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9\WEBSITE\For website\October 2019\"/>
    </mc:Choice>
  </mc:AlternateContent>
  <bookViews>
    <workbookView xWindow="240" yWindow="75" windowWidth="20955" windowHeight="10740"/>
  </bookViews>
  <sheets>
    <sheet name="By Department" sheetId="11" r:id="rId1"/>
    <sheet name="By Agency" sheetId="10" r:id="rId2"/>
    <sheet name="Graph" sheetId="6" r:id="rId3"/>
  </sheets>
  <definedNames>
    <definedName name="_xlnm.Print_Area" localSheetId="1">'By Agency'!$A$1:$H$295</definedName>
    <definedName name="_xlnm.Print_Area" localSheetId="0">'By Department'!$A$1:$U$65</definedName>
    <definedName name="_xlnm.Print_Area" localSheetId="2">Graph!$A$9:$N$49</definedName>
    <definedName name="_xlnm.Print_Titles" localSheetId="1">'By Agency'!$1:$8</definedName>
    <definedName name="Z_149BABA1_3CBB_4AB5_8307_CDFFE2416884_.wvu.PrintArea" localSheetId="1" hidden="1">'By Agency'!$A$1:$F$284</definedName>
    <definedName name="Z_149BABA1_3CBB_4AB5_8307_CDFFE2416884_.wvu.PrintTitles" localSheetId="1" hidden="1">'By Agency'!$1:$8</definedName>
    <definedName name="Z_149BABA1_3CBB_4AB5_8307_CDFFE2416884_.wvu.Rows" localSheetId="1" hidden="1">'By Agency'!$131:$131,'By Agency'!$265:$268,'By Agency'!$271:$281,'By Agency'!$282:$284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Agency'!$A$1:$H$295</definedName>
    <definedName name="Z_63CE5467_86C0_4816_A6C7_6C3632652BD9_.wvu.PrintTitles" localSheetId="1" hidden="1">'By Agency'!$1:$8</definedName>
    <definedName name="Z_63CE5467_86C0_4816_A6C7_6C3632652BD9_.wvu.Rows" localSheetId="1" hidden="1">'By Agency'!$132:$132</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Agency'!$A$1:$F$284</definedName>
    <definedName name="Z_E72949E6_F470_4685_A8B8_FC40C2B684D5_.wvu.PrintTitles" localSheetId="1" hidden="1">'By Agency'!$1:$8</definedName>
    <definedName name="Z_E72949E6_F470_4685_A8B8_FC40C2B684D5_.wvu.Rows" localSheetId="1" hidden="1">'By Agency'!$131:$131,'By Agency'!$265:$268</definedName>
  </definedNames>
  <calcPr calcId="152511"/>
</workbook>
</file>

<file path=xl/calcChain.xml><?xml version="1.0" encoding="utf-8"?>
<calcChain xmlns="http://schemas.openxmlformats.org/spreadsheetml/2006/main">
  <c r="E10" i="11" l="1"/>
  <c r="F48" i="11"/>
  <c r="F10" i="11"/>
  <c r="E48" i="11"/>
  <c r="F8" i="11" l="1"/>
  <c r="E8" i="11"/>
  <c r="C10" i="11" l="1"/>
  <c r="C48" i="11" l="1"/>
  <c r="O25" i="11"/>
  <c r="P25" i="11" l="1"/>
  <c r="C8" i="11"/>
  <c r="O13" i="11" l="1"/>
  <c r="O15" i="11"/>
  <c r="O17" i="11"/>
  <c r="O19" i="11"/>
  <c r="O21" i="11"/>
  <c r="O23" i="11"/>
  <c r="O26" i="11"/>
  <c r="O28" i="11"/>
  <c r="O30" i="11"/>
  <c r="O32" i="11"/>
  <c r="O34" i="11"/>
  <c r="O36" i="11"/>
  <c r="O38" i="11"/>
  <c r="O40" i="11"/>
  <c r="O42" i="11"/>
  <c r="O44" i="11"/>
  <c r="O46" i="11"/>
  <c r="P42" i="11" l="1"/>
  <c r="P34" i="11"/>
  <c r="P30" i="11"/>
  <c r="P26" i="11"/>
  <c r="P17" i="11"/>
  <c r="P46" i="11"/>
  <c r="P44" i="11"/>
  <c r="P40" i="11"/>
  <c r="P38" i="11"/>
  <c r="P36" i="11"/>
  <c r="P32" i="11"/>
  <c r="P28" i="11"/>
  <c r="P23" i="11"/>
  <c r="P21" i="11"/>
  <c r="P19" i="11"/>
  <c r="P15" i="11"/>
  <c r="P13" i="11"/>
  <c r="O53" i="11"/>
  <c r="O45" i="11"/>
  <c r="O43" i="11"/>
  <c r="O41" i="11"/>
  <c r="O39" i="11"/>
  <c r="O37" i="11"/>
  <c r="O35" i="11"/>
  <c r="O33" i="11"/>
  <c r="O31" i="11"/>
  <c r="O29" i="11"/>
  <c r="O27" i="11"/>
  <c r="O24" i="11"/>
  <c r="O22" i="11"/>
  <c r="O20" i="11"/>
  <c r="O18" i="11"/>
  <c r="O16" i="11"/>
  <c r="O14" i="11"/>
  <c r="O52" i="11" l="1"/>
  <c r="P16" i="11"/>
  <c r="P18" i="11"/>
  <c r="P20" i="11"/>
  <c r="P22" i="11"/>
  <c r="P24" i="11"/>
  <c r="P53" i="11"/>
  <c r="P14" i="11"/>
  <c r="P27" i="11"/>
  <c r="P29" i="11"/>
  <c r="P31" i="11"/>
  <c r="P33" i="11"/>
  <c r="P35" i="11"/>
  <c r="P37" i="11"/>
  <c r="P39" i="11"/>
  <c r="P41" i="11"/>
  <c r="P43" i="11"/>
  <c r="P45" i="11"/>
  <c r="J48" i="11"/>
  <c r="O50" i="11"/>
  <c r="O48" i="11" s="1"/>
  <c r="P52" i="11"/>
  <c r="J10" i="11" l="1"/>
  <c r="J8" i="11" s="1"/>
  <c r="O12" i="11"/>
  <c r="O10" i="11" s="1"/>
  <c r="O8" i="11" s="1"/>
  <c r="K48" i="11"/>
  <c r="P50" i="11"/>
  <c r="P48" i="11" s="1"/>
  <c r="K10" i="11"/>
  <c r="K8" i="11" s="1"/>
  <c r="P12" i="11"/>
  <c r="P10" i="11" s="1"/>
  <c r="P8" i="11" s="1"/>
  <c r="R25" i="11" l="1"/>
  <c r="M25" i="11"/>
  <c r="M14" i="11" l="1"/>
  <c r="R14" i="11"/>
  <c r="R31" i="11"/>
  <c r="M31" i="11"/>
  <c r="R53" i="11"/>
  <c r="M53" i="11"/>
  <c r="R19" i="11"/>
  <c r="M19" i="11"/>
  <c r="R23" i="11"/>
  <c r="M23" i="11"/>
  <c r="R30" i="11"/>
  <c r="M30" i="11"/>
  <c r="R34" i="11"/>
  <c r="M34" i="11"/>
  <c r="H10" i="11"/>
  <c r="M12" i="11"/>
  <c r="R12" i="11"/>
  <c r="R24" i="11"/>
  <c r="M24" i="11"/>
  <c r="R29" i="11"/>
  <c r="M29" i="11"/>
  <c r="R37" i="11"/>
  <c r="M37" i="11"/>
  <c r="R17" i="11"/>
  <c r="M17" i="11"/>
  <c r="R21" i="11"/>
  <c r="M21" i="11"/>
  <c r="R28" i="11"/>
  <c r="M28" i="11"/>
  <c r="R40" i="11"/>
  <c r="M40" i="11"/>
  <c r="M46" i="11"/>
  <c r="R46" i="11"/>
  <c r="R18" i="11"/>
  <c r="M18" i="11"/>
  <c r="R41" i="11"/>
  <c r="M41" i="11"/>
  <c r="M43" i="11"/>
  <c r="R43" i="11"/>
  <c r="R13" i="11"/>
  <c r="M13" i="11"/>
  <c r="R32" i="11"/>
  <c r="M32" i="11"/>
  <c r="R36" i="11"/>
  <c r="M36" i="11"/>
  <c r="R38" i="11"/>
  <c r="M38" i="11"/>
  <c r="R16" i="11"/>
  <c r="M16" i="11"/>
  <c r="R20" i="11"/>
  <c r="M20" i="11"/>
  <c r="R22" i="11"/>
  <c r="M22" i="11"/>
  <c r="R27" i="11"/>
  <c r="M27" i="11"/>
  <c r="R33" i="11"/>
  <c r="M33" i="11"/>
  <c r="R35" i="11"/>
  <c r="M35" i="11"/>
  <c r="R39" i="11"/>
  <c r="M39" i="11"/>
  <c r="M45" i="11"/>
  <c r="R45" i="11"/>
  <c r="H48" i="11"/>
  <c r="R48" i="11" s="1"/>
  <c r="M50" i="11"/>
  <c r="R50" i="11"/>
  <c r="R15" i="11"/>
  <c r="M15" i="11"/>
  <c r="R26" i="11"/>
  <c r="M26" i="11"/>
  <c r="R42" i="11"/>
  <c r="M42" i="11"/>
  <c r="M44" i="11"/>
  <c r="R44" i="11"/>
  <c r="M10" i="11" l="1"/>
  <c r="H8" i="11"/>
  <c r="R8" i="11" s="1"/>
  <c r="R10" i="11"/>
  <c r="M52" i="11"/>
  <c r="M48" i="11" s="1"/>
  <c r="R52" i="11"/>
  <c r="M8" i="11" l="1"/>
  <c r="G46" i="11" l="1"/>
  <c r="G42" i="11"/>
  <c r="G38" i="11"/>
  <c r="G34" i="11"/>
  <c r="G26" i="11"/>
  <c r="G14" i="11"/>
  <c r="G28" i="11"/>
  <c r="G22" i="11"/>
  <c r="G16" i="11"/>
  <c r="D48" i="11"/>
  <c r="G50" i="11"/>
  <c r="G43" i="11"/>
  <c r="G39" i="11"/>
  <c r="G35" i="11"/>
  <c r="G31" i="11"/>
  <c r="G27" i="11"/>
  <c r="D10" i="11"/>
  <c r="G12" i="11"/>
  <c r="G23" i="11"/>
  <c r="G19" i="11"/>
  <c r="G15" i="11"/>
  <c r="G52" i="11"/>
  <c r="G44" i="11"/>
  <c r="G40" i="11"/>
  <c r="G36" i="11"/>
  <c r="G30" i="11"/>
  <c r="G20" i="11"/>
  <c r="G32" i="11"/>
  <c r="G24" i="11"/>
  <c r="G18" i="11"/>
  <c r="G53" i="11"/>
  <c r="G45" i="11"/>
  <c r="G41" i="11"/>
  <c r="G37" i="11"/>
  <c r="G33" i="11"/>
  <c r="G29" i="11"/>
  <c r="G25" i="11"/>
  <c r="G21" i="11"/>
  <c r="G17" i="11"/>
  <c r="G13" i="11"/>
  <c r="G10" i="11" l="1"/>
  <c r="G48" i="11"/>
  <c r="D8" i="11"/>
  <c r="G8" i="11" l="1"/>
  <c r="L25" i="11" l="1"/>
  <c r="U25" i="11" s="1"/>
  <c r="N25" i="11"/>
  <c r="Q25" i="11" s="1"/>
  <c r="S25" i="11"/>
  <c r="T25" i="11"/>
  <c r="L14" i="11" l="1"/>
  <c r="U14" i="11" s="1"/>
  <c r="N14" i="11"/>
  <c r="Q14" i="11" s="1"/>
  <c r="S14" i="11"/>
  <c r="T14" i="11"/>
  <c r="L18" i="11"/>
  <c r="U18" i="11" s="1"/>
  <c r="N18" i="11"/>
  <c r="Q18" i="11" s="1"/>
  <c r="S18" i="11"/>
  <c r="T18" i="11"/>
  <c r="L22" i="11"/>
  <c r="U22" i="11" s="1"/>
  <c r="N22" i="11"/>
  <c r="Q22" i="11" s="1"/>
  <c r="S22" i="11"/>
  <c r="T22" i="11"/>
  <c r="L27" i="11"/>
  <c r="U27" i="11" s="1"/>
  <c r="S27" i="11"/>
  <c r="N27" i="11"/>
  <c r="Q27" i="11" s="1"/>
  <c r="T27" i="11"/>
  <c r="L31" i="11"/>
  <c r="U31" i="11" s="1"/>
  <c r="S31" i="11"/>
  <c r="T31" i="11"/>
  <c r="N31" i="11"/>
  <c r="Q31" i="11" s="1"/>
  <c r="L35" i="11"/>
  <c r="U35" i="11" s="1"/>
  <c r="S35" i="11"/>
  <c r="T35" i="11"/>
  <c r="N35" i="11"/>
  <c r="Q35" i="11" s="1"/>
  <c r="L39" i="11"/>
  <c r="U39" i="11" s="1"/>
  <c r="S39" i="11"/>
  <c r="T39" i="11"/>
  <c r="N39" i="11"/>
  <c r="Q39" i="11" s="1"/>
  <c r="L43" i="11"/>
  <c r="U43" i="11" s="1"/>
  <c r="S43" i="11"/>
  <c r="T43" i="11"/>
  <c r="N43" i="11"/>
  <c r="Q43" i="11" s="1"/>
  <c r="L50" i="11"/>
  <c r="S50" i="11"/>
  <c r="T50" i="11"/>
  <c r="N50" i="11"/>
  <c r="I10" i="11"/>
  <c r="L12" i="11"/>
  <c r="S12" i="11"/>
  <c r="T12" i="11"/>
  <c r="N12" i="11"/>
  <c r="L53" i="11"/>
  <c r="U53" i="11" s="1"/>
  <c r="N53" i="11"/>
  <c r="Q53" i="11" s="1"/>
  <c r="S53" i="11"/>
  <c r="T53" i="11"/>
  <c r="L15" i="11"/>
  <c r="U15" i="11" s="1"/>
  <c r="S15" i="11"/>
  <c r="N15" i="11"/>
  <c r="Q15" i="11" s="1"/>
  <c r="T15" i="11"/>
  <c r="L19" i="11"/>
  <c r="U19" i="11" s="1"/>
  <c r="N19" i="11"/>
  <c r="Q19" i="11" s="1"/>
  <c r="T19" i="11"/>
  <c r="S19" i="11"/>
  <c r="L23" i="11"/>
  <c r="U23" i="11" s="1"/>
  <c r="N23" i="11"/>
  <c r="Q23" i="11" s="1"/>
  <c r="T23" i="11"/>
  <c r="S23" i="11"/>
  <c r="L28" i="11"/>
  <c r="U28" i="11" s="1"/>
  <c r="N28" i="11"/>
  <c r="Q28" i="11" s="1"/>
  <c r="T28" i="11"/>
  <c r="S28" i="11"/>
  <c r="L32" i="11"/>
  <c r="U32" i="11" s="1"/>
  <c r="N32" i="11"/>
  <c r="Q32" i="11" s="1"/>
  <c r="T32" i="11"/>
  <c r="S32" i="11"/>
  <c r="L36" i="11"/>
  <c r="U36" i="11" s="1"/>
  <c r="N36" i="11"/>
  <c r="Q36" i="11" s="1"/>
  <c r="S36" i="11"/>
  <c r="T36" i="11"/>
  <c r="L40" i="11"/>
  <c r="U40" i="11" s="1"/>
  <c r="N40" i="11"/>
  <c r="Q40" i="11" s="1"/>
  <c r="T40" i="11"/>
  <c r="S40" i="11"/>
  <c r="L44" i="11"/>
  <c r="U44" i="11" s="1"/>
  <c r="S44" i="11"/>
  <c r="N44" i="11"/>
  <c r="Q44" i="11" s="1"/>
  <c r="T44" i="11"/>
  <c r="L16" i="11"/>
  <c r="U16" i="11" s="1"/>
  <c r="N16" i="11"/>
  <c r="Q16" i="11" s="1"/>
  <c r="T16" i="11"/>
  <c r="S16" i="11"/>
  <c r="L20" i="11"/>
  <c r="U20" i="11" s="1"/>
  <c r="N20" i="11"/>
  <c r="Q20" i="11" s="1"/>
  <c r="T20" i="11"/>
  <c r="S20" i="11"/>
  <c r="L24" i="11"/>
  <c r="U24" i="11" s="1"/>
  <c r="N24" i="11"/>
  <c r="Q24" i="11" s="1"/>
  <c r="S24" i="11"/>
  <c r="T24" i="11"/>
  <c r="L29" i="11"/>
  <c r="U29" i="11" s="1"/>
  <c r="N29" i="11"/>
  <c r="Q29" i="11" s="1"/>
  <c r="T29" i="11"/>
  <c r="S29" i="11"/>
  <c r="L33" i="11"/>
  <c r="U33" i="11" s="1"/>
  <c r="N33" i="11"/>
  <c r="Q33" i="11" s="1"/>
  <c r="S33" i="11"/>
  <c r="T33" i="11"/>
  <c r="L37" i="11"/>
  <c r="U37" i="11" s="1"/>
  <c r="N37" i="11"/>
  <c r="Q37" i="11" s="1"/>
  <c r="S37" i="11"/>
  <c r="T37" i="11"/>
  <c r="L41" i="11"/>
  <c r="U41" i="11" s="1"/>
  <c r="N41" i="11"/>
  <c r="Q41" i="11" s="1"/>
  <c r="S41" i="11"/>
  <c r="T41" i="11"/>
  <c r="L45" i="11"/>
  <c r="U45" i="11" s="1"/>
  <c r="N45" i="11"/>
  <c r="Q45" i="11" s="1"/>
  <c r="T45" i="11"/>
  <c r="S45" i="11"/>
  <c r="L13" i="11"/>
  <c r="U13" i="11" s="1"/>
  <c r="S13" i="11"/>
  <c r="N13" i="11"/>
  <c r="Q13" i="11" s="1"/>
  <c r="T13" i="11"/>
  <c r="L17" i="11"/>
  <c r="U17" i="11" s="1"/>
  <c r="S17" i="11"/>
  <c r="N17" i="11"/>
  <c r="Q17" i="11" s="1"/>
  <c r="T17" i="11"/>
  <c r="L21" i="11"/>
  <c r="U21" i="11" s="1"/>
  <c r="N21" i="11"/>
  <c r="Q21" i="11" s="1"/>
  <c r="T21" i="11"/>
  <c r="S21" i="11"/>
  <c r="L26" i="11"/>
  <c r="U26" i="11" s="1"/>
  <c r="N26" i="11"/>
  <c r="Q26" i="11" s="1"/>
  <c r="T26" i="11"/>
  <c r="S26" i="11"/>
  <c r="L30" i="11"/>
  <c r="U30" i="11" s="1"/>
  <c r="N30" i="11"/>
  <c r="Q30" i="11" s="1"/>
  <c r="S30" i="11"/>
  <c r="T30" i="11"/>
  <c r="L34" i="11"/>
  <c r="U34" i="11" s="1"/>
  <c r="N34" i="11"/>
  <c r="Q34" i="11" s="1"/>
  <c r="T34" i="11"/>
  <c r="S34" i="11"/>
  <c r="L38" i="11"/>
  <c r="U38" i="11" s="1"/>
  <c r="N38" i="11"/>
  <c r="Q38" i="11" s="1"/>
  <c r="T38" i="11"/>
  <c r="S38" i="11"/>
  <c r="L42" i="11"/>
  <c r="U42" i="11" s="1"/>
  <c r="N42" i="11"/>
  <c r="Q42" i="11" s="1"/>
  <c r="T42" i="11"/>
  <c r="S42" i="11"/>
  <c r="L46" i="11"/>
  <c r="U46" i="11" s="1"/>
  <c r="S46" i="11"/>
  <c r="N46" i="11"/>
  <c r="Q46" i="11" s="1"/>
  <c r="T46" i="11"/>
  <c r="L52" i="11" l="1"/>
  <c r="U52" i="11" s="1"/>
  <c r="S52" i="11"/>
  <c r="T52" i="11"/>
  <c r="N52" i="11"/>
  <c r="Q52" i="11" s="1"/>
  <c r="L10" i="11"/>
  <c r="U12" i="11"/>
  <c r="Q50" i="11"/>
  <c r="N48" i="11"/>
  <c r="I48" i="11"/>
  <c r="N10" i="11"/>
  <c r="N8" i="11" s="1"/>
  <c r="Q12" i="11"/>
  <c r="Q10" i="11" s="1"/>
  <c r="T10" i="11"/>
  <c r="S10" i="11"/>
  <c r="L48" i="11"/>
  <c r="U48" i="11" s="1"/>
  <c r="U50" i="11"/>
  <c r="Q48" i="11" l="1"/>
  <c r="Q8" i="11" s="1"/>
  <c r="T48" i="11"/>
  <c r="S48" i="11"/>
  <c r="L8" i="11"/>
  <c r="U8" i="11" s="1"/>
  <c r="U10" i="11"/>
  <c r="I8" i="11"/>
  <c r="T8" i="11" l="1"/>
  <c r="S8" i="11"/>
  <c r="C128" i="10" l="1"/>
  <c r="E278" i="10" l="1"/>
  <c r="E276" i="10"/>
  <c r="D274" i="10"/>
  <c r="D282" i="10" s="1"/>
  <c r="D265" i="10"/>
  <c r="E267" i="10"/>
  <c r="H267" i="10" s="1"/>
  <c r="G266" i="10"/>
  <c r="B265" i="10"/>
  <c r="D255" i="10"/>
  <c r="E257" i="10"/>
  <c r="H257" i="10" s="1"/>
  <c r="B255" i="10"/>
  <c r="G253" i="10"/>
  <c r="E253" i="10"/>
  <c r="H253" i="10" s="1"/>
  <c r="D248" i="10"/>
  <c r="E250" i="10"/>
  <c r="H250" i="10" s="1"/>
  <c r="G246" i="10"/>
  <c r="E246" i="10"/>
  <c r="H246" i="10" s="1"/>
  <c r="E241" i="10"/>
  <c r="H241" i="10" s="1"/>
  <c r="E238" i="10"/>
  <c r="H238" i="10" s="1"/>
  <c r="G237" i="10"/>
  <c r="E237" i="10"/>
  <c r="H237" i="10" s="1"/>
  <c r="E235" i="10"/>
  <c r="H235" i="10" s="1"/>
  <c r="E232" i="10"/>
  <c r="H232" i="10" s="1"/>
  <c r="G231" i="10"/>
  <c r="E231" i="10"/>
  <c r="H231" i="10" s="1"/>
  <c r="E230" i="10"/>
  <c r="H230" i="10" s="1"/>
  <c r="D226" i="10"/>
  <c r="D211" i="10" s="1"/>
  <c r="E225" i="10"/>
  <c r="H225" i="10" s="1"/>
  <c r="E221" i="10"/>
  <c r="H221" i="10" s="1"/>
  <c r="G220" i="10"/>
  <c r="E220" i="10"/>
  <c r="H220" i="10" s="1"/>
  <c r="E218" i="10"/>
  <c r="H218" i="10" s="1"/>
  <c r="E215" i="10"/>
  <c r="H215" i="10" s="1"/>
  <c r="G214" i="10"/>
  <c r="E214" i="10"/>
  <c r="H214" i="10" s="1"/>
  <c r="E208" i="10"/>
  <c r="H208" i="10" s="1"/>
  <c r="G207" i="10"/>
  <c r="E207" i="10"/>
  <c r="H207" i="10" s="1"/>
  <c r="E204" i="10"/>
  <c r="H204" i="10" s="1"/>
  <c r="D202" i="10"/>
  <c r="B202" i="10"/>
  <c r="E199" i="10"/>
  <c r="H199" i="10" s="1"/>
  <c r="G198" i="10"/>
  <c r="E198" i="10"/>
  <c r="H198" i="10" s="1"/>
  <c r="E195" i="10"/>
  <c r="H195" i="10" s="1"/>
  <c r="E192" i="10"/>
  <c r="H192" i="10" s="1"/>
  <c r="G191" i="10"/>
  <c r="E191" i="10"/>
  <c r="H191" i="10" s="1"/>
  <c r="E188" i="10"/>
  <c r="H188" i="10" s="1"/>
  <c r="E187" i="10"/>
  <c r="H187" i="10" s="1"/>
  <c r="E181" i="10"/>
  <c r="H181" i="10" s="1"/>
  <c r="E180" i="10"/>
  <c r="H180" i="10" s="1"/>
  <c r="D176" i="10"/>
  <c r="E177" i="10"/>
  <c r="E174" i="10"/>
  <c r="H174" i="10" s="1"/>
  <c r="E167" i="10"/>
  <c r="H167" i="10" s="1"/>
  <c r="D161" i="10"/>
  <c r="E163" i="10"/>
  <c r="H163" i="10" s="1"/>
  <c r="E156" i="10"/>
  <c r="H156" i="10" s="1"/>
  <c r="E152" i="10"/>
  <c r="H152" i="10" s="1"/>
  <c r="E148" i="10"/>
  <c r="H148" i="10" s="1"/>
  <c r="E144" i="10"/>
  <c r="H144" i="10" s="1"/>
  <c r="D140" i="10"/>
  <c r="B140" i="10"/>
  <c r="D135" i="10"/>
  <c r="E136" i="10"/>
  <c r="E135" i="10" s="1"/>
  <c r="C135" i="10"/>
  <c r="E134" i="10"/>
  <c r="H134" i="10" s="1"/>
  <c r="D128" i="10"/>
  <c r="B128" i="10"/>
  <c r="E126" i="10"/>
  <c r="H126" i="10" s="1"/>
  <c r="E117" i="10"/>
  <c r="H117" i="10" s="1"/>
  <c r="D111" i="10"/>
  <c r="E113" i="10"/>
  <c r="H113" i="10" s="1"/>
  <c r="E106" i="10"/>
  <c r="H106" i="10" s="1"/>
  <c r="E102" i="10"/>
  <c r="H102" i="10" s="1"/>
  <c r="E95" i="10"/>
  <c r="H95" i="10" s="1"/>
  <c r="E91" i="10"/>
  <c r="H91" i="10" s="1"/>
  <c r="D87" i="10"/>
  <c r="B87" i="10"/>
  <c r="E84" i="10"/>
  <c r="H84" i="10" s="1"/>
  <c r="D81" i="10"/>
  <c r="B81" i="10"/>
  <c r="E78" i="10"/>
  <c r="H78" i="10" s="1"/>
  <c r="D76" i="10"/>
  <c r="B76" i="10"/>
  <c r="E73" i="10"/>
  <c r="H73" i="10" s="1"/>
  <c r="G73" i="10"/>
  <c r="D70" i="10"/>
  <c r="G71" i="10"/>
  <c r="E68" i="10"/>
  <c r="H68" i="10" s="1"/>
  <c r="E66" i="10"/>
  <c r="H66" i="10" s="1"/>
  <c r="E64" i="10"/>
  <c r="H64" i="10" s="1"/>
  <c r="E62" i="10"/>
  <c r="H62" i="10" s="1"/>
  <c r="E60" i="10"/>
  <c r="H60" i="10" s="1"/>
  <c r="D58" i="10"/>
  <c r="B58" i="10"/>
  <c r="E55" i="10"/>
  <c r="H55" i="10" s="1"/>
  <c r="G55" i="10"/>
  <c r="G53" i="10"/>
  <c r="G51" i="10"/>
  <c r="E48" i="10"/>
  <c r="H48" i="10" s="1"/>
  <c r="B38" i="10"/>
  <c r="G35" i="10"/>
  <c r="D10" i="10"/>
  <c r="B10" i="10"/>
  <c r="F207" i="10" l="1"/>
  <c r="F214" i="10"/>
  <c r="F253" i="10"/>
  <c r="F198" i="10"/>
  <c r="F220" i="10"/>
  <c r="F246" i="10"/>
  <c r="F231" i="10"/>
  <c r="F237" i="10"/>
  <c r="F191" i="10"/>
  <c r="G276" i="10"/>
  <c r="G278" i="10"/>
  <c r="G13" i="10"/>
  <c r="G15" i="10"/>
  <c r="G19" i="10"/>
  <c r="G17" i="10"/>
  <c r="G27" i="10"/>
  <c r="G29" i="10"/>
  <c r="G31" i="10"/>
  <c r="G41" i="10"/>
  <c r="G43" i="10"/>
  <c r="G46" i="10"/>
  <c r="G61" i="10"/>
  <c r="E61" i="10"/>
  <c r="H61" i="10" s="1"/>
  <c r="G63" i="10"/>
  <c r="E63" i="10"/>
  <c r="H63" i="10" s="1"/>
  <c r="G65" i="10"/>
  <c r="E65" i="10"/>
  <c r="H65" i="10" s="1"/>
  <c r="G67" i="10"/>
  <c r="E67" i="10"/>
  <c r="H67" i="10" s="1"/>
  <c r="G79" i="10"/>
  <c r="E79" i="10"/>
  <c r="H79" i="10" s="1"/>
  <c r="E101" i="10"/>
  <c r="H101" i="10" s="1"/>
  <c r="G101" i="10"/>
  <c r="G103" i="10"/>
  <c r="E103" i="10"/>
  <c r="H103" i="10" s="1"/>
  <c r="E105" i="10"/>
  <c r="H105" i="10" s="1"/>
  <c r="G105" i="10"/>
  <c r="G107" i="10"/>
  <c r="E107" i="10"/>
  <c r="H107" i="10" s="1"/>
  <c r="E109" i="10"/>
  <c r="H109" i="10" s="1"/>
  <c r="G109" i="10"/>
  <c r="E125" i="10"/>
  <c r="H125" i="10" s="1"/>
  <c r="G125" i="10"/>
  <c r="G127" i="10"/>
  <c r="E127" i="10"/>
  <c r="H127" i="10" s="1"/>
  <c r="G164" i="10"/>
  <c r="E164" i="10"/>
  <c r="H164" i="10" s="1"/>
  <c r="E166" i="10"/>
  <c r="H166" i="10" s="1"/>
  <c r="G166" i="10"/>
  <c r="G168" i="10"/>
  <c r="E168" i="10"/>
  <c r="H168" i="10" s="1"/>
  <c r="G182" i="10"/>
  <c r="E182" i="10"/>
  <c r="H182" i="10" s="1"/>
  <c r="G189" i="10"/>
  <c r="E189" i="10"/>
  <c r="H189" i="10" s="1"/>
  <c r="G242" i="10"/>
  <c r="E242" i="10"/>
  <c r="H242" i="10" s="1"/>
  <c r="G14" i="10"/>
  <c r="G21" i="10"/>
  <c r="G24" i="10"/>
  <c r="B23" i="10"/>
  <c r="G28" i="10"/>
  <c r="G30" i="10"/>
  <c r="G32" i="10"/>
  <c r="G36" i="10"/>
  <c r="G34" i="10" s="1"/>
  <c r="G40" i="10"/>
  <c r="G42" i="10"/>
  <c r="G44" i="10"/>
  <c r="G48" i="10"/>
  <c r="G52" i="10"/>
  <c r="G54" i="10"/>
  <c r="E54" i="10"/>
  <c r="G56" i="10"/>
  <c r="E56" i="10"/>
  <c r="H56" i="10" s="1"/>
  <c r="G60" i="10"/>
  <c r="F61" i="10"/>
  <c r="G62" i="10"/>
  <c r="F63" i="10"/>
  <c r="G64" i="10"/>
  <c r="F65" i="10"/>
  <c r="G66" i="10"/>
  <c r="F67" i="10"/>
  <c r="G68" i="10"/>
  <c r="E71" i="10"/>
  <c r="F71" i="10" s="1"/>
  <c r="C70" i="10"/>
  <c r="G72" i="10"/>
  <c r="E72" i="10"/>
  <c r="H72" i="10" s="1"/>
  <c r="G74" i="10"/>
  <c r="E74" i="10"/>
  <c r="H74" i="10" s="1"/>
  <c r="G78" i="10"/>
  <c r="E83" i="10"/>
  <c r="H83" i="10" s="1"/>
  <c r="G83" i="10"/>
  <c r="E90" i="10"/>
  <c r="H90" i="10" s="1"/>
  <c r="G90" i="10"/>
  <c r="G92" i="10"/>
  <c r="E92" i="10"/>
  <c r="H92" i="10" s="1"/>
  <c r="E94" i="10"/>
  <c r="H94" i="10" s="1"/>
  <c r="G94" i="10"/>
  <c r="G96" i="10"/>
  <c r="E96" i="10"/>
  <c r="H96" i="10" s="1"/>
  <c r="G114" i="10"/>
  <c r="E114" i="10"/>
  <c r="H114" i="10" s="1"/>
  <c r="E116" i="10"/>
  <c r="H116" i="10" s="1"/>
  <c r="G116" i="10"/>
  <c r="G118" i="10"/>
  <c r="E118" i="10"/>
  <c r="H118" i="10" s="1"/>
  <c r="E120" i="10"/>
  <c r="H120" i="10" s="1"/>
  <c r="G120" i="10"/>
  <c r="E133" i="10"/>
  <c r="H133" i="10" s="1"/>
  <c r="G133" i="10"/>
  <c r="G138" i="10"/>
  <c r="E138" i="10"/>
  <c r="H138" i="10" s="1"/>
  <c r="E143" i="10"/>
  <c r="H143" i="10" s="1"/>
  <c r="G143" i="10"/>
  <c r="G145" i="10"/>
  <c r="E145" i="10"/>
  <c r="H145" i="10" s="1"/>
  <c r="E147" i="10"/>
  <c r="H147" i="10" s="1"/>
  <c r="G147" i="10"/>
  <c r="G149" i="10"/>
  <c r="E149" i="10"/>
  <c r="H149" i="10" s="1"/>
  <c r="E151" i="10"/>
  <c r="H151" i="10" s="1"/>
  <c r="G151" i="10"/>
  <c r="G153" i="10"/>
  <c r="E153" i="10"/>
  <c r="H153" i="10" s="1"/>
  <c r="E155" i="10"/>
  <c r="H155" i="10" s="1"/>
  <c r="G155" i="10"/>
  <c r="G157" i="10"/>
  <c r="E157" i="10"/>
  <c r="H157" i="10" s="1"/>
  <c r="E159" i="10"/>
  <c r="H159" i="10" s="1"/>
  <c r="G159" i="10"/>
  <c r="E173" i="10"/>
  <c r="H173" i="10" s="1"/>
  <c r="G173" i="10"/>
  <c r="G200" i="10"/>
  <c r="E200" i="10"/>
  <c r="H200" i="10" s="1"/>
  <c r="G205" i="10"/>
  <c r="E205" i="10"/>
  <c r="H205" i="10" s="1"/>
  <c r="G251" i="10"/>
  <c r="E251" i="10"/>
  <c r="H251" i="10" s="1"/>
  <c r="F48" i="10"/>
  <c r="F55" i="10"/>
  <c r="F60" i="10"/>
  <c r="F62" i="10"/>
  <c r="F64" i="10"/>
  <c r="F66" i="10"/>
  <c r="F68" i="10"/>
  <c r="F73" i="10"/>
  <c r="F78" i="10"/>
  <c r="F83" i="10"/>
  <c r="G93" i="10"/>
  <c r="B99" i="10"/>
  <c r="G108" i="10"/>
  <c r="F120" i="10"/>
  <c r="G124" i="10"/>
  <c r="B123" i="10"/>
  <c r="G132" i="10"/>
  <c r="H136" i="10"/>
  <c r="H135" i="10" s="1"/>
  <c r="G165" i="10"/>
  <c r="B171" i="10"/>
  <c r="H177" i="10"/>
  <c r="B185" i="10"/>
  <c r="E224" i="10"/>
  <c r="H224" i="10" s="1"/>
  <c r="G224" i="10"/>
  <c r="E234" i="10"/>
  <c r="H234" i="10" s="1"/>
  <c r="G234" i="10"/>
  <c r="G239" i="10"/>
  <c r="E239" i="10"/>
  <c r="H239" i="10" s="1"/>
  <c r="B34" i="10"/>
  <c r="B50" i="10"/>
  <c r="B70" i="10"/>
  <c r="G84" i="10"/>
  <c r="F84" i="10"/>
  <c r="E89" i="10"/>
  <c r="H89" i="10" s="1"/>
  <c r="G91" i="10"/>
  <c r="F91" i="10"/>
  <c r="E93" i="10"/>
  <c r="H93" i="10" s="1"/>
  <c r="G95" i="10"/>
  <c r="F95" i="10"/>
  <c r="E97" i="10"/>
  <c r="H97" i="10" s="1"/>
  <c r="D99" i="10"/>
  <c r="G102" i="10"/>
  <c r="F102" i="10"/>
  <c r="E104" i="10"/>
  <c r="H104" i="10" s="1"/>
  <c r="G106" i="10"/>
  <c r="F106" i="10"/>
  <c r="E108" i="10"/>
  <c r="H108" i="10" s="1"/>
  <c r="B111" i="10"/>
  <c r="G113" i="10"/>
  <c r="F113" i="10"/>
  <c r="E115" i="10"/>
  <c r="H115" i="10" s="1"/>
  <c r="G117" i="10"/>
  <c r="F117" i="10"/>
  <c r="E119" i="10"/>
  <c r="H119" i="10" s="1"/>
  <c r="D123" i="10"/>
  <c r="G126" i="10"/>
  <c r="F126" i="10"/>
  <c r="E130" i="10"/>
  <c r="H130" i="10" s="1"/>
  <c r="D131" i="10"/>
  <c r="G134" i="10"/>
  <c r="F134" i="10"/>
  <c r="G136" i="10"/>
  <c r="G135" i="10" s="1"/>
  <c r="B135" i="10"/>
  <c r="B131" i="10" s="1"/>
  <c r="F136" i="10"/>
  <c r="F135" i="10" s="1"/>
  <c r="E142" i="10"/>
  <c r="H142" i="10" s="1"/>
  <c r="G144" i="10"/>
  <c r="F144" i="10"/>
  <c r="E146" i="10"/>
  <c r="H146" i="10" s="1"/>
  <c r="G148" i="10"/>
  <c r="F148" i="10"/>
  <c r="E150" i="10"/>
  <c r="H150" i="10" s="1"/>
  <c r="G152" i="10"/>
  <c r="F152" i="10"/>
  <c r="E154" i="10"/>
  <c r="H154" i="10" s="1"/>
  <c r="G156" i="10"/>
  <c r="F156" i="10"/>
  <c r="E158" i="10"/>
  <c r="H158" i="10" s="1"/>
  <c r="B161" i="10"/>
  <c r="G163" i="10"/>
  <c r="F163" i="10"/>
  <c r="E165" i="10"/>
  <c r="H165" i="10" s="1"/>
  <c r="G167" i="10"/>
  <c r="F167" i="10"/>
  <c r="E169" i="10"/>
  <c r="H169" i="10" s="1"/>
  <c r="D171" i="10"/>
  <c r="G174" i="10"/>
  <c r="F174" i="10"/>
  <c r="G177" i="10"/>
  <c r="B176" i="10"/>
  <c r="F177" i="10"/>
  <c r="F180" i="10"/>
  <c r="G180" i="10"/>
  <c r="F187" i="10"/>
  <c r="G187" i="10"/>
  <c r="D194" i="10"/>
  <c r="G209" i="10"/>
  <c r="E209" i="10"/>
  <c r="H209" i="10" s="1"/>
  <c r="E217" i="10"/>
  <c r="H217" i="10" s="1"/>
  <c r="G217" i="10"/>
  <c r="G222" i="10"/>
  <c r="E222" i="10"/>
  <c r="H222" i="10" s="1"/>
  <c r="B226" i="10"/>
  <c r="B211" i="10" s="1"/>
  <c r="E229" i="10"/>
  <c r="H229" i="10" s="1"/>
  <c r="G229" i="10"/>
  <c r="E240" i="10"/>
  <c r="H240" i="10" s="1"/>
  <c r="G240" i="10"/>
  <c r="G259" i="10"/>
  <c r="E259" i="10"/>
  <c r="H259" i="10" s="1"/>
  <c r="E179" i="10"/>
  <c r="H179" i="10" s="1"/>
  <c r="G181" i="10"/>
  <c r="F181" i="10"/>
  <c r="E183" i="10"/>
  <c r="H183" i="10" s="1"/>
  <c r="D185" i="10"/>
  <c r="G188" i="10"/>
  <c r="F188" i="10"/>
  <c r="F189" i="10"/>
  <c r="E190" i="10"/>
  <c r="H190" i="10" s="1"/>
  <c r="G192" i="10"/>
  <c r="F192" i="10"/>
  <c r="G195" i="10"/>
  <c r="B194" i="10"/>
  <c r="F195" i="10"/>
  <c r="E197" i="10"/>
  <c r="H197" i="10" s="1"/>
  <c r="G199" i="10"/>
  <c r="F199" i="10"/>
  <c r="G213" i="10"/>
  <c r="G219" i="10"/>
  <c r="E263" i="10"/>
  <c r="H263" i="10" s="1"/>
  <c r="G263" i="10"/>
  <c r="H278" i="10"/>
  <c r="F278" i="10"/>
  <c r="G279" i="10"/>
  <c r="E279" i="10"/>
  <c r="G204" i="10"/>
  <c r="F204" i="10"/>
  <c r="E206" i="10"/>
  <c r="H206" i="10" s="1"/>
  <c r="G208" i="10"/>
  <c r="F208" i="10"/>
  <c r="E213" i="10"/>
  <c r="H213" i="10" s="1"/>
  <c r="G215" i="10"/>
  <c r="F215" i="10"/>
  <c r="E216" i="10"/>
  <c r="H216" i="10" s="1"/>
  <c r="G218" i="10"/>
  <c r="F218" i="10"/>
  <c r="E219" i="10"/>
  <c r="H219" i="10" s="1"/>
  <c r="G221" i="10"/>
  <c r="F221" i="10"/>
  <c r="E223" i="10"/>
  <c r="H223" i="10" s="1"/>
  <c r="G225" i="10"/>
  <c r="F225" i="10"/>
  <c r="E228" i="10"/>
  <c r="H228" i="10" s="1"/>
  <c r="G230" i="10"/>
  <c r="F230" i="10"/>
  <c r="G232" i="10"/>
  <c r="F232" i="10"/>
  <c r="E233" i="10"/>
  <c r="H233" i="10" s="1"/>
  <c r="G235" i="10"/>
  <c r="F235" i="10"/>
  <c r="E236" i="10"/>
  <c r="H236" i="10" s="1"/>
  <c r="G238" i="10"/>
  <c r="F238" i="10"/>
  <c r="F241" i="10"/>
  <c r="G241" i="10"/>
  <c r="G252" i="10"/>
  <c r="B248" i="10"/>
  <c r="E275" i="10"/>
  <c r="E244" i="10"/>
  <c r="H244" i="10" s="1"/>
  <c r="G250" i="10"/>
  <c r="F250" i="10"/>
  <c r="E252" i="10"/>
  <c r="H252" i="10" s="1"/>
  <c r="G257" i="10"/>
  <c r="F257" i="10"/>
  <c r="E261" i="10"/>
  <c r="H261" i="10" s="1"/>
  <c r="E266" i="10"/>
  <c r="C265" i="10"/>
  <c r="H276" i="10"/>
  <c r="F276" i="10"/>
  <c r="G277" i="10"/>
  <c r="E277" i="10"/>
  <c r="G267" i="10"/>
  <c r="G265" i="10" s="1"/>
  <c r="F267" i="10"/>
  <c r="G275" i="10"/>
  <c r="B274" i="10"/>
  <c r="B282" i="10" s="1"/>
  <c r="N6" i="6"/>
  <c r="O6" i="6" s="1"/>
  <c r="P6" i="6" s="1"/>
  <c r="N5" i="6"/>
  <c r="O5" i="6" s="1"/>
  <c r="L5" i="6"/>
  <c r="L6" i="6"/>
  <c r="F234" i="10" l="1"/>
  <c r="F155" i="10"/>
  <c r="F147" i="10"/>
  <c r="F242" i="10"/>
  <c r="F205" i="10"/>
  <c r="F127" i="10"/>
  <c r="F107" i="10"/>
  <c r="F103" i="10"/>
  <c r="F224" i="10"/>
  <c r="F217" i="10"/>
  <c r="F173" i="10"/>
  <c r="F166" i="10"/>
  <c r="F159" i="10"/>
  <c r="F151" i="10"/>
  <c r="F143" i="10"/>
  <c r="F94" i="10"/>
  <c r="F90" i="10"/>
  <c r="F56" i="10"/>
  <c r="F251" i="10"/>
  <c r="F252" i="10"/>
  <c r="F222" i="10"/>
  <c r="F240" i="10"/>
  <c r="F229" i="10"/>
  <c r="F190" i="10"/>
  <c r="F96" i="10"/>
  <c r="F92" i="10"/>
  <c r="F109" i="10"/>
  <c r="F101" i="10"/>
  <c r="F72" i="10"/>
  <c r="F263" i="10"/>
  <c r="F244" i="10"/>
  <c r="F213" i="10"/>
  <c r="F216" i="10"/>
  <c r="F223" i="10"/>
  <c r="F197" i="10"/>
  <c r="F200" i="10"/>
  <c r="F183" i="10"/>
  <c r="F182" i="10"/>
  <c r="F179" i="10"/>
  <c r="F169" i="10"/>
  <c r="F168" i="10"/>
  <c r="F164" i="10"/>
  <c r="F138" i="10"/>
  <c r="G131" i="10"/>
  <c r="F133" i="10"/>
  <c r="F125" i="10"/>
  <c r="F116" i="10"/>
  <c r="F104" i="10"/>
  <c r="F97" i="10"/>
  <c r="F89" i="10"/>
  <c r="F79" i="10"/>
  <c r="G70" i="10"/>
  <c r="G50" i="10"/>
  <c r="G280" i="10"/>
  <c r="E280" i="10"/>
  <c r="C255" i="10"/>
  <c r="E256" i="10"/>
  <c r="G256" i="10"/>
  <c r="G255" i="10" s="1"/>
  <c r="E274" i="10"/>
  <c r="H275" i="10"/>
  <c r="F279" i="10"/>
  <c r="H279" i="10"/>
  <c r="F261" i="10"/>
  <c r="G236" i="10"/>
  <c r="G206" i="10"/>
  <c r="E186" i="10"/>
  <c r="C185" i="10"/>
  <c r="G212" i="10"/>
  <c r="E212" i="10"/>
  <c r="C202" i="10"/>
  <c r="G203" i="10"/>
  <c r="E203" i="10"/>
  <c r="E172" i="10"/>
  <c r="C171" i="10"/>
  <c r="D122" i="10"/>
  <c r="D269" i="10" s="1"/>
  <c r="D284" i="10" s="1"/>
  <c r="D286" i="10" s="1"/>
  <c r="C111" i="10"/>
  <c r="E112" i="10"/>
  <c r="G112" i="10"/>
  <c r="E100" i="10"/>
  <c r="C99" i="10"/>
  <c r="E82" i="10"/>
  <c r="C81" i="10"/>
  <c r="F233" i="10"/>
  <c r="G196" i="10"/>
  <c r="E196" i="10"/>
  <c r="C194" i="10"/>
  <c r="G178" i="10"/>
  <c r="E178" i="10"/>
  <c r="C176" i="10"/>
  <c r="G158" i="10"/>
  <c r="F154" i="10"/>
  <c r="G150" i="10"/>
  <c r="F146" i="10"/>
  <c r="G142" i="10"/>
  <c r="G130" i="10"/>
  <c r="F119" i="10"/>
  <c r="G115" i="10"/>
  <c r="C87" i="10"/>
  <c r="G88" i="10"/>
  <c r="E88" i="10"/>
  <c r="G82" i="10"/>
  <c r="C76" i="10"/>
  <c r="G77" i="10"/>
  <c r="G76" i="10" s="1"/>
  <c r="E77" i="10"/>
  <c r="C58" i="10"/>
  <c r="G59" i="10"/>
  <c r="G58" i="10" s="1"/>
  <c r="E59" i="10"/>
  <c r="G39" i="10"/>
  <c r="G38" i="10" s="1"/>
  <c r="H71" i="10"/>
  <c r="E70" i="10"/>
  <c r="H70" i="10" s="1"/>
  <c r="G25" i="10"/>
  <c r="C10" i="10"/>
  <c r="G11" i="10"/>
  <c r="E11" i="10"/>
  <c r="E272" i="10"/>
  <c r="F275" i="10"/>
  <c r="G274" i="10"/>
  <c r="G282" i="10" s="1"/>
  <c r="G272" i="10"/>
  <c r="F277" i="10"/>
  <c r="H277" i="10"/>
  <c r="H266" i="10"/>
  <c r="E265" i="10"/>
  <c r="H265" i="10" s="1"/>
  <c r="F259" i="10"/>
  <c r="C248" i="10"/>
  <c r="E249" i="10"/>
  <c r="G249" i="10"/>
  <c r="G248" i="10" s="1"/>
  <c r="C274" i="10"/>
  <c r="C282" i="10" s="1"/>
  <c r="G244" i="10"/>
  <c r="F239" i="10"/>
  <c r="F209" i="10"/>
  <c r="F266" i="10"/>
  <c r="F265" i="10" s="1"/>
  <c r="G261" i="10"/>
  <c r="F236" i="10"/>
  <c r="C226" i="10"/>
  <c r="C211" i="10" s="1"/>
  <c r="G227" i="10"/>
  <c r="E227" i="10"/>
  <c r="F219" i="10"/>
  <c r="F206" i="10"/>
  <c r="F228" i="10"/>
  <c r="G228" i="10"/>
  <c r="G216" i="10"/>
  <c r="G197" i="10"/>
  <c r="G190" i="10"/>
  <c r="G183" i="10"/>
  <c r="C161" i="10"/>
  <c r="E162" i="10"/>
  <c r="G162" i="10"/>
  <c r="F157" i="10"/>
  <c r="F153" i="10"/>
  <c r="F149" i="10"/>
  <c r="F145" i="10"/>
  <c r="E132" i="10"/>
  <c r="C131" i="10"/>
  <c r="E124" i="10"/>
  <c r="C123" i="10"/>
  <c r="C122" i="10" s="1"/>
  <c r="F118" i="10"/>
  <c r="F114" i="10"/>
  <c r="G233" i="10"/>
  <c r="G223" i="10"/>
  <c r="G186" i="10"/>
  <c r="G179" i="10"/>
  <c r="G172" i="10"/>
  <c r="G171" i="10" s="1"/>
  <c r="G169" i="10"/>
  <c r="F165" i="10"/>
  <c r="F158" i="10"/>
  <c r="G154" i="10"/>
  <c r="F150" i="10"/>
  <c r="G146" i="10"/>
  <c r="F142" i="10"/>
  <c r="C140" i="10"/>
  <c r="G141" i="10"/>
  <c r="E141" i="10"/>
  <c r="F130" i="10"/>
  <c r="G129" i="10"/>
  <c r="E129" i="10"/>
  <c r="E128" i="10" s="1"/>
  <c r="F128" i="10" s="1"/>
  <c r="G128" i="10"/>
  <c r="G123" i="10" s="1"/>
  <c r="B122" i="10"/>
  <c r="B269" i="10" s="1"/>
  <c r="B284" i="10" s="1"/>
  <c r="B286" i="10" s="1"/>
  <c r="G119" i="10"/>
  <c r="F115" i="10"/>
  <c r="F108" i="10"/>
  <c r="F105" i="10"/>
  <c r="G104" i="10"/>
  <c r="G100" i="10"/>
  <c r="G97" i="10"/>
  <c r="F93" i="10"/>
  <c r="G89" i="10"/>
  <c r="G85" i="10"/>
  <c r="E85" i="10"/>
  <c r="F74" i="10"/>
  <c r="F70" i="10" s="1"/>
  <c r="F54" i="10"/>
  <c r="G26" i="10"/>
  <c r="G12" i="10"/>
  <c r="N7" i="6"/>
  <c r="B7" i="6" s="1"/>
  <c r="P5" i="6"/>
  <c r="Q5" i="6" s="1"/>
  <c r="R5" i="6" s="1"/>
  <c r="S5" i="6" s="1"/>
  <c r="T5" i="6" s="1"/>
  <c r="U5" i="6" s="1"/>
  <c r="V5" i="6" s="1"/>
  <c r="W5" i="6" s="1"/>
  <c r="O7" i="6"/>
  <c r="C7" i="6" s="1"/>
  <c r="Q6" i="6"/>
  <c r="H274" i="10" l="1"/>
  <c r="E282" i="10"/>
  <c r="G23" i="10"/>
  <c r="G185" i="10"/>
  <c r="G99" i="10"/>
  <c r="G140" i="10"/>
  <c r="G194" i="10"/>
  <c r="H128" i="10"/>
  <c r="G202" i="10"/>
  <c r="G176" i="10"/>
  <c r="G122" i="10"/>
  <c r="G87" i="10"/>
  <c r="H129" i="10"/>
  <c r="F129" i="10"/>
  <c r="G161" i="10"/>
  <c r="H227" i="10"/>
  <c r="E226" i="10"/>
  <c r="H226" i="10" s="1"/>
  <c r="F227" i="10"/>
  <c r="F226" i="10" s="1"/>
  <c r="H249" i="10"/>
  <c r="E248" i="10"/>
  <c r="H248" i="10" s="1"/>
  <c r="F249" i="10"/>
  <c r="F248" i="10" s="1"/>
  <c r="G10" i="10"/>
  <c r="G81" i="10"/>
  <c r="H178" i="10"/>
  <c r="E176" i="10"/>
  <c r="H176" i="10" s="1"/>
  <c r="F178" i="10"/>
  <c r="F176" i="10" s="1"/>
  <c r="G111" i="10"/>
  <c r="H212" i="10"/>
  <c r="F212" i="10"/>
  <c r="F211" i="10" s="1"/>
  <c r="H256" i="10"/>
  <c r="E255" i="10"/>
  <c r="H255" i="10" s="1"/>
  <c r="F256" i="10"/>
  <c r="F255" i="10" s="1"/>
  <c r="H280" i="10"/>
  <c r="F280" i="10"/>
  <c r="F274" i="10" s="1"/>
  <c r="H85" i="10"/>
  <c r="F85" i="10"/>
  <c r="H141" i="10"/>
  <c r="E140" i="10"/>
  <c r="H140" i="10" s="1"/>
  <c r="F141" i="10"/>
  <c r="F140" i="10" s="1"/>
  <c r="H124" i="10"/>
  <c r="E123" i="10"/>
  <c r="F124" i="10"/>
  <c r="F123" i="10" s="1"/>
  <c r="H132" i="10"/>
  <c r="E131" i="10"/>
  <c r="H131" i="10" s="1"/>
  <c r="F132" i="10"/>
  <c r="F131" i="10" s="1"/>
  <c r="H162" i="10"/>
  <c r="E161" i="10"/>
  <c r="H161" i="10" s="1"/>
  <c r="F162" i="10"/>
  <c r="F161" i="10" s="1"/>
  <c r="G226" i="10"/>
  <c r="G211" i="10" s="1"/>
  <c r="H272" i="10"/>
  <c r="F272" i="10"/>
  <c r="H11" i="10"/>
  <c r="E10" i="10"/>
  <c r="F11" i="10"/>
  <c r="F10" i="10" s="1"/>
  <c r="C269" i="10"/>
  <c r="C284" i="10" s="1"/>
  <c r="C286" i="10" s="1"/>
  <c r="H59" i="10"/>
  <c r="E58" i="10"/>
  <c r="H58" i="10" s="1"/>
  <c r="F59" i="10"/>
  <c r="F58" i="10" s="1"/>
  <c r="H77" i="10"/>
  <c r="E76" i="10"/>
  <c r="H76" i="10" s="1"/>
  <c r="F77" i="10"/>
  <c r="F76" i="10" s="1"/>
  <c r="H88" i="10"/>
  <c r="E87" i="10"/>
  <c r="H87" i="10" s="1"/>
  <c r="F88" i="10"/>
  <c r="F87" i="10" s="1"/>
  <c r="H196" i="10"/>
  <c r="E194" i="10"/>
  <c r="H194" i="10" s="1"/>
  <c r="F196" i="10"/>
  <c r="F194" i="10" s="1"/>
  <c r="H82" i="10"/>
  <c r="E81" i="10"/>
  <c r="H81" i="10" s="1"/>
  <c r="F82" i="10"/>
  <c r="H100" i="10"/>
  <c r="E99" i="10"/>
  <c r="H99" i="10" s="1"/>
  <c r="F100" i="10"/>
  <c r="F99" i="10" s="1"/>
  <c r="H112" i="10"/>
  <c r="E111" i="10"/>
  <c r="H111" i="10" s="1"/>
  <c r="F112" i="10"/>
  <c r="F111" i="10" s="1"/>
  <c r="H172" i="10"/>
  <c r="E171" i="10"/>
  <c r="H171" i="10" s="1"/>
  <c r="F172" i="10"/>
  <c r="F171" i="10" s="1"/>
  <c r="H203" i="10"/>
  <c r="E202" i="10"/>
  <c r="H202" i="10" s="1"/>
  <c r="F203" i="10"/>
  <c r="F202" i="10" s="1"/>
  <c r="H186" i="10"/>
  <c r="E185" i="10"/>
  <c r="H185" i="10" s="1"/>
  <c r="F186" i="10"/>
  <c r="F185" i="10" s="1"/>
  <c r="P7" i="6"/>
  <c r="D7" i="6" s="1"/>
  <c r="Q7" i="6"/>
  <c r="E7" i="6" s="1"/>
  <c r="R6" i="6"/>
  <c r="F282" i="10" l="1"/>
  <c r="F81" i="10"/>
  <c r="E211" i="10"/>
  <c r="H211" i="10" s="1"/>
  <c r="H123" i="10"/>
  <c r="E122" i="10"/>
  <c r="H122" i="10" s="1"/>
  <c r="H10" i="10"/>
  <c r="H282" i="10"/>
  <c r="F122" i="10"/>
  <c r="G269" i="10"/>
  <c r="G284" i="10" s="1"/>
  <c r="G286" i="10" s="1"/>
  <c r="R7" i="6"/>
  <c r="F7" i="6" s="1"/>
  <c r="S6" i="6"/>
  <c r="F269" i="10" l="1"/>
  <c r="F284" i="10" s="1"/>
  <c r="F286" i="10" s="1"/>
  <c r="E269" i="10"/>
  <c r="S7" i="6"/>
  <c r="G7" i="6" s="1"/>
  <c r="T6" i="6"/>
  <c r="H269" i="10" l="1"/>
  <c r="E284" i="10"/>
  <c r="E286" i="10" s="1"/>
  <c r="T7" i="6"/>
  <c r="H7" i="6" s="1"/>
  <c r="U6" i="6"/>
  <c r="H284" i="10" l="1"/>
  <c r="H286" i="10"/>
  <c r="U7" i="6"/>
  <c r="I7" i="6" s="1"/>
  <c r="V6" i="6"/>
  <c r="V7" i="6" l="1"/>
  <c r="J7" i="6" s="1"/>
  <c r="W6" i="6"/>
  <c r="W7" i="6" s="1"/>
  <c r="K7" i="6" s="1"/>
</calcChain>
</file>

<file path=xl/sharedStrings.xml><?xml version="1.0" encoding="utf-8"?>
<sst xmlns="http://schemas.openxmlformats.org/spreadsheetml/2006/main" count="368" uniqueCount="331">
  <si>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</si>
  <si>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</si>
  <si>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</si>
  <si>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</si>
  <si>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</si>
  <si>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</si>
  <si>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</si>
  <si>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</si>
  <si>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</si>
  <si>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</si>
  <si>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</si>
  <si>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</si>
  <si>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</si>
  <si>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</si>
  <si>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</si>
  <si>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OCTOBER</t>
  </si>
  <si>
    <t>AS OF OCTOBER</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</si>
  <si>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</si>
  <si>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</si>
  <si>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</si>
  <si>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</si>
  <si>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</si>
  <si>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</si>
  <si>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</si>
  <si>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</si>
  <si>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</si>
  <si>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</si>
  <si>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October</t>
  </si>
  <si>
    <t>As of end       October</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</si>
  <si>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</si>
  <si>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</si>
  <si>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</si>
  <si>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</si>
  <si>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</si>
  <si>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</si>
  <si>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</si>
  <si>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</si>
  <si>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</si>
  <si>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</si>
  <si>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</si>
  <si>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</si>
  <si>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</si>
  <si>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</si>
  <si>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</si>
  <si>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</si>
  <si>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</si>
  <si>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</si>
  <si>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</si>
  <si>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</si>
  <si>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</si>
  <si>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</si>
  <si>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</si>
  <si>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</si>
  <si>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</si>
  <si>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</si>
  <si>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</si>
  <si>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</si>
  <si>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</si>
  <si>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</si>
  <si>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</si>
  <si>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</si>
  <si>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</si>
  <si>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</si>
  <si>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</si>
  <si>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</si>
  <si>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</si>
  <si>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</si>
  <si>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</si>
  <si>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</si>
  <si>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</si>
  <si>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</si>
  <si>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</si>
  <si>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</si>
  <si>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</si>
  <si>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</si>
  <si>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</si>
  <si>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</si>
  <si>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</si>
  <si>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</si>
  <si>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</si>
  <si>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ALGU: inclusive of IRA, special shares for LGUs, MMDA and other transfers to LGUs</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</si>
  <si>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</si>
  <si>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</si>
  <si>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</si>
  <si>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</si>
  <si>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</si>
  <si>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</si>
  <si>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</si>
  <si>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</si>
  <si>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</si>
  <si>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</si>
  <si>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</si>
  <si>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</si>
  <si>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</si>
  <si>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</si>
  <si>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</si>
  <si>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</si>
  <si>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</si>
  <si>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</si>
  <si>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</si>
  <si>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</si>
  <si>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</si>
  <si>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</si>
  <si>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</si>
  <si>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</si>
  <si>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</si>
  <si>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</si>
  <si>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</si>
  <si>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</si>
  <si>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</si>
  <si>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</si>
  <si>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</si>
  <si>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</si>
  <si>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</si>
  <si>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</si>
  <si>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</si>
  <si>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</si>
  <si>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</si>
  <si>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</si>
  <si>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</si>
  <si>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</si>
  <si>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</si>
  <si>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</si>
  <si>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</si>
  <si>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</si>
  <si>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</si>
  <si>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</si>
  <si>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</si>
  <si>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</si>
  <si>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</si>
  <si>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</si>
  <si>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</si>
  <si>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</si>
  <si>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</si>
  <si>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</si>
  <si>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</si>
  <si>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</si>
  <si>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</si>
  <si>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</si>
  <si>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</si>
  <si>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</si>
  <si>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</si>
  <si>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</si>
  <si>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</si>
  <si>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</si>
  <si>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</si>
  <si>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</si>
  <si>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</si>
  <si>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</si>
  <si>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</si>
  <si>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</si>
  <si>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</si>
  <si>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</si>
  <si>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</si>
  <si>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</si>
  <si>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</si>
  <si>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</si>
  <si>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</si>
  <si>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</si>
  <si>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</si>
  <si>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</si>
  <si>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</si>
  <si>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</si>
  <si>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</si>
  <si>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</si>
  <si>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</si>
  <si>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</si>
  <si>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</si>
  <si>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</si>
  <si>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</si>
  <si>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</si>
  <si>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</si>
  <si>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</si>
  <si>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</si>
  <si>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</si>
  <si>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</si>
  <si>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</si>
  <si>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</si>
  <si>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</si>
  <si>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</si>
  <si>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</si>
  <si>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</si>
  <si>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</si>
  <si>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</si>
  <si>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</si>
  <si>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</si>
  <si>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</si>
  <si>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</si>
  <si>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</si>
  <si>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</si>
  <si>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</si>
  <si>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</si>
  <si>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</si>
  <si>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</si>
  <si>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</si>
  <si>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</si>
  <si>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</si>
  <si>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</si>
  <si>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</si>
  <si>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</si>
  <si>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</si>
  <si>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</si>
  <si>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</si>
  <si>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</si>
  <si>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</si>
  <si>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</si>
  <si>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</si>
  <si>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</si>
  <si>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</si>
  <si>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</si>
  <si>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</si>
  <si>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</si>
  <si>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</si>
  <si>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</si>
  <si>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</si>
  <si>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</si>
  <si>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</si>
  <si>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</si>
  <si>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</si>
  <si>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</si>
  <si>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</si>
  <si>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</si>
  <si>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</si>
  <si>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</si>
  <si>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</si>
  <si>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</si>
  <si>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</si>
  <si>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</si>
  <si>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</si>
  <si>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</si>
  <si>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</si>
  <si>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</si>
  <si>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</si>
  <si>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</si>
  <si>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</si>
  <si>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</si>
  <si>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</si>
  <si>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</si>
  <si>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</si>
  <si>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</si>
  <si>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</si>
  <si>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</si>
  <si>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</si>
  <si>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</si>
  <si>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</si>
  <si>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</si>
  <si>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</si>
  <si>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</si>
  <si>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</si>
  <si>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</si>
  <si>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</si>
  <si>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</si>
  <si>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</si>
  <si>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</si>
  <si>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</si>
  <si>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</si>
  <si>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FDCP</t>
  </si>
  <si>
    <t xml:space="preserve">    GAB</t>
  </si>
  <si>
    <t xml:space="preserve">    GCGOCC</t>
  </si>
  <si>
    <t xml:space="preserve">    HLURB</t>
  </si>
  <si>
    <t xml:space="preserve">    HUDCC</t>
  </si>
  <si>
    <t xml:space="preserve">    MDA</t>
  </si>
  <si>
    <t xml:space="preserve">    MTRCB</t>
  </si>
  <si>
    <t xml:space="preserve">    NCCA</t>
  </si>
  <si>
    <t xml:space="preserve">     NCCA-Proper</t>
  </si>
  <si>
    <t xml:space="preserve">     NHCP (NHI)</t>
  </si>
  <si>
    <t xml:space="preserve">     NLP</t>
  </si>
  <si>
    <t xml:space="preserve">     NAP (RMAO) </t>
  </si>
  <si>
    <t xml:space="preserve">   NCIP</t>
  </si>
  <si>
    <t xml:space="preserve">   NICA</t>
  </si>
  <si>
    <t xml:space="preserve">   NSC  </t>
  </si>
  <si>
    <t xml:space="preserve">   NYC</t>
  </si>
  <si>
    <t xml:space="preserve">   OPAPP</t>
  </si>
  <si>
    <t xml:space="preserve">   OMB (VRB)</t>
  </si>
  <si>
    <t xml:space="preserve">   PRRC</t>
  </si>
  <si>
    <t xml:space="preserve">   PDEA</t>
  </si>
  <si>
    <t xml:space="preserve">   PHILRACOM</t>
  </si>
  <si>
    <t xml:space="preserve">   PSC  </t>
  </si>
  <si>
    <t xml:space="preserve">   PCUP</t>
  </si>
  <si>
    <t xml:space="preserve">   PLLO</t>
  </si>
  <si>
    <t xml:space="preserve">   PMS</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</si>
  <si>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</si>
  <si>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</si>
  <si>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</si>
  <si>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</si>
  <si>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</si>
  <si>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</si>
  <si>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</si>
  <si>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</si>
  <si>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</si>
  <si>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</si>
  <si>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</si>
  <si>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</si>
  <si>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</si>
  <si>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</si>
  <si>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</si>
  <si>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</si>
  <si>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</si>
  <si>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</si>
  <si>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</si>
  <si>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</si>
  <si>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</si>
  <si>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</si>
  <si>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</si>
  <si>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</si>
  <si>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</si>
  <si>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</si>
  <si>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</si>
  <si>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</si>
  <si>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</si>
  <si>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</si>
  <si>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</si>
  <si>
    <t>NCAs CREDITED VS NCA UTILIZATION, JANUARY-OCTOBER 2019</t>
  </si>
  <si>
    <t>STATUS OF NCA UTILIZATION (Net Trust and Working Fund), as of October 31, 2019</t>
  </si>
  <si>
    <t xml:space="preserve">   FPA</t>
  </si>
  <si>
    <t xml:space="preserve">   NCMF</t>
  </si>
  <si>
    <t xml:space="preserve">   PCW</t>
  </si>
  <si>
    <t xml:space="preserve">   NAPC</t>
  </si>
  <si>
    <t xml:space="preserve">    TESDA</t>
  </si>
  <si>
    <t xml:space="preserve">   ARTA</t>
  </si>
  <si>
    <t xml:space="preserve">     CHR</t>
  </si>
  <si>
    <t xml:space="preserve">     HRVVMC</t>
  </si>
  <si>
    <t xml:space="preserve">    Spec. Shares </t>
  </si>
  <si>
    <t xml:space="preserve">    BODBF</t>
  </si>
  <si>
    <t xml:space="preserve">    LGSF (FSLGU)</t>
  </si>
  <si>
    <t>Shares of LGUs in the Proceeds of Fire Code Fees</t>
  </si>
  <si>
    <t>AS OF OCTOBER 31, 2019</t>
  </si>
  <si>
    <t>Source: Report of MDS-Government Servicing Banks as of October 2019</t>
  </si>
  <si>
    <t>Department of Budget and Management</t>
  </si>
  <si>
    <r>
      <t xml:space="preserve">     Owned and Controlled Corporations</t>
    </r>
    <r>
      <rPr>
        <vertAlign val="superscript"/>
        <sz val="10"/>
        <rFont val="Arial"/>
        <family val="2"/>
      </rPr>
      <t>/6</t>
    </r>
  </si>
  <si>
    <r>
      <t>Allotment to Local Government Units</t>
    </r>
    <r>
      <rPr>
        <vertAlign val="superscript"/>
        <sz val="10"/>
        <rFont val="Arial"/>
        <family val="2"/>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</si>
</sst>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39"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36">
    <xf numFmtId="0" fontId="0" fillId="0" borderId="0" xfId="0"/>
    <xf numFmtId="0" fontId="0" fillId="0" borderId="0" xfId="0" applyAlignment="1">
      <alignment horizontal="center"/>
    </xf>
    <xf numFmtId="41" fontId="0" fillId="0" borderId="0" xfId="0" applyNumberFormat="1"/>
    <xf numFmtId="164" fontId="0" fillId="0" borderId="0" xfId="0" applyNumberFormat="1"/>
    <xf numFmtId="165"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5" fillId="0" borderId="0" xfId="43" applyNumberFormat="1" applyFont="1"/>
    <xf numFmtId="0" fontId="15" fillId="0" borderId="0" xfId="0" applyNumberFormat="1" applyFont="1" applyFill="1"/>
    <xf numFmtId="0" fontId="15" fillId="0" borderId="0" xfId="0" applyNumberFormat="1" applyFont="1" applyAlignment="1">
      <alignment wrapText="1"/>
    </xf>
    <xf numFmtId="0" fontId="15" fillId="0" borderId="11" xfId="0" applyNumberFormat="1" applyFont="1" applyBorder="1"/>
    <xf numFmtId="41" fontId="15" fillId="0" borderId="11" xfId="0" applyNumberFormat="1" applyFont="1" applyBorder="1"/>
    <xf numFmtId="0" fontId="15" fillId="0" borderId="0" xfId="0" applyNumberFormat="1" applyFont="1" applyBorder="1"/>
    <xf numFmtId="41" fontId="15" fillId="0" borderId="0" xfId="0" applyNumberFormat="1" applyFont="1" applyBorder="1"/>
    <xf numFmtId="164" fontId="15" fillId="0" borderId="0" xfId="0" applyNumberFormat="1" applyFont="1" applyBorder="1"/>
    <xf numFmtId="0" fontId="15" fillId="0" borderId="0" xfId="0" applyNumberFormat="1" applyFont="1" applyBorder="1" applyAlignment="1"/>
    <xf numFmtId="0" fontId="15" fillId="0" borderId="0" xfId="0" applyFont="1" applyBorder="1"/>
    <xf numFmtId="165" fontId="23" fillId="0" borderId="0" xfId="0" applyNumberFormat="1" applyFont="1"/>
    <xf numFmtId="165" fontId="24" fillId="0" borderId="0" xfId="0" applyNumberFormat="1" applyFont="1"/>
    <xf numFmtId="165" fontId="15" fillId="0" borderId="0" xfId="0" applyNumberFormat="1" applyFont="1"/>
    <xf numFmtId="0" fontId="26" fillId="24" borderId="0" xfId="0" applyFont="1" applyFill="1" applyAlignment="1"/>
    <xf numFmtId="0" fontId="27" fillId="24" borderId="0" xfId="0" applyFont="1" applyFill="1" applyBorder="1" applyAlignment="1">
      <alignment horizontal="left"/>
    </xf>
    <xf numFmtId="0" fontId="28" fillId="24" borderId="0" xfId="0" applyFont="1" applyFill="1" applyBorder="1" applyAlignment="1">
      <alignment horizontal="left"/>
    </xf>
    <xf numFmtId="0" fontId="28" fillId="24" borderId="0" xfId="0" applyFont="1" applyFill="1" applyBorder="1"/>
    <xf numFmtId="165" fontId="28" fillId="26" borderId="12" xfId="43" applyNumberFormat="1" applyFont="1" applyFill="1" applyBorder="1" applyAlignment="1"/>
    <xf numFmtId="165" fontId="28" fillId="26" borderId="14" xfId="43" applyNumberFormat="1" applyFont="1" applyFill="1" applyBorder="1" applyAlignment="1"/>
    <xf numFmtId="0" fontId="28" fillId="26" borderId="10" xfId="0" applyFont="1" applyFill="1" applyBorder="1" applyAlignment="1">
      <alignment horizontal="center" vertical="center" wrapText="1"/>
    </xf>
    <xf numFmtId="0" fontId="28" fillId="0" borderId="0" xfId="0" applyFont="1" applyAlignment="1">
      <alignment horizontal="center"/>
    </xf>
    <xf numFmtId="0" fontId="28" fillId="0" borderId="0" xfId="0" applyFont="1" applyAlignment="1">
      <alignment horizontal="left"/>
    </xf>
    <xf numFmtId="0" fontId="34" fillId="0" borderId="0" xfId="0" applyFont="1" applyAlignment="1">
      <alignment horizontal="left" indent="1"/>
    </xf>
    <xf numFmtId="165" fontId="35" fillId="0" borderId="11" xfId="43" applyNumberFormat="1" applyFont="1" applyBorder="1" applyAlignment="1">
      <alignment horizontal="right"/>
    </xf>
    <xf numFmtId="165" fontId="36" fillId="0" borderId="0" xfId="43" applyNumberFormat="1" applyFont="1" applyBorder="1" applyAlignment="1"/>
    <xf numFmtId="165" fontId="35" fillId="0" borderId="0" xfId="43" applyNumberFormat="1" applyFont="1" applyFill="1"/>
    <xf numFmtId="165" fontId="35" fillId="0" borderId="0" xfId="43" applyNumberFormat="1" applyFont="1"/>
    <xf numFmtId="165" fontId="36" fillId="0" borderId="0" xfId="43" applyNumberFormat="1" applyFont="1" applyAlignment="1"/>
    <xf numFmtId="165" fontId="35" fillId="0" borderId="0" xfId="43" applyNumberFormat="1" applyFont="1" applyBorder="1"/>
    <xf numFmtId="165" fontId="35" fillId="0" borderId="0" xfId="43" applyNumberFormat="1" applyFont="1" applyFill="1" applyBorder="1"/>
    <xf numFmtId="165" fontId="35" fillId="0" borderId="11" xfId="43" applyNumberFormat="1" applyFont="1" applyBorder="1"/>
    <xf numFmtId="0" fontId="37" fillId="0" borderId="0" xfId="0" applyFont="1" applyAlignment="1">
      <alignment horizontal="left" indent="1"/>
    </xf>
    <xf numFmtId="37" fontId="35" fillId="0" borderId="11" xfId="43" applyNumberFormat="1" applyFont="1" applyBorder="1" applyAlignment="1">
      <alignment horizontal="right"/>
    </xf>
    <xf numFmtId="0" fontId="15" fillId="0" borderId="0" xfId="45" applyFont="1" applyFill="1" applyAlignment="1">
      <alignment horizontal="left" indent="2"/>
    </xf>
    <xf numFmtId="37" fontId="35" fillId="0" borderId="20" xfId="43" applyNumberFormat="1" applyFont="1" applyFill="1" applyBorder="1"/>
    <xf numFmtId="37" fontId="35" fillId="0" borderId="20" xfId="43" applyNumberFormat="1" applyFont="1" applyBorder="1"/>
    <xf numFmtId="37" fontId="35" fillId="0" borderId="11" xfId="43" applyNumberFormat="1" applyFont="1" applyFill="1" applyBorder="1"/>
    <xf numFmtId="37" fontId="35" fillId="0" borderId="11" xfId="43" applyNumberFormat="1" applyFont="1" applyBorder="1"/>
    <xf numFmtId="165" fontId="35" fillId="0" borderId="11" xfId="43" applyNumberFormat="1" applyFont="1" applyFill="1" applyBorder="1"/>
    <xf numFmtId="165" fontId="35" fillId="0" borderId="0" xfId="43" applyNumberFormat="1" applyFont="1" applyBorder="1" applyAlignment="1"/>
    <xf numFmtId="165" fontId="35" fillId="0" borderId="11" xfId="43" applyNumberFormat="1" applyFont="1" applyFill="1" applyBorder="1" applyAlignment="1">
      <alignment horizontal="right" vertical="top"/>
    </xf>
    <xf numFmtId="165" fontId="35" fillId="0" borderId="11" xfId="43" applyNumberFormat="1" applyFont="1" applyBorder="1" applyAlignment="1">
      <alignment horizontal="right" vertical="top"/>
    </xf>
    <xf numFmtId="165" fontId="36" fillId="0" borderId="11" xfId="43" applyNumberFormat="1" applyFont="1" applyBorder="1" applyAlignment="1"/>
    <xf numFmtId="0" fontId="28" fillId="0" borderId="0" xfId="0" applyFont="1" applyAlignment="1">
      <alignment horizontal="left" indent="1"/>
    </xf>
    <xf numFmtId="165" fontId="36" fillId="0" borderId="0" xfId="43" applyNumberFormat="1" applyFont="1" applyFill="1" applyAlignment="1"/>
    <xf numFmtId="165" fontId="35" fillId="0" borderId="20" xfId="43" applyNumberFormat="1" applyFont="1" applyBorder="1" applyAlignment="1">
      <alignment horizontal="right" vertical="top"/>
    </xf>
    <xf numFmtId="0" fontId="28" fillId="0" borderId="0" xfId="0" applyFont="1" applyAlignment="1">
      <alignment horizontal="left" vertical="top"/>
    </xf>
    <xf numFmtId="165" fontId="26" fillId="0" borderId="21" xfId="0" applyNumberFormat="1" applyFont="1" applyBorder="1"/>
    <xf numFmtId="0" fontId="37" fillId="0" borderId="0" xfId="0" applyFont="1" applyBorder="1"/>
    <xf numFmtId="0" fontId="15" fillId="0" borderId="10" xfId="0" applyFont="1" applyBorder="1" applyAlignment="1">
      <alignment horizontal="center" wrapText="1"/>
    </xf>
    <xf numFmtId="0" fontId="20" fillId="24" borderId="0" xfId="0" applyFont="1" applyFill="1"/>
    <xf numFmtId="165" fontId="20" fillId="24" borderId="0" xfId="43" applyNumberFormat="1" applyFont="1" applyFill="1" applyBorder="1"/>
    <xf numFmtId="165" fontId="20" fillId="25" borderId="0" xfId="43" applyNumberFormat="1" applyFont="1" applyFill="1" applyBorder="1"/>
    <xf numFmtId="0" fontId="20" fillId="25" borderId="0" xfId="0" applyFont="1" applyFill="1"/>
    <xf numFmtId="0" fontId="20" fillId="0" borderId="0" xfId="0" applyFont="1" applyFill="1"/>
    <xf numFmtId="41" fontId="20" fillId="24" borderId="0" xfId="0" applyNumberFormat="1" applyFont="1" applyFill="1" applyBorder="1" applyAlignment="1">
      <alignment horizontal="left"/>
    </xf>
    <xf numFmtId="41" fontId="20" fillId="25" borderId="0" xfId="0" applyNumberFormat="1" applyFont="1" applyFill="1" applyBorder="1" applyAlignment="1">
      <alignment horizontal="left"/>
    </xf>
    <xf numFmtId="0" fontId="20" fillId="25" borderId="0" xfId="0" applyFont="1" applyFill="1" applyBorder="1"/>
    <xf numFmtId="0" fontId="20" fillId="0" borderId="0" xfId="0" applyFont="1" applyFill="1" applyBorder="1"/>
    <xf numFmtId="41" fontId="20" fillId="24" borderId="0" xfId="0" applyNumberFormat="1" applyFont="1" applyFill="1"/>
    <xf numFmtId="41" fontId="20" fillId="25" borderId="0" xfId="0" applyNumberFormat="1" applyFont="1" applyFill="1"/>
    <xf numFmtId="41" fontId="20" fillId="24" borderId="0" xfId="0" applyNumberFormat="1" applyFont="1" applyFill="1" applyBorder="1"/>
    <xf numFmtId="41" fontId="20" fillId="25" borderId="0" xfId="0" applyNumberFormat="1" applyFont="1" applyFill="1" applyBorder="1"/>
    <xf numFmtId="165" fontId="20" fillId="0" borderId="0" xfId="43" applyNumberFormat="1" applyFont="1" applyBorder="1"/>
    <xf numFmtId="0" fontId="20" fillId="0" borderId="0" xfId="0" applyFont="1"/>
    <xf numFmtId="165" fontId="20" fillId="0" borderId="0" xfId="0" applyNumberFormat="1" applyFont="1"/>
    <xf numFmtId="0" fontId="20" fillId="0" borderId="0" xfId="0" applyFont="1" applyAlignment="1">
      <alignment horizontal="left" indent="1"/>
    </xf>
    <xf numFmtId="0" fontId="20" fillId="0" borderId="0" xfId="0" applyFont="1" applyAlignment="1" applyProtection="1">
      <alignment horizontal="left" indent="1"/>
      <protection locked="0"/>
    </xf>
    <xf numFmtId="0" fontId="20" fillId="0" borderId="0" xfId="0" quotePrefix="1" applyFont="1" applyAlignment="1">
      <alignment horizontal="left" indent="1"/>
    </xf>
    <xf numFmtId="0" fontId="20" fillId="0" borderId="0" xfId="0" applyFont="1" applyAlignment="1">
      <alignment horizontal="left" wrapText="1" indent="2"/>
    </xf>
    <xf numFmtId="0" fontId="20" fillId="0" borderId="0" xfId="0" applyFont="1" applyAlignment="1">
      <alignment horizontal="left" indent="2"/>
    </xf>
    <xf numFmtId="0" fontId="20" fillId="0" borderId="0" xfId="0" applyFont="1" applyAlignment="1">
      <alignment horizontal="left" indent="3"/>
    </xf>
    <xf numFmtId="0" fontId="37" fillId="0" borderId="0" xfId="0" applyFont="1" applyAlignment="1">
      <alignment horizontal="left" indent="3"/>
    </xf>
    <xf numFmtId="0" fontId="37" fillId="0" borderId="0" xfId="0" applyFont="1" applyAlignment="1">
      <alignment horizontal="left" wrapText="1" indent="3"/>
    </xf>
    <xf numFmtId="37" fontId="36" fillId="0" borderId="0" xfId="43" applyNumberFormat="1" applyFont="1" applyBorder="1" applyAlignment="1"/>
    <xf numFmtId="0" fontId="20" fillId="0" borderId="0" xfId="0" applyFont="1" applyFill="1" applyAlignment="1">
      <alignment horizontal="left" indent="1"/>
    </xf>
    <xf numFmtId="165" fontId="35" fillId="0" borderId="11" xfId="43" applyNumberFormat="1" applyFont="1" applyBorder="1" applyAlignment="1"/>
    <xf numFmtId="165" fontId="35" fillId="0" borderId="0" xfId="43" applyNumberFormat="1" applyFont="1" applyFill="1" applyBorder="1" applyAlignment="1"/>
    <xf numFmtId="0" fontId="37" fillId="0" borderId="0" xfId="0" applyFont="1" applyAlignment="1">
      <alignment horizontal="left" vertical="top" indent="1"/>
    </xf>
    <xf numFmtId="0" fontId="34" fillId="0" borderId="0" xfId="0" applyFont="1" applyAlignment="1">
      <alignment horizontal="left" vertical="top" indent="1"/>
    </xf>
    <xf numFmtId="0" fontId="37" fillId="0" borderId="0" xfId="0" applyFont="1" applyFill="1" applyAlignment="1">
      <alignment horizontal="left" indent="1"/>
    </xf>
    <xf numFmtId="0" fontId="34" fillId="0" borderId="0" xfId="0" applyFont="1" applyFill="1" applyAlignment="1">
      <alignment horizontal="left" indent="1"/>
    </xf>
    <xf numFmtId="0" fontId="20" fillId="0" borderId="0" xfId="0" applyFont="1" applyFill="1" applyAlignment="1"/>
    <xf numFmtId="0" fontId="28" fillId="0" borderId="0" xfId="0" applyFont="1" applyFill="1" applyAlignment="1">
      <alignment wrapText="1"/>
    </xf>
    <xf numFmtId="165" fontId="35" fillId="0" borderId="20" xfId="43" applyNumberFormat="1" applyFont="1" applyFill="1" applyBorder="1"/>
    <xf numFmtId="0" fontId="20" fillId="0" borderId="0" xfId="0" applyFont="1" applyAlignment="1"/>
    <xf numFmtId="0" fontId="20" fillId="27" borderId="0" xfId="0" applyFont="1" applyFill="1" applyAlignment="1">
      <alignment horizontal="left" indent="1"/>
    </xf>
    <xf numFmtId="165" fontId="35" fillId="27" borderId="0" xfId="43" applyNumberFormat="1" applyFont="1" applyFill="1"/>
    <xf numFmtId="41" fontId="36" fillId="27" borderId="0" xfId="43" applyNumberFormat="1" applyFont="1" applyFill="1" applyBorder="1" applyAlignment="1"/>
    <xf numFmtId="165" fontId="36" fillId="27" borderId="0" xfId="43" applyNumberFormat="1" applyFont="1" applyFill="1" applyAlignment="1"/>
    <xf numFmtId="0" fontId="20" fillId="27" borderId="0" xfId="0" applyFont="1" applyFill="1" applyAlignment="1">
      <alignment horizontal="left"/>
    </xf>
    <xf numFmtId="165" fontId="36" fillId="27" borderId="0" xfId="43" applyNumberFormat="1" applyFont="1" applyFill="1" applyBorder="1" applyAlignment="1"/>
    <xf numFmtId="0" fontId="20" fillId="27" borderId="0" xfId="0" applyFont="1" applyFill="1" applyAlignment="1">
      <alignment horizontal="left" wrapText="1"/>
    </xf>
    <xf numFmtId="0" fontId="20" fillId="0" borderId="0" xfId="0" applyFont="1" applyAlignment="1">
      <alignment horizontal="left"/>
    </xf>
    <xf numFmtId="165" fontId="36" fillId="0" borderId="0" xfId="43" applyNumberFormat="1" applyFont="1" applyFill="1" applyBorder="1" applyAlignment="1"/>
    <xf numFmtId="165" fontId="36" fillId="0" borderId="0" xfId="0" applyNumberFormat="1" applyFont="1" applyBorder="1"/>
    <xf numFmtId="0" fontId="20" fillId="0" borderId="0" xfId="0" applyFont="1" applyBorder="1"/>
    <xf numFmtId="165" fontId="35" fillId="0" borderId="0" xfId="0" applyNumberFormat="1" applyFont="1"/>
    <xf numFmtId="0" fontId="20" fillId="0" borderId="0" xfId="0" applyFont="1" applyAlignment="1">
      <alignment horizontal="left" vertical="top"/>
    </xf>
    <xf numFmtId="0" fontId="37" fillId="0" borderId="0" xfId="0" applyFont="1" applyFill="1" applyBorder="1"/>
    <xf numFmtId="0" fontId="20" fillId="0" borderId="0" xfId="0" applyFont="1" applyAlignment="1">
      <alignment vertical="top"/>
    </xf>
    <xf numFmtId="165" fontId="15" fillId="0" borderId="11" xfId="0" applyNumberFormat="1" applyFont="1" applyBorder="1"/>
    <xf numFmtId="165" fontId="38" fillId="0" borderId="0" xfId="0" applyNumberFormat="1" applyFont="1" applyBorder="1"/>
    <xf numFmtId="0" fontId="15" fillId="0" borderId="10" xfId="0" applyNumberFormat="1" applyFont="1" applyBorder="1" applyAlignment="1">
      <alignment horizontal="center" wrapText="1"/>
    </xf>
    <xf numFmtId="0" fontId="15" fillId="0" borderId="10" xfId="0" applyFont="1" applyBorder="1" applyAlignment="1">
      <alignment horizontal="center" wrapText="1"/>
    </xf>
    <xf numFmtId="165" fontId="32" fillId="26" borderId="15" xfId="43" applyNumberFormat="1" applyFont="1" applyFill="1" applyBorder="1" applyAlignment="1">
      <alignment horizontal="center" vertical="center" wrapText="1"/>
    </xf>
    <xf numFmtId="165" fontId="32" fillId="26" borderId="19" xfId="43" applyNumberFormat="1" applyFont="1" applyFill="1" applyBorder="1" applyAlignment="1">
      <alignment horizontal="center" vertical="center" wrapText="1"/>
    </xf>
    <xf numFmtId="0" fontId="28" fillId="26" borderId="12" xfId="0" applyFont="1" applyFill="1" applyBorder="1" applyAlignment="1">
      <alignment horizontal="center" vertical="center"/>
    </xf>
    <xf numFmtId="0" fontId="28" fillId="26" borderId="15" xfId="0" applyFont="1" applyFill="1" applyBorder="1" applyAlignment="1">
      <alignment horizontal="center" vertical="center"/>
    </xf>
    <xf numFmtId="0" fontId="28" fillId="26" borderId="18" xfId="0" applyFont="1" applyFill="1" applyBorder="1" applyAlignment="1">
      <alignment horizontal="center" vertical="center"/>
    </xf>
    <xf numFmtId="165" fontId="28" fillId="26" borderId="13" xfId="43" applyNumberFormat="1" applyFont="1" applyFill="1" applyBorder="1" applyAlignment="1">
      <alignment horizontal="center"/>
    </xf>
    <xf numFmtId="165" fontId="28" fillId="26" borderId="14" xfId="43" applyNumberFormat="1" applyFont="1" applyFill="1" applyBorder="1" applyAlignment="1">
      <alignment horizontal="center"/>
    </xf>
    <xf numFmtId="0" fontId="29" fillId="26" borderId="15" xfId="0" applyFont="1" applyFill="1" applyBorder="1" applyAlignment="1">
      <alignment horizontal="center" vertical="center" wrapText="1"/>
    </xf>
    <xf numFmtId="0" fontId="0" fillId="0" borderId="19" xfId="0" applyBorder="1"/>
    <xf numFmtId="165" fontId="28" fillId="26" borderId="11" xfId="43" applyNumberFormat="1" applyFont="1" applyFill="1" applyBorder="1" applyAlignment="1">
      <alignment horizontal="center"/>
    </xf>
    <xf numFmtId="165" fontId="28" fillId="26" borderId="16" xfId="43" applyNumberFormat="1" applyFont="1" applyFill="1" applyBorder="1" applyAlignment="1">
      <alignment horizontal="center"/>
    </xf>
    <xf numFmtId="0" fontId="28" fillId="26" borderId="15" xfId="0" applyFont="1" applyFill="1" applyBorder="1" applyAlignment="1">
      <alignment horizontal="center" vertical="center" wrapText="1"/>
    </xf>
    <xf numFmtId="0" fontId="28" fillId="26" borderId="19" xfId="0" applyFont="1" applyFill="1" applyBorder="1" applyAlignment="1">
      <alignment horizontal="center" vertical="center" wrapText="1"/>
    </xf>
    <xf numFmtId="0" fontId="28" fillId="26" borderId="17" xfId="0" applyFont="1" applyFill="1" applyBorder="1" applyAlignment="1">
      <alignment horizontal="center" vertical="center" wrapText="1"/>
    </xf>
    <xf numFmtId="0" fontId="28" fillId="26" borderId="16" xfId="0"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JANUARY-OCTOBER 2019</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3906655142610201"/>
          <c:y val="7.6805030729512787E-3"/>
        </c:manualLayout>
      </c:layout>
      <c:overlay val="0"/>
      <c:spPr>
        <a:solidFill>
          <a:srgbClr val="FFFFFF"/>
        </a:solidFill>
        <a:ln w="25400">
          <a:noFill/>
        </a:ln>
      </c:spPr>
    </c:title>
    <c:autoTitleDeleted val="0"/>
    <c:plotArea>
      <c:layout>
        <c:manualLayout>
          <c:layoutTarget val="inner"/>
          <c:xMode val="edge"/>
          <c:yMode val="edge"/>
          <c:x val="0.25237683664649957"/>
          <c:y val="0.1597544639173866"/>
          <c:w val="0.6966292134831461"/>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Graph!$B$5:$K$5</c:f>
              <c:numCache>
                <c:formatCode>_(* #,##0_);_(* \(#,##0\);_(* "-"_);_(@_)</c:formatCode>
                <c:ptCount val="10"/>
                <c:pt idx="0">
                  <c:v>211942.04800000001</c:v>
                </c:pt>
                <c:pt idx="1">
                  <c:v>229477.02799999999</c:v>
                </c:pt>
                <c:pt idx="2">
                  <c:v>180934.66399999999</c:v>
                </c:pt>
                <c:pt idx="3">
                  <c:v>238799.367</c:v>
                </c:pt>
                <c:pt idx="4">
                  <c:v>274659.8</c:v>
                </c:pt>
                <c:pt idx="5">
                  <c:v>199519.86900000001</c:v>
                </c:pt>
                <c:pt idx="6">
                  <c:v>352707.52</c:v>
                </c:pt>
                <c:pt idx="7">
                  <c:v>273278.62599999999</c:v>
                </c:pt>
                <c:pt idx="8">
                  <c:v>299916.95500000002</c:v>
                </c:pt>
                <c:pt idx="9">
                  <c:v>376462.06199999998</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Graph!$B$6:$K$6</c:f>
              <c:numCache>
                <c:formatCode>_(* #,##0_);_(* \(#,##0\);_(* "-"_);_(@_)</c:formatCode>
                <c:ptCount val="10"/>
                <c:pt idx="0">
                  <c:v>126996.966</c:v>
                </c:pt>
                <c:pt idx="1">
                  <c:v>240393.27</c:v>
                </c:pt>
                <c:pt idx="2">
                  <c:v>247222.25</c:v>
                </c:pt>
                <c:pt idx="3">
                  <c:v>171139.606</c:v>
                </c:pt>
                <c:pt idx="4">
                  <c:v>264720.01799999998</c:v>
                </c:pt>
                <c:pt idx="5">
                  <c:v>255824.91800000001</c:v>
                </c:pt>
                <c:pt idx="6">
                  <c:v>262980.28700000001</c:v>
                </c:pt>
                <c:pt idx="7">
                  <c:v>232667.41800000001</c:v>
                </c:pt>
                <c:pt idx="8">
                  <c:v>400078.50199999998</c:v>
                </c:pt>
                <c:pt idx="9">
                  <c:v>246319.80499999999</c:v>
                </c:pt>
              </c:numCache>
            </c:numRef>
          </c:val>
        </c:ser>
        <c:dLbls>
          <c:showLegendKey val="0"/>
          <c:showVal val="0"/>
          <c:showCatName val="0"/>
          <c:showSerName val="0"/>
          <c:showPercent val="0"/>
          <c:showBubbleSize val="0"/>
        </c:dLbls>
        <c:gapWidth val="150"/>
        <c:axId val="79085952"/>
        <c:axId val="79086512"/>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Graph!$B$4:$K$4</c:f>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f>Graph!$B$7:$K$7</c:f>
              <c:numCache>
                <c:formatCode>_(* #,##0_);_(* \(#,##0\);_(* "-"??_);_(@_)</c:formatCode>
                <c:ptCount val="10"/>
                <c:pt idx="0">
                  <c:v>59.920609052527418</c:v>
                </c:pt>
                <c:pt idx="1">
                  <c:v>83.229351873320496</c:v>
                </c:pt>
                <c:pt idx="2">
                  <c:v>98.75613280640043</c:v>
                </c:pt>
                <c:pt idx="3">
                  <c:v>91.244180113026061</c:v>
                </c:pt>
                <c:pt idx="4">
                  <c:v>92.486368443777536</c:v>
                </c:pt>
                <c:pt idx="5">
                  <c:v>97.825579621659813</c:v>
                </c:pt>
                <c:pt idx="6">
                  <c:v>92.964446329781239</c:v>
                </c:pt>
                <c:pt idx="7">
                  <c:v>91.874131880730431</c:v>
                </c:pt>
                <c:pt idx="8">
                  <c:v>97.38140356774467</c:v>
                </c:pt>
                <c:pt idx="9">
                  <c:v>92.821206090346067</c:v>
                </c:pt>
              </c:numCache>
            </c:numRef>
          </c:val>
          <c:smooth val="0"/>
        </c:ser>
        <c:dLbls>
          <c:showLegendKey val="0"/>
          <c:showVal val="0"/>
          <c:showCatName val="0"/>
          <c:showSerName val="0"/>
          <c:showPercent val="0"/>
          <c:showBubbleSize val="0"/>
        </c:dLbls>
        <c:marker val="1"/>
        <c:smooth val="0"/>
        <c:axId val="79087072"/>
        <c:axId val="79087632"/>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Graph!$B$4:$K$4</c15:sqref>
                        </c15:formulaRef>
                      </c:ext>
                    </c:extLst>
                    <c:strCache>
                      <c:ptCount val="10"/>
                      <c:pt idx="0">
                        <c:v>JAN</c:v>
                      </c:pt>
                      <c:pt idx="1">
                        <c:v>FEB</c:v>
                      </c:pt>
                      <c:pt idx="2">
                        <c:v>MAR</c:v>
                      </c:pt>
                      <c:pt idx="3">
                        <c:v>APR</c:v>
                      </c:pt>
                      <c:pt idx="4">
                        <c:v>MAY</c:v>
                      </c:pt>
                      <c:pt idx="5">
                        <c:v>JUNE</c:v>
                      </c:pt>
                      <c:pt idx="6">
                        <c:v>JULY</c:v>
                      </c:pt>
                      <c:pt idx="7">
                        <c:v>AUGUST</c:v>
                      </c:pt>
                      <c:pt idx="8">
                        <c:v>SEPTEMBER</c:v>
                      </c:pt>
                      <c:pt idx="9">
                        <c:v>OCTOBER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7908595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9086512"/>
        <c:crossesAt val="0"/>
        <c:auto val="0"/>
        <c:lblAlgn val="ctr"/>
        <c:lblOffset val="100"/>
        <c:tickLblSkip val="1"/>
        <c:tickMarkSkip val="1"/>
        <c:noMultiLvlLbl val="0"/>
      </c:catAx>
      <c:valAx>
        <c:axId val="79086512"/>
        <c:scaling>
          <c:orientation val="minMax"/>
          <c:max val="41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7891097666378566"/>
              <c:y val="0.3425504370536270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9085952"/>
        <c:crosses val="autoZero"/>
        <c:crossBetween val="between"/>
        <c:majorUnit val="20000"/>
        <c:minorUnit val="10000"/>
      </c:valAx>
      <c:catAx>
        <c:axId val="79087072"/>
        <c:scaling>
          <c:orientation val="minMax"/>
        </c:scaling>
        <c:delete val="1"/>
        <c:axPos val="b"/>
        <c:numFmt formatCode="General" sourceLinked="1"/>
        <c:majorTickMark val="out"/>
        <c:minorTickMark val="none"/>
        <c:tickLblPos val="nextTo"/>
        <c:crossAx val="79087632"/>
        <c:crossesAt val="85"/>
        <c:auto val="0"/>
        <c:lblAlgn val="ctr"/>
        <c:lblOffset val="100"/>
        <c:noMultiLvlLbl val="0"/>
      </c:catAx>
      <c:valAx>
        <c:axId val="79087632"/>
        <c:scaling>
          <c:orientation val="minMax"/>
          <c:max val="1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695188706424663"/>
              <c:y val="0.3118284407997387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79087072"/>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12</xdr:col>
      <xdr:colOff>409575</xdr:colOff>
      <xdr:row>47</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6"/>
  <sheetViews>
    <sheetView tabSelected="1" view="pageBreakPreview" zoomScaleNormal="100" zoomScaleSheetLayoutView="100" workbookViewId="0">
      <pane xSplit="2" ySplit="6" topLeftCell="C42" activePane="bottomRight" state="frozen"/>
      <selection pane="topRight" activeCell="C1" sqref="C1"/>
      <selection pane="bottomLeft" activeCell="A7" sqref="A7"/>
      <selection pane="bottomRight" activeCell="C51" sqref="C51"/>
    </sheetView>
  </sheetViews>
  <sheetFormatPr defaultRowHeight="12.75" x14ac:dyDescent="0.2"/>
  <cols>
    <col min="1" max="1" width="1.85546875" style="6" customWidth="1"/>
    <col min="2" max="2" width="42.140625" style="6" customWidth="1"/>
    <col min="3" max="6" width="12.28515625" style="7" customWidth="1"/>
    <col min="7" max="7" width="14" style="7" bestFit="1" customWidth="1"/>
    <col min="8" max="11" width="12.28515625" style="7" customWidth="1"/>
    <col min="12" max="12" width="14" style="7" bestFit="1" customWidth="1"/>
    <col min="13" max="15" width="12" style="7" customWidth="1"/>
    <col min="16" max="17" width="12.28515625" style="7" customWidth="1"/>
    <col min="18" max="20" width="8.42578125" style="7" customWidth="1"/>
    <col min="21" max="21" width="10.42578125" style="7" customWidth="1"/>
    <col min="22" max="16384" width="9.140625" style="7"/>
  </cols>
  <sheetData>
    <row r="1" spans="1:21" ht="14.25" x14ac:dyDescent="0.2">
      <c r="A1" s="5" t="s">
        <v>17</v>
      </c>
    </row>
    <row r="2" spans="1:21" x14ac:dyDescent="0.2">
      <c r="A2" s="6" t="s">
        <v>326</v>
      </c>
    </row>
    <row r="3" spans="1:21" x14ac:dyDescent="0.2">
      <c r="A3" s="6" t="s">
        <v>18</v>
      </c>
    </row>
    <row r="5" spans="1:21" s="8" customFormat="1" ht="18.75" customHeight="1" x14ac:dyDescent="0.2">
      <c r="A5" s="119" t="s">
        <v>19</v>
      </c>
      <c r="B5" s="119"/>
      <c r="C5" s="120" t="s">
        <v>20</v>
      </c>
      <c r="D5" s="120"/>
      <c r="E5" s="120"/>
      <c r="F5" s="120"/>
      <c r="G5" s="120"/>
      <c r="H5" s="120" t="s">
        <v>21</v>
      </c>
      <c r="I5" s="120"/>
      <c r="J5" s="120"/>
      <c r="K5" s="120"/>
      <c r="L5" s="120"/>
      <c r="M5" s="120" t="s">
        <v>22</v>
      </c>
      <c r="N5" s="120"/>
      <c r="O5" s="120"/>
      <c r="P5" s="120"/>
      <c r="Q5" s="120"/>
      <c r="R5" s="120" t="s">
        <v>23</v>
      </c>
      <c r="S5" s="120"/>
      <c r="T5" s="120"/>
      <c r="U5" s="120"/>
    </row>
    <row r="6" spans="1:21" s="8" customFormat="1" ht="25.5" x14ac:dyDescent="0.2">
      <c r="A6" s="119"/>
      <c r="B6" s="119"/>
      <c r="C6" s="65" t="s">
        <v>24</v>
      </c>
      <c r="D6" s="65" t="s">
        <v>25</v>
      </c>
      <c r="E6" s="65" t="s">
        <v>26</v>
      </c>
      <c r="F6" s="65" t="s">
        <v>27</v>
      </c>
      <c r="G6" s="65" t="s">
        <v>28</v>
      </c>
      <c r="H6" s="65" t="s">
        <v>24</v>
      </c>
      <c r="I6" s="65" t="s">
        <v>25</v>
      </c>
      <c r="J6" s="65" t="s">
        <v>26</v>
      </c>
      <c r="K6" s="65" t="s">
        <v>27</v>
      </c>
      <c r="L6" s="65" t="s">
        <v>28</v>
      </c>
      <c r="M6" s="65" t="s">
        <v>24</v>
      </c>
      <c r="N6" s="65" t="s">
        <v>25</v>
      </c>
      <c r="O6" s="65" t="s">
        <v>26</v>
      </c>
      <c r="P6" s="65" t="s">
        <v>27</v>
      </c>
      <c r="Q6" s="65" t="s">
        <v>28</v>
      </c>
      <c r="R6" s="65" t="s">
        <v>24</v>
      </c>
      <c r="S6" s="65" t="s">
        <v>25</v>
      </c>
      <c r="T6" s="65" t="s">
        <v>26</v>
      </c>
      <c r="U6" s="65" t="s">
        <v>28</v>
      </c>
    </row>
    <row r="7" spans="1:21" x14ac:dyDescent="0.2">
      <c r="A7" s="9"/>
      <c r="B7" s="9"/>
      <c r="C7" s="10"/>
      <c r="D7" s="10"/>
      <c r="E7" s="10"/>
      <c r="F7" s="10"/>
      <c r="G7" s="10"/>
      <c r="H7" s="10"/>
      <c r="I7" s="10"/>
      <c r="J7" s="10"/>
      <c r="K7" s="10"/>
      <c r="L7" s="10"/>
      <c r="M7" s="10"/>
      <c r="N7" s="10"/>
      <c r="O7" s="10"/>
      <c r="P7" s="10"/>
      <c r="Q7" s="10"/>
      <c r="R7" s="11"/>
      <c r="S7" s="11"/>
      <c r="T7" s="11"/>
      <c r="U7" s="11"/>
    </row>
    <row r="8" spans="1:21" s="14" customFormat="1" x14ac:dyDescent="0.2">
      <c r="A8" s="12" t="s">
        <v>29</v>
      </c>
      <c r="B8" s="12"/>
      <c r="C8" s="13">
        <f t="shared" ref="C8:Q8" si="0">+C10+C48</f>
        <v>622353741.20138001</v>
      </c>
      <c r="D8" s="13">
        <f t="shared" si="0"/>
        <v>712979037.15907001</v>
      </c>
      <c r="E8" s="13">
        <f t="shared" si="0"/>
        <v>925903102.40585971</v>
      </c>
      <c r="F8" s="13">
        <f t="shared" si="0"/>
        <v>376462062.5846101</v>
      </c>
      <c r="G8" s="13">
        <f t="shared" si="0"/>
        <v>2637697943.3509197</v>
      </c>
      <c r="H8" s="13">
        <f t="shared" si="0"/>
        <v>614612487.52819002</v>
      </c>
      <c r="I8" s="13">
        <f t="shared" si="0"/>
        <v>691684543.37988997</v>
      </c>
      <c r="J8" s="13">
        <f t="shared" si="0"/>
        <v>895726208.37078011</v>
      </c>
      <c r="K8" s="13">
        <f t="shared" si="0"/>
        <v>246319805.14929008</v>
      </c>
      <c r="L8" s="13">
        <f t="shared" si="0"/>
        <v>2448343044.4281497</v>
      </c>
      <c r="M8" s="13">
        <f t="shared" si="0"/>
        <v>7741253.6731899818</v>
      </c>
      <c r="N8" s="13">
        <f t="shared" si="0"/>
        <v>21294493.77918005</v>
      </c>
      <c r="O8" s="13">
        <f t="shared" si="0"/>
        <v>30176894.035079867</v>
      </c>
      <c r="P8" s="13">
        <f t="shared" si="0"/>
        <v>130142257.43531999</v>
      </c>
      <c r="Q8" s="13">
        <f t="shared" si="0"/>
        <v>189354898.92276984</v>
      </c>
      <c r="R8" s="26">
        <f>+H8/C8*100</f>
        <v>98.756132861313489</v>
      </c>
      <c r="S8" s="26">
        <f>((H8+I8)/(D8+C8))*100</f>
        <v>97.825579666514244</v>
      </c>
      <c r="T8" s="26">
        <f>((+H8+I8+J8)/(C8+D8+E8))*100</f>
        <v>97.381403594772991</v>
      </c>
      <c r="U8" s="26">
        <f>+L8/G8*100</f>
        <v>92.821206105115493</v>
      </c>
    </row>
    <row r="9" spans="1:21" x14ac:dyDescent="0.2">
      <c r="C9" s="10"/>
      <c r="D9" s="10"/>
      <c r="E9" s="10"/>
      <c r="F9" s="10"/>
      <c r="G9" s="10"/>
      <c r="H9" s="10"/>
      <c r="I9" s="10"/>
      <c r="J9" s="10"/>
      <c r="K9" s="10"/>
      <c r="L9" s="10"/>
      <c r="M9" s="10"/>
      <c r="N9" s="10"/>
      <c r="O9" s="10"/>
      <c r="P9" s="10"/>
      <c r="Q9" s="10"/>
      <c r="R9" s="27"/>
      <c r="S9" s="27"/>
      <c r="T9" s="27"/>
      <c r="U9" s="27"/>
    </row>
    <row r="10" spans="1:21" ht="15" x14ac:dyDescent="0.35">
      <c r="A10" s="6" t="s">
        <v>30</v>
      </c>
      <c r="C10" s="15">
        <f t="shared" ref="C10:Q10" si="1">SUM(C12:C46)</f>
        <v>463017072.56338006</v>
      </c>
      <c r="D10" s="15">
        <f t="shared" si="1"/>
        <v>547078808.87347996</v>
      </c>
      <c r="E10" s="15">
        <f t="shared" si="1"/>
        <v>636202905.78224969</v>
      </c>
      <c r="F10" s="15">
        <f t="shared" si="1"/>
        <v>309449182.59661013</v>
      </c>
      <c r="G10" s="15">
        <f t="shared" si="1"/>
        <v>1955747969.8157198</v>
      </c>
      <c r="H10" s="15">
        <f t="shared" si="1"/>
        <v>455280081.56370002</v>
      </c>
      <c r="I10" s="15">
        <f t="shared" si="1"/>
        <v>525787997.92736</v>
      </c>
      <c r="J10" s="15">
        <f t="shared" si="1"/>
        <v>606104602.03323019</v>
      </c>
      <c r="K10" s="15">
        <f t="shared" si="1"/>
        <v>185070905.9154399</v>
      </c>
      <c r="L10" s="15">
        <f t="shared" si="1"/>
        <v>1772243587.4397295</v>
      </c>
      <c r="M10" s="15">
        <f t="shared" si="1"/>
        <v>7736990.9996799966</v>
      </c>
      <c r="N10" s="15">
        <f t="shared" si="1"/>
        <v>21290810.946120054</v>
      </c>
      <c r="O10" s="15">
        <f t="shared" si="1"/>
        <v>30098303.749019712</v>
      </c>
      <c r="P10" s="15">
        <f t="shared" si="1"/>
        <v>124378276.68117017</v>
      </c>
      <c r="Q10" s="15">
        <f t="shared" si="1"/>
        <v>183504382.37598988</v>
      </c>
      <c r="R10" s="27">
        <f>+H10/C10*100</f>
        <v>98.329005244483511</v>
      </c>
      <c r="S10" s="27">
        <f>((H10+I10)/(D10+C10))*100</f>
        <v>97.126233016165941</v>
      </c>
      <c r="T10" s="27">
        <f>((+H10+I10+J10)/(C10+D10+E10))*100</f>
        <v>96.408543445828926</v>
      </c>
      <c r="U10" s="27">
        <f>+L10/G10*100</f>
        <v>90.617176384271986</v>
      </c>
    </row>
    <row r="11" spans="1:21" x14ac:dyDescent="0.2">
      <c r="C11" s="10"/>
      <c r="D11" s="10"/>
      <c r="E11" s="10"/>
      <c r="F11" s="10"/>
      <c r="G11" s="10"/>
      <c r="H11" s="10"/>
      <c r="I11" s="10"/>
      <c r="J11" s="10"/>
      <c r="K11" s="10"/>
      <c r="L11" s="10"/>
      <c r="M11" s="10"/>
      <c r="N11" s="10"/>
      <c r="O11" s="10"/>
      <c r="P11" s="10"/>
      <c r="Q11" s="10"/>
      <c r="R11" s="27"/>
      <c r="S11" s="27"/>
      <c r="T11" s="27"/>
      <c r="U11" s="27"/>
    </row>
    <row r="12" spans="1:21" x14ac:dyDescent="0.2">
      <c r="B12" s="16" t="s">
        <v>31</v>
      </c>
      <c r="C12" s="10">
        <v>3574118.8149999999</v>
      </c>
      <c r="D12" s="10">
        <v>4869638.3619999997</v>
      </c>
      <c r="E12" s="10">
        <v>4699453.2820000015</v>
      </c>
      <c r="F12" s="10">
        <v>2838036.2030000016</v>
      </c>
      <c r="G12" s="10">
        <f>SUM(C12:F12)</f>
        <v>15981246.662000002</v>
      </c>
      <c r="H12" s="10">
        <v>3554494.5268000001</v>
      </c>
      <c r="I12" s="10">
        <v>4681535.0509199994</v>
      </c>
      <c r="J12" s="10">
        <v>4531296.4698800016</v>
      </c>
      <c r="K12" s="10">
        <v>2428904.2486499995</v>
      </c>
      <c r="L12" s="10">
        <f>SUM(H12:K12)</f>
        <v>15196230.296250001</v>
      </c>
      <c r="M12" s="10">
        <f t="shared" ref="M12:P46" si="2">+C12-H12</f>
        <v>19624.288199999835</v>
      </c>
      <c r="N12" s="10">
        <f t="shared" si="2"/>
        <v>188103.31108000036</v>
      </c>
      <c r="O12" s="10">
        <f t="shared" si="2"/>
        <v>168156.8121199999</v>
      </c>
      <c r="P12" s="10">
        <f t="shared" si="2"/>
        <v>409131.95435000211</v>
      </c>
      <c r="Q12" s="10">
        <f>SUM(M12:P12)</f>
        <v>785016.36575000221</v>
      </c>
      <c r="R12" s="27">
        <f t="shared" ref="R12:R46" si="3">+H12/C12*100</f>
        <v>99.450933524715524</v>
      </c>
      <c r="S12" s="27">
        <f t="shared" ref="S12:S46" si="4">((H12+I12)/(D12+C12))*100</f>
        <v>97.539867680635936</v>
      </c>
      <c r="T12" s="27">
        <f t="shared" ref="T12:T46" si="5">((+H12+I12+J12)/(C12+D12+E12))*100</f>
        <v>97.140086795592566</v>
      </c>
      <c r="U12" s="27">
        <f t="shared" ref="U12:U46" si="6">+L12/G12*100</f>
        <v>95.087890310731495</v>
      </c>
    </row>
    <row r="13" spans="1:21" x14ac:dyDescent="0.2">
      <c r="B13" s="16" t="s">
        <v>32</v>
      </c>
      <c r="C13" s="10">
        <v>1363837</v>
      </c>
      <c r="D13" s="10">
        <v>1415570.8489999999</v>
      </c>
      <c r="E13" s="10">
        <v>1545808.3510000003</v>
      </c>
      <c r="F13" s="10">
        <v>694061.19199999981</v>
      </c>
      <c r="G13" s="10">
        <f t="shared" ref="G13:G46" si="7">SUM(C13:F13)</f>
        <v>5019277.392</v>
      </c>
      <c r="H13" s="10">
        <v>1132968.4925599999</v>
      </c>
      <c r="I13" s="10">
        <v>1263655.45991</v>
      </c>
      <c r="J13" s="10">
        <v>1225896.3359700004</v>
      </c>
      <c r="K13" s="10">
        <v>388148.90248999977</v>
      </c>
      <c r="L13" s="10">
        <f t="shared" ref="L13:L46" si="8">SUM(H13:K13)</f>
        <v>4010669.19093</v>
      </c>
      <c r="M13" s="10">
        <f t="shared" si="2"/>
        <v>230868.50744000007</v>
      </c>
      <c r="N13" s="10">
        <f t="shared" si="2"/>
        <v>151915.38908999995</v>
      </c>
      <c r="O13" s="10">
        <f t="shared" si="2"/>
        <v>319912.01502999989</v>
      </c>
      <c r="P13" s="10">
        <f t="shared" si="2"/>
        <v>305912.28951000003</v>
      </c>
      <c r="Q13" s="10">
        <f t="shared" ref="Q13:Q46" si="9">SUM(M13:P13)</f>
        <v>1008608.20107</v>
      </c>
      <c r="R13" s="27">
        <f t="shared" si="3"/>
        <v>83.072133441166358</v>
      </c>
      <c r="S13" s="27">
        <f t="shared" si="4"/>
        <v>86.227861568869017</v>
      </c>
      <c r="T13" s="27">
        <f t="shared" si="5"/>
        <v>83.753507823262112</v>
      </c>
      <c r="U13" s="27">
        <f t="shared" si="6"/>
        <v>79.905310619461375</v>
      </c>
    </row>
    <row r="14" spans="1:21" x14ac:dyDescent="0.2">
      <c r="B14" s="16" t="s">
        <v>33</v>
      </c>
      <c r="C14" s="10">
        <v>122537.55499999999</v>
      </c>
      <c r="D14" s="10">
        <v>109248</v>
      </c>
      <c r="E14" s="10">
        <v>233684.43300000008</v>
      </c>
      <c r="F14" s="10">
        <v>73636.670999999915</v>
      </c>
      <c r="G14" s="10">
        <f t="shared" si="7"/>
        <v>539106.65899999999</v>
      </c>
      <c r="H14" s="10">
        <v>122516.85577000002</v>
      </c>
      <c r="I14" s="10">
        <v>107082.33627999997</v>
      </c>
      <c r="J14" s="10">
        <v>176285.30072000003</v>
      </c>
      <c r="K14" s="10">
        <v>21661.119319999998</v>
      </c>
      <c r="L14" s="10">
        <f t="shared" si="8"/>
        <v>427545.61209000001</v>
      </c>
      <c r="M14" s="10">
        <f t="shared" si="2"/>
        <v>20.699229999969248</v>
      </c>
      <c r="N14" s="10">
        <f t="shared" si="2"/>
        <v>2165.6637200000259</v>
      </c>
      <c r="O14" s="10">
        <f t="shared" si="2"/>
        <v>57399.132280000049</v>
      </c>
      <c r="P14" s="10">
        <f t="shared" si="2"/>
        <v>51975.551679999917</v>
      </c>
      <c r="Q14" s="10">
        <f t="shared" si="9"/>
        <v>111561.04690999996</v>
      </c>
      <c r="R14" s="27">
        <f t="shared" si="3"/>
        <v>99.983107848038941</v>
      </c>
      <c r="S14" s="27">
        <f t="shared" si="4"/>
        <v>99.056730282437158</v>
      </c>
      <c r="T14" s="27">
        <f t="shared" si="5"/>
        <v>87.198853467218584</v>
      </c>
      <c r="U14" s="27">
        <f t="shared" si="6"/>
        <v>79.306312573297305</v>
      </c>
    </row>
    <row r="15" spans="1:21" x14ac:dyDescent="0.2">
      <c r="B15" s="16" t="s">
        <v>34</v>
      </c>
      <c r="C15" s="10">
        <v>1521088.3640000001</v>
      </c>
      <c r="D15" s="10">
        <v>2026588.2784899999</v>
      </c>
      <c r="E15" s="10">
        <v>1877950.25819</v>
      </c>
      <c r="F15" s="10">
        <v>931725.37402000092</v>
      </c>
      <c r="G15" s="10">
        <f t="shared" si="7"/>
        <v>6357352.2747000009</v>
      </c>
      <c r="H15" s="10">
        <v>1507395.3011799997</v>
      </c>
      <c r="I15" s="10">
        <v>2015978.4681899997</v>
      </c>
      <c r="J15" s="10">
        <v>1872691.1138599995</v>
      </c>
      <c r="K15" s="10">
        <v>619095.04046000168</v>
      </c>
      <c r="L15" s="10">
        <f t="shared" si="8"/>
        <v>6015159.9236900005</v>
      </c>
      <c r="M15" s="10">
        <f t="shared" si="2"/>
        <v>13693.062820000341</v>
      </c>
      <c r="N15" s="10">
        <f t="shared" si="2"/>
        <v>10609.810300000245</v>
      </c>
      <c r="O15" s="10">
        <f t="shared" si="2"/>
        <v>5259.1443300005049</v>
      </c>
      <c r="P15" s="10">
        <f t="shared" si="2"/>
        <v>312630.33355999924</v>
      </c>
      <c r="Q15" s="10">
        <f t="shared" si="9"/>
        <v>342192.35101000033</v>
      </c>
      <c r="R15" s="27">
        <f t="shared" si="3"/>
        <v>99.099785183814575</v>
      </c>
      <c r="S15" s="27">
        <f t="shared" si="4"/>
        <v>99.314963691196411</v>
      </c>
      <c r="T15" s="27">
        <f t="shared" si="5"/>
        <v>99.455140982025583</v>
      </c>
      <c r="U15" s="27">
        <f t="shared" si="6"/>
        <v>94.617376287738466</v>
      </c>
    </row>
    <row r="16" spans="1:21" x14ac:dyDescent="0.2">
      <c r="B16" s="16" t="s">
        <v>35</v>
      </c>
      <c r="C16" s="10">
        <v>7063936.6050000004</v>
      </c>
      <c r="D16" s="10">
        <v>7143377.7009299994</v>
      </c>
      <c r="E16" s="10">
        <v>15132339.997639999</v>
      </c>
      <c r="F16" s="10">
        <v>6103365.2244099937</v>
      </c>
      <c r="G16" s="10">
        <f t="shared" si="7"/>
        <v>35443019.527979992</v>
      </c>
      <c r="H16" s="10">
        <v>6701675.8947699992</v>
      </c>
      <c r="I16" s="10">
        <v>7048733.3386900006</v>
      </c>
      <c r="J16" s="10">
        <v>14584227.85183</v>
      </c>
      <c r="K16" s="10">
        <v>3331878.3842800036</v>
      </c>
      <c r="L16" s="10">
        <f t="shared" si="8"/>
        <v>31666515.469570003</v>
      </c>
      <c r="M16" s="10">
        <f t="shared" si="2"/>
        <v>362260.71023000125</v>
      </c>
      <c r="N16" s="10">
        <f t="shared" si="2"/>
        <v>94644.362239998765</v>
      </c>
      <c r="O16" s="10">
        <f t="shared" si="2"/>
        <v>548112.14580999874</v>
      </c>
      <c r="P16" s="10">
        <f t="shared" si="2"/>
        <v>2771486.8401299901</v>
      </c>
      <c r="Q16" s="10">
        <f t="shared" si="9"/>
        <v>3776504.0584099889</v>
      </c>
      <c r="R16" s="27">
        <f t="shared" si="3"/>
        <v>94.871687976735444</v>
      </c>
      <c r="S16" s="27">
        <f t="shared" si="4"/>
        <v>96.784015172527774</v>
      </c>
      <c r="T16" s="27">
        <f t="shared" si="5"/>
        <v>96.574543081246503</v>
      </c>
      <c r="U16" s="27">
        <f t="shared" si="6"/>
        <v>89.344858003904875</v>
      </c>
    </row>
    <row r="17" spans="2:21" x14ac:dyDescent="0.2">
      <c r="B17" s="16" t="s">
        <v>328</v>
      </c>
      <c r="C17" s="10">
        <v>945383.16599999997</v>
      </c>
      <c r="D17" s="10">
        <v>888699.58999999985</v>
      </c>
      <c r="E17" s="10">
        <v>2259499.0060000001</v>
      </c>
      <c r="F17" s="10">
        <v>310758.4609999992</v>
      </c>
      <c r="G17" s="10">
        <f t="shared" si="7"/>
        <v>4404340.2229999993</v>
      </c>
      <c r="H17" s="10">
        <v>881215.90165000013</v>
      </c>
      <c r="I17" s="10">
        <v>831049.37026999984</v>
      </c>
      <c r="J17" s="10">
        <v>872553.37121999986</v>
      </c>
      <c r="K17" s="10">
        <v>239679.63144000061</v>
      </c>
      <c r="L17" s="10">
        <f t="shared" si="8"/>
        <v>2824498.2745800004</v>
      </c>
      <c r="M17" s="10">
        <f t="shared" si="2"/>
        <v>64167.264349999838</v>
      </c>
      <c r="N17" s="10">
        <f t="shared" si="2"/>
        <v>57650.219730000012</v>
      </c>
      <c r="O17" s="10">
        <f t="shared" si="2"/>
        <v>1386945.6347800002</v>
      </c>
      <c r="P17" s="10">
        <f t="shared" si="2"/>
        <v>71078.829559998587</v>
      </c>
      <c r="Q17" s="10">
        <f t="shared" si="9"/>
        <v>1579841.9484199986</v>
      </c>
      <c r="R17" s="27">
        <f t="shared" si="3"/>
        <v>93.212565374789008</v>
      </c>
      <c r="S17" s="27">
        <f t="shared" si="4"/>
        <v>93.358124998368396</v>
      </c>
      <c r="T17" s="27">
        <f t="shared" si="5"/>
        <v>63.143203029054327</v>
      </c>
      <c r="U17" s="27">
        <f t="shared" si="6"/>
        <v>64.129883968321238</v>
      </c>
    </row>
    <row r="18" spans="2:21" x14ac:dyDescent="0.2">
      <c r="B18" s="16" t="s">
        <v>36</v>
      </c>
      <c r="C18" s="10">
        <v>95472075.252349988</v>
      </c>
      <c r="D18" s="10">
        <v>152861563.82273</v>
      </c>
      <c r="E18" s="10">
        <v>105317785.64551991</v>
      </c>
      <c r="F18" s="10">
        <v>72705323.448910058</v>
      </c>
      <c r="G18" s="10">
        <f t="shared" si="7"/>
        <v>426356748.16950995</v>
      </c>
      <c r="H18" s="10">
        <v>95132621.913390011</v>
      </c>
      <c r="I18" s="10">
        <v>140765027.84168997</v>
      </c>
      <c r="J18" s="10">
        <v>104187140.89438003</v>
      </c>
      <c r="K18" s="10">
        <v>40213244.362109959</v>
      </c>
      <c r="L18" s="10">
        <f t="shared" si="8"/>
        <v>380298035.01156998</v>
      </c>
      <c r="M18" s="10">
        <f t="shared" si="2"/>
        <v>339453.33895997703</v>
      </c>
      <c r="N18" s="10">
        <f t="shared" si="2"/>
        <v>12096535.981040031</v>
      </c>
      <c r="O18" s="10">
        <f t="shared" si="2"/>
        <v>1130644.7511398792</v>
      </c>
      <c r="P18" s="10">
        <f t="shared" si="2"/>
        <v>32492079.086800098</v>
      </c>
      <c r="Q18" s="10">
        <f t="shared" si="9"/>
        <v>46058713.157939985</v>
      </c>
      <c r="R18" s="27">
        <f t="shared" si="3"/>
        <v>99.644447511942374</v>
      </c>
      <c r="S18" s="27">
        <f t="shared" si="4"/>
        <v>94.992225231218015</v>
      </c>
      <c r="T18" s="27">
        <f t="shared" si="5"/>
        <v>96.16384011972859</v>
      </c>
      <c r="U18" s="27">
        <f t="shared" si="6"/>
        <v>89.19714221583564</v>
      </c>
    </row>
    <row r="19" spans="2:21" x14ac:dyDescent="0.2">
      <c r="B19" s="16" t="s">
        <v>37</v>
      </c>
      <c r="C19" s="10">
        <v>11838386.620640002</v>
      </c>
      <c r="D19" s="10">
        <v>16674774.537679996</v>
      </c>
      <c r="E19" s="10">
        <v>15118701.805000003</v>
      </c>
      <c r="F19" s="10">
        <v>6053183.2399999946</v>
      </c>
      <c r="G19" s="10">
        <f t="shared" si="7"/>
        <v>49685046.203319997</v>
      </c>
      <c r="H19" s="10">
        <v>11641790.60139</v>
      </c>
      <c r="I19" s="10">
        <v>16371661.29411</v>
      </c>
      <c r="J19" s="10">
        <v>14567712.214450005</v>
      </c>
      <c r="K19" s="10">
        <v>4137732.1724799946</v>
      </c>
      <c r="L19" s="10">
        <f t="shared" si="8"/>
        <v>46718896.282430001</v>
      </c>
      <c r="M19" s="10">
        <f t="shared" si="2"/>
        <v>196596.01925000176</v>
      </c>
      <c r="N19" s="10">
        <f t="shared" si="2"/>
        <v>303113.24356999621</v>
      </c>
      <c r="O19" s="10">
        <f t="shared" si="2"/>
        <v>550989.59054999799</v>
      </c>
      <c r="P19" s="10">
        <f t="shared" si="2"/>
        <v>1915451.06752</v>
      </c>
      <c r="Q19" s="10">
        <f t="shared" si="9"/>
        <v>2966149.920889996</v>
      </c>
      <c r="R19" s="27">
        <f t="shared" si="3"/>
        <v>98.339334357375691</v>
      </c>
      <c r="S19" s="27">
        <f t="shared" si="4"/>
        <v>98.24744348742901</v>
      </c>
      <c r="T19" s="27">
        <f t="shared" si="5"/>
        <v>97.591900088581397</v>
      </c>
      <c r="U19" s="27">
        <f t="shared" si="6"/>
        <v>94.030095275041134</v>
      </c>
    </row>
    <row r="20" spans="2:21" x14ac:dyDescent="0.2">
      <c r="B20" s="16" t="s">
        <v>38</v>
      </c>
      <c r="C20" s="10">
        <v>494075.43099999998</v>
      </c>
      <c r="D20" s="10">
        <v>363381.34200000006</v>
      </c>
      <c r="E20" s="10">
        <v>825837.43200000003</v>
      </c>
      <c r="F20" s="10">
        <v>189938.98999999976</v>
      </c>
      <c r="G20" s="10">
        <f t="shared" si="7"/>
        <v>1873233.1949999998</v>
      </c>
      <c r="H20" s="10">
        <v>360798.80075000005</v>
      </c>
      <c r="I20" s="10">
        <v>300220.8243199999</v>
      </c>
      <c r="J20" s="10">
        <v>583138.89630000002</v>
      </c>
      <c r="K20" s="10">
        <v>137320.98875999986</v>
      </c>
      <c r="L20" s="10">
        <f t="shared" si="8"/>
        <v>1381479.5101299998</v>
      </c>
      <c r="M20" s="10">
        <f t="shared" si="2"/>
        <v>133276.63024999993</v>
      </c>
      <c r="N20" s="10">
        <f t="shared" si="2"/>
        <v>63160.517680000165</v>
      </c>
      <c r="O20" s="10">
        <f t="shared" si="2"/>
        <v>242698.53570000001</v>
      </c>
      <c r="P20" s="10">
        <f t="shared" si="2"/>
        <v>52618.001239999896</v>
      </c>
      <c r="Q20" s="10">
        <f t="shared" si="9"/>
        <v>491753.68487</v>
      </c>
      <c r="R20" s="27">
        <f t="shared" si="3"/>
        <v>73.025043973498057</v>
      </c>
      <c r="S20" s="27">
        <f t="shared" si="4"/>
        <v>77.090722924407984</v>
      </c>
      <c r="T20" s="27">
        <f t="shared" si="5"/>
        <v>73.912125264519631</v>
      </c>
      <c r="U20" s="27">
        <f t="shared" si="6"/>
        <v>73.748400029287325</v>
      </c>
    </row>
    <row r="21" spans="2:21" x14ac:dyDescent="0.2">
      <c r="B21" s="16" t="s">
        <v>39</v>
      </c>
      <c r="C21" s="10">
        <v>4428148.5920000002</v>
      </c>
      <c r="D21" s="10">
        <v>5825581.65099</v>
      </c>
      <c r="E21" s="10">
        <v>5585871.4811999984</v>
      </c>
      <c r="F21" s="10">
        <v>5060063.4059999976</v>
      </c>
      <c r="G21" s="10">
        <f t="shared" si="7"/>
        <v>20899665.130189996</v>
      </c>
      <c r="H21" s="10">
        <v>4165140.7653399999</v>
      </c>
      <c r="I21" s="10">
        <v>5486391.4742299989</v>
      </c>
      <c r="J21" s="10">
        <v>5407569.2216800004</v>
      </c>
      <c r="K21" s="10">
        <v>1371563.97315</v>
      </c>
      <c r="L21" s="10">
        <f t="shared" si="8"/>
        <v>16430665.4344</v>
      </c>
      <c r="M21" s="10">
        <f t="shared" si="2"/>
        <v>263007.82666000025</v>
      </c>
      <c r="N21" s="10">
        <f t="shared" si="2"/>
        <v>339190.17676000111</v>
      </c>
      <c r="O21" s="10">
        <f t="shared" si="2"/>
        <v>178302.25951999798</v>
      </c>
      <c r="P21" s="10">
        <f t="shared" si="2"/>
        <v>3688499.4328499977</v>
      </c>
      <c r="Q21" s="10">
        <f t="shared" si="9"/>
        <v>4468999.6957899965</v>
      </c>
      <c r="R21" s="27">
        <f t="shared" si="3"/>
        <v>94.060546497126225</v>
      </c>
      <c r="S21" s="27">
        <f t="shared" si="4"/>
        <v>94.127034853177491</v>
      </c>
      <c r="T21" s="27">
        <f t="shared" si="5"/>
        <v>95.072475454051158</v>
      </c>
      <c r="U21" s="27">
        <f t="shared" si="6"/>
        <v>78.616883725402687</v>
      </c>
    </row>
    <row r="22" spans="2:21" x14ac:dyDescent="0.2">
      <c r="B22" s="16" t="s">
        <v>40</v>
      </c>
      <c r="C22" s="10">
        <v>4453131.8420000002</v>
      </c>
      <c r="D22" s="10">
        <v>4653056.7032999843</v>
      </c>
      <c r="E22" s="10">
        <v>5803414.7474599928</v>
      </c>
      <c r="F22" s="10">
        <v>1426698.7531299703</v>
      </c>
      <c r="G22" s="10">
        <f t="shared" si="7"/>
        <v>16336302.045889948</v>
      </c>
      <c r="H22" s="10">
        <v>4247622.1571199987</v>
      </c>
      <c r="I22" s="10">
        <v>4566092.6040400043</v>
      </c>
      <c r="J22" s="10">
        <v>5470753.1940700114</v>
      </c>
      <c r="K22" s="10">
        <v>979928.17233991437</v>
      </c>
      <c r="L22" s="10">
        <f t="shared" si="8"/>
        <v>15264396.127569929</v>
      </c>
      <c r="M22" s="10">
        <f t="shared" si="2"/>
        <v>205509.68488000147</v>
      </c>
      <c r="N22" s="10">
        <f t="shared" si="2"/>
        <v>86964.099259980023</v>
      </c>
      <c r="O22" s="10">
        <f t="shared" si="2"/>
        <v>332661.55338998139</v>
      </c>
      <c r="P22" s="10">
        <f t="shared" si="2"/>
        <v>446770.58079005592</v>
      </c>
      <c r="Q22" s="10">
        <f t="shared" si="9"/>
        <v>1071905.9183200188</v>
      </c>
      <c r="R22" s="27">
        <f t="shared" si="3"/>
        <v>95.385052763501776</v>
      </c>
      <c r="S22" s="27">
        <f t="shared" si="4"/>
        <v>96.78818659766344</v>
      </c>
      <c r="T22" s="27">
        <f t="shared" si="5"/>
        <v>95.807163173593452</v>
      </c>
      <c r="U22" s="27">
        <f t="shared" si="6"/>
        <v>93.43850330809903</v>
      </c>
    </row>
    <row r="23" spans="2:21" x14ac:dyDescent="0.2">
      <c r="B23" s="16" t="s">
        <v>41</v>
      </c>
      <c r="C23" s="10">
        <v>3833225.0410000002</v>
      </c>
      <c r="D23" s="10">
        <v>4260417.3140000002</v>
      </c>
      <c r="E23" s="10">
        <v>5523217.7809999995</v>
      </c>
      <c r="F23" s="10">
        <v>1421543.1129999999</v>
      </c>
      <c r="G23" s="10">
        <f t="shared" si="7"/>
        <v>15038403.249</v>
      </c>
      <c r="H23" s="10">
        <v>2321226.0109999999</v>
      </c>
      <c r="I23" s="10">
        <v>4259785.7434900003</v>
      </c>
      <c r="J23" s="10">
        <v>4457063.513749999</v>
      </c>
      <c r="K23" s="10">
        <v>241820.69023000076</v>
      </c>
      <c r="L23" s="10">
        <f t="shared" si="8"/>
        <v>11279895.95847</v>
      </c>
      <c r="M23" s="10">
        <f t="shared" si="2"/>
        <v>1511999.0300000003</v>
      </c>
      <c r="N23" s="10">
        <f t="shared" si="2"/>
        <v>631.57050999999046</v>
      </c>
      <c r="O23" s="10">
        <f t="shared" si="2"/>
        <v>1066154.2672500005</v>
      </c>
      <c r="P23" s="10">
        <f t="shared" si="2"/>
        <v>1179722.4227699991</v>
      </c>
      <c r="Q23" s="10">
        <f t="shared" si="9"/>
        <v>3758507.2905299999</v>
      </c>
      <c r="R23" s="27">
        <f t="shared" si="3"/>
        <v>60.555432727592887</v>
      </c>
      <c r="S23" s="27">
        <f t="shared" si="4"/>
        <v>81.310879154728838</v>
      </c>
      <c r="T23" s="27">
        <f t="shared" si="5"/>
        <v>81.061824517516655</v>
      </c>
      <c r="U23" s="27">
        <f t="shared" si="6"/>
        <v>75.007271528113023</v>
      </c>
    </row>
    <row r="24" spans="2:21" x14ac:dyDescent="0.2">
      <c r="B24" s="16" t="s">
        <v>42</v>
      </c>
      <c r="C24" s="10">
        <v>16035769.19757</v>
      </c>
      <c r="D24" s="10">
        <v>22684452.637989994</v>
      </c>
      <c r="E24" s="10">
        <v>27618971.948130012</v>
      </c>
      <c r="F24" s="10">
        <v>10979794.877979994</v>
      </c>
      <c r="G24" s="10">
        <f t="shared" si="7"/>
        <v>77318988.661669999</v>
      </c>
      <c r="H24" s="10">
        <v>15468969.843879998</v>
      </c>
      <c r="I24" s="10">
        <v>22404779.585409999</v>
      </c>
      <c r="J24" s="10">
        <v>25286755.258109994</v>
      </c>
      <c r="K24" s="10">
        <v>7532189.4903100207</v>
      </c>
      <c r="L24" s="10">
        <f t="shared" si="8"/>
        <v>70692694.177710012</v>
      </c>
      <c r="M24" s="10">
        <f t="shared" si="2"/>
        <v>566799.35369000211</v>
      </c>
      <c r="N24" s="10">
        <f t="shared" si="2"/>
        <v>279673.05257999524</v>
      </c>
      <c r="O24" s="10">
        <f t="shared" si="2"/>
        <v>2332216.6900200173</v>
      </c>
      <c r="P24" s="10">
        <f t="shared" si="2"/>
        <v>3447605.3876699731</v>
      </c>
      <c r="Q24" s="10">
        <f t="shared" si="9"/>
        <v>6626294.4839599878</v>
      </c>
      <c r="R24" s="27">
        <f t="shared" si="3"/>
        <v>96.465405889130068</v>
      </c>
      <c r="S24" s="27">
        <f t="shared" si="4"/>
        <v>97.813875111912168</v>
      </c>
      <c r="T24" s="27">
        <f t="shared" si="5"/>
        <v>95.20842971553941</v>
      </c>
      <c r="U24" s="27">
        <f t="shared" si="6"/>
        <v>91.429926078113724</v>
      </c>
    </row>
    <row r="25" spans="2:21" x14ac:dyDescent="0.2">
      <c r="B25" s="16" t="s">
        <v>43</v>
      </c>
      <c r="C25" s="10">
        <v>1183826.4790000001</v>
      </c>
      <c r="D25" s="10">
        <v>930149.92000000016</v>
      </c>
      <c r="E25" s="10">
        <v>858551.19900000002</v>
      </c>
      <c r="F25" s="10">
        <v>468841.73300000094</v>
      </c>
      <c r="G25" s="10">
        <f>SUM(C25:F25)</f>
        <v>3441369.3310000012</v>
      </c>
      <c r="H25" s="10">
        <v>1045854.29758</v>
      </c>
      <c r="I25" s="10">
        <v>678184.87562999991</v>
      </c>
      <c r="J25" s="10">
        <v>574149.85880999989</v>
      </c>
      <c r="K25" s="10">
        <v>107978.45001000026</v>
      </c>
      <c r="L25" s="10">
        <f>SUM(H25:K25)</f>
        <v>2406167.4820300001</v>
      </c>
      <c r="M25" s="10">
        <f>+C25-H25</f>
        <v>137972.18142000004</v>
      </c>
      <c r="N25" s="10">
        <f>+D25-I25</f>
        <v>251965.04437000025</v>
      </c>
      <c r="O25" s="10">
        <f>+E25-J25</f>
        <v>284401.34019000013</v>
      </c>
      <c r="P25" s="10">
        <f>+F25-K25</f>
        <v>360863.28299000068</v>
      </c>
      <c r="Q25" s="10">
        <f>SUM(M25:P25)</f>
        <v>1035201.8489700011</v>
      </c>
      <c r="R25" s="27">
        <f>+H25/C25*100</f>
        <v>88.345236074078386</v>
      </c>
      <c r="S25" s="27">
        <f t="shared" si="4"/>
        <v>81.554324543336577</v>
      </c>
      <c r="T25" s="27">
        <f t="shared" si="5"/>
        <v>77.31430428320617</v>
      </c>
      <c r="U25" s="27">
        <f t="shared" si="6"/>
        <v>69.918897119095618</v>
      </c>
    </row>
    <row r="26" spans="2:21" x14ac:dyDescent="0.2">
      <c r="B26" s="16" t="s">
        <v>44</v>
      </c>
      <c r="C26" s="10">
        <v>50676152.602160007</v>
      </c>
      <c r="D26" s="10">
        <v>68976262.602490008</v>
      </c>
      <c r="E26" s="10">
        <v>63727450.237459958</v>
      </c>
      <c r="F26" s="10">
        <v>25603570.16693002</v>
      </c>
      <c r="G26" s="10">
        <f t="shared" si="7"/>
        <v>208983435.60903999</v>
      </c>
      <c r="H26" s="10">
        <v>50356490.875079989</v>
      </c>
      <c r="I26" s="10">
        <v>68265326.498580009</v>
      </c>
      <c r="J26" s="10">
        <v>61638648.263850033</v>
      </c>
      <c r="K26" s="10">
        <v>19299603.99067995</v>
      </c>
      <c r="L26" s="10">
        <f t="shared" si="8"/>
        <v>199560069.62818998</v>
      </c>
      <c r="M26" s="10">
        <f t="shared" si="2"/>
        <v>319661.72708001733</v>
      </c>
      <c r="N26" s="10">
        <f t="shared" si="2"/>
        <v>710936.10390999913</v>
      </c>
      <c r="O26" s="10">
        <f t="shared" si="2"/>
        <v>2088801.9736099243</v>
      </c>
      <c r="P26" s="10">
        <f t="shared" si="2"/>
        <v>6303966.1762500703</v>
      </c>
      <c r="Q26" s="10">
        <f t="shared" si="9"/>
        <v>9423365.9808500111</v>
      </c>
      <c r="R26" s="27">
        <f t="shared" si="3"/>
        <v>99.369206795177277</v>
      </c>
      <c r="S26" s="27">
        <f t="shared" si="4"/>
        <v>99.138673607860468</v>
      </c>
      <c r="T26" s="27">
        <f t="shared" si="5"/>
        <v>98.298940945845175</v>
      </c>
      <c r="U26" s="27">
        <f t="shared" si="6"/>
        <v>95.490855075002713</v>
      </c>
    </row>
    <row r="27" spans="2:21" x14ac:dyDescent="0.2">
      <c r="B27" s="16" t="s">
        <v>45</v>
      </c>
      <c r="C27" s="10">
        <v>4464703.1739999996</v>
      </c>
      <c r="D27" s="10">
        <v>6198202.0760000004</v>
      </c>
      <c r="E27" s="10">
        <v>5520250.7854999993</v>
      </c>
      <c r="F27" s="10">
        <v>2229352.9550000001</v>
      </c>
      <c r="G27" s="10">
        <f t="shared" si="7"/>
        <v>18412508.990499999</v>
      </c>
      <c r="H27" s="10">
        <v>4370479.5208900003</v>
      </c>
      <c r="I27" s="10">
        <v>6063865.910790001</v>
      </c>
      <c r="J27" s="10">
        <v>5070963.1360799987</v>
      </c>
      <c r="K27" s="10">
        <v>1662740.1790800001</v>
      </c>
      <c r="L27" s="10">
        <f t="shared" si="8"/>
        <v>17168048.74684</v>
      </c>
      <c r="M27" s="10">
        <f t="shared" si="2"/>
        <v>94223.653109999374</v>
      </c>
      <c r="N27" s="10">
        <f t="shared" si="2"/>
        <v>134336.16520999931</v>
      </c>
      <c r="O27" s="10">
        <f t="shared" si="2"/>
        <v>449287.64942000061</v>
      </c>
      <c r="P27" s="10">
        <f t="shared" si="2"/>
        <v>566612.77591999993</v>
      </c>
      <c r="Q27" s="10">
        <f t="shared" si="9"/>
        <v>1244460.2436599992</v>
      </c>
      <c r="R27" s="27">
        <f t="shared" si="3"/>
        <v>97.889587517067056</v>
      </c>
      <c r="S27" s="27">
        <f t="shared" si="4"/>
        <v>97.856495833347125</v>
      </c>
      <c r="T27" s="27">
        <f t="shared" si="5"/>
        <v>95.811401272699541</v>
      </c>
      <c r="U27" s="27">
        <f t="shared" si="6"/>
        <v>93.241223972778059</v>
      </c>
    </row>
    <row r="28" spans="2:21" x14ac:dyDescent="0.2">
      <c r="B28" s="6" t="s">
        <v>46</v>
      </c>
      <c r="C28" s="10">
        <v>2343006.9010000001</v>
      </c>
      <c r="D28" s="10">
        <v>2901039.0665499992</v>
      </c>
      <c r="E28" s="10">
        <v>4296016.9070000025</v>
      </c>
      <c r="F28" s="10">
        <v>3854934.2284999993</v>
      </c>
      <c r="G28" s="10">
        <f t="shared" si="7"/>
        <v>13394997.103050001</v>
      </c>
      <c r="H28" s="10">
        <v>2086407.3112300001</v>
      </c>
      <c r="I28" s="10">
        <v>2886403.1117499992</v>
      </c>
      <c r="J28" s="10">
        <v>3818640.4320700001</v>
      </c>
      <c r="K28" s="10">
        <v>915141.5506800022</v>
      </c>
      <c r="L28" s="10">
        <f t="shared" si="8"/>
        <v>9706592.4057300016</v>
      </c>
      <c r="M28" s="10">
        <f t="shared" si="2"/>
        <v>256599.58976999996</v>
      </c>
      <c r="N28" s="10">
        <f t="shared" si="2"/>
        <v>14635.954799999949</v>
      </c>
      <c r="O28" s="10">
        <f t="shared" si="2"/>
        <v>477376.47493000235</v>
      </c>
      <c r="P28" s="10">
        <f t="shared" si="2"/>
        <v>2939792.6778199971</v>
      </c>
      <c r="Q28" s="10">
        <f t="shared" si="9"/>
        <v>3688404.6973199993</v>
      </c>
      <c r="R28" s="27">
        <f t="shared" si="3"/>
        <v>89.048278532151031</v>
      </c>
      <c r="S28" s="27">
        <f t="shared" si="4"/>
        <v>94.827742810639009</v>
      </c>
      <c r="T28" s="27">
        <f t="shared" si="5"/>
        <v>92.152965558570145</v>
      </c>
      <c r="U28" s="27">
        <f t="shared" si="6"/>
        <v>72.46431134740476</v>
      </c>
    </row>
    <row r="29" spans="2:21" x14ac:dyDescent="0.2">
      <c r="B29" s="6" t="s">
        <v>47</v>
      </c>
      <c r="C29" s="10">
        <v>48096490.75592</v>
      </c>
      <c r="D29" s="10">
        <v>56803067.13663999</v>
      </c>
      <c r="E29" s="10">
        <v>76117958.436000004</v>
      </c>
      <c r="F29" s="10">
        <v>28711756.687999994</v>
      </c>
      <c r="G29" s="10">
        <f t="shared" si="7"/>
        <v>209729273.01655999</v>
      </c>
      <c r="H29" s="10">
        <v>47977019.669589996</v>
      </c>
      <c r="I29" s="10">
        <v>56269515.190979987</v>
      </c>
      <c r="J29" s="10">
        <v>75723606.453260034</v>
      </c>
      <c r="K29" s="10">
        <v>17997805.991769999</v>
      </c>
      <c r="L29" s="10">
        <f t="shared" si="8"/>
        <v>197967947.30560002</v>
      </c>
      <c r="M29" s="10">
        <f t="shared" si="2"/>
        <v>119471.08633000404</v>
      </c>
      <c r="N29" s="10">
        <f t="shared" si="2"/>
        <v>533551.94566000253</v>
      </c>
      <c r="O29" s="10">
        <f t="shared" si="2"/>
        <v>394351.98273997009</v>
      </c>
      <c r="P29" s="10">
        <f t="shared" si="2"/>
        <v>10713950.696229994</v>
      </c>
      <c r="Q29" s="10">
        <f t="shared" si="9"/>
        <v>11761325.710959971</v>
      </c>
      <c r="R29" s="27">
        <f t="shared" si="3"/>
        <v>99.751601240647076</v>
      </c>
      <c r="S29" s="27">
        <f t="shared" si="4"/>
        <v>99.377477803425208</v>
      </c>
      <c r="T29" s="27">
        <f t="shared" si="5"/>
        <v>99.42139576546343</v>
      </c>
      <c r="U29" s="27">
        <f t="shared" si="6"/>
        <v>94.392139188871695</v>
      </c>
    </row>
    <row r="30" spans="2:21" x14ac:dyDescent="0.2">
      <c r="B30" s="6" t="s">
        <v>48</v>
      </c>
      <c r="C30" s="10">
        <v>125069408.16296999</v>
      </c>
      <c r="D30" s="10">
        <v>103720359.52913003</v>
      </c>
      <c r="E30" s="10">
        <v>164057653.66545996</v>
      </c>
      <c r="F30" s="10">
        <v>87817718.887260079</v>
      </c>
      <c r="G30" s="10">
        <f t="shared" si="7"/>
        <v>480665140.24482006</v>
      </c>
      <c r="H30" s="10">
        <v>124838770.85425</v>
      </c>
      <c r="I30" s="10">
        <v>102824416.52355997</v>
      </c>
      <c r="J30" s="10">
        <v>163606157.46848002</v>
      </c>
      <c r="K30" s="10">
        <v>64669352.428990066</v>
      </c>
      <c r="L30" s="10">
        <f t="shared" si="8"/>
        <v>455938697.27528006</v>
      </c>
      <c r="M30" s="10">
        <f t="shared" si="2"/>
        <v>230637.30871999264</v>
      </c>
      <c r="N30" s="10">
        <f t="shared" si="2"/>
        <v>895943.00557005405</v>
      </c>
      <c r="O30" s="10">
        <f t="shared" si="2"/>
        <v>451496.19697993994</v>
      </c>
      <c r="P30" s="10">
        <f t="shared" si="2"/>
        <v>23148366.458270013</v>
      </c>
      <c r="Q30" s="10">
        <f t="shared" si="9"/>
        <v>24726442.96954</v>
      </c>
      <c r="R30" s="27">
        <f t="shared" si="3"/>
        <v>99.815592548083814</v>
      </c>
      <c r="S30" s="27">
        <f t="shared" si="4"/>
        <v>99.507591477689601</v>
      </c>
      <c r="T30" s="27">
        <f t="shared" si="5"/>
        <v>99.598297856756531</v>
      </c>
      <c r="U30" s="27">
        <f t="shared" si="6"/>
        <v>94.855786097376253</v>
      </c>
    </row>
    <row r="31" spans="2:21" x14ac:dyDescent="0.2">
      <c r="B31" s="6" t="s">
        <v>49</v>
      </c>
      <c r="C31" s="10">
        <v>5069273.1749999998</v>
      </c>
      <c r="D31" s="10">
        <v>4711534.426</v>
      </c>
      <c r="E31" s="10">
        <v>7956834.3619999997</v>
      </c>
      <c r="F31" s="10">
        <v>2395574.0910000019</v>
      </c>
      <c r="G31" s="10">
        <f t="shared" si="7"/>
        <v>20133216.054000001</v>
      </c>
      <c r="H31" s="10">
        <v>4870502.0774400001</v>
      </c>
      <c r="I31" s="10">
        <v>4646809.5562000005</v>
      </c>
      <c r="J31" s="10">
        <v>7300512.9413400013</v>
      </c>
      <c r="K31" s="10">
        <v>1385349.4646399952</v>
      </c>
      <c r="L31" s="10">
        <f t="shared" si="8"/>
        <v>18203174.039619997</v>
      </c>
      <c r="M31" s="10">
        <f t="shared" si="2"/>
        <v>198771.09755999967</v>
      </c>
      <c r="N31" s="10">
        <f t="shared" si="2"/>
        <v>64724.86979999952</v>
      </c>
      <c r="O31" s="10">
        <f t="shared" si="2"/>
        <v>656321.42065999843</v>
      </c>
      <c r="P31" s="10">
        <f t="shared" si="2"/>
        <v>1010224.6263600066</v>
      </c>
      <c r="Q31" s="10">
        <f t="shared" si="9"/>
        <v>1930042.0143800043</v>
      </c>
      <c r="R31" s="27">
        <f t="shared" si="3"/>
        <v>96.078903410842528</v>
      </c>
      <c r="S31" s="27">
        <f t="shared" si="4"/>
        <v>97.305989667631749</v>
      </c>
      <c r="T31" s="27">
        <f t="shared" si="5"/>
        <v>94.814319795502129</v>
      </c>
      <c r="U31" s="27">
        <f t="shared" si="6"/>
        <v>90.413642762272204</v>
      </c>
    </row>
    <row r="32" spans="2:21" x14ac:dyDescent="0.2">
      <c r="B32" s="6" t="s">
        <v>50</v>
      </c>
      <c r="C32" s="10">
        <v>26180293.585999999</v>
      </c>
      <c r="D32" s="10">
        <v>26980502.880760003</v>
      </c>
      <c r="E32" s="10">
        <v>41153793.670999996</v>
      </c>
      <c r="F32" s="10">
        <v>21934283.34991999</v>
      </c>
      <c r="G32" s="10">
        <f t="shared" si="7"/>
        <v>116248873.48767999</v>
      </c>
      <c r="H32" s="10">
        <v>24720755.870050002</v>
      </c>
      <c r="I32" s="10">
        <v>25225186.486809995</v>
      </c>
      <c r="J32" s="10">
        <v>38636910.099700004</v>
      </c>
      <c r="K32" s="10">
        <v>3570766.8488700092</v>
      </c>
      <c r="L32" s="10">
        <f t="shared" si="8"/>
        <v>92153619.30543001</v>
      </c>
      <c r="M32" s="10">
        <f t="shared" si="2"/>
        <v>1459537.7159499973</v>
      </c>
      <c r="N32" s="10">
        <f t="shared" si="2"/>
        <v>1755316.3939500079</v>
      </c>
      <c r="O32" s="10">
        <f t="shared" si="2"/>
        <v>2516883.5712999925</v>
      </c>
      <c r="P32" s="10">
        <f t="shared" si="2"/>
        <v>18363516.501049981</v>
      </c>
      <c r="Q32" s="10">
        <f t="shared" si="9"/>
        <v>24095254.182249978</v>
      </c>
      <c r="R32" s="27">
        <f t="shared" si="3"/>
        <v>94.425052144065759</v>
      </c>
      <c r="S32" s="27">
        <f t="shared" si="4"/>
        <v>93.952584754989203</v>
      </c>
      <c r="T32" s="27">
        <f t="shared" si="5"/>
        <v>93.922745491627566</v>
      </c>
      <c r="U32" s="27">
        <f t="shared" si="6"/>
        <v>79.272698771740281</v>
      </c>
    </row>
    <row r="33" spans="1:23" x14ac:dyDescent="0.2">
      <c r="B33" s="6" t="s">
        <v>51</v>
      </c>
      <c r="C33" s="10">
        <v>607236.826</v>
      </c>
      <c r="D33" s="10">
        <v>817441.64799999993</v>
      </c>
      <c r="E33" s="10">
        <v>1025491.0079999999</v>
      </c>
      <c r="F33" s="10">
        <v>1175730.9469999997</v>
      </c>
      <c r="G33" s="10">
        <f t="shared" si="7"/>
        <v>3625900.4289999995</v>
      </c>
      <c r="H33" s="10">
        <v>588592.76138000004</v>
      </c>
      <c r="I33" s="10">
        <v>732335.55844999989</v>
      </c>
      <c r="J33" s="10">
        <v>665316.93402000004</v>
      </c>
      <c r="K33" s="10">
        <v>278054.90742000006</v>
      </c>
      <c r="L33" s="10">
        <f t="shared" si="8"/>
        <v>2264300.16127</v>
      </c>
      <c r="M33" s="10">
        <f t="shared" si="2"/>
        <v>18644.064619999961</v>
      </c>
      <c r="N33" s="10">
        <f t="shared" si="2"/>
        <v>85106.089550000033</v>
      </c>
      <c r="O33" s="10">
        <f t="shared" si="2"/>
        <v>360174.07397999987</v>
      </c>
      <c r="P33" s="10">
        <f t="shared" si="2"/>
        <v>897676.03957999963</v>
      </c>
      <c r="Q33" s="10">
        <f t="shared" si="9"/>
        <v>1361600.2677299995</v>
      </c>
      <c r="R33" s="27">
        <f t="shared" si="3"/>
        <v>96.92968808515576</v>
      </c>
      <c r="S33" s="27">
        <f t="shared" si="4"/>
        <v>92.717644292139425</v>
      </c>
      <c r="T33" s="27">
        <f t="shared" si="5"/>
        <v>81.065627028734667</v>
      </c>
      <c r="U33" s="27">
        <f t="shared" si="6"/>
        <v>62.447941017908192</v>
      </c>
    </row>
    <row r="34" spans="1:23" x14ac:dyDescent="0.2">
      <c r="B34" s="6" t="s">
        <v>52</v>
      </c>
      <c r="C34" s="10">
        <v>1154805.2660000001</v>
      </c>
      <c r="D34" s="10">
        <v>4770512.15362</v>
      </c>
      <c r="E34" s="10">
        <v>8784822.9670899995</v>
      </c>
      <c r="F34" s="10">
        <v>1968158.4719999991</v>
      </c>
      <c r="G34" s="10">
        <f t="shared" si="7"/>
        <v>16678298.858709998</v>
      </c>
      <c r="H34" s="10">
        <v>1134868.1435999998</v>
      </c>
      <c r="I34" s="10">
        <v>4541651.2024000008</v>
      </c>
      <c r="J34" s="10">
        <v>8182722.2358399983</v>
      </c>
      <c r="K34" s="10">
        <v>794776.72929999977</v>
      </c>
      <c r="L34" s="10">
        <f t="shared" si="8"/>
        <v>14654018.311139999</v>
      </c>
      <c r="M34" s="10">
        <f t="shared" si="2"/>
        <v>19937.122400000226</v>
      </c>
      <c r="N34" s="10">
        <f t="shared" si="2"/>
        <v>228860.95121999923</v>
      </c>
      <c r="O34" s="10">
        <f t="shared" si="2"/>
        <v>602100.73125000112</v>
      </c>
      <c r="P34" s="10">
        <f t="shared" si="2"/>
        <v>1173381.7426999994</v>
      </c>
      <c r="Q34" s="10">
        <f t="shared" si="9"/>
        <v>2024280.5475699999</v>
      </c>
      <c r="R34" s="27">
        <f t="shared" si="3"/>
        <v>98.273551135676911</v>
      </c>
      <c r="S34" s="27">
        <f t="shared" si="4"/>
        <v>95.80110134190997</v>
      </c>
      <c r="T34" s="27">
        <f t="shared" si="5"/>
        <v>94.215562989196542</v>
      </c>
      <c r="U34" s="27">
        <f t="shared" si="6"/>
        <v>87.862787657670211</v>
      </c>
    </row>
    <row r="35" spans="1:23" x14ac:dyDescent="0.2">
      <c r="B35" s="6" t="s">
        <v>53</v>
      </c>
      <c r="C35" s="10">
        <v>7961046.2209999999</v>
      </c>
      <c r="D35" s="10">
        <v>9366651.7595999986</v>
      </c>
      <c r="E35" s="10">
        <v>15729476.001109999</v>
      </c>
      <c r="F35" s="10">
        <v>7327899.8339999951</v>
      </c>
      <c r="G35" s="10">
        <f t="shared" si="7"/>
        <v>40385073.815709993</v>
      </c>
      <c r="H35" s="10">
        <v>7943894.4730400005</v>
      </c>
      <c r="I35" s="10">
        <v>8826348.61369</v>
      </c>
      <c r="J35" s="10">
        <v>11264721.445540002</v>
      </c>
      <c r="K35" s="10">
        <v>6127693.8556499965</v>
      </c>
      <c r="L35" s="10">
        <f t="shared" si="8"/>
        <v>34162658.387919992</v>
      </c>
      <c r="M35" s="10">
        <f t="shared" si="2"/>
        <v>17151.747959999368</v>
      </c>
      <c r="N35" s="10">
        <f t="shared" si="2"/>
        <v>540303.14590999857</v>
      </c>
      <c r="O35" s="10">
        <f t="shared" si="2"/>
        <v>4464754.5555699971</v>
      </c>
      <c r="P35" s="10">
        <f t="shared" si="2"/>
        <v>1200205.9783499986</v>
      </c>
      <c r="Q35" s="10">
        <f t="shared" si="9"/>
        <v>6222415.4277899936</v>
      </c>
      <c r="R35" s="27">
        <f t="shared" si="3"/>
        <v>99.784554096486005</v>
      </c>
      <c r="S35" s="27">
        <f t="shared" si="4"/>
        <v>96.782868131161308</v>
      </c>
      <c r="T35" s="27">
        <f t="shared" si="5"/>
        <v>84.807505165992993</v>
      </c>
      <c r="U35" s="27">
        <f t="shared" si="6"/>
        <v>84.592289081394597</v>
      </c>
    </row>
    <row r="36" spans="1:23" x14ac:dyDescent="0.2">
      <c r="B36" s="17" t="s">
        <v>54</v>
      </c>
      <c r="C36" s="10">
        <v>1337025.7590000001</v>
      </c>
      <c r="D36" s="10">
        <v>2083860.75807</v>
      </c>
      <c r="E36" s="10">
        <v>2265266.6320400005</v>
      </c>
      <c r="F36" s="10">
        <v>1335872.8269999996</v>
      </c>
      <c r="G36" s="10">
        <f t="shared" si="7"/>
        <v>7022025.9761100002</v>
      </c>
      <c r="H36" s="10">
        <v>1297791.4149499999</v>
      </c>
      <c r="I36" s="10">
        <v>1632577.6491499993</v>
      </c>
      <c r="J36" s="10">
        <v>1606082.1122700004</v>
      </c>
      <c r="K36" s="10">
        <v>263845.38931000046</v>
      </c>
      <c r="L36" s="10">
        <f t="shared" si="8"/>
        <v>4800296.56568</v>
      </c>
      <c r="M36" s="10">
        <f t="shared" si="2"/>
        <v>39234.344050000189</v>
      </c>
      <c r="N36" s="10">
        <f t="shared" si="2"/>
        <v>451283.10892000073</v>
      </c>
      <c r="O36" s="10">
        <f t="shared" si="2"/>
        <v>659184.51977000013</v>
      </c>
      <c r="P36" s="10">
        <f t="shared" si="2"/>
        <v>1072027.4376899991</v>
      </c>
      <c r="Q36" s="10">
        <f t="shared" si="9"/>
        <v>2221729.4104300002</v>
      </c>
      <c r="R36" s="27">
        <f t="shared" si="3"/>
        <v>97.065550623396774</v>
      </c>
      <c r="S36" s="27">
        <f t="shared" si="4"/>
        <v>85.661101281134265</v>
      </c>
      <c r="T36" s="27">
        <f t="shared" si="5"/>
        <v>79.780671702098758</v>
      </c>
      <c r="U36" s="27">
        <f t="shared" si="6"/>
        <v>68.360564059593898</v>
      </c>
    </row>
    <row r="37" spans="1:23" x14ac:dyDescent="0.2">
      <c r="B37" s="6" t="s">
        <v>55</v>
      </c>
      <c r="C37" s="10">
        <v>299320.76400000002</v>
      </c>
      <c r="D37" s="10">
        <v>363434.03699999995</v>
      </c>
      <c r="E37" s="10">
        <v>428180.40599999996</v>
      </c>
      <c r="F37" s="10">
        <v>139394.76500000013</v>
      </c>
      <c r="G37" s="10">
        <f t="shared" si="7"/>
        <v>1230329.9720000001</v>
      </c>
      <c r="H37" s="10">
        <v>264088.54475</v>
      </c>
      <c r="I37" s="10">
        <v>351981.87742000003</v>
      </c>
      <c r="J37" s="10">
        <v>336531.44036000001</v>
      </c>
      <c r="K37" s="10">
        <v>100395.78065000009</v>
      </c>
      <c r="L37" s="10">
        <f t="shared" si="8"/>
        <v>1052997.6431800001</v>
      </c>
      <c r="M37" s="10">
        <f t="shared" si="2"/>
        <v>35232.219250000024</v>
      </c>
      <c r="N37" s="10">
        <f t="shared" si="2"/>
        <v>11452.15957999992</v>
      </c>
      <c r="O37" s="10">
        <f t="shared" si="2"/>
        <v>91648.965639999951</v>
      </c>
      <c r="P37" s="10">
        <f t="shared" si="2"/>
        <v>38998.984350000042</v>
      </c>
      <c r="Q37" s="10">
        <f t="shared" si="9"/>
        <v>177332.32881999994</v>
      </c>
      <c r="R37" s="27">
        <f t="shared" si="3"/>
        <v>88.229276586371398</v>
      </c>
      <c r="S37" s="27">
        <f t="shared" si="4"/>
        <v>92.956010464268218</v>
      </c>
      <c r="T37" s="27">
        <f t="shared" si="5"/>
        <v>87.319746985670449</v>
      </c>
      <c r="U37" s="27">
        <f t="shared" si="6"/>
        <v>85.586604174835145</v>
      </c>
    </row>
    <row r="38" spans="1:23" x14ac:dyDescent="0.2">
      <c r="B38" s="6" t="s">
        <v>56</v>
      </c>
      <c r="C38" s="10">
        <v>18041438.909770001</v>
      </c>
      <c r="D38" s="10">
        <v>6731797.8315099962</v>
      </c>
      <c r="E38" s="10">
        <v>28467420.316450007</v>
      </c>
      <c r="F38" s="10">
        <v>5648851.0365500003</v>
      </c>
      <c r="G38" s="10">
        <f t="shared" si="7"/>
        <v>58889508.094280005</v>
      </c>
      <c r="H38" s="10">
        <v>17616662.988699999</v>
      </c>
      <c r="I38" s="10">
        <v>6551846.5793800019</v>
      </c>
      <c r="J38" s="10">
        <v>20336322.166779995</v>
      </c>
      <c r="K38" s="10">
        <v>1385642.7186900079</v>
      </c>
      <c r="L38" s="10">
        <f t="shared" si="8"/>
        <v>45890474.453550003</v>
      </c>
      <c r="M38" s="10">
        <f t="shared" si="2"/>
        <v>424775.92107000202</v>
      </c>
      <c r="N38" s="10">
        <f t="shared" si="2"/>
        <v>179951.25212999433</v>
      </c>
      <c r="O38" s="10">
        <f t="shared" si="2"/>
        <v>8131098.1496700123</v>
      </c>
      <c r="P38" s="10">
        <f t="shared" si="2"/>
        <v>4263208.3178599924</v>
      </c>
      <c r="Q38" s="10">
        <f t="shared" si="9"/>
        <v>12999033.640730001</v>
      </c>
      <c r="R38" s="27">
        <f t="shared" si="3"/>
        <v>97.645554086930545</v>
      </c>
      <c r="S38" s="27">
        <f t="shared" si="4"/>
        <v>97.558949686246166</v>
      </c>
      <c r="T38" s="27">
        <f t="shared" si="5"/>
        <v>83.591815342553787</v>
      </c>
      <c r="U38" s="27">
        <f t="shared" si="6"/>
        <v>77.926401388989348</v>
      </c>
      <c r="W38" s="10"/>
    </row>
    <row r="39" spans="1:23" x14ac:dyDescent="0.2">
      <c r="B39" s="6" t="s">
        <v>57</v>
      </c>
      <c r="C39" s="10">
        <v>967.5</v>
      </c>
      <c r="D39" s="10">
        <v>1289.8789999999999</v>
      </c>
      <c r="E39" s="10">
        <v>833</v>
      </c>
      <c r="F39" s="10">
        <v>236</v>
      </c>
      <c r="G39" s="10">
        <f>SUM(C39:F39)</f>
        <v>3326.3789999999999</v>
      </c>
      <c r="H39" s="10">
        <v>854.92930999999999</v>
      </c>
      <c r="I39" s="10">
        <v>1278.7586400000005</v>
      </c>
      <c r="J39" s="10">
        <v>778.70092999999952</v>
      </c>
      <c r="K39" s="10">
        <v>207.39708000000019</v>
      </c>
      <c r="L39" s="10">
        <f>SUM(H39:K39)</f>
        <v>3119.7859600000002</v>
      </c>
      <c r="M39" s="10">
        <f>+C39-H39</f>
        <v>112.57069000000001</v>
      </c>
      <c r="N39" s="10">
        <f>+D39-I39</f>
        <v>11.120359999999437</v>
      </c>
      <c r="O39" s="10">
        <f>+E39-J39</f>
        <v>54.299070000000484</v>
      </c>
      <c r="P39" s="10">
        <f>+F39-K39</f>
        <v>28.602919999999813</v>
      </c>
      <c r="Q39" s="10">
        <f>SUM(M39:P39)</f>
        <v>206.59303999999975</v>
      </c>
      <c r="R39" s="27">
        <f>+H39/C39*100</f>
        <v>88.36478656330749</v>
      </c>
      <c r="S39" s="27">
        <f t="shared" si="4"/>
        <v>94.520590029410229</v>
      </c>
      <c r="T39" s="27">
        <f t="shared" si="5"/>
        <v>94.240508364831626</v>
      </c>
      <c r="U39" s="27">
        <f t="shared" si="6"/>
        <v>93.789251315018532</v>
      </c>
    </row>
    <row r="40" spans="1:23" x14ac:dyDescent="0.2">
      <c r="B40" s="6" t="s">
        <v>58</v>
      </c>
      <c r="C40" s="10">
        <v>7181908.7869999995</v>
      </c>
      <c r="D40" s="10">
        <v>9606732.1900000013</v>
      </c>
      <c r="E40" s="10">
        <v>11215515.143999998</v>
      </c>
      <c r="F40" s="10">
        <v>3219195.6319999993</v>
      </c>
      <c r="G40" s="10">
        <f t="shared" si="7"/>
        <v>31223351.752999999</v>
      </c>
      <c r="H40" s="10">
        <v>6980076.4819299998</v>
      </c>
      <c r="I40" s="10">
        <v>9604330.3715400025</v>
      </c>
      <c r="J40" s="10">
        <v>11213167.244119998</v>
      </c>
      <c r="K40" s="10">
        <v>1772204.5163200051</v>
      </c>
      <c r="L40" s="10">
        <f t="shared" si="8"/>
        <v>29569778.613910004</v>
      </c>
      <c r="M40" s="10">
        <f t="shared" si="2"/>
        <v>201832.30506999977</v>
      </c>
      <c r="N40" s="10">
        <f t="shared" si="2"/>
        <v>2401.8184599988163</v>
      </c>
      <c r="O40" s="10">
        <f t="shared" si="2"/>
        <v>2347.8998799994588</v>
      </c>
      <c r="P40" s="10">
        <f t="shared" si="2"/>
        <v>1446991.1156799942</v>
      </c>
      <c r="Q40" s="10">
        <f t="shared" si="9"/>
        <v>1653573.1390899923</v>
      </c>
      <c r="R40" s="27">
        <f t="shared" si="3"/>
        <v>97.189712219189744</v>
      </c>
      <c r="S40" s="27">
        <f t="shared" si="4"/>
        <v>98.783498177072246</v>
      </c>
      <c r="T40" s="27">
        <f t="shared" si="5"/>
        <v>99.262316555737641</v>
      </c>
      <c r="U40" s="27">
        <f t="shared" si="6"/>
        <v>94.704049865719114</v>
      </c>
    </row>
    <row r="41" spans="1:23" x14ac:dyDescent="0.2">
      <c r="B41" s="6" t="s">
        <v>59</v>
      </c>
      <c r="C41" s="10">
        <v>255229.26199999999</v>
      </c>
      <c r="D41" s="10">
        <v>463358.55299999996</v>
      </c>
      <c r="E41" s="10">
        <v>501035.34100000001</v>
      </c>
      <c r="F41" s="10">
        <v>133844.2379999999</v>
      </c>
      <c r="G41" s="10">
        <f t="shared" si="7"/>
        <v>1353467.3939999999</v>
      </c>
      <c r="H41" s="10">
        <v>255228.88334000003</v>
      </c>
      <c r="I41" s="10">
        <v>462817.25989999983</v>
      </c>
      <c r="J41" s="10">
        <v>500137.12785000028</v>
      </c>
      <c r="K41" s="10">
        <v>111993.40069000004</v>
      </c>
      <c r="L41" s="10">
        <f t="shared" si="8"/>
        <v>1330176.6717800002</v>
      </c>
      <c r="M41" s="10">
        <f t="shared" si="2"/>
        <v>0.37865999995847233</v>
      </c>
      <c r="N41" s="10">
        <f t="shared" si="2"/>
        <v>541.29310000012629</v>
      </c>
      <c r="O41" s="10">
        <f t="shared" si="2"/>
        <v>898.21314999973401</v>
      </c>
      <c r="P41" s="10">
        <f t="shared" si="2"/>
        <v>21850.837309999857</v>
      </c>
      <c r="Q41" s="10">
        <f t="shared" si="9"/>
        <v>23290.722219999676</v>
      </c>
      <c r="R41" s="27">
        <f t="shared" si="3"/>
        <v>99.999851639268556</v>
      </c>
      <c r="S41" s="27">
        <f t="shared" si="4"/>
        <v>99.924619963114722</v>
      </c>
      <c r="T41" s="27">
        <f t="shared" si="5"/>
        <v>99.881940179397532</v>
      </c>
      <c r="U41" s="27">
        <f t="shared" si="6"/>
        <v>98.279181137037455</v>
      </c>
    </row>
    <row r="42" spans="1:23" x14ac:dyDescent="0.2">
      <c r="B42" s="6" t="s">
        <v>60</v>
      </c>
      <c r="C42" s="10">
        <v>2290970.38</v>
      </c>
      <c r="D42" s="10">
        <v>3241188.983</v>
      </c>
      <c r="E42" s="10">
        <v>2744031.4510000004</v>
      </c>
      <c r="F42" s="10">
        <v>1316545.2509999992</v>
      </c>
      <c r="G42" s="10">
        <f t="shared" si="7"/>
        <v>9592736.0649999995</v>
      </c>
      <c r="H42" s="10">
        <v>2288028.91653</v>
      </c>
      <c r="I42" s="10">
        <v>3241106.2868600003</v>
      </c>
      <c r="J42" s="10">
        <v>2722201.5677499995</v>
      </c>
      <c r="K42" s="10">
        <v>1229538.5498799998</v>
      </c>
      <c r="L42" s="10">
        <f t="shared" si="8"/>
        <v>9480875.3210199997</v>
      </c>
      <c r="M42" s="10">
        <f t="shared" si="2"/>
        <v>2941.4634699998423</v>
      </c>
      <c r="N42" s="10">
        <f t="shared" si="2"/>
        <v>82.69613999966532</v>
      </c>
      <c r="O42" s="10">
        <f t="shared" si="2"/>
        <v>21829.883250000887</v>
      </c>
      <c r="P42" s="10">
        <f t="shared" si="2"/>
        <v>87006.701119999401</v>
      </c>
      <c r="Q42" s="10">
        <f t="shared" si="9"/>
        <v>111860.7439799998</v>
      </c>
      <c r="R42" s="27">
        <f t="shared" si="3"/>
        <v>99.871606219980904</v>
      </c>
      <c r="S42" s="27">
        <f t="shared" si="4"/>
        <v>99.945334915146773</v>
      </c>
      <c r="T42" s="27">
        <f t="shared" si="5"/>
        <v>99.699692244674225</v>
      </c>
      <c r="U42" s="27">
        <f t="shared" si="6"/>
        <v>98.833901576963697</v>
      </c>
    </row>
    <row r="43" spans="1:23" x14ac:dyDescent="0.2">
      <c r="B43" s="6" t="s">
        <v>61</v>
      </c>
      <c r="C43" s="10">
        <v>1782115.8219999999</v>
      </c>
      <c r="D43" s="10">
        <v>5967132.3890000004</v>
      </c>
      <c r="E43" s="10">
        <v>2517562.6729999995</v>
      </c>
      <c r="F43" s="10">
        <v>412633.88200000115</v>
      </c>
      <c r="G43" s="10">
        <f t="shared" si="7"/>
        <v>10679444.766000001</v>
      </c>
      <c r="H43" s="10">
        <v>1780430.4042</v>
      </c>
      <c r="I43" s="10">
        <v>5967132.0846500006</v>
      </c>
      <c r="J43" s="10">
        <v>2517549.0998399993</v>
      </c>
      <c r="K43" s="10">
        <v>406686.71880999953</v>
      </c>
      <c r="L43" s="10">
        <f t="shared" si="8"/>
        <v>10671798.307499999</v>
      </c>
      <c r="M43" s="10">
        <f t="shared" si="2"/>
        <v>1685.4177999999374</v>
      </c>
      <c r="N43" s="10">
        <f t="shared" si="2"/>
        <v>0.30434999987483025</v>
      </c>
      <c r="O43" s="10">
        <f t="shared" si="2"/>
        <v>13.573160000145435</v>
      </c>
      <c r="P43" s="10">
        <f t="shared" si="2"/>
        <v>5947.1631900016218</v>
      </c>
      <c r="Q43" s="10">
        <f t="shared" si="9"/>
        <v>7646.4585000015795</v>
      </c>
      <c r="R43" s="27">
        <f t="shared" si="3"/>
        <v>99.905426023427111</v>
      </c>
      <c r="S43" s="27">
        <f t="shared" si="4"/>
        <v>99.978246636265865</v>
      </c>
      <c r="T43" s="27">
        <f t="shared" si="5"/>
        <v>99.983448654804306</v>
      </c>
      <c r="U43" s="27">
        <f t="shared" si="6"/>
        <v>99.928400224285568</v>
      </c>
    </row>
    <row r="44" spans="1:23" x14ac:dyDescent="0.2">
      <c r="B44" s="6" t="s">
        <v>62</v>
      </c>
      <c r="C44" s="10">
        <v>563625.35699999996</v>
      </c>
      <c r="D44" s="10">
        <v>768708.28599999996</v>
      </c>
      <c r="E44" s="10">
        <v>1471477.058</v>
      </c>
      <c r="F44" s="10">
        <v>481225.37199999997</v>
      </c>
      <c r="G44" s="10">
        <f t="shared" si="7"/>
        <v>3285036.0729999999</v>
      </c>
      <c r="H44" s="10">
        <v>563625.35699999996</v>
      </c>
      <c r="I44" s="10">
        <v>768708.28599999996</v>
      </c>
      <c r="J44" s="10">
        <v>1471477.058</v>
      </c>
      <c r="K44" s="10">
        <v>105172.03786000004</v>
      </c>
      <c r="L44" s="10">
        <f t="shared" si="8"/>
        <v>2908982.7388599999</v>
      </c>
      <c r="M44" s="10">
        <f t="shared" si="2"/>
        <v>0</v>
      </c>
      <c r="N44" s="10">
        <f t="shared" si="2"/>
        <v>0</v>
      </c>
      <c r="O44" s="10">
        <f t="shared" si="2"/>
        <v>0</v>
      </c>
      <c r="P44" s="10">
        <f t="shared" si="2"/>
        <v>376053.33413999993</v>
      </c>
      <c r="Q44" s="10">
        <f t="shared" si="9"/>
        <v>376053.33413999993</v>
      </c>
      <c r="R44" s="27">
        <f t="shared" si="3"/>
        <v>100</v>
      </c>
      <c r="S44" s="27">
        <f t="shared" si="4"/>
        <v>100</v>
      </c>
      <c r="T44" s="27">
        <f t="shared" si="5"/>
        <v>100</v>
      </c>
      <c r="U44" s="27">
        <f t="shared" si="6"/>
        <v>88.552535625687185</v>
      </c>
    </row>
    <row r="45" spans="1:23" x14ac:dyDescent="0.2">
      <c r="B45" s="6" t="s">
        <v>63</v>
      </c>
      <c r="C45" s="10">
        <v>186257.31899999999</v>
      </c>
      <c r="D45" s="10">
        <v>197844.82100000003</v>
      </c>
      <c r="E45" s="10">
        <v>258513.08599999989</v>
      </c>
      <c r="F45" s="10">
        <v>104536.02399999998</v>
      </c>
      <c r="G45" s="10">
        <f t="shared" si="7"/>
        <v>747151.24999999988</v>
      </c>
      <c r="H45" s="10">
        <v>184716.09332000004</v>
      </c>
      <c r="I45" s="10">
        <v>197584.82883999991</v>
      </c>
      <c r="J45" s="10">
        <v>256016.49387000012</v>
      </c>
      <c r="K45" s="10">
        <v>65764.829090000014</v>
      </c>
      <c r="L45" s="10">
        <f t="shared" si="8"/>
        <v>704082.24512000009</v>
      </c>
      <c r="M45" s="10">
        <f t="shared" si="2"/>
        <v>1541.225679999945</v>
      </c>
      <c r="N45" s="10">
        <f t="shared" si="2"/>
        <v>259.99216000011074</v>
      </c>
      <c r="O45" s="10">
        <f t="shared" si="2"/>
        <v>2496.5921299997717</v>
      </c>
      <c r="P45" s="10">
        <f t="shared" si="2"/>
        <v>38771.194909999962</v>
      </c>
      <c r="Q45" s="10">
        <f t="shared" si="9"/>
        <v>43069.004879999789</v>
      </c>
      <c r="R45" s="27">
        <f t="shared" si="3"/>
        <v>99.172528796036232</v>
      </c>
      <c r="S45" s="27">
        <f t="shared" si="4"/>
        <v>99.531057587963431</v>
      </c>
      <c r="T45" s="27">
        <f t="shared" si="5"/>
        <v>99.331200102936904</v>
      </c>
      <c r="U45" s="27">
        <f t="shared" si="6"/>
        <v>94.235570792393133</v>
      </c>
    </row>
    <row r="46" spans="1:23" x14ac:dyDescent="0.2">
      <c r="B46" s="6" t="s">
        <v>64</v>
      </c>
      <c r="C46" s="10">
        <v>7126256.0729999999</v>
      </c>
      <c r="D46" s="10">
        <v>7701387.1580000008</v>
      </c>
      <c r="E46" s="10">
        <v>5562235.2669999991</v>
      </c>
      <c r="F46" s="10">
        <v>4380897.262000002</v>
      </c>
      <c r="G46" s="10">
        <f t="shared" si="7"/>
        <v>24770775.760000002</v>
      </c>
      <c r="H46" s="10">
        <v>6876504.6299400004</v>
      </c>
      <c r="I46" s="10">
        <v>5946597.0245899996</v>
      </c>
      <c r="J46" s="10">
        <v>5438906.1162500009</v>
      </c>
      <c r="K46" s="10">
        <v>1177023.0039499998</v>
      </c>
      <c r="L46" s="10">
        <f t="shared" si="8"/>
        <v>19439030.774730001</v>
      </c>
      <c r="M46" s="10">
        <f t="shared" si="2"/>
        <v>249751.4430599995</v>
      </c>
      <c r="N46" s="10">
        <f t="shared" si="2"/>
        <v>1754790.1334100012</v>
      </c>
      <c r="O46" s="10">
        <f t="shared" si="2"/>
        <v>123329.15074999817</v>
      </c>
      <c r="P46" s="10">
        <f t="shared" si="2"/>
        <v>3203874.2580500022</v>
      </c>
      <c r="Q46" s="10">
        <f t="shared" si="9"/>
        <v>5331744.985270001</v>
      </c>
      <c r="R46" s="27">
        <f t="shared" si="3"/>
        <v>96.495334429445222</v>
      </c>
      <c r="S46" s="27">
        <f t="shared" si="4"/>
        <v>86.481050661651153</v>
      </c>
      <c r="T46" s="27">
        <f t="shared" si="5"/>
        <v>89.564083339541639</v>
      </c>
      <c r="U46" s="27">
        <f t="shared" si="6"/>
        <v>78.475664077183509</v>
      </c>
    </row>
    <row r="47" spans="1:23" x14ac:dyDescent="0.2">
      <c r="C47" s="10"/>
      <c r="D47" s="10"/>
      <c r="E47" s="10"/>
      <c r="F47" s="10"/>
      <c r="G47" s="10"/>
      <c r="H47" s="10"/>
      <c r="I47" s="10"/>
      <c r="J47" s="10"/>
      <c r="K47" s="10"/>
      <c r="L47" s="10"/>
      <c r="M47" s="10"/>
      <c r="N47" s="10"/>
      <c r="O47" s="10"/>
      <c r="P47" s="10"/>
      <c r="Q47" s="10"/>
      <c r="R47" s="27"/>
      <c r="S47" s="27"/>
      <c r="T47" s="27"/>
      <c r="U47" s="27"/>
    </row>
    <row r="48" spans="1:23" ht="15" x14ac:dyDescent="0.35">
      <c r="A48" s="6" t="s">
        <v>65</v>
      </c>
      <c r="C48" s="15">
        <f t="shared" ref="C48:Q48" si="10">SUM(C50:C52)</f>
        <v>159336668.63799998</v>
      </c>
      <c r="D48" s="15">
        <f t="shared" si="10"/>
        <v>165900228.28559002</v>
      </c>
      <c r="E48" s="15">
        <f t="shared" si="10"/>
        <v>289700196.62361008</v>
      </c>
      <c r="F48" s="15">
        <f>SUM(F50:F52)</f>
        <v>67012879.987999998</v>
      </c>
      <c r="G48" s="15">
        <f t="shared" si="10"/>
        <v>681949973.53520012</v>
      </c>
      <c r="H48" s="15">
        <f t="shared" si="10"/>
        <v>159332405.96449</v>
      </c>
      <c r="I48" s="15">
        <f t="shared" si="10"/>
        <v>165896545.45253003</v>
      </c>
      <c r="J48" s="15">
        <f t="shared" si="10"/>
        <v>289621606.33754992</v>
      </c>
      <c r="K48" s="15">
        <f>SUM(K50:K52)</f>
        <v>61248899.233850174</v>
      </c>
      <c r="L48" s="15">
        <f t="shared" si="10"/>
        <v>676099456.98842013</v>
      </c>
      <c r="M48" s="15">
        <f t="shared" si="10"/>
        <v>4262.6735099852085</v>
      </c>
      <c r="N48" s="15">
        <f t="shared" si="10"/>
        <v>3682.8330599963665</v>
      </c>
      <c r="O48" s="15">
        <f t="shared" si="10"/>
        <v>78590.286060154438</v>
      </c>
      <c r="P48" s="15">
        <f>SUM(P50:P52)</f>
        <v>5763980.7541498244</v>
      </c>
      <c r="Q48" s="15">
        <f t="shared" si="10"/>
        <v>5850516.5467799604</v>
      </c>
      <c r="R48" s="27">
        <f>+H48/C48*100</f>
        <v>99.997324737898424</v>
      </c>
      <c r="S48" s="27">
        <f>((H48+I48)/(D48+C48))*100</f>
        <v>99.997557009476751</v>
      </c>
      <c r="T48" s="27">
        <f>((+H48+I48+J48)/(C48+D48+E48))*100</f>
        <v>99.985927699997589</v>
      </c>
      <c r="U48" s="27">
        <f>+L48/G48*100</f>
        <v>99.142090069092433</v>
      </c>
    </row>
    <row r="49" spans="1:21" x14ac:dyDescent="0.2">
      <c r="C49" s="10"/>
      <c r="D49" s="10"/>
      <c r="E49" s="10"/>
      <c r="F49" s="10"/>
      <c r="G49" s="10"/>
      <c r="H49" s="10"/>
      <c r="I49" s="10"/>
      <c r="J49" s="10"/>
      <c r="K49" s="10"/>
      <c r="L49" s="10"/>
      <c r="M49" s="10"/>
      <c r="N49" s="10"/>
      <c r="O49" s="10"/>
      <c r="P49" s="10"/>
      <c r="Q49" s="10"/>
      <c r="R49" s="27"/>
      <c r="S49" s="27"/>
      <c r="T49" s="27"/>
      <c r="U49" s="27"/>
    </row>
    <row r="50" spans="1:21" x14ac:dyDescent="0.2">
      <c r="B50" s="6" t="s">
        <v>66</v>
      </c>
      <c r="C50" s="10">
        <v>9410206.1109999996</v>
      </c>
      <c r="D50" s="10">
        <v>19087979.413999997</v>
      </c>
      <c r="E50" s="10">
        <v>126207929.44135997</v>
      </c>
      <c r="F50" s="10">
        <v>13015090.300999999</v>
      </c>
      <c r="G50" s="10">
        <f>SUM(C50:F50)</f>
        <v>167721205.26735997</v>
      </c>
      <c r="H50" s="10">
        <v>9410206.1109999996</v>
      </c>
      <c r="I50" s="10">
        <v>19087979.413999997</v>
      </c>
      <c r="J50" s="10">
        <v>126158207.26463997</v>
      </c>
      <c r="K50" s="10">
        <v>7254375.3996200562</v>
      </c>
      <c r="L50" s="10">
        <f>SUM(H50:K50)</f>
        <v>161910768.18926004</v>
      </c>
      <c r="M50" s="10">
        <f>+C50-H50</f>
        <v>0</v>
      </c>
      <c r="N50" s="10">
        <f>+D50-I50</f>
        <v>0</v>
      </c>
      <c r="O50" s="10">
        <f>+E50-J50</f>
        <v>49722.176719993353</v>
      </c>
      <c r="P50" s="10">
        <f>+F50-K50</f>
        <v>5760714.9013799429</v>
      </c>
      <c r="Q50" s="10">
        <f>SUM(M50:P50)</f>
        <v>5810437.0780999362</v>
      </c>
      <c r="R50" s="27">
        <f>+H50/C50*100</f>
        <v>100</v>
      </c>
      <c r="S50" s="27">
        <f>((H50+I50)/(D50+C50))*100</f>
        <v>100</v>
      </c>
      <c r="T50" s="27">
        <f>((+H50+I50+J50)/(C50+D50+E50))*100</f>
        <v>99.967860238277723</v>
      </c>
      <c r="U50" s="27">
        <f>+L50/G50*100</f>
        <v>96.535657450804948</v>
      </c>
    </row>
    <row r="51" spans="1:21" ht="14.25" x14ac:dyDescent="0.2">
      <c r="B51" s="6" t="s">
        <v>329</v>
      </c>
      <c r="C51" s="10"/>
      <c r="D51" s="10"/>
      <c r="E51" s="10"/>
      <c r="F51" s="10"/>
      <c r="G51" s="10"/>
      <c r="H51" s="10"/>
      <c r="I51" s="10"/>
      <c r="J51" s="10"/>
      <c r="K51" s="10"/>
      <c r="L51" s="10"/>
      <c r="M51" s="10"/>
      <c r="N51" s="10"/>
      <c r="O51" s="10"/>
      <c r="P51" s="10"/>
      <c r="Q51" s="10"/>
      <c r="R51" s="27"/>
      <c r="S51" s="27"/>
      <c r="T51" s="27"/>
      <c r="U51" s="27"/>
    </row>
    <row r="52" spans="1:21" ht="14.25" x14ac:dyDescent="0.2">
      <c r="B52" s="6" t="s">
        <v>330</v>
      </c>
      <c r="C52" s="10">
        <v>149926462.52699998</v>
      </c>
      <c r="D52" s="10">
        <v>146812248.87159002</v>
      </c>
      <c r="E52" s="10">
        <v>163492267.18225011</v>
      </c>
      <c r="F52" s="10">
        <v>53997789.686999999</v>
      </c>
      <c r="G52" s="10">
        <f>SUM(C52:F52)</f>
        <v>514228768.26784009</v>
      </c>
      <c r="H52" s="10">
        <v>149922199.85349</v>
      </c>
      <c r="I52" s="10">
        <v>146808566.03853002</v>
      </c>
      <c r="J52" s="10">
        <v>163463399.07290995</v>
      </c>
      <c r="K52" s="10">
        <v>53994523.834230117</v>
      </c>
      <c r="L52" s="10">
        <f>SUM(H52:K52)</f>
        <v>514188688.79916006</v>
      </c>
      <c r="M52" s="10">
        <f t="shared" ref="M52:P53" si="11">+C52-H52</f>
        <v>4262.6735099852085</v>
      </c>
      <c r="N52" s="10">
        <f t="shared" si="11"/>
        <v>3682.8330599963665</v>
      </c>
      <c r="O52" s="10">
        <f t="shared" si="11"/>
        <v>28868.109340161085</v>
      </c>
      <c r="P52" s="10">
        <f t="shared" si="11"/>
        <v>3265.8527698814869</v>
      </c>
      <c r="Q52" s="10">
        <f>SUM(M52:P52)</f>
        <v>40079.468680024147</v>
      </c>
      <c r="R52" s="27">
        <f t="shared" ref="R52:R53" si="12">+H52/C52*100</f>
        <v>99.997156823793389</v>
      </c>
      <c r="S52" s="27">
        <f>((H52+I52)/(D52+C52))*100</f>
        <v>99.997322389609195</v>
      </c>
      <c r="T52" s="27">
        <f>((+H52+I52+J52)/(C52+D52+E52))*100</f>
        <v>99.992001056507831</v>
      </c>
      <c r="U52" s="27">
        <f>+L52/G52*100</f>
        <v>99.992205906951682</v>
      </c>
    </row>
    <row r="53" spans="1:21" ht="26.25" customHeight="1" x14ac:dyDescent="0.2">
      <c r="B53" s="18" t="s">
        <v>67</v>
      </c>
      <c r="C53" s="10">
        <v>415552.01199999999</v>
      </c>
      <c r="D53" s="10">
        <v>597158.56659000006</v>
      </c>
      <c r="E53" s="10">
        <v>809013.19099999988</v>
      </c>
      <c r="F53" s="10">
        <v>136596.78900000011</v>
      </c>
      <c r="G53" s="10">
        <f>SUM(C53:F53)</f>
        <v>1958320.55859</v>
      </c>
      <c r="H53" s="10">
        <v>415512.90980999998</v>
      </c>
      <c r="I53" s="10">
        <v>597143.27408000012</v>
      </c>
      <c r="J53" s="10">
        <v>804679.96765999973</v>
      </c>
      <c r="K53" s="10">
        <v>134760.98596000019</v>
      </c>
      <c r="L53" s="10">
        <f>SUM(H53:K53)</f>
        <v>1952097.13751</v>
      </c>
      <c r="M53" s="10">
        <f t="shared" si="11"/>
        <v>39.102190000005066</v>
      </c>
      <c r="N53" s="10">
        <f t="shared" si="11"/>
        <v>15.292509999941103</v>
      </c>
      <c r="O53" s="10">
        <f t="shared" si="11"/>
        <v>4333.2233400001423</v>
      </c>
      <c r="P53" s="10">
        <f t="shared" si="11"/>
        <v>1835.8030399999116</v>
      </c>
      <c r="Q53" s="10">
        <f>SUM(M53:P53)</f>
        <v>6223.4210800000001</v>
      </c>
      <c r="R53" s="27">
        <f t="shared" si="12"/>
        <v>99.990590301846495</v>
      </c>
      <c r="S53" s="27">
        <f>((H53+I53)/(D53+C53))*100</f>
        <v>99.994628801046431</v>
      </c>
      <c r="T53" s="27">
        <f>((+H53+I53+J53)/(C53+D53+E53))*100</f>
        <v>99.759150200856865</v>
      </c>
      <c r="U53" s="27">
        <f>+L53/G53*100</f>
        <v>99.682206212220905</v>
      </c>
    </row>
    <row r="54" spans="1:21" x14ac:dyDescent="0.2">
      <c r="C54" s="10"/>
      <c r="D54" s="10"/>
      <c r="E54" s="10"/>
      <c r="F54" s="10"/>
      <c r="G54" s="10"/>
      <c r="H54" s="10"/>
      <c r="I54" s="10"/>
      <c r="J54" s="10"/>
      <c r="K54" s="10"/>
      <c r="L54" s="10"/>
      <c r="M54" s="10"/>
      <c r="N54" s="10"/>
      <c r="O54" s="10"/>
      <c r="P54" s="10"/>
      <c r="Q54" s="10"/>
      <c r="R54" s="28"/>
      <c r="S54" s="28"/>
      <c r="T54" s="28"/>
      <c r="U54" s="28"/>
    </row>
    <row r="55" spans="1:21" x14ac:dyDescent="0.2">
      <c r="C55" s="10"/>
      <c r="D55" s="10"/>
      <c r="E55" s="10"/>
      <c r="F55" s="10"/>
      <c r="G55" s="10"/>
      <c r="H55" s="10"/>
      <c r="I55" s="10"/>
      <c r="J55" s="10"/>
      <c r="K55" s="10"/>
      <c r="L55" s="10"/>
      <c r="M55" s="10"/>
      <c r="N55" s="10"/>
      <c r="O55" s="10"/>
      <c r="P55" s="10"/>
      <c r="Q55" s="10"/>
      <c r="R55" s="28"/>
      <c r="S55" s="28"/>
      <c r="T55" s="28"/>
      <c r="U55" s="28"/>
    </row>
    <row r="56" spans="1:21" x14ac:dyDescent="0.2">
      <c r="A56" s="19"/>
      <c r="B56" s="19"/>
      <c r="C56" s="20"/>
      <c r="D56" s="20"/>
      <c r="E56" s="20"/>
      <c r="F56" s="20"/>
      <c r="G56" s="20"/>
      <c r="H56" s="20"/>
      <c r="I56" s="20"/>
      <c r="J56" s="20"/>
      <c r="K56" s="20"/>
      <c r="L56" s="20"/>
      <c r="M56" s="20"/>
      <c r="N56" s="20"/>
      <c r="O56" s="20"/>
      <c r="P56" s="20"/>
      <c r="Q56" s="20"/>
      <c r="R56" s="117"/>
      <c r="S56" s="117"/>
      <c r="T56" s="117"/>
      <c r="U56" s="117"/>
    </row>
    <row r="57" spans="1:21" x14ac:dyDescent="0.2">
      <c r="A57" s="21"/>
      <c r="B57" s="21"/>
      <c r="C57" s="22"/>
      <c r="D57" s="22"/>
      <c r="E57" s="22"/>
      <c r="F57" s="22"/>
      <c r="G57" s="22"/>
      <c r="H57" s="22"/>
      <c r="I57" s="22"/>
      <c r="J57" s="22"/>
      <c r="K57" s="22"/>
      <c r="L57" s="22"/>
      <c r="M57" s="22"/>
      <c r="N57" s="22"/>
      <c r="O57" s="22"/>
      <c r="P57" s="22"/>
      <c r="Q57" s="22"/>
      <c r="R57" s="23"/>
      <c r="S57" s="23"/>
      <c r="T57" s="23"/>
      <c r="U57" s="23"/>
    </row>
    <row r="58" spans="1:21" ht="12.75" customHeight="1" x14ac:dyDescent="0.2">
      <c r="A58" s="21" t="s">
        <v>68</v>
      </c>
      <c r="B58" s="24" t="s">
        <v>327</v>
      </c>
      <c r="C58" s="24"/>
      <c r="D58" s="24"/>
      <c r="E58" s="24"/>
      <c r="F58" s="24"/>
      <c r="G58" s="22"/>
      <c r="H58" s="22"/>
      <c r="I58" s="22"/>
      <c r="J58" s="22"/>
      <c r="K58" s="22"/>
      <c r="L58" s="25"/>
      <c r="M58" s="25"/>
      <c r="N58" s="25"/>
    </row>
    <row r="59" spans="1:21" ht="12.75" customHeight="1" x14ac:dyDescent="0.2">
      <c r="A59" s="21" t="s">
        <v>69</v>
      </c>
      <c r="B59" s="24" t="s">
        <v>70</v>
      </c>
      <c r="C59" s="24"/>
      <c r="D59" s="24"/>
      <c r="E59" s="24"/>
      <c r="F59" s="24"/>
      <c r="G59" s="22"/>
      <c r="H59" s="22"/>
      <c r="I59" s="22"/>
      <c r="J59" s="22"/>
      <c r="K59" s="22"/>
      <c r="L59" s="25"/>
      <c r="M59" s="25"/>
      <c r="N59" s="25"/>
    </row>
    <row r="60" spans="1:21" x14ac:dyDescent="0.2">
      <c r="A60" s="21" t="s">
        <v>71</v>
      </c>
      <c r="B60" s="21" t="s">
        <v>72</v>
      </c>
      <c r="C60" s="22"/>
      <c r="D60" s="22"/>
      <c r="E60" s="22"/>
      <c r="F60" s="22"/>
      <c r="G60" s="22"/>
      <c r="H60" s="22"/>
      <c r="I60" s="22"/>
      <c r="J60" s="22"/>
      <c r="K60" s="22"/>
      <c r="L60" s="25"/>
      <c r="M60" s="25"/>
      <c r="N60" s="25"/>
    </row>
    <row r="61" spans="1:21" x14ac:dyDescent="0.2">
      <c r="A61" s="21" t="s">
        <v>73</v>
      </c>
      <c r="B61" s="21" t="s">
        <v>74</v>
      </c>
      <c r="C61" s="22"/>
      <c r="D61" s="22"/>
      <c r="E61" s="22"/>
      <c r="F61" s="22"/>
      <c r="G61" s="22"/>
      <c r="H61" s="22"/>
      <c r="I61" s="22"/>
      <c r="J61" s="22"/>
      <c r="K61" s="22"/>
      <c r="L61" s="25"/>
      <c r="M61" s="25"/>
      <c r="N61" s="25"/>
    </row>
    <row r="62" spans="1:21" x14ac:dyDescent="0.2">
      <c r="A62" s="21" t="s">
        <v>75</v>
      </c>
      <c r="B62" s="21" t="s">
        <v>76</v>
      </c>
      <c r="C62" s="22"/>
      <c r="D62" s="22"/>
      <c r="E62" s="22"/>
      <c r="F62" s="22"/>
      <c r="G62" s="22"/>
      <c r="H62" s="22"/>
      <c r="I62" s="22"/>
      <c r="J62" s="22"/>
      <c r="K62" s="22"/>
      <c r="L62" s="25"/>
      <c r="M62" s="25"/>
      <c r="N62" s="25"/>
    </row>
    <row r="63" spans="1:21" x14ac:dyDescent="0.2">
      <c r="A63" s="21" t="s">
        <v>77</v>
      </c>
      <c r="B63" s="21" t="s">
        <v>79</v>
      </c>
      <c r="C63" s="22"/>
      <c r="D63" s="22"/>
      <c r="E63" s="22"/>
      <c r="F63" s="22"/>
      <c r="G63" s="22"/>
      <c r="H63" s="22"/>
      <c r="I63" s="22"/>
      <c r="J63" s="22"/>
      <c r="K63" s="22"/>
      <c r="L63" s="25"/>
      <c r="M63" s="25"/>
      <c r="N63" s="25"/>
    </row>
    <row r="64" spans="1:21" x14ac:dyDescent="0.2">
      <c r="A64" s="21" t="s">
        <v>78</v>
      </c>
      <c r="B64" s="21" t="s">
        <v>80</v>
      </c>
      <c r="C64" s="10"/>
      <c r="D64" s="10"/>
      <c r="E64" s="10"/>
      <c r="F64" s="10"/>
      <c r="G64" s="22"/>
      <c r="H64" s="22"/>
      <c r="I64" s="22"/>
      <c r="J64" s="22"/>
      <c r="K64" s="22"/>
      <c r="L64" s="25"/>
      <c r="M64" s="25"/>
      <c r="N64" s="25"/>
    </row>
    <row r="65" spans="1:17" x14ac:dyDescent="0.2">
      <c r="A65" s="21"/>
      <c r="B65" s="21"/>
      <c r="C65" s="10"/>
      <c r="D65" s="10"/>
      <c r="E65" s="10"/>
      <c r="F65" s="10"/>
      <c r="G65" s="10"/>
      <c r="H65" s="10"/>
      <c r="I65" s="10"/>
      <c r="J65" s="10"/>
      <c r="K65" s="10"/>
      <c r="L65" s="10"/>
      <c r="M65" s="10"/>
      <c r="N65" s="10"/>
      <c r="O65" s="10"/>
      <c r="P65" s="10"/>
      <c r="Q65" s="10"/>
    </row>
    <row r="66" spans="1:17" x14ac:dyDescent="0.2">
      <c r="C66" s="10"/>
      <c r="D66" s="10"/>
      <c r="E66" s="10"/>
      <c r="F66" s="10"/>
      <c r="G66" s="10"/>
      <c r="H66" s="10"/>
      <c r="I66" s="10"/>
      <c r="J66" s="10"/>
      <c r="K66" s="10"/>
      <c r="L66" s="10"/>
      <c r="M66" s="10"/>
      <c r="N66" s="10"/>
      <c r="O66" s="10"/>
      <c r="P66" s="10"/>
      <c r="Q66" s="10"/>
    </row>
  </sheetData>
  <mergeCells count="5">
    <mergeCell ref="R5:U5"/>
    <mergeCell ref="A5:B6"/>
    <mergeCell ref="C5:G5"/>
    <mergeCell ref="H5:L5"/>
    <mergeCell ref="M5:Q5"/>
  </mergeCells>
  <pageMargins left="0.22" right="0.2" top="0.53" bottom="0.48" header="0.3" footer="0.17"/>
  <pageSetup paperSize="9"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5"/>
  <sheetViews>
    <sheetView tabSelected="1" view="pageBreakPreview" zoomScale="115" zoomScaleNormal="148" zoomScaleSheetLayoutView="115" workbookViewId="0">
      <pane xSplit="1" ySplit="7" topLeftCell="B285" activePane="bottomRight" state="frozen"/>
      <selection activeCell="C51" sqref="C51"/>
      <selection pane="topRight" activeCell="C51" sqref="C51"/>
      <selection pane="bottomLeft" activeCell="C51" sqref="C51"/>
      <selection pane="bottomRight" activeCell="C51" sqref="C51"/>
    </sheetView>
  </sheetViews>
  <sheetFormatPr defaultColWidth="9.140625" defaultRowHeight="11.25" x14ac:dyDescent="0.2"/>
  <cols>
    <col min="1" max="1" width="30.28515625" style="80" customWidth="1"/>
    <col min="2" max="2" width="14.5703125" style="80" customWidth="1"/>
    <col min="3" max="4" width="14.42578125" style="80" customWidth="1"/>
    <col min="5" max="5" width="14.42578125" style="64" customWidth="1"/>
    <col min="6" max="6" width="14.42578125" style="112" customWidth="1"/>
    <col min="7" max="7" width="14.42578125" style="74" customWidth="1"/>
    <col min="8" max="8" width="13.42578125" style="112" customWidth="1"/>
    <col min="9" max="9" width="11.42578125" style="112" customWidth="1"/>
    <col min="10" max="10" width="9.140625" style="112"/>
    <col min="11" max="11" width="10.5703125" style="112" customWidth="1"/>
    <col min="12" max="16384" width="9.140625" style="112"/>
  </cols>
  <sheetData>
    <row r="1" spans="1:22" s="70" customFormat="1" ht="12.75" customHeight="1" x14ac:dyDescent="0.2">
      <c r="A1" s="29"/>
      <c r="B1" s="66"/>
      <c r="C1" s="66"/>
      <c r="D1" s="66"/>
      <c r="E1" s="66"/>
      <c r="F1" s="67"/>
      <c r="G1" s="68"/>
      <c r="H1" s="69"/>
    </row>
    <row r="2" spans="1:22" s="74" customFormat="1" ht="14.25" x14ac:dyDescent="0.3">
      <c r="A2" s="30" t="s">
        <v>313</v>
      </c>
      <c r="B2" s="71"/>
      <c r="C2" s="71"/>
      <c r="D2" s="71"/>
      <c r="E2" s="71"/>
      <c r="F2" s="71"/>
      <c r="G2" s="72"/>
      <c r="H2" s="73"/>
    </row>
    <row r="3" spans="1:22" s="74" customFormat="1" x14ac:dyDescent="0.2">
      <c r="A3" s="31" t="s">
        <v>81</v>
      </c>
      <c r="B3" s="71"/>
      <c r="C3" s="71"/>
      <c r="D3" s="71"/>
      <c r="E3" s="71"/>
      <c r="F3" s="75"/>
      <c r="G3" s="76"/>
      <c r="H3" s="73"/>
    </row>
    <row r="4" spans="1:22" s="74" customFormat="1" x14ac:dyDescent="0.2">
      <c r="A4" s="32" t="s">
        <v>82</v>
      </c>
      <c r="B4" s="77"/>
      <c r="C4" s="77"/>
      <c r="D4" s="77"/>
      <c r="E4" s="77"/>
      <c r="F4" s="77"/>
      <c r="G4" s="78"/>
      <c r="H4" s="73"/>
    </row>
    <row r="5" spans="1:22" s="70" customFormat="1" ht="6" customHeight="1" x14ac:dyDescent="0.2">
      <c r="A5" s="123" t="s">
        <v>83</v>
      </c>
      <c r="B5" s="33"/>
      <c r="C5" s="126"/>
      <c r="D5" s="126"/>
      <c r="E5" s="127"/>
      <c r="F5" s="33"/>
      <c r="G5" s="34"/>
      <c r="H5" s="34"/>
    </row>
    <row r="6" spans="1:22" s="70" customFormat="1" ht="14.25" customHeight="1" x14ac:dyDescent="0.2">
      <c r="A6" s="124"/>
      <c r="B6" s="128" t="s">
        <v>84</v>
      </c>
      <c r="C6" s="130"/>
      <c r="D6" s="130"/>
      <c r="E6" s="131"/>
      <c r="F6" s="132" t="s">
        <v>85</v>
      </c>
      <c r="G6" s="134" t="s">
        <v>86</v>
      </c>
      <c r="H6" s="121" t="s">
        <v>87</v>
      </c>
    </row>
    <row r="7" spans="1:22" s="70" customFormat="1" ht="37.15" customHeight="1" x14ac:dyDescent="0.2">
      <c r="A7" s="125"/>
      <c r="B7" s="129"/>
      <c r="C7" s="35" t="s">
        <v>88</v>
      </c>
      <c r="D7" s="35" t="s">
        <v>89</v>
      </c>
      <c r="E7" s="35" t="s">
        <v>29</v>
      </c>
      <c r="F7" s="133"/>
      <c r="G7" s="135"/>
      <c r="H7" s="122"/>
    </row>
    <row r="8" spans="1:22" s="80" customFormat="1" x14ac:dyDescent="0.2">
      <c r="A8" s="36"/>
      <c r="B8" s="79"/>
      <c r="C8" s="79"/>
      <c r="D8" s="79"/>
      <c r="E8" s="79"/>
      <c r="F8" s="79"/>
      <c r="G8" s="79"/>
      <c r="H8" s="79"/>
    </row>
    <row r="9" spans="1:22" s="80" customFormat="1" ht="13.5" x14ac:dyDescent="0.2">
      <c r="A9" s="37" t="s">
        <v>90</v>
      </c>
      <c r="B9" s="79"/>
      <c r="C9" s="79"/>
      <c r="D9" s="79"/>
      <c r="E9" s="79"/>
      <c r="F9" s="79"/>
      <c r="G9" s="79"/>
      <c r="H9" s="79"/>
    </row>
    <row r="10" spans="1:22" s="80" customFormat="1" ht="11.25" customHeight="1" x14ac:dyDescent="0.2">
      <c r="A10" s="38" t="s">
        <v>91</v>
      </c>
      <c r="B10" s="39">
        <f t="shared" ref="B10:G10" si="0">SUM(B11:B15)</f>
        <v>15981246.662000004</v>
      </c>
      <c r="C10" s="39">
        <f t="shared" si="0"/>
        <v>15048621.11273</v>
      </c>
      <c r="D10" s="39">
        <f t="shared" si="0"/>
        <v>147609.18352000002</v>
      </c>
      <c r="E10" s="39">
        <f t="shared" si="0"/>
        <v>15196230.296250002</v>
      </c>
      <c r="F10" s="39">
        <f t="shared" si="0"/>
        <v>785016.36575000256</v>
      </c>
      <c r="G10" s="39">
        <f t="shared" si="0"/>
        <v>932625.54927000357</v>
      </c>
      <c r="H10" s="40">
        <f t="shared" ref="H10:H15" si="1">E10/B10*100</f>
        <v>95.087890310731495</v>
      </c>
      <c r="I10" s="81"/>
      <c r="J10" s="81"/>
      <c r="K10" s="81"/>
      <c r="L10" s="81"/>
      <c r="M10" s="81"/>
      <c r="N10" s="81"/>
      <c r="O10" s="81"/>
      <c r="P10" s="81"/>
      <c r="Q10" s="81"/>
      <c r="R10" s="81"/>
      <c r="S10" s="81"/>
      <c r="T10" s="81"/>
      <c r="U10" s="81"/>
      <c r="V10" s="81"/>
    </row>
    <row r="11" spans="1:22" s="80" customFormat="1" ht="11.25" customHeight="1" x14ac:dyDescent="0.2">
      <c r="A11" s="82" t="s">
        <v>92</v>
      </c>
      <c r="B11" s="41">
        <v>5164237.8010000037</v>
      </c>
      <c r="C11" s="42">
        <v>4716725.6467799991</v>
      </c>
      <c r="D11" s="41">
        <v>72562.089010000011</v>
      </c>
      <c r="E11" s="42">
        <f>SUM(C11:D11)</f>
        <v>4789287.7357899994</v>
      </c>
      <c r="F11" s="42">
        <f>B11-E11</f>
        <v>374950.06521000434</v>
      </c>
      <c r="G11" s="42">
        <f>B11-C11</f>
        <v>447512.15422000457</v>
      </c>
      <c r="H11" s="43">
        <f t="shared" si="1"/>
        <v>92.739488775334877</v>
      </c>
    </row>
    <row r="12" spans="1:22" s="80" customFormat="1" ht="11.25" customHeight="1" x14ac:dyDescent="0.2">
      <c r="A12" s="83" t="s">
        <v>93</v>
      </c>
      <c r="B12" s="41">
        <v>217698</v>
      </c>
      <c r="C12" s="42">
        <v>130970.55659000001</v>
      </c>
      <c r="D12" s="41">
        <v>2915.7491600000003</v>
      </c>
      <c r="E12" s="42">
        <v>133886.30575</v>
      </c>
      <c r="F12" s="42">
        <v>83811.69425</v>
      </c>
      <c r="G12" s="42">
        <f>B12-C12</f>
        <v>86727.443409999993</v>
      </c>
      <c r="H12" s="43">
        <v>61.500935125724631</v>
      </c>
    </row>
    <row r="13" spans="1:22" s="80" customFormat="1" ht="11.25" customHeight="1" x14ac:dyDescent="0.2">
      <c r="A13" s="82" t="s">
        <v>94</v>
      </c>
      <c r="B13" s="41">
        <v>683794.86100000003</v>
      </c>
      <c r="C13" s="42">
        <v>496797.09892000002</v>
      </c>
      <c r="D13" s="41">
        <v>18918.8701</v>
      </c>
      <c r="E13" s="42">
        <v>515715.96902000002</v>
      </c>
      <c r="F13" s="42">
        <v>168078.89198000001</v>
      </c>
      <c r="G13" s="42">
        <f>B13-C13</f>
        <v>186997.76208000001</v>
      </c>
      <c r="H13" s="43">
        <v>75.419690675329605</v>
      </c>
    </row>
    <row r="14" spans="1:22" s="80" customFormat="1" ht="11.25" customHeight="1" x14ac:dyDescent="0.2">
      <c r="A14" s="82" t="s">
        <v>95</v>
      </c>
      <c r="B14" s="41">
        <v>9749937</v>
      </c>
      <c r="C14" s="42">
        <v>9552242.9406800009</v>
      </c>
      <c r="D14" s="41">
        <v>51218.765520000001</v>
      </c>
      <c r="E14" s="42">
        <v>9603461.7062000018</v>
      </c>
      <c r="F14" s="42">
        <v>146475.29379999824</v>
      </c>
      <c r="G14" s="42">
        <f>B14-C14</f>
        <v>197694.05931999907</v>
      </c>
      <c r="H14" s="43">
        <v>98.49767958705786</v>
      </c>
    </row>
    <row r="15" spans="1:22" s="80" customFormat="1" ht="11.25" customHeight="1" x14ac:dyDescent="0.2">
      <c r="A15" s="82" t="s">
        <v>96</v>
      </c>
      <c r="B15" s="41">
        <v>165579</v>
      </c>
      <c r="C15" s="42">
        <v>151884.86976</v>
      </c>
      <c r="D15" s="41">
        <v>1993.70973</v>
      </c>
      <c r="E15" s="42">
        <v>153878.57949</v>
      </c>
      <c r="F15" s="42">
        <v>11700.420509999996</v>
      </c>
      <c r="G15" s="42">
        <f>B15-C15</f>
        <v>13694.130239999999</v>
      </c>
      <c r="H15" s="43">
        <v>92.9336325802185</v>
      </c>
    </row>
    <row r="16" spans="1:22" s="80" customFormat="1" ht="11.25" customHeight="1" x14ac:dyDescent="0.2">
      <c r="B16" s="44"/>
      <c r="C16" s="44"/>
      <c r="D16" s="44"/>
      <c r="E16" s="44"/>
      <c r="F16" s="44"/>
      <c r="G16" s="44"/>
      <c r="H16" s="40"/>
    </row>
    <row r="17" spans="1:8" s="80" customFormat="1" ht="11.25" customHeight="1" x14ac:dyDescent="0.2">
      <c r="A17" s="38" t="s">
        <v>97</v>
      </c>
      <c r="B17" s="41">
        <v>5019277.3919999991</v>
      </c>
      <c r="C17" s="42">
        <v>3979248.5363600003</v>
      </c>
      <c r="D17" s="41">
        <v>31420.654569999999</v>
      </c>
      <c r="E17" s="42">
        <v>4010669.19093</v>
      </c>
      <c r="F17" s="42">
        <v>1008608.201069999</v>
      </c>
      <c r="G17" s="42">
        <f>B17-C17</f>
        <v>1040028.8556399988</v>
      </c>
      <c r="H17" s="43">
        <v>79.905310619461389</v>
      </c>
    </row>
    <row r="18" spans="1:8" s="80" customFormat="1" ht="11.25" customHeight="1" x14ac:dyDescent="0.2">
      <c r="A18" s="82"/>
      <c r="B18" s="45"/>
      <c r="C18" s="44"/>
      <c r="D18" s="45"/>
      <c r="E18" s="44"/>
      <c r="F18" s="44"/>
      <c r="G18" s="44"/>
      <c r="H18" s="40"/>
    </row>
    <row r="19" spans="1:8" s="80" customFormat="1" ht="11.25" customHeight="1" x14ac:dyDescent="0.2">
      <c r="A19" s="38" t="s">
        <v>98</v>
      </c>
      <c r="B19" s="41">
        <v>539106.65899999999</v>
      </c>
      <c r="C19" s="42">
        <v>416879.91767</v>
      </c>
      <c r="D19" s="41">
        <v>10665.69442</v>
      </c>
      <c r="E19" s="42">
        <v>427545.61209000001</v>
      </c>
      <c r="F19" s="42">
        <v>111561.04690999998</v>
      </c>
      <c r="G19" s="42">
        <f>B19-C19</f>
        <v>122226.74132999999</v>
      </c>
      <c r="H19" s="43">
        <v>79.306312573297305</v>
      </c>
    </row>
    <row r="20" spans="1:8" s="80" customFormat="1" ht="11.25" customHeight="1" x14ac:dyDescent="0.2">
      <c r="A20" s="82"/>
      <c r="B20" s="45"/>
      <c r="C20" s="44"/>
      <c r="D20" s="45"/>
      <c r="E20" s="44"/>
      <c r="F20" s="44"/>
      <c r="G20" s="44"/>
      <c r="H20" s="40"/>
    </row>
    <row r="21" spans="1:8" s="80" customFormat="1" ht="11.25" customHeight="1" x14ac:dyDescent="0.2">
      <c r="A21" s="38" t="s">
        <v>99</v>
      </c>
      <c r="B21" s="41">
        <v>6357352.2747000009</v>
      </c>
      <c r="C21" s="42">
        <v>5913692.3480700003</v>
      </c>
      <c r="D21" s="41">
        <v>101467.57561999999</v>
      </c>
      <c r="E21" s="42">
        <v>6015159.9236900005</v>
      </c>
      <c r="F21" s="42">
        <v>342192.35101000033</v>
      </c>
      <c r="G21" s="42">
        <f>B21-C21</f>
        <v>443659.92663000058</v>
      </c>
      <c r="H21" s="43">
        <v>94.617376287738466</v>
      </c>
    </row>
    <row r="22" spans="1:8" s="80" customFormat="1" ht="11.25" customHeight="1" x14ac:dyDescent="0.2">
      <c r="A22" s="82"/>
      <c r="B22" s="44"/>
      <c r="C22" s="44"/>
      <c r="D22" s="44"/>
      <c r="E22" s="44"/>
      <c r="F22" s="44"/>
      <c r="G22" s="44"/>
      <c r="H22" s="40"/>
    </row>
    <row r="23" spans="1:8" s="80" customFormat="1" ht="11.25" customHeight="1" x14ac:dyDescent="0.2">
      <c r="A23" s="38" t="s">
        <v>100</v>
      </c>
      <c r="B23" s="39">
        <f t="shared" ref="B23:G23" si="2">SUM(B24:B32)</f>
        <v>35443019.528259985</v>
      </c>
      <c r="C23" s="39">
        <v>31191010.969490003</v>
      </c>
      <c r="D23" s="39">
        <v>475504.50007999997</v>
      </c>
      <c r="E23" s="39">
        <v>31666515.469570003</v>
      </c>
      <c r="F23" s="39">
        <v>3776504.0586899966</v>
      </c>
      <c r="G23" s="39">
        <f t="shared" si="2"/>
        <v>4252008.5587699953</v>
      </c>
      <c r="H23" s="40">
        <v>89.344858003199079</v>
      </c>
    </row>
    <row r="24" spans="1:8" s="80" customFormat="1" ht="11.25" customHeight="1" x14ac:dyDescent="0.2">
      <c r="A24" s="82" t="s">
        <v>101</v>
      </c>
      <c r="B24" s="41">
        <v>24980179.955669995</v>
      </c>
      <c r="C24" s="42">
        <v>21590715.666500002</v>
      </c>
      <c r="D24" s="41">
        <v>336604.87814000004</v>
      </c>
      <c r="E24" s="42">
        <v>21927320.544640001</v>
      </c>
      <c r="F24" s="42">
        <v>3052859.4110299945</v>
      </c>
      <c r="G24" s="42">
        <f t="shared" ref="G24:G32" si="3">B24-C24</f>
        <v>3389464.2891699933</v>
      </c>
      <c r="H24" s="43">
        <v>87.778873425060908</v>
      </c>
    </row>
    <row r="25" spans="1:8" s="80" customFormat="1" ht="11.25" customHeight="1" x14ac:dyDescent="0.2">
      <c r="A25" s="82" t="s">
        <v>102</v>
      </c>
      <c r="B25" s="41">
        <v>2844237.6230000001</v>
      </c>
      <c r="C25" s="42">
        <v>2840841.0109200003</v>
      </c>
      <c r="D25" s="41">
        <v>1020.5928699999999</v>
      </c>
      <c r="E25" s="42">
        <v>2841861.6037900001</v>
      </c>
      <c r="F25" s="42">
        <v>2376.0192100000568</v>
      </c>
      <c r="G25" s="42">
        <f t="shared" si="3"/>
        <v>3396.6120799998753</v>
      </c>
      <c r="H25" s="43">
        <v>99.916462000545025</v>
      </c>
    </row>
    <row r="26" spans="1:8" s="80" customFormat="1" ht="11.25" customHeight="1" x14ac:dyDescent="0.2">
      <c r="A26" s="82" t="s">
        <v>103</v>
      </c>
      <c r="B26" s="41">
        <v>5506861.1935900021</v>
      </c>
      <c r="C26" s="42">
        <v>5060019.5428499999</v>
      </c>
      <c r="D26" s="41">
        <v>122447.42165</v>
      </c>
      <c r="E26" s="42">
        <v>5182466.9644999998</v>
      </c>
      <c r="F26" s="42">
        <v>324394.22909000237</v>
      </c>
      <c r="G26" s="42">
        <f t="shared" si="3"/>
        <v>446841.65074000228</v>
      </c>
      <c r="H26" s="43">
        <v>94.109271730553189</v>
      </c>
    </row>
    <row r="27" spans="1:8" s="80" customFormat="1" ht="11.25" customHeight="1" x14ac:dyDescent="0.2">
      <c r="A27" s="82" t="s">
        <v>314</v>
      </c>
      <c r="B27" s="41">
        <v>197546.16099999999</v>
      </c>
      <c r="C27" s="42">
        <v>127977.79815</v>
      </c>
      <c r="D27" s="41">
        <v>2078.3365699999999</v>
      </c>
      <c r="E27" s="42">
        <v>130056.13472</v>
      </c>
      <c r="F27" s="42">
        <v>67490.026279999991</v>
      </c>
      <c r="G27" s="42">
        <f t="shared" si="3"/>
        <v>69568.36284999999</v>
      </c>
      <c r="H27" s="43">
        <v>65.835819871994374</v>
      </c>
    </row>
    <row r="28" spans="1:8" s="80" customFormat="1" ht="11.25" customHeight="1" x14ac:dyDescent="0.2">
      <c r="A28" s="82" t="s">
        <v>104</v>
      </c>
      <c r="B28" s="41">
        <v>463816.15299999999</v>
      </c>
      <c r="C28" s="42">
        <v>440927.67050999997</v>
      </c>
      <c r="D28" s="41">
        <v>4767.2227599999997</v>
      </c>
      <c r="E28" s="42">
        <v>445694.89326999994</v>
      </c>
      <c r="F28" s="42">
        <v>18121.259730000049</v>
      </c>
      <c r="G28" s="42">
        <f t="shared" si="3"/>
        <v>22888.482490000024</v>
      </c>
      <c r="H28" s="43">
        <v>96.093008056577958</v>
      </c>
    </row>
    <row r="29" spans="1:8" s="80" customFormat="1" ht="11.25" customHeight="1" x14ac:dyDescent="0.2">
      <c r="A29" s="82" t="s">
        <v>105</v>
      </c>
      <c r="B29" s="41">
        <v>598642.35900000005</v>
      </c>
      <c r="C29" s="42">
        <v>414562.73517</v>
      </c>
      <c r="D29" s="41">
        <v>3874.6431499999999</v>
      </c>
      <c r="E29" s="42">
        <v>418437.37832000002</v>
      </c>
      <c r="F29" s="42">
        <v>180204.98068000004</v>
      </c>
      <c r="G29" s="42">
        <f t="shared" si="3"/>
        <v>184079.62383000006</v>
      </c>
      <c r="H29" s="43">
        <v>69.897723077761682</v>
      </c>
    </row>
    <row r="30" spans="1:8" s="80" customFormat="1" ht="11.25" customHeight="1" x14ac:dyDescent="0.2">
      <c r="A30" s="82" t="s">
        <v>106</v>
      </c>
      <c r="B30" s="41">
        <v>254111.79</v>
      </c>
      <c r="C30" s="42">
        <v>211369.19806999998</v>
      </c>
      <c r="D30" s="41">
        <v>3998.82917</v>
      </c>
      <c r="E30" s="42">
        <v>215368.02724</v>
      </c>
      <c r="F30" s="42">
        <v>38743.762760000012</v>
      </c>
      <c r="G30" s="42">
        <f t="shared" si="3"/>
        <v>42742.591930000024</v>
      </c>
      <c r="H30" s="43">
        <v>84.753260460681489</v>
      </c>
    </row>
    <row r="31" spans="1:8" s="80" customFormat="1" ht="11.25" customHeight="1" x14ac:dyDescent="0.2">
      <c r="A31" s="82" t="s">
        <v>107</v>
      </c>
      <c r="B31" s="41">
        <v>434330.27799999993</v>
      </c>
      <c r="C31" s="42">
        <v>342126.59055000002</v>
      </c>
      <c r="D31" s="41">
        <v>291.27065000000005</v>
      </c>
      <c r="E31" s="42">
        <v>342417.86120000004</v>
      </c>
      <c r="F31" s="42">
        <v>91912.41679999989</v>
      </c>
      <c r="G31" s="42">
        <f t="shared" si="3"/>
        <v>92203.68744999991</v>
      </c>
      <c r="H31" s="43">
        <v>78.83812815831368</v>
      </c>
    </row>
    <row r="32" spans="1:8" s="80" customFormat="1" ht="11.25" customHeight="1" x14ac:dyDescent="0.2">
      <c r="A32" s="82" t="s">
        <v>108</v>
      </c>
      <c r="B32" s="41">
        <v>163294.01500000001</v>
      </c>
      <c r="C32" s="42">
        <v>162470.75677000001</v>
      </c>
      <c r="D32" s="41">
        <v>421.30511999999999</v>
      </c>
      <c r="E32" s="42">
        <v>162892.06189000001</v>
      </c>
      <c r="F32" s="42">
        <v>401.9531100000022</v>
      </c>
      <c r="G32" s="42">
        <f t="shared" si="3"/>
        <v>823.25823000000673</v>
      </c>
      <c r="H32" s="43">
        <v>99.753847004129327</v>
      </c>
    </row>
    <row r="33" spans="1:8" s="80" customFormat="1" ht="11.25" customHeight="1" x14ac:dyDescent="0.2">
      <c r="A33" s="82"/>
      <c r="B33" s="44"/>
      <c r="C33" s="44"/>
      <c r="D33" s="44"/>
      <c r="E33" s="44"/>
      <c r="F33" s="44"/>
      <c r="G33" s="44"/>
      <c r="H33" s="40"/>
    </row>
    <row r="34" spans="1:8" s="80" customFormat="1" ht="11.25" customHeight="1" x14ac:dyDescent="0.2">
      <c r="A34" s="38" t="s">
        <v>109</v>
      </c>
      <c r="B34" s="46">
        <f t="shared" ref="B34:G34" si="4">+B35+B36</f>
        <v>4404340.2230000002</v>
      </c>
      <c r="C34" s="46">
        <v>2811573.6565299998</v>
      </c>
      <c r="D34" s="46">
        <v>12924.618049999999</v>
      </c>
      <c r="E34" s="46">
        <v>2824498.27458</v>
      </c>
      <c r="F34" s="46">
        <v>1579841.94842</v>
      </c>
      <c r="G34" s="46">
        <f t="shared" si="4"/>
        <v>1592766.5664700002</v>
      </c>
      <c r="H34" s="40">
        <v>64.129883968321209</v>
      </c>
    </row>
    <row r="35" spans="1:8" s="80" customFormat="1" ht="11.25" customHeight="1" x14ac:dyDescent="0.2">
      <c r="A35" s="82" t="s">
        <v>110</v>
      </c>
      <c r="B35" s="41">
        <v>4201938.727</v>
      </c>
      <c r="C35" s="42">
        <v>2615027.1501799999</v>
      </c>
      <c r="D35" s="41">
        <v>12843.088549999999</v>
      </c>
      <c r="E35" s="42">
        <v>2627870.2387299999</v>
      </c>
      <c r="F35" s="42">
        <v>1574068.4882700001</v>
      </c>
      <c r="G35" s="42">
        <f>B35-C35</f>
        <v>1586911.5768200001</v>
      </c>
      <c r="H35" s="43">
        <v>62.539470693476396</v>
      </c>
    </row>
    <row r="36" spans="1:8" s="80" customFormat="1" ht="11.25" customHeight="1" x14ac:dyDescent="0.2">
      <c r="A36" s="82" t="s">
        <v>111</v>
      </c>
      <c r="B36" s="41">
        <v>202401.49600000001</v>
      </c>
      <c r="C36" s="42">
        <v>196546.50634999998</v>
      </c>
      <c r="D36" s="41">
        <v>81.529499999999999</v>
      </c>
      <c r="E36" s="42">
        <v>196628.03584999999</v>
      </c>
      <c r="F36" s="42">
        <v>5773.4601500000281</v>
      </c>
      <c r="G36" s="42">
        <f>B36-C36</f>
        <v>5854.9896500000323</v>
      </c>
      <c r="H36" s="43">
        <v>97.147521009429681</v>
      </c>
    </row>
    <row r="37" spans="1:8" s="80" customFormat="1" ht="11.25" customHeight="1" x14ac:dyDescent="0.2">
      <c r="A37" s="82"/>
      <c r="B37" s="44"/>
      <c r="C37" s="44"/>
      <c r="D37" s="44"/>
      <c r="E37" s="44"/>
      <c r="F37" s="44"/>
      <c r="G37" s="44"/>
      <c r="H37" s="40"/>
    </row>
    <row r="38" spans="1:8" s="80" customFormat="1" ht="11.25" customHeight="1" x14ac:dyDescent="0.2">
      <c r="A38" s="38" t="s">
        <v>112</v>
      </c>
      <c r="B38" s="46">
        <f t="shared" ref="B38:G38" si="5">SUM(B39:B44)</f>
        <v>426356748.16950995</v>
      </c>
      <c r="C38" s="46">
        <v>376789043.80877006</v>
      </c>
      <c r="D38" s="46">
        <v>3508991.2028000006</v>
      </c>
      <c r="E38" s="46">
        <v>380298035.01157004</v>
      </c>
      <c r="F38" s="46">
        <v>46058713.157939874</v>
      </c>
      <c r="G38" s="46">
        <f t="shared" si="5"/>
        <v>49567704.360739879</v>
      </c>
      <c r="H38" s="40">
        <v>89.19714221583564</v>
      </c>
    </row>
    <row r="39" spans="1:8" s="80" customFormat="1" ht="11.25" customHeight="1" x14ac:dyDescent="0.2">
      <c r="A39" s="82" t="s">
        <v>113</v>
      </c>
      <c r="B39" s="41">
        <v>425019589.04750997</v>
      </c>
      <c r="C39" s="42">
        <v>375902224.32674009</v>
      </c>
      <c r="D39" s="41">
        <v>3455380.1074500005</v>
      </c>
      <c r="E39" s="42">
        <v>379357604.43419009</v>
      </c>
      <c r="F39" s="42">
        <v>45661984.613319874</v>
      </c>
      <c r="G39" s="42">
        <f t="shared" ref="G39:G44" si="6">B39-C39</f>
        <v>49117364.720769882</v>
      </c>
      <c r="H39" s="43">
        <v>89.25649880852535</v>
      </c>
    </row>
    <row r="40" spans="1:8" s="80" customFormat="1" ht="11.25" customHeight="1" x14ac:dyDescent="0.2">
      <c r="A40" s="84" t="s">
        <v>114</v>
      </c>
      <c r="B40" s="41">
        <v>62655.743000000002</v>
      </c>
      <c r="C40" s="42">
        <v>37152.553749999999</v>
      </c>
      <c r="D40" s="41">
        <v>0</v>
      </c>
      <c r="E40" s="42">
        <v>37152.553749999999</v>
      </c>
      <c r="F40" s="42">
        <v>25503.189250000003</v>
      </c>
      <c r="G40" s="42">
        <f t="shared" si="6"/>
        <v>25503.189250000003</v>
      </c>
      <c r="H40" s="43">
        <v>59.296326196307334</v>
      </c>
    </row>
    <row r="41" spans="1:8" s="80" customFormat="1" ht="11.25" customHeight="1" x14ac:dyDescent="0.2">
      <c r="A41" s="84" t="s">
        <v>115</v>
      </c>
      <c r="B41" s="41">
        <v>11900</v>
      </c>
      <c r="C41" s="42">
        <v>10100.88378</v>
      </c>
      <c r="D41" s="41">
        <v>367.00902000000002</v>
      </c>
      <c r="E41" s="42">
        <v>10467.8928</v>
      </c>
      <c r="F41" s="42">
        <v>1432.1072000000004</v>
      </c>
      <c r="G41" s="42">
        <f t="shared" si="6"/>
        <v>1799.1162199999999</v>
      </c>
      <c r="H41" s="43">
        <v>87.965485714285705</v>
      </c>
    </row>
    <row r="42" spans="1:8" s="80" customFormat="1" ht="11.25" customHeight="1" x14ac:dyDescent="0.2">
      <c r="A42" s="82" t="s">
        <v>116</v>
      </c>
      <c r="B42" s="41">
        <v>697906.45400000014</v>
      </c>
      <c r="C42" s="42">
        <v>562515.72499000002</v>
      </c>
      <c r="D42" s="41">
        <v>521.77728999999999</v>
      </c>
      <c r="E42" s="42">
        <v>563037.50228000002</v>
      </c>
      <c r="F42" s="42">
        <v>134868.95172000013</v>
      </c>
      <c r="G42" s="42">
        <f t="shared" si="6"/>
        <v>135390.72901000013</v>
      </c>
      <c r="H42" s="43">
        <v>80.675210703811587</v>
      </c>
    </row>
    <row r="43" spans="1:8" s="80" customFormat="1" ht="11.25" customHeight="1" x14ac:dyDescent="0.2">
      <c r="A43" s="82" t="s">
        <v>117</v>
      </c>
      <c r="B43" s="41">
        <v>99767.925000000003</v>
      </c>
      <c r="C43" s="42">
        <v>97569.230909999998</v>
      </c>
      <c r="D43" s="41">
        <v>1.9</v>
      </c>
      <c r="E43" s="42">
        <v>97571.130909999993</v>
      </c>
      <c r="F43" s="42">
        <v>2196.7940900000103</v>
      </c>
      <c r="G43" s="42">
        <f t="shared" si="6"/>
        <v>2198.6940900000045</v>
      </c>
      <c r="H43" s="43">
        <v>97.798095840922812</v>
      </c>
    </row>
    <row r="44" spans="1:8" s="80" customFormat="1" ht="11.25" customHeight="1" x14ac:dyDescent="0.2">
      <c r="A44" s="82" t="s">
        <v>118</v>
      </c>
      <c r="B44" s="41">
        <v>464928.99999999994</v>
      </c>
      <c r="C44" s="42">
        <v>179481.08860000002</v>
      </c>
      <c r="D44" s="41">
        <v>52720.409039999999</v>
      </c>
      <c r="E44" s="42">
        <v>232201.49764000002</v>
      </c>
      <c r="F44" s="42">
        <v>232727.50235999993</v>
      </c>
      <c r="G44" s="42">
        <f t="shared" si="6"/>
        <v>285447.91139999992</v>
      </c>
      <c r="H44" s="43">
        <v>49.943431715380207</v>
      </c>
    </row>
    <row r="45" spans="1:8" s="80" customFormat="1" ht="11.25" customHeight="1" x14ac:dyDescent="0.2">
      <c r="A45" s="82"/>
      <c r="B45" s="42"/>
      <c r="C45" s="42"/>
      <c r="D45" s="42"/>
      <c r="E45" s="42"/>
      <c r="F45" s="42"/>
      <c r="G45" s="42"/>
      <c r="H45" s="43"/>
    </row>
    <row r="46" spans="1:8" s="80" customFormat="1" ht="11.25" customHeight="1" x14ac:dyDescent="0.2">
      <c r="A46" s="38" t="s">
        <v>119</v>
      </c>
      <c r="B46" s="41">
        <v>49685046.203320004</v>
      </c>
      <c r="C46" s="42">
        <v>46345412.281099997</v>
      </c>
      <c r="D46" s="41">
        <v>373484.00133000006</v>
      </c>
      <c r="E46" s="42">
        <v>46718896.282430001</v>
      </c>
      <c r="F46" s="42">
        <v>2966149.9208900034</v>
      </c>
      <c r="G46" s="42">
        <f>B46-C46</f>
        <v>3339633.9222200066</v>
      </c>
      <c r="H46" s="43">
        <v>94.03009527504112</v>
      </c>
    </row>
    <row r="47" spans="1:8" s="80" customFormat="1" ht="11.25" customHeight="1" x14ac:dyDescent="0.2">
      <c r="A47" s="47"/>
      <c r="B47" s="44"/>
      <c r="C47" s="44"/>
      <c r="D47" s="44"/>
      <c r="E47" s="44"/>
      <c r="F47" s="44"/>
      <c r="G47" s="44"/>
      <c r="H47" s="40"/>
    </row>
    <row r="48" spans="1:8" s="80" customFormat="1" ht="11.25" customHeight="1" x14ac:dyDescent="0.2">
      <c r="A48" s="38" t="s">
        <v>120</v>
      </c>
      <c r="B48" s="41">
        <v>1873233.1949999998</v>
      </c>
      <c r="C48" s="42">
        <v>1375251.03106</v>
      </c>
      <c r="D48" s="41">
        <v>6228.4790700000003</v>
      </c>
      <c r="E48" s="42">
        <f>SUM(C48:D48)</f>
        <v>1381479.5101299998</v>
      </c>
      <c r="F48" s="42">
        <f>B48-E48</f>
        <v>491753.68487</v>
      </c>
      <c r="G48" s="42">
        <f>B48-C48</f>
        <v>497982.16393999988</v>
      </c>
      <c r="H48" s="43">
        <f>E48/B48*100</f>
        <v>73.748400029287325</v>
      </c>
    </row>
    <row r="49" spans="1:8" s="80" customFormat="1" ht="11.25" customHeight="1" x14ac:dyDescent="0.2">
      <c r="A49" s="82"/>
      <c r="B49" s="44"/>
      <c r="C49" s="44"/>
      <c r="D49" s="44"/>
      <c r="E49" s="44"/>
      <c r="F49" s="44"/>
      <c r="G49" s="44"/>
      <c r="H49" s="40"/>
    </row>
    <row r="50" spans="1:8" s="80" customFormat="1" ht="11.25" customHeight="1" x14ac:dyDescent="0.2">
      <c r="A50" s="38" t="s">
        <v>121</v>
      </c>
      <c r="B50" s="46">
        <f t="shared" ref="B50:G50" si="7">SUM(B51:B56)</f>
        <v>20899665.130190004</v>
      </c>
      <c r="C50" s="46">
        <v>16091366.611519998</v>
      </c>
      <c r="D50" s="46">
        <v>339298.82288000005</v>
      </c>
      <c r="E50" s="46">
        <v>16430665.434399998</v>
      </c>
      <c r="F50" s="46">
        <v>4468999.6957900049</v>
      </c>
      <c r="G50" s="46">
        <f t="shared" si="7"/>
        <v>4808298.5186700057</v>
      </c>
      <c r="H50" s="40">
        <v>78.616883725402658</v>
      </c>
    </row>
    <row r="51" spans="1:8" s="80" customFormat="1" ht="11.25" customHeight="1" x14ac:dyDescent="0.2">
      <c r="A51" s="82" t="s">
        <v>101</v>
      </c>
      <c r="B51" s="41">
        <v>15716259.361190004</v>
      </c>
      <c r="C51" s="42">
        <v>11832002.717879999</v>
      </c>
      <c r="D51" s="41">
        <v>192078.76555000004</v>
      </c>
      <c r="E51" s="42">
        <v>12024081.48343</v>
      </c>
      <c r="F51" s="42">
        <v>3692177.8777600043</v>
      </c>
      <c r="G51" s="42">
        <f t="shared" ref="G51:G56" si="8">B51-C51</f>
        <v>3884256.6433100048</v>
      </c>
      <c r="H51" s="43">
        <v>76.507273181826392</v>
      </c>
    </row>
    <row r="52" spans="1:8" s="80" customFormat="1" ht="11.25" customHeight="1" x14ac:dyDescent="0.2">
      <c r="A52" s="82" t="s">
        <v>122</v>
      </c>
      <c r="B52" s="41">
        <v>2717380.6120000002</v>
      </c>
      <c r="C52" s="42">
        <v>2154888.1563599999</v>
      </c>
      <c r="D52" s="41">
        <v>107500.38013000001</v>
      </c>
      <c r="E52" s="42">
        <v>2262388.5364899999</v>
      </c>
      <c r="F52" s="42">
        <v>454992.07551000034</v>
      </c>
      <c r="G52" s="42">
        <f t="shared" si="8"/>
        <v>562492.45564000029</v>
      </c>
      <c r="H52" s="43">
        <v>83.25622573809693</v>
      </c>
    </row>
    <row r="53" spans="1:8" s="80" customFormat="1" ht="11.25" customHeight="1" x14ac:dyDescent="0.2">
      <c r="A53" s="82" t="s">
        <v>123</v>
      </c>
      <c r="B53" s="41">
        <v>1106627.4130000002</v>
      </c>
      <c r="C53" s="42">
        <v>956657.28686999995</v>
      </c>
      <c r="D53" s="41">
        <v>14880.737499999999</v>
      </c>
      <c r="E53" s="42">
        <v>971538.02437</v>
      </c>
      <c r="F53" s="42">
        <v>135089.38863000018</v>
      </c>
      <c r="G53" s="42">
        <f t="shared" si="8"/>
        <v>149970.12613000022</v>
      </c>
      <c r="H53" s="43">
        <v>87.79269453810285</v>
      </c>
    </row>
    <row r="54" spans="1:8" s="80" customFormat="1" ht="11.25" customHeight="1" x14ac:dyDescent="0.2">
      <c r="A54" s="82" t="s">
        <v>124</v>
      </c>
      <c r="B54" s="41">
        <v>1130737.7659999998</v>
      </c>
      <c r="C54" s="42">
        <v>959061.15827999997</v>
      </c>
      <c r="D54" s="41">
        <v>11306.87701</v>
      </c>
      <c r="E54" s="42">
        <f t="shared" ref="E51:E56" si="9">SUM(C54:D54)</f>
        <v>970368.03529000003</v>
      </c>
      <c r="F54" s="42">
        <f t="shared" ref="F51:F56" si="10">B54-E54</f>
        <v>160369.7307099998</v>
      </c>
      <c r="G54" s="42">
        <f t="shared" si="8"/>
        <v>171676.60771999985</v>
      </c>
      <c r="H54" s="43">
        <v>85.817248213322713</v>
      </c>
    </row>
    <row r="55" spans="1:8" s="80" customFormat="1" ht="11.25" customHeight="1" x14ac:dyDescent="0.2">
      <c r="A55" s="82" t="s">
        <v>125</v>
      </c>
      <c r="B55" s="41">
        <v>123580.087</v>
      </c>
      <c r="C55" s="42">
        <v>108549.81266</v>
      </c>
      <c r="D55" s="41">
        <v>324.71449999999999</v>
      </c>
      <c r="E55" s="42">
        <f t="shared" si="9"/>
        <v>108874.52716</v>
      </c>
      <c r="F55" s="42">
        <f t="shared" si="10"/>
        <v>14705.559840000002</v>
      </c>
      <c r="G55" s="42">
        <f t="shared" si="8"/>
        <v>15030.274340000004</v>
      </c>
      <c r="H55" s="43">
        <f t="shared" ref="H50:H56" si="11">E55/B55*100</f>
        <v>88.100380735287871</v>
      </c>
    </row>
    <row r="56" spans="1:8" s="80" customFormat="1" ht="11.25" customHeight="1" x14ac:dyDescent="0.2">
      <c r="A56" s="82" t="s">
        <v>126</v>
      </c>
      <c r="B56" s="41">
        <v>105079.89100000003</v>
      </c>
      <c r="C56" s="42">
        <v>80207.479470000006</v>
      </c>
      <c r="D56" s="41">
        <v>13207.348189999999</v>
      </c>
      <c r="E56" s="42">
        <f t="shared" si="9"/>
        <v>93414.82766000001</v>
      </c>
      <c r="F56" s="42">
        <f t="shared" si="10"/>
        <v>11665.063340000022</v>
      </c>
      <c r="G56" s="42">
        <f t="shared" si="8"/>
        <v>24872.411530000027</v>
      </c>
      <c r="H56" s="43">
        <f t="shared" si="11"/>
        <v>88.898862352264885</v>
      </c>
    </row>
    <row r="57" spans="1:8" s="80" customFormat="1" ht="11.25" customHeight="1" x14ac:dyDescent="0.2">
      <c r="A57" s="82"/>
      <c r="B57" s="44"/>
      <c r="C57" s="44"/>
      <c r="D57" s="44"/>
      <c r="E57" s="44"/>
      <c r="F57" s="44"/>
      <c r="G57" s="44"/>
      <c r="H57" s="40"/>
    </row>
    <row r="58" spans="1:8" s="80" customFormat="1" ht="11.25" customHeight="1" x14ac:dyDescent="0.2">
      <c r="A58" s="38" t="s">
        <v>127</v>
      </c>
      <c r="B58" s="48">
        <f t="shared" ref="B58:G58" si="12">SUM(B59:B68)</f>
        <v>16336302.045889948</v>
      </c>
      <c r="C58" s="48">
        <f t="shared" si="12"/>
        <v>13761827.102989994</v>
      </c>
      <c r="D58" s="48">
        <f t="shared" si="12"/>
        <v>1502569.0245800002</v>
      </c>
      <c r="E58" s="48">
        <f t="shared" si="12"/>
        <v>15264396.12756999</v>
      </c>
      <c r="F58" s="48">
        <f t="shared" si="12"/>
        <v>1071905.9183199583</v>
      </c>
      <c r="G58" s="48">
        <f t="shared" si="12"/>
        <v>2574474.9428999587</v>
      </c>
      <c r="H58" s="40">
        <f t="shared" ref="H58:H68" si="13">E58/B58*100</f>
        <v>93.438503308099413</v>
      </c>
    </row>
    <row r="59" spans="1:8" s="80" customFormat="1" ht="11.25" customHeight="1" x14ac:dyDescent="0.2">
      <c r="A59" s="82" t="s">
        <v>128</v>
      </c>
      <c r="B59" s="41">
        <v>887643.21565995121</v>
      </c>
      <c r="C59" s="42">
        <v>719313.35611999047</v>
      </c>
      <c r="D59" s="41">
        <v>1818.7500700002192</v>
      </c>
      <c r="E59" s="42">
        <f t="shared" ref="E59:E68" si="14">SUM(C59:D59)</f>
        <v>721132.10618999065</v>
      </c>
      <c r="F59" s="42">
        <f t="shared" ref="F59:F68" si="15">B59-E59</f>
        <v>166511.10946996056</v>
      </c>
      <c r="G59" s="42">
        <f t="shared" ref="G59:G68" si="16">B59-C59</f>
        <v>168329.85953996074</v>
      </c>
      <c r="H59" s="43">
        <f t="shared" si="13"/>
        <v>81.241211949537444</v>
      </c>
    </row>
    <row r="60" spans="1:8" s="80" customFormat="1" ht="11.25" customHeight="1" x14ac:dyDescent="0.2">
      <c r="A60" s="82" t="s">
        <v>129</v>
      </c>
      <c r="B60" s="41">
        <v>4233031.8229999989</v>
      </c>
      <c r="C60" s="42">
        <v>4043004.2460400001</v>
      </c>
      <c r="D60" s="41">
        <v>27052.90987</v>
      </c>
      <c r="E60" s="42">
        <f t="shared" si="14"/>
        <v>4070057.1559100002</v>
      </c>
      <c r="F60" s="42">
        <f t="shared" si="15"/>
        <v>162974.66708999872</v>
      </c>
      <c r="G60" s="42">
        <f t="shared" si="16"/>
        <v>190027.57695999881</v>
      </c>
      <c r="H60" s="43">
        <f t="shared" si="13"/>
        <v>96.149930501243048</v>
      </c>
    </row>
    <row r="61" spans="1:8" s="80" customFormat="1" ht="11.25" customHeight="1" x14ac:dyDescent="0.2">
      <c r="A61" s="82" t="s">
        <v>130</v>
      </c>
      <c r="B61" s="41">
        <v>7348103.282399999</v>
      </c>
      <c r="C61" s="42">
        <v>6805530.1591500007</v>
      </c>
      <c r="D61" s="41">
        <v>71260.865410000013</v>
      </c>
      <c r="E61" s="42">
        <f t="shared" si="14"/>
        <v>6876791.0245600007</v>
      </c>
      <c r="F61" s="42">
        <f t="shared" si="15"/>
        <v>471312.25783999823</v>
      </c>
      <c r="G61" s="42">
        <f t="shared" si="16"/>
        <v>542573.12324999832</v>
      </c>
      <c r="H61" s="43">
        <f t="shared" si="13"/>
        <v>93.585933135032633</v>
      </c>
    </row>
    <row r="62" spans="1:8" s="80" customFormat="1" ht="11.25" customHeight="1" x14ac:dyDescent="0.2">
      <c r="A62" s="82" t="s">
        <v>131</v>
      </c>
      <c r="B62" s="41">
        <v>228991.63300000006</v>
      </c>
      <c r="C62" s="42">
        <v>198423.70322000002</v>
      </c>
      <c r="D62" s="41">
        <v>1365.0858700000001</v>
      </c>
      <c r="E62" s="42">
        <f t="shared" si="14"/>
        <v>199788.78909000003</v>
      </c>
      <c r="F62" s="42">
        <f t="shared" si="15"/>
        <v>29202.843910000025</v>
      </c>
      <c r="G62" s="42">
        <f t="shared" si="16"/>
        <v>30567.929780000035</v>
      </c>
      <c r="H62" s="43">
        <f t="shared" si="13"/>
        <v>87.247200464306914</v>
      </c>
    </row>
    <row r="63" spans="1:8" s="80" customFormat="1" ht="11.25" customHeight="1" x14ac:dyDescent="0.2">
      <c r="A63" s="82" t="s">
        <v>132</v>
      </c>
      <c r="B63" s="41">
        <v>2661071.7258300004</v>
      </c>
      <c r="C63" s="42">
        <v>1076583.5325999998</v>
      </c>
      <c r="D63" s="41">
        <v>1388853.2771599998</v>
      </c>
      <c r="E63" s="42">
        <f t="shared" si="14"/>
        <v>2465436.8097599996</v>
      </c>
      <c r="F63" s="42">
        <f t="shared" si="15"/>
        <v>195634.91607000073</v>
      </c>
      <c r="G63" s="42">
        <f t="shared" si="16"/>
        <v>1584488.1932300006</v>
      </c>
      <c r="H63" s="43">
        <f t="shared" si="13"/>
        <v>92.648265953486046</v>
      </c>
    </row>
    <row r="64" spans="1:8" s="80" customFormat="1" ht="11.25" customHeight="1" x14ac:dyDescent="0.2">
      <c r="A64" s="82" t="s">
        <v>133</v>
      </c>
      <c r="B64" s="41">
        <v>15575</v>
      </c>
      <c r="C64" s="42">
        <v>14999.24266</v>
      </c>
      <c r="D64" s="41">
        <v>113.11024</v>
      </c>
      <c r="E64" s="42">
        <f t="shared" si="14"/>
        <v>15112.3529</v>
      </c>
      <c r="F64" s="42">
        <f t="shared" si="15"/>
        <v>462.64710000000014</v>
      </c>
      <c r="G64" s="42">
        <f t="shared" si="16"/>
        <v>575.75734000000011</v>
      </c>
      <c r="H64" s="43">
        <f t="shared" si="13"/>
        <v>97.029553130016055</v>
      </c>
    </row>
    <row r="65" spans="1:8" s="80" customFormat="1" ht="11.25" customHeight="1" x14ac:dyDescent="0.2">
      <c r="A65" s="82" t="s">
        <v>134</v>
      </c>
      <c r="B65" s="41">
        <v>206908.82703999995</v>
      </c>
      <c r="C65" s="42">
        <v>172313.01484000002</v>
      </c>
      <c r="D65" s="41">
        <v>4994.5925299999999</v>
      </c>
      <c r="E65" s="42">
        <f t="shared" si="14"/>
        <v>177307.60737000001</v>
      </c>
      <c r="F65" s="42">
        <f t="shared" si="15"/>
        <v>29601.219669999933</v>
      </c>
      <c r="G65" s="42">
        <f t="shared" si="16"/>
        <v>34595.812199999928</v>
      </c>
      <c r="H65" s="43">
        <f t="shared" si="13"/>
        <v>85.693592635234765</v>
      </c>
    </row>
    <row r="66" spans="1:8" s="80" customFormat="1" ht="11.25" customHeight="1" x14ac:dyDescent="0.2">
      <c r="A66" s="82" t="s">
        <v>135</v>
      </c>
      <c r="B66" s="41">
        <v>55611.255999999994</v>
      </c>
      <c r="C66" s="42">
        <v>51653.155760000001</v>
      </c>
      <c r="D66" s="41">
        <v>75.46875</v>
      </c>
      <c r="E66" s="42">
        <f t="shared" si="14"/>
        <v>51728.624510000001</v>
      </c>
      <c r="F66" s="42">
        <f t="shared" si="15"/>
        <v>3882.6314899999925</v>
      </c>
      <c r="G66" s="42">
        <f t="shared" si="16"/>
        <v>3958.1002399999925</v>
      </c>
      <c r="H66" s="43">
        <f t="shared" si="13"/>
        <v>93.01826326310632</v>
      </c>
    </row>
    <row r="67" spans="1:8" s="80" customFormat="1" ht="11.25" customHeight="1" x14ac:dyDescent="0.2">
      <c r="A67" s="84" t="s">
        <v>136</v>
      </c>
      <c r="B67" s="41">
        <v>61778.999960000001</v>
      </c>
      <c r="C67" s="42">
        <v>54668.775990000002</v>
      </c>
      <c r="D67" s="41">
        <v>2429.9652400000004</v>
      </c>
      <c r="E67" s="42">
        <f t="shared" si="14"/>
        <v>57098.74123</v>
      </c>
      <c r="F67" s="42">
        <f t="shared" si="15"/>
        <v>4680.2587300000014</v>
      </c>
      <c r="G67" s="42">
        <f t="shared" si="16"/>
        <v>7110.2239699999991</v>
      </c>
      <c r="H67" s="43">
        <f t="shared" si="13"/>
        <v>92.424191500298917</v>
      </c>
    </row>
    <row r="68" spans="1:8" s="80" customFormat="1" ht="11.25" customHeight="1" x14ac:dyDescent="0.2">
      <c r="A68" s="82" t="s">
        <v>137</v>
      </c>
      <c r="B68" s="41">
        <v>637586.28300000005</v>
      </c>
      <c r="C68" s="42">
        <v>625337.91660999996</v>
      </c>
      <c r="D68" s="41">
        <v>4604.9994400000005</v>
      </c>
      <c r="E68" s="42">
        <f t="shared" si="14"/>
        <v>629942.91605</v>
      </c>
      <c r="F68" s="42">
        <f t="shared" si="15"/>
        <v>7643.3669500000542</v>
      </c>
      <c r="G68" s="42">
        <f t="shared" si="16"/>
        <v>12248.366390000097</v>
      </c>
      <c r="H68" s="43">
        <f t="shared" si="13"/>
        <v>98.80120273070554</v>
      </c>
    </row>
    <row r="69" spans="1:8" s="80" customFormat="1" ht="11.25" customHeight="1" x14ac:dyDescent="0.2">
      <c r="A69" s="82"/>
      <c r="B69" s="44"/>
      <c r="C69" s="44"/>
      <c r="D69" s="44"/>
      <c r="E69" s="44"/>
      <c r="F69" s="44"/>
      <c r="G69" s="44"/>
      <c r="H69" s="40"/>
    </row>
    <row r="70" spans="1:8" s="80" customFormat="1" ht="11.25" customHeight="1" x14ac:dyDescent="0.2">
      <c r="A70" s="38" t="s">
        <v>138</v>
      </c>
      <c r="B70" s="46">
        <f t="shared" ref="B70:G70" si="17">SUM(B71:B74)</f>
        <v>15038403.249</v>
      </c>
      <c r="C70" s="46">
        <f t="shared" si="17"/>
        <v>11268568.533839999</v>
      </c>
      <c r="D70" s="46">
        <f t="shared" si="17"/>
        <v>11327.42463</v>
      </c>
      <c r="E70" s="46">
        <f t="shared" si="17"/>
        <v>11279895.958469998</v>
      </c>
      <c r="F70" s="46">
        <f t="shared" si="17"/>
        <v>3758507.2905300003</v>
      </c>
      <c r="G70" s="46">
        <f t="shared" si="17"/>
        <v>3769834.7151599997</v>
      </c>
      <c r="H70" s="40">
        <f>E70/B70*100</f>
        <v>75.007271528113009</v>
      </c>
    </row>
    <row r="71" spans="1:8" s="80" customFormat="1" ht="11.25" customHeight="1" x14ac:dyDescent="0.2">
      <c r="A71" s="82" t="s">
        <v>101</v>
      </c>
      <c r="B71" s="41">
        <v>14931391.816</v>
      </c>
      <c r="C71" s="42">
        <v>11183716.75876</v>
      </c>
      <c r="D71" s="41">
        <v>10070.88551</v>
      </c>
      <c r="E71" s="42">
        <f>SUM(C71:D71)</f>
        <v>11193787.644269999</v>
      </c>
      <c r="F71" s="42">
        <f>B71-E71</f>
        <v>3737604.1717300005</v>
      </c>
      <c r="G71" s="42">
        <f>B71-C71</f>
        <v>3747675.05724</v>
      </c>
      <c r="H71" s="43">
        <f>E71/B71*100</f>
        <v>74.968146186312623</v>
      </c>
    </row>
    <row r="72" spans="1:8" s="80" customFormat="1" ht="11.25" customHeight="1" x14ac:dyDescent="0.2">
      <c r="A72" s="82" t="s">
        <v>139</v>
      </c>
      <c r="B72" s="41">
        <v>77588.827000000005</v>
      </c>
      <c r="C72" s="42">
        <v>61595.579279999998</v>
      </c>
      <c r="D72" s="41">
        <v>1017.5050600000001</v>
      </c>
      <c r="E72" s="42">
        <f>SUM(C72:D72)</f>
        <v>62613.084340000001</v>
      </c>
      <c r="F72" s="42">
        <f>B72-E72</f>
        <v>14975.742660000004</v>
      </c>
      <c r="G72" s="42">
        <f>B72-C72</f>
        <v>15993.247720000007</v>
      </c>
      <c r="H72" s="43">
        <f>E72/B72*100</f>
        <v>80.698583495791212</v>
      </c>
    </row>
    <row r="73" spans="1:8" s="80" customFormat="1" ht="11.25" customHeight="1" x14ac:dyDescent="0.2">
      <c r="A73" s="82" t="s">
        <v>140</v>
      </c>
      <c r="B73" s="41">
        <v>8714.6059999999998</v>
      </c>
      <c r="C73" s="42">
        <v>7390.4608399999997</v>
      </c>
      <c r="D73" s="41">
        <v>60.562489999999997</v>
      </c>
      <c r="E73" s="42">
        <f>SUM(C73:D73)</f>
        <v>7451.02333</v>
      </c>
      <c r="F73" s="42">
        <f>B73-E73</f>
        <v>1263.5826699999998</v>
      </c>
      <c r="G73" s="42">
        <f>B73-C73</f>
        <v>1324.14516</v>
      </c>
      <c r="H73" s="43">
        <f>E73/B73*100</f>
        <v>85.500403919580535</v>
      </c>
    </row>
    <row r="74" spans="1:8" s="80" customFormat="1" ht="11.25" customHeight="1" x14ac:dyDescent="0.2">
      <c r="A74" s="82" t="s">
        <v>141</v>
      </c>
      <c r="B74" s="41">
        <v>20708.000000000004</v>
      </c>
      <c r="C74" s="42">
        <v>15865.734960000002</v>
      </c>
      <c r="D74" s="41">
        <v>178.47157000000001</v>
      </c>
      <c r="E74" s="42">
        <f>SUM(C74:D74)</f>
        <v>16044.206530000001</v>
      </c>
      <c r="F74" s="42">
        <f>B74-E74</f>
        <v>4663.7934700000023</v>
      </c>
      <c r="G74" s="42">
        <f>B74-C74</f>
        <v>4842.265040000002</v>
      </c>
      <c r="H74" s="43">
        <f>E74/B74*100</f>
        <v>77.478300801622552</v>
      </c>
    </row>
    <row r="75" spans="1:8" s="80" customFormat="1" ht="11.25" customHeight="1" x14ac:dyDescent="0.2">
      <c r="A75" s="82"/>
      <c r="B75" s="44"/>
      <c r="C75" s="44"/>
      <c r="D75" s="44"/>
      <c r="E75" s="44"/>
      <c r="F75" s="44"/>
      <c r="G75" s="44"/>
      <c r="H75" s="40"/>
    </row>
    <row r="76" spans="1:8" s="80" customFormat="1" ht="11.25" customHeight="1" x14ac:dyDescent="0.2">
      <c r="A76" s="38" t="s">
        <v>142</v>
      </c>
      <c r="B76" s="46">
        <f t="shared" ref="B76:G76" si="18">SUM(B77:B79)</f>
        <v>77318988.661669999</v>
      </c>
      <c r="C76" s="46">
        <f t="shared" si="18"/>
        <v>69868076.935850009</v>
      </c>
      <c r="D76" s="46">
        <f t="shared" si="18"/>
        <v>824617.24186000007</v>
      </c>
      <c r="E76" s="46">
        <f t="shared" si="18"/>
        <v>70692694.177710012</v>
      </c>
      <c r="F76" s="46">
        <f t="shared" si="18"/>
        <v>6626294.4839599971</v>
      </c>
      <c r="G76" s="46">
        <f t="shared" si="18"/>
        <v>7450911.7258200031</v>
      </c>
      <c r="H76" s="40">
        <f>E76/B76*100</f>
        <v>91.429926078113724</v>
      </c>
    </row>
    <row r="77" spans="1:8" s="80" customFormat="1" ht="11.25" customHeight="1" x14ac:dyDescent="0.2">
      <c r="A77" s="82" t="s">
        <v>143</v>
      </c>
      <c r="B77" s="41">
        <v>76250989.00387001</v>
      </c>
      <c r="C77" s="42">
        <v>69007766.012470007</v>
      </c>
      <c r="D77" s="41">
        <v>798677.00852999999</v>
      </c>
      <c r="E77" s="42">
        <f>SUM(C77:D77)</f>
        <v>69806443.021000013</v>
      </c>
      <c r="F77" s="42">
        <f>B77-E77</f>
        <v>6444545.9828699976</v>
      </c>
      <c r="G77" s="42">
        <f>B77-C77</f>
        <v>7243222.9914000034</v>
      </c>
      <c r="H77" s="43">
        <f>E77/B77*100</f>
        <v>91.548246039742637</v>
      </c>
    </row>
    <row r="78" spans="1:8" s="80" customFormat="1" ht="11.25" customHeight="1" x14ac:dyDescent="0.2">
      <c r="A78" s="82" t="s">
        <v>144</v>
      </c>
      <c r="B78" s="41">
        <v>575460.76379999984</v>
      </c>
      <c r="C78" s="42">
        <v>398365.82438000001</v>
      </c>
      <c r="D78" s="41">
        <v>8689.39948</v>
      </c>
      <c r="E78" s="42">
        <f>SUM(C78:D78)</f>
        <v>407055.22386000003</v>
      </c>
      <c r="F78" s="42">
        <f>B78-E78</f>
        <v>168405.53993999981</v>
      </c>
      <c r="G78" s="42">
        <f>B78-C78</f>
        <v>177094.93941999984</v>
      </c>
      <c r="H78" s="43">
        <f>E78/B78*100</f>
        <v>70.735530459461742</v>
      </c>
    </row>
    <row r="79" spans="1:8" s="80" customFormat="1" ht="11.25" customHeight="1" x14ac:dyDescent="0.2">
      <c r="A79" s="82" t="s">
        <v>145</v>
      </c>
      <c r="B79" s="41">
        <v>492538.89399999997</v>
      </c>
      <c r="C79" s="42">
        <v>461945.09899999999</v>
      </c>
      <c r="D79" s="41">
        <v>17250.833850000003</v>
      </c>
      <c r="E79" s="42">
        <f>SUM(C79:D79)</f>
        <v>479195.93284999998</v>
      </c>
      <c r="F79" s="42">
        <f>B79-E79</f>
        <v>13342.961149999988</v>
      </c>
      <c r="G79" s="42">
        <f>B79-C79</f>
        <v>30593.794999999984</v>
      </c>
      <c r="H79" s="43">
        <f>E79/B79*100</f>
        <v>97.290983247710798</v>
      </c>
    </row>
    <row r="80" spans="1:8" s="80" customFormat="1" ht="11.25" customHeight="1" x14ac:dyDescent="0.2">
      <c r="A80" s="82"/>
      <c r="B80" s="44"/>
      <c r="C80" s="44"/>
      <c r="D80" s="44"/>
      <c r="E80" s="44"/>
      <c r="F80" s="44"/>
      <c r="G80" s="44"/>
      <c r="H80" s="40"/>
    </row>
    <row r="81" spans="1:8" s="80" customFormat="1" ht="11.25" customHeight="1" x14ac:dyDescent="0.2">
      <c r="A81" s="38" t="s">
        <v>146</v>
      </c>
      <c r="B81" s="46">
        <f t="shared" ref="B81:G81" si="19">SUM(B82:B85)</f>
        <v>3441369.3310000002</v>
      </c>
      <c r="C81" s="46">
        <f t="shared" si="19"/>
        <v>2396188.5894800001</v>
      </c>
      <c r="D81" s="46">
        <f t="shared" si="19"/>
        <v>9978.8925499999987</v>
      </c>
      <c r="E81" s="46">
        <f t="shared" si="19"/>
        <v>2406167.4820300001</v>
      </c>
      <c r="F81" s="46">
        <f t="shared" si="19"/>
        <v>1035201.8489700002</v>
      </c>
      <c r="G81" s="46">
        <f t="shared" si="19"/>
        <v>1045180.7415200002</v>
      </c>
      <c r="H81" s="40">
        <f>E81/B81*100</f>
        <v>69.918897119095632</v>
      </c>
    </row>
    <row r="82" spans="1:8" s="80" customFormat="1" ht="11.25" customHeight="1" x14ac:dyDescent="0.2">
      <c r="A82" s="82" t="s">
        <v>113</v>
      </c>
      <c r="B82" s="41">
        <v>2775370.4177500005</v>
      </c>
      <c r="C82" s="42">
        <v>1955883.2216400001</v>
      </c>
      <c r="D82" s="41">
        <v>4860.6733099999983</v>
      </c>
      <c r="E82" s="42">
        <f>SUM(C82:D82)</f>
        <v>1960743.8949500001</v>
      </c>
      <c r="F82" s="42">
        <f>B82-E82</f>
        <v>814626.52280000038</v>
      </c>
      <c r="G82" s="42">
        <f>B82-C82</f>
        <v>819487.19611000037</v>
      </c>
      <c r="H82" s="43">
        <f>E82/B82*100</f>
        <v>70.648007286161814</v>
      </c>
    </row>
    <row r="83" spans="1:8" s="80" customFormat="1" ht="11.25" customHeight="1" x14ac:dyDescent="0.2">
      <c r="A83" s="82" t="s">
        <v>147</v>
      </c>
      <c r="B83" s="41">
        <v>0</v>
      </c>
      <c r="C83" s="42">
        <v>0</v>
      </c>
      <c r="D83" s="41">
        <v>0</v>
      </c>
      <c r="E83" s="42">
        <f>SUM(C83:D83)</f>
        <v>0</v>
      </c>
      <c r="F83" s="42">
        <f>B83-E83</f>
        <v>0</v>
      </c>
      <c r="G83" s="42">
        <f>B83-C83</f>
        <v>0</v>
      </c>
      <c r="H83" s="43" t="e">
        <f>E83/B83*100</f>
        <v>#DIV/0!</v>
      </c>
    </row>
    <row r="84" spans="1:8" s="80" customFormat="1" ht="11.25" customHeight="1" x14ac:dyDescent="0.2">
      <c r="A84" s="82" t="s">
        <v>148</v>
      </c>
      <c r="B84" s="41">
        <v>188201.58199999999</v>
      </c>
      <c r="C84" s="42">
        <v>121208.51120000001</v>
      </c>
      <c r="D84" s="41">
        <v>115.34927</v>
      </c>
      <c r="E84" s="42">
        <f>SUM(C84:D84)</f>
        <v>121323.86047000001</v>
      </c>
      <c r="F84" s="42">
        <f>B84-E84</f>
        <v>66877.721529999981</v>
      </c>
      <c r="G84" s="42">
        <f>B84-C84</f>
        <v>66993.070799999987</v>
      </c>
      <c r="H84" s="43">
        <f>E84/B84*100</f>
        <v>64.464846246616574</v>
      </c>
    </row>
    <row r="85" spans="1:8" s="80" customFormat="1" ht="11.25" customHeight="1" x14ac:dyDescent="0.2">
      <c r="A85" s="82" t="s">
        <v>149</v>
      </c>
      <c r="B85" s="41">
        <v>477797.33124999993</v>
      </c>
      <c r="C85" s="42">
        <v>319096.85664000007</v>
      </c>
      <c r="D85" s="41">
        <v>5002.8699700000006</v>
      </c>
      <c r="E85" s="42">
        <f>SUM(C85:D85)</f>
        <v>324099.72661000007</v>
      </c>
      <c r="F85" s="42">
        <f>B85-E85</f>
        <v>153697.60463999986</v>
      </c>
      <c r="G85" s="42">
        <f>B85-C85</f>
        <v>158700.47460999986</v>
      </c>
      <c r="H85" s="43">
        <f>E85/B85*100</f>
        <v>67.832050413948423</v>
      </c>
    </row>
    <row r="86" spans="1:8" s="80" customFormat="1" ht="11.25" customHeight="1" x14ac:dyDescent="0.2">
      <c r="A86" s="49"/>
      <c r="B86" s="41"/>
      <c r="C86" s="42"/>
      <c r="D86" s="41"/>
      <c r="E86" s="42"/>
      <c r="F86" s="42"/>
      <c r="G86" s="42"/>
      <c r="H86" s="43"/>
    </row>
    <row r="87" spans="1:8" s="80" customFormat="1" ht="11.25" customHeight="1" x14ac:dyDescent="0.2">
      <c r="A87" s="38" t="s">
        <v>150</v>
      </c>
      <c r="B87" s="46">
        <f t="shared" ref="B87:G87" si="20">SUM(B88:B97)</f>
        <v>208983435.60903996</v>
      </c>
      <c r="C87" s="46">
        <f t="shared" si="20"/>
        <v>198846446.70217001</v>
      </c>
      <c r="D87" s="46">
        <f t="shared" si="20"/>
        <v>713622.92601999978</v>
      </c>
      <c r="E87" s="46">
        <f t="shared" si="20"/>
        <v>199560069.62819001</v>
      </c>
      <c r="F87" s="46">
        <f t="shared" si="20"/>
        <v>9423365.9808499683</v>
      </c>
      <c r="G87" s="46">
        <f t="shared" si="20"/>
        <v>10136988.906869967</v>
      </c>
      <c r="H87" s="40">
        <f t="shared" ref="H87:H97" si="21">E87/B87*100</f>
        <v>95.490855075002727</v>
      </c>
    </row>
    <row r="88" spans="1:8" s="80" customFormat="1" ht="11.25" customHeight="1" x14ac:dyDescent="0.2">
      <c r="A88" s="82" t="s">
        <v>128</v>
      </c>
      <c r="B88" s="41">
        <v>6231621.1253200015</v>
      </c>
      <c r="C88" s="42">
        <v>5507255.0421599997</v>
      </c>
      <c r="D88" s="41">
        <v>86440.242630000008</v>
      </c>
      <c r="E88" s="42">
        <f t="shared" ref="E88:E97" si="22">SUM(C88:D88)</f>
        <v>5593695.2847899999</v>
      </c>
      <c r="F88" s="42">
        <f t="shared" ref="F88:F97" si="23">B88-E88</f>
        <v>637925.84053000156</v>
      </c>
      <c r="G88" s="42">
        <f t="shared" ref="G88:G97" si="24">B88-C88</f>
        <v>724366.08316000178</v>
      </c>
      <c r="H88" s="43">
        <f t="shared" si="21"/>
        <v>89.763083671149161</v>
      </c>
    </row>
    <row r="89" spans="1:8" s="80" customFormat="1" ht="11.25" customHeight="1" x14ac:dyDescent="0.2">
      <c r="A89" s="82" t="s">
        <v>151</v>
      </c>
      <c r="B89" s="41">
        <v>21336967.257619999</v>
      </c>
      <c r="C89" s="42">
        <v>18866892.744509999</v>
      </c>
      <c r="D89" s="41">
        <v>24816.647849999998</v>
      </c>
      <c r="E89" s="42">
        <f t="shared" si="22"/>
        <v>18891709.392359998</v>
      </c>
      <c r="F89" s="42">
        <f t="shared" si="23"/>
        <v>2445257.8652600013</v>
      </c>
      <c r="G89" s="42">
        <f t="shared" si="24"/>
        <v>2470074.5131100006</v>
      </c>
      <c r="H89" s="43">
        <f t="shared" si="21"/>
        <v>88.539805888361499</v>
      </c>
    </row>
    <row r="90" spans="1:8" s="80" customFormat="1" ht="11.25" customHeight="1" x14ac:dyDescent="0.2">
      <c r="A90" s="82" t="s">
        <v>152</v>
      </c>
      <c r="B90" s="41">
        <v>15253111.346100006</v>
      </c>
      <c r="C90" s="42">
        <v>13598041.505449995</v>
      </c>
      <c r="D90" s="41">
        <v>181423.51707999996</v>
      </c>
      <c r="E90" s="42">
        <f t="shared" si="22"/>
        <v>13779465.022529995</v>
      </c>
      <c r="F90" s="42">
        <f t="shared" si="23"/>
        <v>1473646.3235700112</v>
      </c>
      <c r="G90" s="42">
        <f t="shared" si="24"/>
        <v>1655069.8406500109</v>
      </c>
      <c r="H90" s="43">
        <f t="shared" si="21"/>
        <v>90.338716540302443</v>
      </c>
    </row>
    <row r="91" spans="1:8" s="80" customFormat="1" ht="11.25" customHeight="1" x14ac:dyDescent="0.2">
      <c r="A91" s="82" t="s">
        <v>153</v>
      </c>
      <c r="B91" s="41">
        <v>226787.00000000006</v>
      </c>
      <c r="C91" s="42">
        <v>195322.30046999999</v>
      </c>
      <c r="D91" s="41">
        <v>12855.318429999999</v>
      </c>
      <c r="E91" s="42">
        <f t="shared" si="22"/>
        <v>208177.6189</v>
      </c>
      <c r="F91" s="42">
        <f t="shared" si="23"/>
        <v>18609.381100000057</v>
      </c>
      <c r="G91" s="42">
        <f t="shared" si="24"/>
        <v>31464.699530000071</v>
      </c>
      <c r="H91" s="43">
        <f t="shared" si="21"/>
        <v>91.794335169123428</v>
      </c>
    </row>
    <row r="92" spans="1:8" s="80" customFormat="1" ht="11.25" customHeight="1" x14ac:dyDescent="0.2">
      <c r="A92" s="82" t="s">
        <v>154</v>
      </c>
      <c r="B92" s="41">
        <v>1290780.5459999992</v>
      </c>
      <c r="C92" s="42">
        <v>1207209.7362599999</v>
      </c>
      <c r="D92" s="41">
        <v>9322.7613600000022</v>
      </c>
      <c r="E92" s="42">
        <f t="shared" si="22"/>
        <v>1216532.4976199998</v>
      </c>
      <c r="F92" s="42">
        <f t="shared" si="23"/>
        <v>74248.048379999353</v>
      </c>
      <c r="G92" s="42">
        <f t="shared" si="24"/>
        <v>83570.80973999924</v>
      </c>
      <c r="H92" s="43">
        <f t="shared" si="21"/>
        <v>94.247817833164078</v>
      </c>
    </row>
    <row r="93" spans="1:8" s="80" customFormat="1" ht="11.25" customHeight="1" x14ac:dyDescent="0.2">
      <c r="A93" s="82" t="s">
        <v>155</v>
      </c>
      <c r="B93" s="41">
        <v>162276323.92199996</v>
      </c>
      <c r="C93" s="42">
        <v>157332493.68384001</v>
      </c>
      <c r="D93" s="41">
        <v>375327.73072999995</v>
      </c>
      <c r="E93" s="42">
        <f t="shared" si="22"/>
        <v>157707821.41457</v>
      </c>
      <c r="F93" s="42">
        <f t="shared" si="23"/>
        <v>4568502.5074299574</v>
      </c>
      <c r="G93" s="42">
        <f t="shared" si="24"/>
        <v>4943830.2381599545</v>
      </c>
      <c r="H93" s="43">
        <f t="shared" si="21"/>
        <v>97.184738724038482</v>
      </c>
    </row>
    <row r="94" spans="1:8" s="80" customFormat="1" ht="11.25" customHeight="1" x14ac:dyDescent="0.2">
      <c r="A94" s="82" t="s">
        <v>156</v>
      </c>
      <c r="B94" s="41">
        <v>1624459.6059999997</v>
      </c>
      <c r="C94" s="42">
        <v>1484442.13906</v>
      </c>
      <c r="D94" s="41">
        <v>16783.164199999999</v>
      </c>
      <c r="E94" s="42">
        <f t="shared" si="22"/>
        <v>1501225.30326</v>
      </c>
      <c r="F94" s="42">
        <f t="shared" si="23"/>
        <v>123234.30273999972</v>
      </c>
      <c r="G94" s="42">
        <f t="shared" si="24"/>
        <v>140017.46693999972</v>
      </c>
      <c r="H94" s="43">
        <f t="shared" si="21"/>
        <v>92.413827817889143</v>
      </c>
    </row>
    <row r="95" spans="1:8" s="80" customFormat="1" ht="11.25" customHeight="1" x14ac:dyDescent="0.2">
      <c r="A95" s="82" t="s">
        <v>315</v>
      </c>
      <c r="B95" s="44">
        <v>506785.005</v>
      </c>
      <c r="C95" s="44">
        <v>472115.59986000002</v>
      </c>
      <c r="D95" s="44">
        <v>5147.1068499999992</v>
      </c>
      <c r="E95" s="44">
        <f t="shared" si="22"/>
        <v>477262.70671</v>
      </c>
      <c r="F95" s="44">
        <f t="shared" si="23"/>
        <v>29522.298290000006</v>
      </c>
      <c r="G95" s="44">
        <f t="shared" si="24"/>
        <v>34669.405139999988</v>
      </c>
      <c r="H95" s="40">
        <f t="shared" si="21"/>
        <v>94.17459119770129</v>
      </c>
    </row>
    <row r="96" spans="1:8" s="80" customFormat="1" ht="11.25" customHeight="1" x14ac:dyDescent="0.2">
      <c r="A96" s="47" t="s">
        <v>316</v>
      </c>
      <c r="B96" s="44">
        <v>99811.824999999968</v>
      </c>
      <c r="C96" s="44">
        <v>90269.639180000013</v>
      </c>
      <c r="D96" s="44">
        <v>35.462720000000004</v>
      </c>
      <c r="E96" s="44">
        <f t="shared" si="22"/>
        <v>90305.101900000009</v>
      </c>
      <c r="F96" s="44">
        <f t="shared" si="23"/>
        <v>9506.7230999999592</v>
      </c>
      <c r="G96" s="44">
        <f t="shared" si="24"/>
        <v>9542.1858199999551</v>
      </c>
      <c r="H96" s="40">
        <f t="shared" si="21"/>
        <v>90.475353897196086</v>
      </c>
    </row>
    <row r="97" spans="1:8" s="80" customFormat="1" ht="11.25" customHeight="1" x14ac:dyDescent="0.2">
      <c r="A97" s="82" t="s">
        <v>271</v>
      </c>
      <c r="B97" s="41">
        <v>136787.976</v>
      </c>
      <c r="C97" s="42">
        <v>92404.311379999999</v>
      </c>
      <c r="D97" s="41">
        <v>1470.97417</v>
      </c>
      <c r="E97" s="42">
        <f t="shared" si="22"/>
        <v>93875.285550000001</v>
      </c>
      <c r="F97" s="42">
        <f t="shared" si="23"/>
        <v>42912.690449999995</v>
      </c>
      <c r="G97" s="42">
        <f t="shared" si="24"/>
        <v>44383.664619999996</v>
      </c>
      <c r="H97" s="43">
        <f t="shared" si="21"/>
        <v>68.628316826619326</v>
      </c>
    </row>
    <row r="98" spans="1:8" s="80" customFormat="1" ht="11.25" customHeight="1" x14ac:dyDescent="0.2">
      <c r="A98" s="82"/>
      <c r="B98" s="41"/>
      <c r="C98" s="42"/>
      <c r="D98" s="41"/>
      <c r="E98" s="42"/>
      <c r="F98" s="42"/>
      <c r="G98" s="42"/>
      <c r="H98" s="43"/>
    </row>
    <row r="99" spans="1:8" s="80" customFormat="1" ht="11.25" customHeight="1" x14ac:dyDescent="0.2">
      <c r="A99" s="38" t="s">
        <v>157</v>
      </c>
      <c r="B99" s="54">
        <f t="shared" ref="B99:G99" si="25">SUM(B100:B109)</f>
        <v>18412508.990499996</v>
      </c>
      <c r="C99" s="46">
        <f t="shared" si="25"/>
        <v>16956572.004530001</v>
      </c>
      <c r="D99" s="54">
        <f t="shared" si="25"/>
        <v>211476.74230999997</v>
      </c>
      <c r="E99" s="46">
        <f t="shared" si="25"/>
        <v>17168048.74684</v>
      </c>
      <c r="F99" s="46">
        <f t="shared" si="25"/>
        <v>1244460.2436599981</v>
      </c>
      <c r="G99" s="46">
        <f t="shared" si="25"/>
        <v>1455936.9859699984</v>
      </c>
      <c r="H99" s="43">
        <f t="shared" ref="H99:H109" si="26">E99/B99*100</f>
        <v>93.241223972778073</v>
      </c>
    </row>
    <row r="100" spans="1:8" s="80" customFormat="1" ht="11.25" customHeight="1" x14ac:dyDescent="0.2">
      <c r="A100" s="82" t="s">
        <v>101</v>
      </c>
      <c r="B100" s="41">
        <v>6297414.3990000002</v>
      </c>
      <c r="C100" s="42">
        <v>5906136.0565600004</v>
      </c>
      <c r="D100" s="41">
        <v>65709.249830000001</v>
      </c>
      <c r="E100" s="42">
        <f t="shared" ref="E100:E109" si="27">SUM(C100:D100)</f>
        <v>5971845.3063900005</v>
      </c>
      <c r="F100" s="42">
        <f t="shared" ref="F100:F109" si="28">B100-E100</f>
        <v>325569.0926099997</v>
      </c>
      <c r="G100" s="42">
        <f t="shared" ref="G100:G109" si="29">B100-C100</f>
        <v>391278.3424399998</v>
      </c>
      <c r="H100" s="43">
        <f t="shared" si="26"/>
        <v>94.830114837897611</v>
      </c>
    </row>
    <row r="101" spans="1:8" s="80" customFormat="1" ht="11.25" customHeight="1" x14ac:dyDescent="0.2">
      <c r="A101" s="82" t="s">
        <v>158</v>
      </c>
      <c r="B101" s="41">
        <v>2816903.1719999998</v>
      </c>
      <c r="C101" s="42">
        <v>2502341.0892500002</v>
      </c>
      <c r="D101" s="41">
        <v>42669.30272</v>
      </c>
      <c r="E101" s="42">
        <f t="shared" si="27"/>
        <v>2545010.3919700002</v>
      </c>
      <c r="F101" s="42">
        <f t="shared" si="28"/>
        <v>271892.78002999956</v>
      </c>
      <c r="G101" s="42">
        <f t="shared" si="29"/>
        <v>314562.08274999959</v>
      </c>
      <c r="H101" s="43">
        <f t="shared" si="26"/>
        <v>90.347812351783617</v>
      </c>
    </row>
    <row r="102" spans="1:8" s="80" customFormat="1" ht="11.25" customHeight="1" x14ac:dyDescent="0.2">
      <c r="A102" s="82" t="s">
        <v>159</v>
      </c>
      <c r="B102" s="41">
        <v>956065.18299999984</v>
      </c>
      <c r="C102" s="42">
        <v>928089.57746000006</v>
      </c>
      <c r="D102" s="41">
        <v>15201.25585</v>
      </c>
      <c r="E102" s="42">
        <f t="shared" si="27"/>
        <v>943290.83331000002</v>
      </c>
      <c r="F102" s="42">
        <f t="shared" si="28"/>
        <v>12774.349689999828</v>
      </c>
      <c r="G102" s="42">
        <f t="shared" si="29"/>
        <v>27975.605539999786</v>
      </c>
      <c r="H102" s="43">
        <f t="shared" si="26"/>
        <v>98.663862054895077</v>
      </c>
    </row>
    <row r="103" spans="1:8" s="80" customFormat="1" ht="11.25" customHeight="1" x14ac:dyDescent="0.2">
      <c r="A103" s="82" t="s">
        <v>160</v>
      </c>
      <c r="B103" s="41">
        <v>1210738.7720000003</v>
      </c>
      <c r="C103" s="42">
        <v>1096519.06495</v>
      </c>
      <c r="D103" s="41">
        <v>15758.93053</v>
      </c>
      <c r="E103" s="42">
        <f t="shared" si="27"/>
        <v>1112277.99548</v>
      </c>
      <c r="F103" s="42">
        <f t="shared" si="28"/>
        <v>98460.776520000305</v>
      </c>
      <c r="G103" s="42">
        <f t="shared" si="29"/>
        <v>114219.70705000032</v>
      </c>
      <c r="H103" s="43">
        <f t="shared" si="26"/>
        <v>91.867710954911061</v>
      </c>
    </row>
    <row r="104" spans="1:8" s="80" customFormat="1" ht="11.25" customHeight="1" x14ac:dyDescent="0.2">
      <c r="A104" s="82" t="s">
        <v>161</v>
      </c>
      <c r="B104" s="41">
        <v>1608941.9400000002</v>
      </c>
      <c r="C104" s="42">
        <v>1291595.5355799999</v>
      </c>
      <c r="D104" s="41">
        <v>11825.599910000001</v>
      </c>
      <c r="E104" s="42">
        <f t="shared" si="27"/>
        <v>1303421.13549</v>
      </c>
      <c r="F104" s="42">
        <f t="shared" si="28"/>
        <v>305520.80451000016</v>
      </c>
      <c r="G104" s="42">
        <f t="shared" si="29"/>
        <v>317346.40442000027</v>
      </c>
      <c r="H104" s="43">
        <f t="shared" si="26"/>
        <v>81.011073369745077</v>
      </c>
    </row>
    <row r="105" spans="1:8" s="80" customFormat="1" ht="11.25" customHeight="1" x14ac:dyDescent="0.2">
      <c r="A105" s="82" t="s">
        <v>162</v>
      </c>
      <c r="B105" s="41">
        <v>161824.58300000001</v>
      </c>
      <c r="C105" s="42">
        <v>141805.23906999998</v>
      </c>
      <c r="D105" s="41">
        <v>728.53392000000008</v>
      </c>
      <c r="E105" s="42">
        <f t="shared" si="27"/>
        <v>142533.77298999997</v>
      </c>
      <c r="F105" s="42">
        <f t="shared" si="28"/>
        <v>19290.810010000045</v>
      </c>
      <c r="G105" s="42">
        <f t="shared" si="29"/>
        <v>20019.343930000032</v>
      </c>
      <c r="H105" s="43">
        <f t="shared" si="26"/>
        <v>88.079184477181656</v>
      </c>
    </row>
    <row r="106" spans="1:8" s="80" customFormat="1" ht="11.25" customHeight="1" x14ac:dyDescent="0.2">
      <c r="A106" s="82" t="s">
        <v>163</v>
      </c>
      <c r="B106" s="41">
        <v>1078093.8555000001</v>
      </c>
      <c r="C106" s="42">
        <v>922883.79378999991</v>
      </c>
      <c r="D106" s="41">
        <v>37238.522680000002</v>
      </c>
      <c r="E106" s="42">
        <f t="shared" si="27"/>
        <v>960122.31646999996</v>
      </c>
      <c r="F106" s="42">
        <f t="shared" si="28"/>
        <v>117971.5390300001</v>
      </c>
      <c r="G106" s="42">
        <f t="shared" si="29"/>
        <v>155210.06171000015</v>
      </c>
      <c r="H106" s="43">
        <f t="shared" si="26"/>
        <v>89.05739621572306</v>
      </c>
    </row>
    <row r="107" spans="1:8" s="80" customFormat="1" ht="11.25" customHeight="1" x14ac:dyDescent="0.2">
      <c r="A107" s="82" t="s">
        <v>164</v>
      </c>
      <c r="B107" s="44">
        <v>803186.29199999804</v>
      </c>
      <c r="C107" s="44">
        <v>716157.3809399996</v>
      </c>
      <c r="D107" s="44">
        <v>9579.3216300000258</v>
      </c>
      <c r="E107" s="44">
        <f t="shared" si="27"/>
        <v>725736.70256999962</v>
      </c>
      <c r="F107" s="44">
        <f t="shared" si="28"/>
        <v>77449.589429998421</v>
      </c>
      <c r="G107" s="44">
        <f t="shared" si="29"/>
        <v>87028.911059998441</v>
      </c>
      <c r="H107" s="40">
        <f t="shared" si="26"/>
        <v>90.357207262944854</v>
      </c>
    </row>
    <row r="108" spans="1:8" s="80" customFormat="1" ht="11.25" customHeight="1" x14ac:dyDescent="0.2">
      <c r="A108" s="47" t="s">
        <v>165</v>
      </c>
      <c r="B108" s="44">
        <v>131443.59</v>
      </c>
      <c r="C108" s="44">
        <v>112603.18356</v>
      </c>
      <c r="D108" s="44">
        <v>3314.5108499999997</v>
      </c>
      <c r="E108" s="44">
        <f t="shared" si="27"/>
        <v>115917.69441000001</v>
      </c>
      <c r="F108" s="44">
        <f t="shared" si="28"/>
        <v>15525.895589999986</v>
      </c>
      <c r="G108" s="44">
        <f t="shared" si="29"/>
        <v>18840.406439999992</v>
      </c>
      <c r="H108" s="40">
        <f t="shared" si="26"/>
        <v>88.188168331373191</v>
      </c>
    </row>
    <row r="109" spans="1:8" s="80" customFormat="1" ht="11.25" customHeight="1" x14ac:dyDescent="0.2">
      <c r="A109" s="82" t="s">
        <v>166</v>
      </c>
      <c r="B109" s="41">
        <v>3347897.2039999999</v>
      </c>
      <c r="C109" s="42">
        <v>3338441.0833699997</v>
      </c>
      <c r="D109" s="41">
        <v>9451.5143900000003</v>
      </c>
      <c r="E109" s="42">
        <f t="shared" si="27"/>
        <v>3347892.5977599998</v>
      </c>
      <c r="F109" s="42">
        <f t="shared" si="28"/>
        <v>4.6062400001101196</v>
      </c>
      <c r="G109" s="42">
        <f t="shared" si="29"/>
        <v>9456.1206300002523</v>
      </c>
      <c r="H109" s="43">
        <f t="shared" si="26"/>
        <v>99.999862413935688</v>
      </c>
    </row>
    <row r="110" spans="1:8" s="80" customFormat="1" ht="11.25" customHeight="1" x14ac:dyDescent="0.2">
      <c r="A110" s="82"/>
      <c r="B110" s="41"/>
      <c r="C110" s="42"/>
      <c r="D110" s="41"/>
      <c r="E110" s="42"/>
      <c r="F110" s="42"/>
      <c r="G110" s="42"/>
      <c r="H110" s="43"/>
    </row>
    <row r="111" spans="1:8" s="80" customFormat="1" ht="11.25" customHeight="1" x14ac:dyDescent="0.2">
      <c r="A111" s="38" t="s">
        <v>167</v>
      </c>
      <c r="B111" s="54">
        <f t="shared" ref="B111:G111" si="30">SUM(B112:B120)</f>
        <v>13394997.102860002</v>
      </c>
      <c r="C111" s="46">
        <f t="shared" si="30"/>
        <v>9494485.4017200004</v>
      </c>
      <c r="D111" s="54">
        <f t="shared" si="30"/>
        <v>212107.00400999992</v>
      </c>
      <c r="E111" s="46">
        <f t="shared" si="30"/>
        <v>9706592.4057300016</v>
      </c>
      <c r="F111" s="46">
        <f t="shared" si="30"/>
        <v>3688404.6971300002</v>
      </c>
      <c r="G111" s="46">
        <f t="shared" si="30"/>
        <v>3900511.7011399996</v>
      </c>
      <c r="H111" s="43">
        <f t="shared" ref="H111:H120" si="31">E111/B111*100</f>
        <v>72.464311348432616</v>
      </c>
    </row>
    <row r="112" spans="1:8" s="80" customFormat="1" ht="11.25" customHeight="1" x14ac:dyDescent="0.2">
      <c r="A112" s="82" t="s">
        <v>101</v>
      </c>
      <c r="B112" s="41">
        <v>9297178.8957800008</v>
      </c>
      <c r="C112" s="42">
        <v>5924087.7657900006</v>
      </c>
      <c r="D112" s="41">
        <v>171726.59204999995</v>
      </c>
      <c r="E112" s="42">
        <f t="shared" ref="E112:E120" si="32">SUM(C112:D112)</f>
        <v>6095814.3578400007</v>
      </c>
      <c r="F112" s="42">
        <f t="shared" ref="F112:F120" si="33">B112-E112</f>
        <v>3201364.5379400002</v>
      </c>
      <c r="G112" s="42">
        <f t="shared" ref="G112:G120" si="34">B112-C112</f>
        <v>3373091.1299900003</v>
      </c>
      <c r="H112" s="43">
        <f t="shared" si="31"/>
        <v>65.566280117583801</v>
      </c>
    </row>
    <row r="113" spans="1:8" s="80" customFormat="1" ht="11.25" customHeight="1" x14ac:dyDescent="0.2">
      <c r="A113" s="82" t="s">
        <v>168</v>
      </c>
      <c r="B113" s="41">
        <v>33354.893999999993</v>
      </c>
      <c r="C113" s="42">
        <v>32329.193520000001</v>
      </c>
      <c r="D113" s="41">
        <v>638.18412999999998</v>
      </c>
      <c r="E113" s="42">
        <f t="shared" si="32"/>
        <v>32967.377650000002</v>
      </c>
      <c r="F113" s="42">
        <f t="shared" si="33"/>
        <v>387.51634999999078</v>
      </c>
      <c r="G113" s="42">
        <f t="shared" si="34"/>
        <v>1025.7004799999922</v>
      </c>
      <c r="H113" s="43">
        <f t="shared" si="31"/>
        <v>98.8382024239082</v>
      </c>
    </row>
    <row r="114" spans="1:8" s="80" customFormat="1" ht="11.25" customHeight="1" x14ac:dyDescent="0.2">
      <c r="A114" s="82" t="s">
        <v>169</v>
      </c>
      <c r="B114" s="41">
        <v>184738.35700000002</v>
      </c>
      <c r="C114" s="42">
        <v>178800.58481</v>
      </c>
      <c r="D114" s="41">
        <v>2989.0657900000001</v>
      </c>
      <c r="E114" s="42">
        <f t="shared" si="32"/>
        <v>181789.65059999999</v>
      </c>
      <c r="F114" s="42">
        <f t="shared" si="33"/>
        <v>2948.7064000000246</v>
      </c>
      <c r="G114" s="42">
        <f t="shared" si="34"/>
        <v>5937.7721900000179</v>
      </c>
      <c r="H114" s="43">
        <f t="shared" si="31"/>
        <v>98.403847231357574</v>
      </c>
    </row>
    <row r="115" spans="1:8" s="80" customFormat="1" ht="11.25" customHeight="1" x14ac:dyDescent="0.2">
      <c r="A115" s="82" t="s">
        <v>170</v>
      </c>
      <c r="B115" s="41">
        <v>1191763.8939999999</v>
      </c>
      <c r="C115" s="42">
        <v>1146074.2600500002</v>
      </c>
      <c r="D115" s="41">
        <v>9714.31149</v>
      </c>
      <c r="E115" s="42">
        <f t="shared" si="32"/>
        <v>1155788.5715400001</v>
      </c>
      <c r="F115" s="42">
        <f t="shared" si="33"/>
        <v>35975.322459999705</v>
      </c>
      <c r="G115" s="42">
        <f t="shared" si="34"/>
        <v>45689.633949999698</v>
      </c>
      <c r="H115" s="43">
        <f t="shared" si="31"/>
        <v>96.981338112262051</v>
      </c>
    </row>
    <row r="116" spans="1:8" s="80" customFormat="1" ht="11.25" customHeight="1" x14ac:dyDescent="0.2">
      <c r="A116" s="82" t="s">
        <v>171</v>
      </c>
      <c r="B116" s="41">
        <v>106712</v>
      </c>
      <c r="C116" s="42">
        <v>77239.092520000006</v>
      </c>
      <c r="D116" s="41">
        <v>56.349139999999998</v>
      </c>
      <c r="E116" s="42">
        <f t="shared" si="32"/>
        <v>77295.441660000011</v>
      </c>
      <c r="F116" s="42">
        <f t="shared" si="33"/>
        <v>29416.558339999989</v>
      </c>
      <c r="G116" s="42">
        <f t="shared" si="34"/>
        <v>29472.907479999994</v>
      </c>
      <c r="H116" s="43">
        <f t="shared" si="31"/>
        <v>72.433692237049257</v>
      </c>
    </row>
    <row r="117" spans="1:8" s="80" customFormat="1" ht="11.25" customHeight="1" x14ac:dyDescent="0.2">
      <c r="A117" s="82" t="s">
        <v>172</v>
      </c>
      <c r="B117" s="44">
        <v>187101.91108000005</v>
      </c>
      <c r="C117" s="44">
        <v>159378.78314000001</v>
      </c>
      <c r="D117" s="44">
        <v>1091.7168499999998</v>
      </c>
      <c r="E117" s="44">
        <f t="shared" si="32"/>
        <v>160470.49999000001</v>
      </c>
      <c r="F117" s="44">
        <f t="shared" si="33"/>
        <v>26631.411090000038</v>
      </c>
      <c r="G117" s="44">
        <f t="shared" si="34"/>
        <v>27723.127940000035</v>
      </c>
      <c r="H117" s="40">
        <f t="shared" si="31"/>
        <v>85.766360730215567</v>
      </c>
    </row>
    <row r="118" spans="1:8" s="80" customFormat="1" ht="11.25" customHeight="1" x14ac:dyDescent="0.2">
      <c r="A118" s="47" t="s">
        <v>173</v>
      </c>
      <c r="B118" s="44">
        <v>995454.77099999995</v>
      </c>
      <c r="C118" s="44">
        <v>760271.34832000011</v>
      </c>
      <c r="D118" s="44">
        <v>22273.758999999998</v>
      </c>
      <c r="E118" s="44">
        <f t="shared" si="32"/>
        <v>782545.10732000007</v>
      </c>
      <c r="F118" s="44">
        <f t="shared" si="33"/>
        <v>212909.66367999988</v>
      </c>
      <c r="G118" s="44">
        <f t="shared" si="34"/>
        <v>235183.42267999984</v>
      </c>
      <c r="H118" s="40">
        <f t="shared" si="31"/>
        <v>78.611819453522926</v>
      </c>
    </row>
    <row r="119" spans="1:8" s="80" customFormat="1" ht="12" x14ac:dyDescent="0.2">
      <c r="A119" s="47" t="s">
        <v>174</v>
      </c>
      <c r="B119" s="44">
        <v>429950.78700000001</v>
      </c>
      <c r="C119" s="44">
        <v>388301.63162</v>
      </c>
      <c r="D119" s="44">
        <v>136.42492000000001</v>
      </c>
      <c r="E119" s="44">
        <f t="shared" si="32"/>
        <v>388438.05654000002</v>
      </c>
      <c r="F119" s="44">
        <f t="shared" si="33"/>
        <v>41512.730459999992</v>
      </c>
      <c r="G119" s="44">
        <f t="shared" si="34"/>
        <v>41649.155380000011</v>
      </c>
      <c r="H119" s="43">
        <f t="shared" si="31"/>
        <v>90.344771607546804</v>
      </c>
    </row>
    <row r="120" spans="1:8" s="80" customFormat="1" ht="11.25" customHeight="1" x14ac:dyDescent="0.2">
      <c r="A120" s="82" t="s">
        <v>175</v>
      </c>
      <c r="B120" s="45">
        <v>968741.59299999999</v>
      </c>
      <c r="C120" s="44">
        <v>828002.74195000005</v>
      </c>
      <c r="D120" s="45">
        <v>3480.6006400000001</v>
      </c>
      <c r="E120" s="44">
        <f t="shared" si="32"/>
        <v>831483.34259000001</v>
      </c>
      <c r="F120" s="44">
        <f t="shared" si="33"/>
        <v>137258.25040999998</v>
      </c>
      <c r="G120" s="44">
        <f t="shared" si="34"/>
        <v>140738.85104999994</v>
      </c>
      <c r="H120" s="43">
        <f t="shared" si="31"/>
        <v>85.831283450425772</v>
      </c>
    </row>
    <row r="121" spans="1:8" s="80" customFormat="1" ht="11.25" customHeight="1" x14ac:dyDescent="0.2">
      <c r="A121" s="47"/>
      <c r="B121" s="41"/>
      <c r="C121" s="42"/>
      <c r="D121" s="41"/>
      <c r="E121" s="42"/>
      <c r="F121" s="42"/>
      <c r="G121" s="42"/>
      <c r="H121" s="43"/>
    </row>
    <row r="122" spans="1:8" s="80" customFormat="1" ht="11.25" customHeight="1" x14ac:dyDescent="0.2">
      <c r="A122" s="38" t="s">
        <v>176</v>
      </c>
      <c r="B122" s="54">
        <f t="shared" ref="B122:G122" si="35">+B123+B131</f>
        <v>209729273.01655999</v>
      </c>
      <c r="C122" s="46">
        <f t="shared" si="35"/>
        <v>196204089.57841</v>
      </c>
      <c r="D122" s="54">
        <f t="shared" si="35"/>
        <v>1763857.7271900002</v>
      </c>
      <c r="E122" s="46">
        <f t="shared" si="35"/>
        <v>197967947.30559999</v>
      </c>
      <c r="F122" s="46">
        <f t="shared" si="35"/>
        <v>11761325.710959973</v>
      </c>
      <c r="G122" s="46">
        <f t="shared" si="35"/>
        <v>13525183.438149966</v>
      </c>
      <c r="H122" s="43">
        <f t="shared" ref="H122:H134" si="36">E122/B122*100</f>
        <v>94.392139188871667</v>
      </c>
    </row>
    <row r="123" spans="1:8" s="80" customFormat="1" ht="11.25" customHeight="1" x14ac:dyDescent="0.2">
      <c r="A123" s="85" t="s">
        <v>177</v>
      </c>
      <c r="B123" s="50">
        <f t="shared" ref="B123:G123" si="37">SUM(B124:B128)</f>
        <v>12471445.92</v>
      </c>
      <c r="C123" s="51">
        <f t="shared" si="37"/>
        <v>11731671.35</v>
      </c>
      <c r="D123" s="50">
        <f t="shared" si="37"/>
        <v>31453.251259999997</v>
      </c>
      <c r="E123" s="51">
        <f t="shared" si="37"/>
        <v>11763124.601259999</v>
      </c>
      <c r="F123" s="51">
        <f t="shared" si="37"/>
        <v>708321.31874000118</v>
      </c>
      <c r="G123" s="51">
        <f t="shared" si="37"/>
        <v>739774.57000000065</v>
      </c>
      <c r="H123" s="43">
        <f t="shared" si="36"/>
        <v>94.320455516676759</v>
      </c>
    </row>
    <row r="124" spans="1:8" s="80" customFormat="1" ht="11.25" customHeight="1" x14ac:dyDescent="0.2">
      <c r="A124" s="86" t="s">
        <v>178</v>
      </c>
      <c r="B124" s="44">
        <v>397692.82100000011</v>
      </c>
      <c r="C124" s="44">
        <v>382431.49987</v>
      </c>
      <c r="D124" s="44">
        <v>5269.44074</v>
      </c>
      <c r="E124" s="44">
        <f t="shared" ref="E124:E130" si="38">SUM(C124:D124)</f>
        <v>387700.94060999999</v>
      </c>
      <c r="F124" s="44">
        <f t="shared" ref="F124:F130" si="39">B124-E124</f>
        <v>9991.8803900001221</v>
      </c>
      <c r="G124" s="44">
        <f t="shared" ref="G124:G130" si="40">B124-C124</f>
        <v>15261.321130000113</v>
      </c>
      <c r="H124" s="43">
        <f t="shared" si="36"/>
        <v>97.487538154479253</v>
      </c>
    </row>
    <row r="125" spans="1:8" s="80" customFormat="1" ht="11.25" customHeight="1" x14ac:dyDescent="0.2">
      <c r="A125" s="86" t="s">
        <v>179</v>
      </c>
      <c r="B125" s="45">
        <v>1102748.7360000005</v>
      </c>
      <c r="C125" s="44">
        <v>1097021.3557599999</v>
      </c>
      <c r="D125" s="45">
        <v>4105.9253600000002</v>
      </c>
      <c r="E125" s="44">
        <f t="shared" si="38"/>
        <v>1101127.2811199999</v>
      </c>
      <c r="F125" s="44">
        <f t="shared" si="39"/>
        <v>1621.4548800005578</v>
      </c>
      <c r="G125" s="44">
        <f t="shared" si="40"/>
        <v>5727.3802400005516</v>
      </c>
      <c r="H125" s="43">
        <f t="shared" si="36"/>
        <v>99.852962435859865</v>
      </c>
    </row>
    <row r="126" spans="1:8" s="80" customFormat="1" ht="11.25" customHeight="1" x14ac:dyDescent="0.2">
      <c r="A126" s="86" t="s">
        <v>180</v>
      </c>
      <c r="B126" s="41">
        <v>144892.85099999997</v>
      </c>
      <c r="C126" s="42">
        <v>117952.2681</v>
      </c>
      <c r="D126" s="41">
        <v>173.70038</v>
      </c>
      <c r="E126" s="42">
        <f t="shared" si="38"/>
        <v>118125.96848</v>
      </c>
      <c r="F126" s="42">
        <f t="shared" si="39"/>
        <v>26766.88251999997</v>
      </c>
      <c r="G126" s="42">
        <f t="shared" si="40"/>
        <v>26940.582899999965</v>
      </c>
      <c r="H126" s="43">
        <f t="shared" si="36"/>
        <v>81.52642981674785</v>
      </c>
    </row>
    <row r="127" spans="1:8" s="80" customFormat="1" ht="11.25" customHeight="1" x14ac:dyDescent="0.2">
      <c r="A127" s="86" t="s">
        <v>181</v>
      </c>
      <c r="B127" s="44">
        <v>1191839.672</v>
      </c>
      <c r="C127" s="44">
        <v>646324.27415999991</v>
      </c>
      <c r="D127" s="44">
        <v>349.14222999999998</v>
      </c>
      <c r="E127" s="44">
        <f t="shared" si="38"/>
        <v>646673.41638999991</v>
      </c>
      <c r="F127" s="44">
        <f t="shared" si="39"/>
        <v>545166.25561000011</v>
      </c>
      <c r="G127" s="44">
        <f t="shared" si="40"/>
        <v>545515.39784000011</v>
      </c>
      <c r="H127" s="43">
        <f t="shared" si="36"/>
        <v>54.2584234761066</v>
      </c>
    </row>
    <row r="128" spans="1:8" s="80" customFormat="1" ht="11.25" customHeight="1" x14ac:dyDescent="0.2">
      <c r="A128" s="85" t="s">
        <v>182</v>
      </c>
      <c r="B128" s="52">
        <f>SUM(B129:B130)</f>
        <v>9634271.8399999999</v>
      </c>
      <c r="C128" s="52">
        <f>SUM(C129:C130)</f>
        <v>9487941.95211</v>
      </c>
      <c r="D128" s="52">
        <f>SUM(D129:D130)</f>
        <v>21555.042549999998</v>
      </c>
      <c r="E128" s="52">
        <f>SUM(E129:E130)</f>
        <v>9509496.9946599994</v>
      </c>
      <c r="F128" s="46">
        <f t="shared" si="39"/>
        <v>124774.84534000047</v>
      </c>
      <c r="G128" s="46">
        <f t="shared" si="40"/>
        <v>146329.8878899999</v>
      </c>
      <c r="H128" s="43">
        <f t="shared" si="36"/>
        <v>98.70488556465726</v>
      </c>
    </row>
    <row r="129" spans="1:8" s="80" customFormat="1" ht="11.25" customHeight="1" x14ac:dyDescent="0.2">
      <c r="A129" s="87" t="s">
        <v>182</v>
      </c>
      <c r="B129" s="41">
        <v>8142043.7690000003</v>
      </c>
      <c r="C129" s="42">
        <v>8107797.2202099999</v>
      </c>
      <c r="D129" s="41">
        <v>10156.248680000001</v>
      </c>
      <c r="E129" s="42">
        <f t="shared" si="38"/>
        <v>8117953.4688900001</v>
      </c>
      <c r="F129" s="42">
        <f t="shared" si="39"/>
        <v>24090.300110000186</v>
      </c>
      <c r="G129" s="42">
        <f t="shared" si="40"/>
        <v>34246.548790000379</v>
      </c>
      <c r="H129" s="43">
        <f t="shared" si="36"/>
        <v>99.704124654773764</v>
      </c>
    </row>
    <row r="130" spans="1:8" s="80" customFormat="1" ht="11.25" customHeight="1" x14ac:dyDescent="0.2">
      <c r="A130" s="87" t="s">
        <v>183</v>
      </c>
      <c r="B130" s="41">
        <v>1492228.0709999998</v>
      </c>
      <c r="C130" s="42">
        <v>1380144.7319</v>
      </c>
      <c r="D130" s="41">
        <v>11398.79387</v>
      </c>
      <c r="E130" s="42">
        <f t="shared" si="38"/>
        <v>1391543.5257699999</v>
      </c>
      <c r="F130" s="42">
        <f t="shared" si="39"/>
        <v>100684.54522999981</v>
      </c>
      <c r="G130" s="42">
        <f t="shared" si="40"/>
        <v>112083.33909999975</v>
      </c>
      <c r="H130" s="43">
        <f t="shared" si="36"/>
        <v>93.252737487874271</v>
      </c>
    </row>
    <row r="131" spans="1:8" s="80" customFormat="1" ht="11.25" customHeight="1" x14ac:dyDescent="0.2">
      <c r="A131" s="85" t="s">
        <v>184</v>
      </c>
      <c r="B131" s="53">
        <f t="shared" ref="B131:G131" si="41">SUM(B132:B135)</f>
        <v>197257827.09656</v>
      </c>
      <c r="C131" s="53">
        <f t="shared" si="41"/>
        <v>184472418.22841001</v>
      </c>
      <c r="D131" s="53">
        <f t="shared" si="41"/>
        <v>1732404.4759300002</v>
      </c>
      <c r="E131" s="53">
        <f t="shared" si="41"/>
        <v>186204822.70433998</v>
      </c>
      <c r="F131" s="53">
        <f t="shared" si="41"/>
        <v>11053004.392219972</v>
      </c>
      <c r="G131" s="53">
        <f t="shared" si="41"/>
        <v>12785408.868149966</v>
      </c>
      <c r="H131" s="43">
        <f t="shared" si="36"/>
        <v>94.396671323562003</v>
      </c>
    </row>
    <row r="132" spans="1:8" s="80" customFormat="1" ht="11.25" customHeight="1" x14ac:dyDescent="0.2">
      <c r="A132" s="87" t="s">
        <v>185</v>
      </c>
      <c r="B132" s="45">
        <v>69152916.072239965</v>
      </c>
      <c r="C132" s="44">
        <v>67925730.606840014</v>
      </c>
      <c r="D132" s="45">
        <v>1225619.77363</v>
      </c>
      <c r="E132" s="44">
        <f>SUM(C132:D132)</f>
        <v>69151350.380470008</v>
      </c>
      <c r="F132" s="44">
        <f>B132-E132</f>
        <v>1565.6917699575424</v>
      </c>
      <c r="G132" s="44">
        <f>B132-C132</f>
        <v>1227185.4653999507</v>
      </c>
      <c r="H132" s="43">
        <f t="shared" si="36"/>
        <v>99.997735899136458</v>
      </c>
    </row>
    <row r="133" spans="1:8" s="80" customFormat="1" ht="11.25" customHeight="1" x14ac:dyDescent="0.2">
      <c r="A133" s="87" t="s">
        <v>186</v>
      </c>
      <c r="B133" s="44">
        <v>20017851.562349997</v>
      </c>
      <c r="C133" s="44">
        <v>18364988.817129999</v>
      </c>
      <c r="D133" s="44">
        <v>285000.74521000002</v>
      </c>
      <c r="E133" s="44">
        <f>SUM(C133:D133)</f>
        <v>18649989.562339999</v>
      </c>
      <c r="F133" s="44">
        <f>B133-E133</f>
        <v>1367862.0000099987</v>
      </c>
      <c r="G133" s="44">
        <f>B133-C133</f>
        <v>1652862.7452199981</v>
      </c>
      <c r="H133" s="40">
        <f t="shared" si="36"/>
        <v>93.166789174405196</v>
      </c>
    </row>
    <row r="134" spans="1:8" s="80" customFormat="1" ht="11.25" customHeight="1" x14ac:dyDescent="0.2">
      <c r="A134" s="88" t="s">
        <v>187</v>
      </c>
      <c r="B134" s="41">
        <v>20716594.308420002</v>
      </c>
      <c r="C134" s="42">
        <v>20126601.772050001</v>
      </c>
      <c r="D134" s="41">
        <v>140029.01068000001</v>
      </c>
      <c r="E134" s="42">
        <f>SUM(C134:D134)</f>
        <v>20266630.782730002</v>
      </c>
      <c r="F134" s="42">
        <f>B134-E134</f>
        <v>449963.5256900005</v>
      </c>
      <c r="G134" s="42">
        <f>B134-C134</f>
        <v>589992.53637000173</v>
      </c>
      <c r="H134" s="43">
        <f t="shared" si="36"/>
        <v>97.828004357322769</v>
      </c>
    </row>
    <row r="135" spans="1:8" s="80" customFormat="1" ht="11.25" hidden="1" customHeight="1" x14ac:dyDescent="0.2">
      <c r="A135" s="89" t="s">
        <v>188</v>
      </c>
      <c r="B135" s="46">
        <f t="shared" ref="B135:G135" si="42">SUM(B136)</f>
        <v>87370465.153550014</v>
      </c>
      <c r="C135" s="46">
        <f t="shared" si="42"/>
        <v>78055097.032389998</v>
      </c>
      <c r="D135" s="46">
        <f t="shared" si="42"/>
        <v>81754.946410000004</v>
      </c>
      <c r="E135" s="46">
        <f t="shared" si="42"/>
        <v>78136851.978799999</v>
      </c>
      <c r="F135" s="46">
        <f t="shared" si="42"/>
        <v>9233613.1747500151</v>
      </c>
      <c r="G135" s="46">
        <f t="shared" si="42"/>
        <v>9315368.1211600155</v>
      </c>
      <c r="H135" s="90">
        <f>+H136</f>
        <v>89.431653867788938</v>
      </c>
    </row>
    <row r="136" spans="1:8" s="80" customFormat="1" ht="11.25" customHeight="1" x14ac:dyDescent="0.2">
      <c r="A136" s="88" t="s">
        <v>189</v>
      </c>
      <c r="B136" s="44">
        <v>87370465.153550014</v>
      </c>
      <c r="C136" s="44">
        <v>78055097.032389998</v>
      </c>
      <c r="D136" s="44">
        <v>81754.946410000004</v>
      </c>
      <c r="E136" s="44">
        <f>SUM(C136:D136)</f>
        <v>78136851.978799999</v>
      </c>
      <c r="F136" s="44">
        <f>B136-E136</f>
        <v>9233613.1747500151</v>
      </c>
      <c r="G136" s="44">
        <f>B136-C136</f>
        <v>9315368.1211600155</v>
      </c>
      <c r="H136" s="40">
        <f>E136/B136*100</f>
        <v>89.431653867788938</v>
      </c>
    </row>
    <row r="137" spans="1:8" s="80" customFormat="1" ht="11.25" customHeight="1" x14ac:dyDescent="0.2">
      <c r="A137" s="47"/>
      <c r="B137" s="45"/>
      <c r="C137" s="44"/>
      <c r="D137" s="45"/>
      <c r="E137" s="44"/>
      <c r="F137" s="44"/>
      <c r="G137" s="44"/>
      <c r="H137" s="43"/>
    </row>
    <row r="138" spans="1:8" s="80" customFormat="1" ht="11.25" customHeight="1" x14ac:dyDescent="0.2">
      <c r="A138" s="38" t="s">
        <v>190</v>
      </c>
      <c r="B138" s="41">
        <v>480665140.24482006</v>
      </c>
      <c r="C138" s="42">
        <v>443273512.68067998</v>
      </c>
      <c r="D138" s="41">
        <v>12665184.594599999</v>
      </c>
      <c r="E138" s="42">
        <f>SUM(C138:D138)</f>
        <v>455938697.27528</v>
      </c>
      <c r="F138" s="42">
        <f>B138-E138</f>
        <v>24726442.96954006</v>
      </c>
      <c r="G138" s="42">
        <f>B138-C138</f>
        <v>37391627.564140081</v>
      </c>
      <c r="H138" s="43">
        <f>E138/B138*100</f>
        <v>94.855786097376239</v>
      </c>
    </row>
    <row r="139" spans="1:8" s="80" customFormat="1" ht="11.25" customHeight="1" x14ac:dyDescent="0.2">
      <c r="A139" s="47"/>
      <c r="B139" s="41"/>
      <c r="C139" s="42"/>
      <c r="D139" s="41"/>
      <c r="E139" s="42"/>
      <c r="F139" s="42"/>
      <c r="G139" s="42"/>
      <c r="H139" s="43"/>
    </row>
    <row r="140" spans="1:8" s="80" customFormat="1" ht="11.25" customHeight="1" x14ac:dyDescent="0.2">
      <c r="A140" s="38" t="s">
        <v>191</v>
      </c>
      <c r="B140" s="54">
        <f t="shared" ref="B140:G140" si="43">SUM(B141:B159)</f>
        <v>20133216.053999998</v>
      </c>
      <c r="C140" s="46">
        <f t="shared" si="43"/>
        <v>17988154.445190001</v>
      </c>
      <c r="D140" s="54">
        <f t="shared" si="43"/>
        <v>215019.59443</v>
      </c>
      <c r="E140" s="46">
        <f t="shared" si="43"/>
        <v>18203174.039620001</v>
      </c>
      <c r="F140" s="46">
        <f t="shared" si="43"/>
        <v>1930042.0143799989</v>
      </c>
      <c r="G140" s="46">
        <f t="shared" si="43"/>
        <v>2145061.6088099987</v>
      </c>
      <c r="H140" s="43">
        <f t="shared" ref="H140:H159" si="44">E140/B140*100</f>
        <v>90.413642762272247</v>
      </c>
    </row>
    <row r="141" spans="1:8" s="80" customFormat="1" ht="11.25" customHeight="1" x14ac:dyDescent="0.2">
      <c r="A141" s="91" t="s">
        <v>192</v>
      </c>
      <c r="B141" s="41">
        <v>5845097.7309999978</v>
      </c>
      <c r="C141" s="42">
        <v>5066768.24493</v>
      </c>
      <c r="D141" s="41">
        <v>90825.781950000004</v>
      </c>
      <c r="E141" s="42">
        <f t="shared" ref="E141:E159" si="45">SUM(C141:D141)</f>
        <v>5157594.0268799998</v>
      </c>
      <c r="F141" s="42">
        <f t="shared" ref="F141:F159" si="46">B141-E141</f>
        <v>687503.70411999803</v>
      </c>
      <c r="G141" s="42">
        <f t="shared" ref="G141:G159" si="47">B141-C141</f>
        <v>778329.48606999777</v>
      </c>
      <c r="H141" s="43">
        <f t="shared" si="44"/>
        <v>88.237943388461062</v>
      </c>
    </row>
    <row r="142" spans="1:8" s="80" customFormat="1" ht="11.25" customHeight="1" x14ac:dyDescent="0.2">
      <c r="A142" s="91" t="s">
        <v>193</v>
      </c>
      <c r="B142" s="41">
        <v>553092.54599999986</v>
      </c>
      <c r="C142" s="42">
        <v>552245.15061999997</v>
      </c>
      <c r="D142" s="41">
        <v>0</v>
      </c>
      <c r="E142" s="42">
        <f t="shared" si="45"/>
        <v>552245.15061999997</v>
      </c>
      <c r="F142" s="42">
        <f t="shared" si="46"/>
        <v>847.39537999988534</v>
      </c>
      <c r="G142" s="42">
        <f t="shared" si="47"/>
        <v>847.39537999988534</v>
      </c>
      <c r="H142" s="43">
        <f t="shared" si="44"/>
        <v>99.846789585914991</v>
      </c>
    </row>
    <row r="143" spans="1:8" s="80" customFormat="1" ht="11.25" customHeight="1" x14ac:dyDescent="0.2">
      <c r="A143" s="82" t="s">
        <v>194</v>
      </c>
      <c r="B143" s="41">
        <v>422753.07999999996</v>
      </c>
      <c r="C143" s="42">
        <v>308254.05836000002</v>
      </c>
      <c r="D143" s="41">
        <v>4421.6070599999994</v>
      </c>
      <c r="E143" s="42">
        <f t="shared" si="45"/>
        <v>312675.66542000003</v>
      </c>
      <c r="F143" s="42">
        <f t="shared" si="46"/>
        <v>110077.41457999992</v>
      </c>
      <c r="G143" s="42">
        <f t="shared" si="47"/>
        <v>114499.02163999993</v>
      </c>
      <c r="H143" s="43">
        <f t="shared" si="44"/>
        <v>73.96177111707857</v>
      </c>
    </row>
    <row r="144" spans="1:8" s="80" customFormat="1" ht="11.25" customHeight="1" x14ac:dyDescent="0.2">
      <c r="A144" s="82" t="s">
        <v>195</v>
      </c>
      <c r="B144" s="41">
        <v>218168.77799999999</v>
      </c>
      <c r="C144" s="42">
        <v>165358.32208000001</v>
      </c>
      <c r="D144" s="41">
        <v>110.28725999999999</v>
      </c>
      <c r="E144" s="42">
        <f t="shared" si="45"/>
        <v>165468.60934000002</v>
      </c>
      <c r="F144" s="42">
        <f t="shared" si="46"/>
        <v>52700.168659999967</v>
      </c>
      <c r="G144" s="42">
        <f t="shared" si="47"/>
        <v>52810.455919999979</v>
      </c>
      <c r="H144" s="43">
        <f t="shared" si="44"/>
        <v>75.84431230576908</v>
      </c>
    </row>
    <row r="145" spans="1:8" s="80" customFormat="1" ht="11.25" customHeight="1" x14ac:dyDescent="0.2">
      <c r="A145" s="82" t="s">
        <v>196</v>
      </c>
      <c r="B145" s="41">
        <v>599753.82400000014</v>
      </c>
      <c r="C145" s="42">
        <v>469699.51348000002</v>
      </c>
      <c r="D145" s="41">
        <v>5145.3627999999999</v>
      </c>
      <c r="E145" s="42">
        <f t="shared" si="45"/>
        <v>474844.87628000003</v>
      </c>
      <c r="F145" s="42">
        <f t="shared" si="46"/>
        <v>124908.94772000011</v>
      </c>
      <c r="G145" s="42">
        <f t="shared" si="47"/>
        <v>130054.31052000012</v>
      </c>
      <c r="H145" s="43">
        <f t="shared" si="44"/>
        <v>79.173296989266035</v>
      </c>
    </row>
    <row r="146" spans="1:8" s="80" customFormat="1" ht="11.25" customHeight="1" x14ac:dyDescent="0.2">
      <c r="A146" s="82" t="s">
        <v>197</v>
      </c>
      <c r="B146" s="41">
        <v>273804.17199999996</v>
      </c>
      <c r="C146" s="42">
        <v>242935.33156999998</v>
      </c>
      <c r="D146" s="41">
        <v>5127.3402500000002</v>
      </c>
      <c r="E146" s="42">
        <f t="shared" si="45"/>
        <v>248062.67181999999</v>
      </c>
      <c r="F146" s="42">
        <f t="shared" si="46"/>
        <v>25741.500179999974</v>
      </c>
      <c r="G146" s="42">
        <f t="shared" si="47"/>
        <v>30868.840429999982</v>
      </c>
      <c r="H146" s="43">
        <f t="shared" si="44"/>
        <v>90.598572698154513</v>
      </c>
    </row>
    <row r="147" spans="1:8" s="80" customFormat="1" ht="11.25" customHeight="1" x14ac:dyDescent="0.2">
      <c r="A147" s="82" t="s">
        <v>198</v>
      </c>
      <c r="B147" s="41">
        <v>65044.539999999994</v>
      </c>
      <c r="C147" s="42">
        <v>60008.952490000003</v>
      </c>
      <c r="D147" s="41">
        <v>273.37565999999998</v>
      </c>
      <c r="E147" s="42">
        <f t="shared" si="45"/>
        <v>60282.328150000001</v>
      </c>
      <c r="F147" s="42">
        <f t="shared" si="46"/>
        <v>4762.2118499999924</v>
      </c>
      <c r="G147" s="42">
        <f t="shared" si="47"/>
        <v>5035.5875099999903</v>
      </c>
      <c r="H147" s="43">
        <f t="shared" si="44"/>
        <v>92.678537122408741</v>
      </c>
    </row>
    <row r="148" spans="1:8" s="80" customFormat="1" ht="11.25" customHeight="1" x14ac:dyDescent="0.2">
      <c r="A148" s="91" t="s">
        <v>199</v>
      </c>
      <c r="B148" s="41">
        <v>57883</v>
      </c>
      <c r="C148" s="42">
        <v>43827.372109999997</v>
      </c>
      <c r="D148" s="41">
        <v>1390.8813700000001</v>
      </c>
      <c r="E148" s="42">
        <f t="shared" si="45"/>
        <v>45218.253479999999</v>
      </c>
      <c r="F148" s="42">
        <f t="shared" si="46"/>
        <v>12664.746520000001</v>
      </c>
      <c r="G148" s="42">
        <f t="shared" si="47"/>
        <v>14055.627890000003</v>
      </c>
      <c r="H148" s="43">
        <f t="shared" si="44"/>
        <v>78.120093084325276</v>
      </c>
    </row>
    <row r="149" spans="1:8" s="80" customFormat="1" ht="11.25" customHeight="1" x14ac:dyDescent="0.2">
      <c r="A149" s="82" t="s">
        <v>200</v>
      </c>
      <c r="B149" s="41">
        <v>2239519.1980000003</v>
      </c>
      <c r="C149" s="42">
        <v>2233814.3777299998</v>
      </c>
      <c r="D149" s="41">
        <v>4679.5937400000003</v>
      </c>
      <c r="E149" s="42">
        <f t="shared" si="45"/>
        <v>2238493.9714699998</v>
      </c>
      <c r="F149" s="42">
        <f t="shared" si="46"/>
        <v>1025.2265300005674</v>
      </c>
      <c r="G149" s="42">
        <f t="shared" si="47"/>
        <v>5704.8202700004913</v>
      </c>
      <c r="H149" s="43">
        <f t="shared" si="44"/>
        <v>99.954221132334283</v>
      </c>
    </row>
    <row r="150" spans="1:8" s="80" customFormat="1" ht="11.25" customHeight="1" x14ac:dyDescent="0.2">
      <c r="A150" s="82" t="s">
        <v>201</v>
      </c>
      <c r="B150" s="41">
        <v>1211671.6410000001</v>
      </c>
      <c r="C150" s="42">
        <v>725235.92933000007</v>
      </c>
      <c r="D150" s="41">
        <v>2796.2708600000001</v>
      </c>
      <c r="E150" s="42">
        <f t="shared" si="45"/>
        <v>728032.20019000012</v>
      </c>
      <c r="F150" s="42">
        <f t="shared" si="46"/>
        <v>483639.44080999994</v>
      </c>
      <c r="G150" s="42">
        <f t="shared" si="47"/>
        <v>486435.71166999999</v>
      </c>
      <c r="H150" s="43">
        <f t="shared" si="44"/>
        <v>60.084941790760297</v>
      </c>
    </row>
    <row r="151" spans="1:8" s="80" customFormat="1" ht="11.25" customHeight="1" x14ac:dyDescent="0.2">
      <c r="A151" s="82" t="s">
        <v>202</v>
      </c>
      <c r="B151" s="41">
        <v>586733.25199999998</v>
      </c>
      <c r="C151" s="42">
        <v>575717.26680999994</v>
      </c>
      <c r="D151" s="41">
        <v>2547.6066299999998</v>
      </c>
      <c r="E151" s="42">
        <f t="shared" si="45"/>
        <v>578264.87344</v>
      </c>
      <c r="F151" s="42">
        <f t="shared" si="46"/>
        <v>8468.3785599999828</v>
      </c>
      <c r="G151" s="42">
        <f t="shared" si="47"/>
        <v>11015.985190000036</v>
      </c>
      <c r="H151" s="43">
        <f t="shared" si="44"/>
        <v>98.556690194200897</v>
      </c>
    </row>
    <row r="152" spans="1:8" s="80" customFormat="1" ht="11.25" customHeight="1" x14ac:dyDescent="0.2">
      <c r="A152" s="82" t="s">
        <v>203</v>
      </c>
      <c r="B152" s="41">
        <v>704698.95100000012</v>
      </c>
      <c r="C152" s="42">
        <v>575310.65464999992</v>
      </c>
      <c r="D152" s="41">
        <v>5043.8155399999996</v>
      </c>
      <c r="E152" s="42">
        <f t="shared" si="45"/>
        <v>580354.47018999991</v>
      </c>
      <c r="F152" s="42">
        <f t="shared" si="46"/>
        <v>124344.48081000021</v>
      </c>
      <c r="G152" s="42">
        <f t="shared" si="47"/>
        <v>129388.29635000019</v>
      </c>
      <c r="H152" s="43">
        <f t="shared" si="44"/>
        <v>82.354950204828654</v>
      </c>
    </row>
    <row r="153" spans="1:8" s="80" customFormat="1" ht="11.25" customHeight="1" x14ac:dyDescent="0.2">
      <c r="A153" s="82" t="s">
        <v>204</v>
      </c>
      <c r="B153" s="41">
        <v>412826.07799999986</v>
      </c>
      <c r="C153" s="42">
        <v>353907.90000999998</v>
      </c>
      <c r="D153" s="41">
        <v>26937.584199999998</v>
      </c>
      <c r="E153" s="42">
        <f t="shared" si="45"/>
        <v>380845.48420999997</v>
      </c>
      <c r="F153" s="42">
        <f t="shared" si="46"/>
        <v>31980.593789999897</v>
      </c>
      <c r="G153" s="42">
        <f t="shared" si="47"/>
        <v>58918.17798999988</v>
      </c>
      <c r="H153" s="43">
        <f t="shared" si="44"/>
        <v>92.253252521028983</v>
      </c>
    </row>
    <row r="154" spans="1:8" s="80" customFormat="1" ht="11.25" customHeight="1" x14ac:dyDescent="0.2">
      <c r="A154" s="82" t="s">
        <v>205</v>
      </c>
      <c r="B154" s="41">
        <v>295248.40299999999</v>
      </c>
      <c r="C154" s="42">
        <v>258309.02424999999</v>
      </c>
      <c r="D154" s="41">
        <v>249.61226000000002</v>
      </c>
      <c r="E154" s="42">
        <f t="shared" si="45"/>
        <v>258558.63650999998</v>
      </c>
      <c r="F154" s="42">
        <f t="shared" si="46"/>
        <v>36689.766490000009</v>
      </c>
      <c r="G154" s="42">
        <f t="shared" si="47"/>
        <v>36939.378750000003</v>
      </c>
      <c r="H154" s="43">
        <f t="shared" si="44"/>
        <v>87.573254887343111</v>
      </c>
    </row>
    <row r="155" spans="1:8" s="80" customFormat="1" ht="11.25" customHeight="1" x14ac:dyDescent="0.2">
      <c r="A155" s="82" t="s">
        <v>206</v>
      </c>
      <c r="B155" s="41">
        <v>2443205</v>
      </c>
      <c r="C155" s="42">
        <v>2188613.4</v>
      </c>
      <c r="D155" s="41">
        <v>56483.982920000002</v>
      </c>
      <c r="E155" s="42">
        <f t="shared" si="45"/>
        <v>2245097.3829199998</v>
      </c>
      <c r="F155" s="42">
        <f t="shared" si="46"/>
        <v>198107.61708000023</v>
      </c>
      <c r="G155" s="42">
        <f t="shared" si="47"/>
        <v>254591.60000000009</v>
      </c>
      <c r="H155" s="43">
        <f t="shared" si="44"/>
        <v>91.891486097973768</v>
      </c>
    </row>
    <row r="156" spans="1:8" s="80" customFormat="1" ht="11.25" customHeight="1" x14ac:dyDescent="0.2">
      <c r="A156" s="82" t="s">
        <v>207</v>
      </c>
      <c r="B156" s="44">
        <v>85528.885000000009</v>
      </c>
      <c r="C156" s="44">
        <v>79640.138359999997</v>
      </c>
      <c r="D156" s="44">
        <v>954.18511000000001</v>
      </c>
      <c r="E156" s="44">
        <f t="shared" si="45"/>
        <v>80594.323470000003</v>
      </c>
      <c r="F156" s="44">
        <f t="shared" si="46"/>
        <v>4934.5615300000063</v>
      </c>
      <c r="G156" s="44">
        <f t="shared" si="47"/>
        <v>5888.7466400000121</v>
      </c>
      <c r="H156" s="40">
        <f t="shared" si="44"/>
        <v>94.230532141276015</v>
      </c>
    </row>
    <row r="157" spans="1:8" s="80" customFormat="1" ht="11.25" customHeight="1" x14ac:dyDescent="0.2">
      <c r="A157" s="47" t="s">
        <v>208</v>
      </c>
      <c r="B157" s="44">
        <v>3926080</v>
      </c>
      <c r="C157" s="44">
        <v>3919196.1138299997</v>
      </c>
      <c r="D157" s="44">
        <v>6548.8247699999993</v>
      </c>
      <c r="E157" s="44">
        <f t="shared" si="45"/>
        <v>3925744.9385999995</v>
      </c>
      <c r="F157" s="44">
        <f t="shared" si="46"/>
        <v>335.06140000047162</v>
      </c>
      <c r="G157" s="44">
        <f t="shared" si="47"/>
        <v>6883.8861700003035</v>
      </c>
      <c r="H157" s="40">
        <f t="shared" si="44"/>
        <v>99.991465752098776</v>
      </c>
    </row>
    <row r="158" spans="1:8" s="80" customFormat="1" ht="11.25" customHeight="1" x14ac:dyDescent="0.2">
      <c r="A158" s="47" t="s">
        <v>209</v>
      </c>
      <c r="B158" s="45">
        <v>87828.756999999983</v>
      </c>
      <c r="C158" s="44">
        <v>71920.847800000003</v>
      </c>
      <c r="D158" s="45">
        <v>771.36029000000008</v>
      </c>
      <c r="E158" s="44">
        <f t="shared" si="45"/>
        <v>72692.20809</v>
      </c>
      <c r="F158" s="44">
        <f t="shared" si="46"/>
        <v>15136.548909999983</v>
      </c>
      <c r="G158" s="44">
        <f t="shared" si="47"/>
        <v>15907.90919999998</v>
      </c>
      <c r="H158" s="43">
        <f t="shared" si="44"/>
        <v>82.765839541597998</v>
      </c>
    </row>
    <row r="159" spans="1:8" s="80" customFormat="1" ht="11.25" customHeight="1" x14ac:dyDescent="0.2">
      <c r="A159" s="82" t="s">
        <v>210</v>
      </c>
      <c r="B159" s="41">
        <v>104278.21800000001</v>
      </c>
      <c r="C159" s="42">
        <v>97391.846780000007</v>
      </c>
      <c r="D159" s="41">
        <v>712.12175999999999</v>
      </c>
      <c r="E159" s="42">
        <f t="shared" si="45"/>
        <v>98103.968540000002</v>
      </c>
      <c r="F159" s="42">
        <f t="shared" si="46"/>
        <v>6174.2494600000064</v>
      </c>
      <c r="G159" s="42">
        <f t="shared" si="47"/>
        <v>6886.3712200000009</v>
      </c>
      <c r="H159" s="43">
        <f t="shared" si="44"/>
        <v>94.079061209120383</v>
      </c>
    </row>
    <row r="160" spans="1:8" s="80" customFormat="1" ht="11.25" customHeight="1" x14ac:dyDescent="0.2">
      <c r="A160" s="47"/>
      <c r="B160" s="41"/>
      <c r="C160" s="42"/>
      <c r="D160" s="41"/>
      <c r="E160" s="42"/>
      <c r="F160" s="42"/>
      <c r="G160" s="42"/>
      <c r="H160" s="43"/>
    </row>
    <row r="161" spans="1:8" s="80" customFormat="1" ht="11.25" customHeight="1" x14ac:dyDescent="0.2">
      <c r="A161" s="38" t="s">
        <v>211</v>
      </c>
      <c r="B161" s="54">
        <f t="shared" ref="B161:G161" si="48">SUM(B162:B169)</f>
        <v>116248873.48767996</v>
      </c>
      <c r="C161" s="46">
        <f t="shared" si="48"/>
        <v>88579755.213239998</v>
      </c>
      <c r="D161" s="54">
        <f t="shared" si="48"/>
        <v>3573864.092195</v>
      </c>
      <c r="E161" s="46">
        <f t="shared" si="48"/>
        <v>92153619.305434987</v>
      </c>
      <c r="F161" s="46">
        <f t="shared" si="48"/>
        <v>24095254.182244971</v>
      </c>
      <c r="G161" s="46">
        <f t="shared" si="48"/>
        <v>27669118.274439968</v>
      </c>
      <c r="H161" s="43">
        <f t="shared" ref="H161:H169" si="49">E161/B161*100</f>
        <v>79.272698771744587</v>
      </c>
    </row>
    <row r="162" spans="1:8" s="80" customFormat="1" ht="11.25" customHeight="1" x14ac:dyDescent="0.2">
      <c r="A162" s="82" t="s">
        <v>101</v>
      </c>
      <c r="B162" s="41">
        <v>114776033.21564996</v>
      </c>
      <c r="C162" s="42">
        <v>87288007.846949995</v>
      </c>
      <c r="D162" s="41">
        <v>3558222.5103549999</v>
      </c>
      <c r="E162" s="42">
        <f t="shared" ref="E162:E169" si="50">SUM(C162:D162)</f>
        <v>90846230.35730499</v>
      </c>
      <c r="F162" s="42">
        <f t="shared" ref="F162:F169" si="51">B162-E162</f>
        <v>23929802.858344972</v>
      </c>
      <c r="G162" s="42">
        <f t="shared" ref="G162:G169" si="52">B162-C162</f>
        <v>27488025.368699968</v>
      </c>
      <c r="H162" s="43">
        <f t="shared" si="49"/>
        <v>79.150871320510063</v>
      </c>
    </row>
    <row r="163" spans="1:8" s="80" customFormat="1" ht="11.25" customHeight="1" x14ac:dyDescent="0.2">
      <c r="A163" s="82" t="s">
        <v>212</v>
      </c>
      <c r="B163" s="44">
        <v>53977.947000000015</v>
      </c>
      <c r="C163" s="44">
        <v>40840.461689999996</v>
      </c>
      <c r="D163" s="44">
        <v>51.202809999999999</v>
      </c>
      <c r="E163" s="44">
        <f t="shared" si="50"/>
        <v>40891.664499999999</v>
      </c>
      <c r="F163" s="44">
        <f t="shared" si="51"/>
        <v>13086.282500000016</v>
      </c>
      <c r="G163" s="44">
        <f t="shared" si="52"/>
        <v>13137.485310000018</v>
      </c>
      <c r="H163" s="40">
        <f t="shared" si="49"/>
        <v>75.756242637386677</v>
      </c>
    </row>
    <row r="164" spans="1:8" s="80" customFormat="1" ht="11.25" customHeight="1" x14ac:dyDescent="0.2">
      <c r="A164" s="47" t="s">
        <v>213</v>
      </c>
      <c r="B164" s="44">
        <v>42066.338000000003</v>
      </c>
      <c r="C164" s="44">
        <v>40254.495210000001</v>
      </c>
      <c r="D164" s="44">
        <v>245.27221</v>
      </c>
      <c r="E164" s="44">
        <f t="shared" si="50"/>
        <v>40499.767420000004</v>
      </c>
      <c r="F164" s="44">
        <f t="shared" si="51"/>
        <v>1566.5705799999996</v>
      </c>
      <c r="G164" s="44">
        <f t="shared" si="52"/>
        <v>1811.8427900000024</v>
      </c>
      <c r="H164" s="40">
        <f t="shared" si="49"/>
        <v>96.27595209262094</v>
      </c>
    </row>
    <row r="165" spans="1:8" s="80" customFormat="1" ht="11.25" customHeight="1" x14ac:dyDescent="0.2">
      <c r="A165" s="47" t="s">
        <v>214</v>
      </c>
      <c r="B165" s="45">
        <v>49358.720999999998</v>
      </c>
      <c r="C165" s="44">
        <v>35233.36204</v>
      </c>
      <c r="D165" s="45">
        <v>2300.0968499999999</v>
      </c>
      <c r="E165" s="44">
        <f t="shared" si="50"/>
        <v>37533.458890000002</v>
      </c>
      <c r="F165" s="44">
        <f t="shared" si="51"/>
        <v>11825.262109999996</v>
      </c>
      <c r="G165" s="44">
        <f t="shared" si="52"/>
        <v>14125.358959999998</v>
      </c>
      <c r="H165" s="43">
        <f t="shared" si="49"/>
        <v>76.042203139745055</v>
      </c>
    </row>
    <row r="166" spans="1:8" s="80" customFormat="1" ht="11.25" customHeight="1" x14ac:dyDescent="0.2">
      <c r="A166" s="82" t="s">
        <v>215</v>
      </c>
      <c r="B166" s="41">
        <v>75883.170030000008</v>
      </c>
      <c r="C166" s="42">
        <v>70355.259730000005</v>
      </c>
      <c r="D166" s="41">
        <v>88.191699999999997</v>
      </c>
      <c r="E166" s="42">
        <f t="shared" si="50"/>
        <v>70443.451430000001</v>
      </c>
      <c r="F166" s="42">
        <f t="shared" si="51"/>
        <v>5439.7186000000074</v>
      </c>
      <c r="G166" s="42">
        <f t="shared" si="52"/>
        <v>5527.9103000000032</v>
      </c>
      <c r="H166" s="43">
        <f t="shared" si="49"/>
        <v>92.831455778864481</v>
      </c>
    </row>
    <row r="167" spans="1:8" s="80" customFormat="1" ht="11.25" customHeight="1" x14ac:dyDescent="0.2">
      <c r="A167" s="82" t="s">
        <v>317</v>
      </c>
      <c r="B167" s="41">
        <v>234274.67299999995</v>
      </c>
      <c r="C167" s="42">
        <v>180852.85996</v>
      </c>
      <c r="D167" s="41">
        <v>305.51060999999999</v>
      </c>
      <c r="E167" s="42">
        <f t="shared" si="50"/>
        <v>181158.37057</v>
      </c>
      <c r="F167" s="42">
        <f t="shared" si="51"/>
        <v>53116.302429999952</v>
      </c>
      <c r="G167" s="42">
        <f t="shared" si="52"/>
        <v>53421.81303999995</v>
      </c>
      <c r="H167" s="43">
        <f t="shared" si="49"/>
        <v>77.327338994941215</v>
      </c>
    </row>
    <row r="168" spans="1:8" s="80" customFormat="1" ht="11.25" customHeight="1" x14ac:dyDescent="0.2">
      <c r="A168" s="82" t="s">
        <v>268</v>
      </c>
      <c r="B168" s="44">
        <v>863206.12100000039</v>
      </c>
      <c r="C168" s="44">
        <v>785443.67972000013</v>
      </c>
      <c r="D168" s="44">
        <v>12170.101289999999</v>
      </c>
      <c r="E168" s="44">
        <f t="shared" si="50"/>
        <v>797613.78101000015</v>
      </c>
      <c r="F168" s="44">
        <f t="shared" si="51"/>
        <v>65592.339990000241</v>
      </c>
      <c r="G168" s="44">
        <f t="shared" si="52"/>
        <v>77762.441280000261</v>
      </c>
      <c r="H168" s="40">
        <f t="shared" si="49"/>
        <v>92.401311993245216</v>
      </c>
    </row>
    <row r="169" spans="1:8" s="80" customFormat="1" ht="11.25" customHeight="1" x14ac:dyDescent="0.2">
      <c r="A169" s="47" t="s">
        <v>278</v>
      </c>
      <c r="B169" s="44">
        <v>154073.302</v>
      </c>
      <c r="C169" s="44">
        <v>138767.24794</v>
      </c>
      <c r="D169" s="44">
        <v>481.20636999999999</v>
      </c>
      <c r="E169" s="44">
        <f t="shared" si="50"/>
        <v>139248.45431</v>
      </c>
      <c r="F169" s="44">
        <f t="shared" si="51"/>
        <v>14824.847689999995</v>
      </c>
      <c r="G169" s="44">
        <f t="shared" si="52"/>
        <v>15306.054059999995</v>
      </c>
      <c r="H169" s="40">
        <f t="shared" si="49"/>
        <v>90.378055446621119</v>
      </c>
    </row>
    <row r="170" spans="1:8" s="80" customFormat="1" ht="11.25" customHeight="1" x14ac:dyDescent="0.2">
      <c r="A170" s="47"/>
      <c r="B170" s="45"/>
      <c r="C170" s="44"/>
      <c r="D170" s="45"/>
      <c r="E170" s="44"/>
      <c r="F170" s="44"/>
      <c r="G170" s="44"/>
      <c r="H170" s="43"/>
    </row>
    <row r="171" spans="1:8" s="80" customFormat="1" ht="11.25" customHeight="1" x14ac:dyDescent="0.2">
      <c r="A171" s="38" t="s">
        <v>216</v>
      </c>
      <c r="B171" s="54">
        <f t="shared" ref="B171:G171" si="53">SUM(B172:B174)</f>
        <v>3625900.429</v>
      </c>
      <c r="C171" s="46">
        <f t="shared" si="53"/>
        <v>2106161.8895299998</v>
      </c>
      <c r="D171" s="54">
        <f t="shared" si="53"/>
        <v>158138.27174000003</v>
      </c>
      <c r="E171" s="46">
        <f t="shared" si="53"/>
        <v>2264300.16127</v>
      </c>
      <c r="F171" s="46">
        <f t="shared" si="53"/>
        <v>1361600.26773</v>
      </c>
      <c r="G171" s="46">
        <f t="shared" si="53"/>
        <v>1519738.5394699997</v>
      </c>
      <c r="H171" s="43">
        <f>E171/B171*100</f>
        <v>62.447941017908192</v>
      </c>
    </row>
    <row r="172" spans="1:8" s="80" customFormat="1" ht="11.25" customHeight="1" x14ac:dyDescent="0.2">
      <c r="A172" s="82" t="s">
        <v>192</v>
      </c>
      <c r="B172" s="41">
        <v>3321314.7369999997</v>
      </c>
      <c r="C172" s="42">
        <v>1864630.4150799999</v>
      </c>
      <c r="D172" s="41">
        <v>154167.14378000001</v>
      </c>
      <c r="E172" s="42">
        <f>SUM(C172:D172)</f>
        <v>2018797.55886</v>
      </c>
      <c r="F172" s="42">
        <f>B172-E172</f>
        <v>1302517.1781399997</v>
      </c>
      <c r="G172" s="42">
        <f>B172-C172</f>
        <v>1456684.3219199998</v>
      </c>
      <c r="H172" s="43">
        <f>E172/B172*100</f>
        <v>60.783084974460834</v>
      </c>
    </row>
    <row r="173" spans="1:8" s="80" customFormat="1" ht="11.45" customHeight="1" x14ac:dyDescent="0.2">
      <c r="A173" s="82" t="s">
        <v>217</v>
      </c>
      <c r="B173" s="41">
        <v>66854.449999999983</v>
      </c>
      <c r="C173" s="42">
        <v>65323.244380000004</v>
      </c>
      <c r="D173" s="41">
        <v>319.55586999999997</v>
      </c>
      <c r="E173" s="42">
        <f>SUM(C173:D173)</f>
        <v>65642.80025</v>
      </c>
      <c r="F173" s="42">
        <f>B173-E173</f>
        <v>1211.6497499999823</v>
      </c>
      <c r="G173" s="42">
        <f>B173-C173</f>
        <v>1531.2056199999788</v>
      </c>
      <c r="H173" s="43">
        <f>E173/B173*100</f>
        <v>98.187630367163308</v>
      </c>
    </row>
    <row r="174" spans="1:8" s="80" customFormat="1" ht="11.25" customHeight="1" x14ac:dyDescent="0.2">
      <c r="A174" s="82" t="s">
        <v>218</v>
      </c>
      <c r="B174" s="41">
        <v>237731.242</v>
      </c>
      <c r="C174" s="42">
        <v>176208.23006999999</v>
      </c>
      <c r="D174" s="41">
        <v>3651.5720899999997</v>
      </c>
      <c r="E174" s="42">
        <f>SUM(C174:D174)</f>
        <v>179859.80215999999</v>
      </c>
      <c r="F174" s="42">
        <f>B174-E174</f>
        <v>57871.439840000006</v>
      </c>
      <c r="G174" s="42">
        <f>B174-C174</f>
        <v>61523.011930000008</v>
      </c>
      <c r="H174" s="43">
        <f>E174/B174*100</f>
        <v>75.656779751312627</v>
      </c>
    </row>
    <row r="175" spans="1:8" s="80" customFormat="1" ht="11.25" customHeight="1" x14ac:dyDescent="0.2">
      <c r="A175" s="47" t="s">
        <v>219</v>
      </c>
      <c r="B175" s="44"/>
      <c r="C175" s="44"/>
      <c r="D175" s="44"/>
      <c r="E175" s="44"/>
      <c r="F175" s="44"/>
      <c r="G175" s="44"/>
      <c r="H175" s="40"/>
    </row>
    <row r="176" spans="1:8" s="80" customFormat="1" ht="11.25" customHeight="1" x14ac:dyDescent="0.2">
      <c r="A176" s="38" t="s">
        <v>220</v>
      </c>
      <c r="B176" s="46">
        <f t="shared" ref="B176:G176" si="54">SUM(B177:B183)</f>
        <v>16678298.858710002</v>
      </c>
      <c r="C176" s="46">
        <f t="shared" si="54"/>
        <v>14394290.13436</v>
      </c>
      <c r="D176" s="46">
        <f t="shared" si="54"/>
        <v>259728.17677000002</v>
      </c>
      <c r="E176" s="46">
        <f t="shared" si="54"/>
        <v>14654018.311129998</v>
      </c>
      <c r="F176" s="46">
        <f t="shared" si="54"/>
        <v>2024280.5475800023</v>
      </c>
      <c r="G176" s="46">
        <f t="shared" si="54"/>
        <v>2284008.7243500035</v>
      </c>
      <c r="H176" s="40">
        <f t="shared" ref="H176:H183" si="55">E176/B176*100</f>
        <v>87.862787657610227</v>
      </c>
    </row>
    <row r="177" spans="1:8" s="80" customFormat="1" ht="11.25" customHeight="1" x14ac:dyDescent="0.2">
      <c r="A177" s="47" t="s">
        <v>192</v>
      </c>
      <c r="B177" s="45">
        <v>4226535.5502600055</v>
      </c>
      <c r="C177" s="44">
        <v>3977509.5936900005</v>
      </c>
      <c r="D177" s="45">
        <v>21888.642810000001</v>
      </c>
      <c r="E177" s="44">
        <f t="shared" ref="E177:E183" si="56">SUM(C177:D177)</f>
        <v>3999398.2365000006</v>
      </c>
      <c r="F177" s="44">
        <f t="shared" ref="F177:F183" si="57">B177-E177</f>
        <v>227137.31376000494</v>
      </c>
      <c r="G177" s="44">
        <f t="shared" ref="G177:G183" si="58">B177-C177</f>
        <v>249025.95657000504</v>
      </c>
      <c r="H177" s="43">
        <f t="shared" si="55"/>
        <v>94.6259220806499</v>
      </c>
    </row>
    <row r="178" spans="1:8" s="80" customFormat="1" ht="11.25" customHeight="1" x14ac:dyDescent="0.2">
      <c r="A178" s="82" t="s">
        <v>221</v>
      </c>
      <c r="B178" s="41">
        <v>322874.94599999994</v>
      </c>
      <c r="C178" s="42">
        <v>303780.10060000001</v>
      </c>
      <c r="D178" s="41">
        <v>3147.6452000000004</v>
      </c>
      <c r="E178" s="42">
        <f t="shared" si="56"/>
        <v>306927.74580000003</v>
      </c>
      <c r="F178" s="42">
        <f t="shared" si="57"/>
        <v>15947.200199999905</v>
      </c>
      <c r="G178" s="42">
        <f t="shared" si="58"/>
        <v>19094.845399999933</v>
      </c>
      <c r="H178" s="43">
        <f t="shared" si="55"/>
        <v>95.060874063607301</v>
      </c>
    </row>
    <row r="179" spans="1:8" s="80" customFormat="1" ht="11.25" customHeight="1" x14ac:dyDescent="0.2">
      <c r="A179" s="82" t="s">
        <v>222</v>
      </c>
      <c r="B179" s="41">
        <v>62801.128000000004</v>
      </c>
      <c r="C179" s="42">
        <v>44234.931570000001</v>
      </c>
      <c r="D179" s="41">
        <v>3332.2725299999997</v>
      </c>
      <c r="E179" s="42">
        <f t="shared" si="56"/>
        <v>47567.204100000003</v>
      </c>
      <c r="F179" s="42">
        <f t="shared" si="57"/>
        <v>15233.923900000002</v>
      </c>
      <c r="G179" s="42">
        <f t="shared" si="58"/>
        <v>18566.196430000004</v>
      </c>
      <c r="H179" s="43">
        <f t="shared" si="55"/>
        <v>75.742595101158045</v>
      </c>
    </row>
    <row r="180" spans="1:8" s="80" customFormat="1" ht="11.25" customHeight="1" x14ac:dyDescent="0.2">
      <c r="A180" s="82" t="s">
        <v>223</v>
      </c>
      <c r="B180" s="41">
        <v>97035</v>
      </c>
      <c r="C180" s="42">
        <v>82446.502569999997</v>
      </c>
      <c r="D180" s="41">
        <v>1178.8183200000001</v>
      </c>
      <c r="E180" s="42">
        <f t="shared" si="56"/>
        <v>83625.320890000003</v>
      </c>
      <c r="F180" s="42">
        <f t="shared" si="57"/>
        <v>13409.679109999997</v>
      </c>
      <c r="G180" s="42">
        <f t="shared" si="58"/>
        <v>14588.497430000003</v>
      </c>
      <c r="H180" s="43">
        <f t="shared" si="55"/>
        <v>86.180574936878457</v>
      </c>
    </row>
    <row r="181" spans="1:8" s="80" customFormat="1" ht="11.25" customHeight="1" x14ac:dyDescent="0.2">
      <c r="A181" s="82" t="s">
        <v>224</v>
      </c>
      <c r="B181" s="41">
        <v>90136.999999999971</v>
      </c>
      <c r="C181" s="42">
        <v>84795.78873</v>
      </c>
      <c r="D181" s="41">
        <v>322.41684000000004</v>
      </c>
      <c r="E181" s="42">
        <f t="shared" si="56"/>
        <v>85118.205570000006</v>
      </c>
      <c r="F181" s="42">
        <f t="shared" si="57"/>
        <v>5018.7944299999654</v>
      </c>
      <c r="G181" s="42">
        <f t="shared" si="58"/>
        <v>5341.2112699999707</v>
      </c>
      <c r="H181" s="43">
        <f t="shared" si="55"/>
        <v>94.432037420815021</v>
      </c>
    </row>
    <row r="182" spans="1:8" s="80" customFormat="1" ht="11.25" customHeight="1" x14ac:dyDescent="0.2">
      <c r="A182" s="82" t="s">
        <v>252</v>
      </c>
      <c r="B182" s="41">
        <v>541370.35599999991</v>
      </c>
      <c r="C182" s="42">
        <v>451764.29592</v>
      </c>
      <c r="D182" s="41">
        <v>13553.48388</v>
      </c>
      <c r="E182" s="42">
        <f t="shared" si="56"/>
        <v>465317.77980000002</v>
      </c>
      <c r="F182" s="42">
        <f t="shared" si="57"/>
        <v>76052.576199999894</v>
      </c>
      <c r="G182" s="42">
        <f t="shared" si="58"/>
        <v>89606.060079999908</v>
      </c>
      <c r="H182" s="43">
        <f t="shared" si="55"/>
        <v>85.951839557317783</v>
      </c>
    </row>
    <row r="183" spans="1:8" s="80" customFormat="1" ht="11.25" customHeight="1" x14ac:dyDescent="0.2">
      <c r="A183" s="82" t="s">
        <v>318</v>
      </c>
      <c r="B183" s="41">
        <v>11337544.878449997</v>
      </c>
      <c r="C183" s="42">
        <v>9449758.9212799985</v>
      </c>
      <c r="D183" s="41">
        <v>216304.89719000002</v>
      </c>
      <c r="E183" s="42">
        <f t="shared" si="56"/>
        <v>9666063.8184699994</v>
      </c>
      <c r="F183" s="42">
        <f t="shared" si="57"/>
        <v>1671481.0599799976</v>
      </c>
      <c r="G183" s="42">
        <f t="shared" si="58"/>
        <v>1887785.9571699984</v>
      </c>
      <c r="H183" s="43">
        <f t="shared" si="55"/>
        <v>85.257116263706351</v>
      </c>
    </row>
    <row r="184" spans="1:8" s="80" customFormat="1" ht="11.25" customHeight="1" x14ac:dyDescent="0.2">
      <c r="A184" s="47"/>
      <c r="B184" s="44"/>
      <c r="C184" s="44"/>
      <c r="D184" s="44"/>
      <c r="E184" s="44"/>
      <c r="F184" s="44"/>
      <c r="G184" s="44"/>
      <c r="H184" s="40"/>
    </row>
    <row r="185" spans="1:8" s="80" customFormat="1" ht="11.25" customHeight="1" x14ac:dyDescent="0.2">
      <c r="A185" s="38" t="s">
        <v>225</v>
      </c>
      <c r="B185" s="92">
        <f t="shared" ref="B185:G185" si="59">SUM(B186:B192)</f>
        <v>40385073.815710001</v>
      </c>
      <c r="C185" s="92">
        <f t="shared" si="59"/>
        <v>32621822.354959991</v>
      </c>
      <c r="D185" s="92">
        <f t="shared" si="59"/>
        <v>1540836.0329599997</v>
      </c>
      <c r="E185" s="92">
        <f t="shared" si="59"/>
        <v>34162658.38792</v>
      </c>
      <c r="F185" s="92">
        <f t="shared" si="59"/>
        <v>6222415.4277900029</v>
      </c>
      <c r="G185" s="92">
        <f t="shared" si="59"/>
        <v>7763251.4607500043</v>
      </c>
      <c r="H185" s="40">
        <f t="shared" ref="H185:H192" si="60">E185/B185*100</f>
        <v>84.592289081394597</v>
      </c>
    </row>
    <row r="186" spans="1:8" s="80" customFormat="1" ht="11.25" customHeight="1" x14ac:dyDescent="0.2">
      <c r="A186" s="47" t="s">
        <v>192</v>
      </c>
      <c r="B186" s="93">
        <v>29086297.817639999</v>
      </c>
      <c r="C186" s="55">
        <v>22314174.888909996</v>
      </c>
      <c r="D186" s="93">
        <v>1330566.2262799998</v>
      </c>
      <c r="E186" s="55">
        <f t="shared" ref="E186:E192" si="61">SUM(C186:D186)</f>
        <v>23644741.115189996</v>
      </c>
      <c r="F186" s="55">
        <f t="shared" ref="F186:F192" si="62">B186-E186</f>
        <v>5441556.7024500035</v>
      </c>
      <c r="G186" s="55">
        <f t="shared" ref="G186:G192" si="63">B186-C186</f>
        <v>6772122.9287300035</v>
      </c>
      <c r="H186" s="43">
        <f t="shared" si="60"/>
        <v>81.291683332933985</v>
      </c>
    </row>
    <row r="187" spans="1:8" s="80" customFormat="1" ht="11.25" customHeight="1" x14ac:dyDescent="0.2">
      <c r="A187" s="82" t="s">
        <v>226</v>
      </c>
      <c r="B187" s="41">
        <v>109063.57</v>
      </c>
      <c r="C187" s="42">
        <v>108624.69219</v>
      </c>
      <c r="D187" s="41">
        <v>431.05417999999997</v>
      </c>
      <c r="E187" s="42">
        <f t="shared" si="61"/>
        <v>109055.74637000001</v>
      </c>
      <c r="F187" s="42">
        <f t="shared" si="62"/>
        <v>7.8236299999989569</v>
      </c>
      <c r="G187" s="42">
        <f t="shared" si="63"/>
        <v>438.87781000000541</v>
      </c>
      <c r="H187" s="43">
        <f t="shared" si="60"/>
        <v>99.992826541438177</v>
      </c>
    </row>
    <row r="188" spans="1:8" s="80" customFormat="1" ht="11.25" customHeight="1" x14ac:dyDescent="0.2">
      <c r="A188" s="82" t="s">
        <v>227</v>
      </c>
      <c r="B188" s="41">
        <v>816944.8250000003</v>
      </c>
      <c r="C188" s="42">
        <v>731872.81693000009</v>
      </c>
      <c r="D188" s="41">
        <v>5888.2349000000004</v>
      </c>
      <c r="E188" s="42">
        <f t="shared" si="61"/>
        <v>737761.05183000013</v>
      </c>
      <c r="F188" s="42">
        <f t="shared" si="62"/>
        <v>79183.773170000175</v>
      </c>
      <c r="G188" s="42">
        <f t="shared" si="63"/>
        <v>85072.008070000215</v>
      </c>
      <c r="H188" s="43">
        <f t="shared" si="60"/>
        <v>90.307329118585187</v>
      </c>
    </row>
    <row r="189" spans="1:8" s="80" customFormat="1" ht="11.25" customHeight="1" x14ac:dyDescent="0.2">
      <c r="A189" s="82" t="s">
        <v>228</v>
      </c>
      <c r="B189" s="41">
        <v>37390.231000000014</v>
      </c>
      <c r="C189" s="42">
        <v>34901.649880000004</v>
      </c>
      <c r="D189" s="41">
        <v>0</v>
      </c>
      <c r="E189" s="42">
        <f t="shared" si="61"/>
        <v>34901.649880000004</v>
      </c>
      <c r="F189" s="42">
        <f t="shared" si="62"/>
        <v>2488.5811200000098</v>
      </c>
      <c r="G189" s="42">
        <f t="shared" si="63"/>
        <v>2488.5811200000098</v>
      </c>
      <c r="H189" s="43">
        <f t="shared" si="60"/>
        <v>93.344301296239635</v>
      </c>
    </row>
    <row r="190" spans="1:8" s="80" customFormat="1" ht="11.25" customHeight="1" x14ac:dyDescent="0.2">
      <c r="A190" s="82" t="s">
        <v>229</v>
      </c>
      <c r="B190" s="41">
        <v>1411603.9900000005</v>
      </c>
      <c r="C190" s="42">
        <v>954191.16457999987</v>
      </c>
      <c r="D190" s="41">
        <v>1576.7668999999999</v>
      </c>
      <c r="E190" s="42">
        <f t="shared" si="61"/>
        <v>955767.93147999991</v>
      </c>
      <c r="F190" s="42">
        <f t="shared" si="62"/>
        <v>455836.05852000054</v>
      </c>
      <c r="G190" s="42">
        <f t="shared" si="63"/>
        <v>457412.82542000059</v>
      </c>
      <c r="H190" s="43">
        <f t="shared" si="60"/>
        <v>67.707936379522394</v>
      </c>
    </row>
    <row r="191" spans="1:8" s="80" customFormat="1" ht="11.25" customHeight="1" x14ac:dyDescent="0.2">
      <c r="A191" s="82" t="s">
        <v>230</v>
      </c>
      <c r="B191" s="41">
        <v>8896137.9019999988</v>
      </c>
      <c r="C191" s="42">
        <v>8454398.5048799999</v>
      </c>
      <c r="D191" s="41">
        <v>202241.37166</v>
      </c>
      <c r="E191" s="42">
        <f t="shared" si="61"/>
        <v>8656639.8765399996</v>
      </c>
      <c r="F191" s="42">
        <f t="shared" si="62"/>
        <v>239498.02545999922</v>
      </c>
      <c r="G191" s="42">
        <f t="shared" si="63"/>
        <v>441739.39711999893</v>
      </c>
      <c r="H191" s="43">
        <f t="shared" si="60"/>
        <v>97.307842705471586</v>
      </c>
    </row>
    <row r="192" spans="1:8" s="80" customFormat="1" ht="11.25" customHeight="1" x14ac:dyDescent="0.2">
      <c r="A192" s="82" t="s">
        <v>231</v>
      </c>
      <c r="B192" s="44">
        <v>27635.480070000001</v>
      </c>
      <c r="C192" s="44">
        <v>23658.637589999998</v>
      </c>
      <c r="D192" s="44">
        <v>132.37904</v>
      </c>
      <c r="E192" s="44">
        <f t="shared" si="61"/>
        <v>23791.016629999998</v>
      </c>
      <c r="F192" s="44">
        <f t="shared" si="62"/>
        <v>3844.4634400000032</v>
      </c>
      <c r="G192" s="44">
        <f t="shared" si="63"/>
        <v>3976.842480000003</v>
      </c>
      <c r="H192" s="40">
        <f t="shared" si="60"/>
        <v>86.088667791324525</v>
      </c>
    </row>
    <row r="193" spans="1:8" s="80" customFormat="1" ht="11.25" customHeight="1" x14ac:dyDescent="0.2">
      <c r="A193" s="47"/>
      <c r="B193" s="44"/>
      <c r="C193" s="44"/>
      <c r="D193" s="44"/>
      <c r="E193" s="44"/>
      <c r="F193" s="44"/>
      <c r="G193" s="44"/>
      <c r="H193" s="40"/>
    </row>
    <row r="194" spans="1:8" s="80" customFormat="1" ht="11.25" customHeight="1" x14ac:dyDescent="0.2">
      <c r="A194" s="38" t="s">
        <v>232</v>
      </c>
      <c r="B194" s="56">
        <f t="shared" ref="B194:G194" si="64">SUM(B195:B200)</f>
        <v>7022025.9761100002</v>
      </c>
      <c r="C194" s="57">
        <f t="shared" si="64"/>
        <v>4757977.4325200003</v>
      </c>
      <c r="D194" s="56">
        <f t="shared" si="64"/>
        <v>42319.133159999998</v>
      </c>
      <c r="E194" s="57">
        <f t="shared" si="64"/>
        <v>4800296.56568</v>
      </c>
      <c r="F194" s="57">
        <f t="shared" si="64"/>
        <v>2221729.4104300002</v>
      </c>
      <c r="G194" s="57">
        <f t="shared" si="64"/>
        <v>2264048.5435899999</v>
      </c>
      <c r="H194" s="43">
        <f t="shared" ref="H194:H200" si="65">E194/B194*100</f>
        <v>68.360564059593898</v>
      </c>
    </row>
    <row r="195" spans="1:8" s="80" customFormat="1" ht="11.25" customHeight="1" x14ac:dyDescent="0.2">
      <c r="A195" s="82" t="s">
        <v>233</v>
      </c>
      <c r="B195" s="41">
        <v>1602111.8567400018</v>
      </c>
      <c r="C195" s="42">
        <v>1504899.0790000001</v>
      </c>
      <c r="D195" s="41">
        <v>12973.941069999993</v>
      </c>
      <c r="E195" s="42">
        <f t="shared" ref="E195:E200" si="66">SUM(C195:D195)</f>
        <v>1517873.0200700001</v>
      </c>
      <c r="F195" s="42">
        <f t="shared" ref="F195:F200" si="67">B195-E195</f>
        <v>84238.836670001736</v>
      </c>
      <c r="G195" s="42">
        <f t="shared" ref="G195:G200" si="68">B195-C195</f>
        <v>97212.777740001678</v>
      </c>
      <c r="H195" s="43">
        <f t="shared" si="65"/>
        <v>94.742012780467661</v>
      </c>
    </row>
    <row r="196" spans="1:8" s="80" customFormat="1" ht="11.25" customHeight="1" x14ac:dyDescent="0.2">
      <c r="A196" s="82" t="s">
        <v>234</v>
      </c>
      <c r="B196" s="41">
        <v>30096.053999999996</v>
      </c>
      <c r="C196" s="42">
        <v>24618.10628</v>
      </c>
      <c r="D196" s="41">
        <v>208.8741</v>
      </c>
      <c r="E196" s="42">
        <f t="shared" si="66"/>
        <v>24826.980380000001</v>
      </c>
      <c r="F196" s="42">
        <f t="shared" si="67"/>
        <v>5269.0736199999956</v>
      </c>
      <c r="G196" s="42">
        <f t="shared" si="68"/>
        <v>5477.9477199999965</v>
      </c>
      <c r="H196" s="43">
        <f t="shared" si="65"/>
        <v>82.49247685427467</v>
      </c>
    </row>
    <row r="197" spans="1:8" s="80" customFormat="1" ht="11.25" customHeight="1" x14ac:dyDescent="0.2">
      <c r="A197" s="82" t="s">
        <v>235</v>
      </c>
      <c r="B197" s="41">
        <v>134034</v>
      </c>
      <c r="C197" s="42">
        <v>117772.87965999999</v>
      </c>
      <c r="D197" s="41">
        <v>0</v>
      </c>
      <c r="E197" s="42">
        <f t="shared" si="66"/>
        <v>117772.87965999999</v>
      </c>
      <c r="F197" s="42">
        <f t="shared" si="67"/>
        <v>16261.120340000009</v>
      </c>
      <c r="G197" s="42">
        <f t="shared" si="68"/>
        <v>16261.120340000009</v>
      </c>
      <c r="H197" s="43">
        <f t="shared" si="65"/>
        <v>87.867913857677891</v>
      </c>
    </row>
    <row r="198" spans="1:8" s="80" customFormat="1" ht="11.25" customHeight="1" x14ac:dyDescent="0.2">
      <c r="A198" s="82" t="s">
        <v>236</v>
      </c>
      <c r="B198" s="41">
        <v>43860.750999999997</v>
      </c>
      <c r="C198" s="42">
        <v>31121.18118</v>
      </c>
      <c r="D198" s="41">
        <v>2067.53496</v>
      </c>
      <c r="E198" s="42">
        <f t="shared" si="66"/>
        <v>33188.716139999997</v>
      </c>
      <c r="F198" s="42">
        <f t="shared" si="67"/>
        <v>10672.03486</v>
      </c>
      <c r="G198" s="42">
        <f t="shared" si="68"/>
        <v>12739.569819999997</v>
      </c>
      <c r="H198" s="43">
        <f t="shared" si="65"/>
        <v>75.668371797828996</v>
      </c>
    </row>
    <row r="199" spans="1:8" s="80" customFormat="1" ht="11.25" customHeight="1" x14ac:dyDescent="0.2">
      <c r="A199" s="82" t="s">
        <v>237</v>
      </c>
      <c r="B199" s="41">
        <v>68475.698000000004</v>
      </c>
      <c r="C199" s="42">
        <v>59567.058850000001</v>
      </c>
      <c r="D199" s="41">
        <v>743.43005000000005</v>
      </c>
      <c r="E199" s="42">
        <f t="shared" si="66"/>
        <v>60310.488900000004</v>
      </c>
      <c r="F199" s="42">
        <f t="shared" si="67"/>
        <v>8165.2091</v>
      </c>
      <c r="G199" s="42">
        <f t="shared" si="68"/>
        <v>8908.6391500000027</v>
      </c>
      <c r="H199" s="43">
        <f t="shared" si="65"/>
        <v>88.075756307003985</v>
      </c>
    </row>
    <row r="200" spans="1:8" s="80" customFormat="1" ht="11.25" customHeight="1" x14ac:dyDescent="0.2">
      <c r="A200" s="82" t="s">
        <v>238</v>
      </c>
      <c r="B200" s="41">
        <v>5143447.6163699981</v>
      </c>
      <c r="C200" s="42">
        <v>3019999.1275499999</v>
      </c>
      <c r="D200" s="41">
        <v>26325.352980000003</v>
      </c>
      <c r="E200" s="42">
        <f t="shared" si="66"/>
        <v>3046324.4805299998</v>
      </c>
      <c r="F200" s="42">
        <f t="shared" si="67"/>
        <v>2097123.1358399983</v>
      </c>
      <c r="G200" s="42">
        <f t="shared" si="68"/>
        <v>2123448.4888199982</v>
      </c>
      <c r="H200" s="43">
        <f t="shared" si="65"/>
        <v>59.227286982266413</v>
      </c>
    </row>
    <row r="201" spans="1:8" s="80" customFormat="1" ht="11.25" customHeight="1" x14ac:dyDescent="0.2">
      <c r="A201" s="47"/>
      <c r="B201" s="44"/>
      <c r="C201" s="44"/>
      <c r="D201" s="44"/>
      <c r="E201" s="44"/>
      <c r="F201" s="44"/>
      <c r="G201" s="44"/>
      <c r="H201" s="40"/>
    </row>
    <row r="202" spans="1:8" s="80" customFormat="1" ht="11.25" customHeight="1" x14ac:dyDescent="0.2">
      <c r="A202" s="38" t="s">
        <v>239</v>
      </c>
      <c r="B202" s="92">
        <f t="shared" ref="B202:G202" si="69">SUM(B203:B209)</f>
        <v>1230329.9720000001</v>
      </c>
      <c r="C202" s="92">
        <f t="shared" si="69"/>
        <v>1048131.7763199999</v>
      </c>
      <c r="D202" s="92">
        <f t="shared" si="69"/>
        <v>4865.8668600000001</v>
      </c>
      <c r="E202" s="92">
        <f t="shared" si="69"/>
        <v>1052997.6431800001</v>
      </c>
      <c r="F202" s="92">
        <f t="shared" si="69"/>
        <v>177332.32882000002</v>
      </c>
      <c r="G202" s="92">
        <f t="shared" si="69"/>
        <v>182198.19568000003</v>
      </c>
      <c r="H202" s="40">
        <f t="shared" ref="H202:H209" si="70">E202/B202*100</f>
        <v>85.586604174835145</v>
      </c>
    </row>
    <row r="203" spans="1:8" s="80" customFormat="1" ht="11.25" customHeight="1" x14ac:dyDescent="0.2">
      <c r="A203" s="47" t="s">
        <v>240</v>
      </c>
      <c r="B203" s="93">
        <v>328576.86700000009</v>
      </c>
      <c r="C203" s="55">
        <v>256486.92804000003</v>
      </c>
      <c r="D203" s="93">
        <v>1733.7895400000002</v>
      </c>
      <c r="E203" s="55">
        <f t="shared" ref="E203:E209" si="71">SUM(C203:D203)</f>
        <v>258220.71758000003</v>
      </c>
      <c r="F203" s="55">
        <f t="shared" ref="F203:F209" si="72">B203-E203</f>
        <v>70356.14942000006</v>
      </c>
      <c r="G203" s="55">
        <f t="shared" ref="G203:G209" si="73">B203-C203</f>
        <v>72089.938960000058</v>
      </c>
      <c r="H203" s="43">
        <f t="shared" si="70"/>
        <v>78.587613284412967</v>
      </c>
    </row>
    <row r="204" spans="1:8" s="80" customFormat="1" ht="11.25" customHeight="1" x14ac:dyDescent="0.2">
      <c r="A204" s="82" t="s">
        <v>241</v>
      </c>
      <c r="B204" s="41">
        <v>307540.69700000004</v>
      </c>
      <c r="C204" s="42">
        <v>283066.92154000001</v>
      </c>
      <c r="D204" s="41">
        <v>576.35520999999994</v>
      </c>
      <c r="E204" s="42">
        <f t="shared" si="71"/>
        <v>283643.27675000002</v>
      </c>
      <c r="F204" s="42">
        <f t="shared" si="72"/>
        <v>23897.420250000025</v>
      </c>
      <c r="G204" s="42">
        <f t="shared" si="73"/>
        <v>24473.775460000033</v>
      </c>
      <c r="H204" s="43">
        <f t="shared" si="70"/>
        <v>92.229509628119217</v>
      </c>
    </row>
    <row r="205" spans="1:8" s="80" customFormat="1" ht="11.25" customHeight="1" x14ac:dyDescent="0.2">
      <c r="A205" s="82" t="s">
        <v>242</v>
      </c>
      <c r="B205" s="41">
        <v>39440.028999999995</v>
      </c>
      <c r="C205" s="42">
        <v>38779.435490000003</v>
      </c>
      <c r="D205" s="41">
        <v>87.68938</v>
      </c>
      <c r="E205" s="42">
        <f t="shared" si="71"/>
        <v>38867.124870000007</v>
      </c>
      <c r="F205" s="42">
        <f t="shared" si="72"/>
        <v>572.90412999998807</v>
      </c>
      <c r="G205" s="42">
        <f t="shared" si="73"/>
        <v>660.59350999999151</v>
      </c>
      <c r="H205" s="43">
        <f t="shared" si="70"/>
        <v>98.547404389586063</v>
      </c>
    </row>
    <row r="206" spans="1:8" s="80" customFormat="1" ht="11.25" customHeight="1" x14ac:dyDescent="0.2">
      <c r="A206" s="82" t="s">
        <v>243</v>
      </c>
      <c r="B206" s="41">
        <v>10757</v>
      </c>
      <c r="C206" s="42">
        <v>0</v>
      </c>
      <c r="D206" s="41">
        <v>0</v>
      </c>
      <c r="E206" s="42">
        <f t="shared" si="71"/>
        <v>0</v>
      </c>
      <c r="F206" s="42">
        <f t="shared" si="72"/>
        <v>10757</v>
      </c>
      <c r="G206" s="42">
        <f t="shared" si="73"/>
        <v>10757</v>
      </c>
      <c r="H206" s="43">
        <f t="shared" si="70"/>
        <v>0</v>
      </c>
    </row>
    <row r="207" spans="1:8" s="80" customFormat="1" ht="11.25" customHeight="1" x14ac:dyDescent="0.2">
      <c r="A207" s="82" t="s">
        <v>244</v>
      </c>
      <c r="B207" s="41">
        <v>94164.788</v>
      </c>
      <c r="C207" s="42">
        <v>93251.656560000003</v>
      </c>
      <c r="D207" s="41">
        <v>226.49912</v>
      </c>
      <c r="E207" s="42">
        <f t="shared" si="71"/>
        <v>93478.155679999996</v>
      </c>
      <c r="F207" s="42">
        <f t="shared" si="72"/>
        <v>686.63232000000426</v>
      </c>
      <c r="G207" s="42">
        <f t="shared" si="73"/>
        <v>913.13143999999738</v>
      </c>
      <c r="H207" s="43">
        <f t="shared" si="70"/>
        <v>99.270818387017442</v>
      </c>
    </row>
    <row r="208" spans="1:8" s="80" customFormat="1" ht="11.25" customHeight="1" x14ac:dyDescent="0.2">
      <c r="A208" s="82" t="s">
        <v>245</v>
      </c>
      <c r="B208" s="41">
        <v>268596.549</v>
      </c>
      <c r="C208" s="42">
        <v>247305.99932</v>
      </c>
      <c r="D208" s="41">
        <v>909.53641000000005</v>
      </c>
      <c r="E208" s="42">
        <f t="shared" si="71"/>
        <v>248215.53573</v>
      </c>
      <c r="F208" s="42">
        <f t="shared" si="72"/>
        <v>20381.013269999996</v>
      </c>
      <c r="G208" s="42">
        <f t="shared" si="73"/>
        <v>21290.549679999996</v>
      </c>
      <c r="H208" s="43">
        <f t="shared" si="70"/>
        <v>92.412034575321371</v>
      </c>
    </row>
    <row r="209" spans="1:8" s="80" customFormat="1" ht="11.25" customHeight="1" x14ac:dyDescent="0.2">
      <c r="A209" s="82" t="s">
        <v>246</v>
      </c>
      <c r="B209" s="41">
        <v>181254.04199999996</v>
      </c>
      <c r="C209" s="42">
        <v>129240.83537</v>
      </c>
      <c r="D209" s="41">
        <v>1331.9972</v>
      </c>
      <c r="E209" s="42">
        <f t="shared" si="71"/>
        <v>130572.83257</v>
      </c>
      <c r="F209" s="42">
        <f t="shared" si="72"/>
        <v>50681.209429999959</v>
      </c>
      <c r="G209" s="42">
        <f t="shared" si="73"/>
        <v>52013.206629999957</v>
      </c>
      <c r="H209" s="43">
        <f t="shared" si="70"/>
        <v>72.038576976948207</v>
      </c>
    </row>
    <row r="210" spans="1:8" s="80" customFormat="1" ht="11.25" customHeight="1" x14ac:dyDescent="0.2">
      <c r="A210" s="47"/>
      <c r="B210" s="41"/>
      <c r="C210" s="42"/>
      <c r="D210" s="41"/>
      <c r="E210" s="42"/>
      <c r="F210" s="42"/>
      <c r="G210" s="42"/>
      <c r="H210" s="43"/>
    </row>
    <row r="211" spans="1:8" s="80" customFormat="1" ht="11.25" customHeight="1" x14ac:dyDescent="0.2">
      <c r="A211" s="38" t="s">
        <v>247</v>
      </c>
      <c r="B211" s="56">
        <f t="shared" ref="B211:G211" si="74">SUM(B212:B226)+SUM(B231:B242)</f>
        <v>58889508.093999982</v>
      </c>
      <c r="C211" s="56">
        <f t="shared" si="74"/>
        <v>45173956.035410047</v>
      </c>
      <c r="D211" s="56">
        <f t="shared" si="74"/>
        <v>716518.41814999981</v>
      </c>
      <c r="E211" s="56">
        <f t="shared" si="74"/>
        <v>45890474.453560032</v>
      </c>
      <c r="F211" s="56">
        <f t="shared" si="74"/>
        <v>12999033.640439963</v>
      </c>
      <c r="G211" s="56">
        <f t="shared" si="74"/>
        <v>13715552.058589969</v>
      </c>
      <c r="H211" s="43">
        <f t="shared" ref="H211:H242" si="75">E211/B211*100</f>
        <v>77.926401389376906</v>
      </c>
    </row>
    <row r="212" spans="1:8" s="80" customFormat="1" ht="11.25" customHeight="1" x14ac:dyDescent="0.2">
      <c r="A212" s="82" t="s">
        <v>248</v>
      </c>
      <c r="B212" s="41">
        <v>45113.2</v>
      </c>
      <c r="C212" s="42">
        <v>42935.585200000001</v>
      </c>
      <c r="D212" s="41">
        <v>0</v>
      </c>
      <c r="E212" s="42">
        <f t="shared" ref="E212:E225" si="76">SUM(C212:D212)</f>
        <v>42935.585200000001</v>
      </c>
      <c r="F212" s="42">
        <f t="shared" ref="F212:F225" si="77">B212-E212</f>
        <v>2177.6147999999957</v>
      </c>
      <c r="G212" s="42">
        <f t="shared" ref="G212:G225" si="78">B212-C212</f>
        <v>2177.6147999999957</v>
      </c>
      <c r="H212" s="43">
        <f t="shared" si="75"/>
        <v>95.172998590213069</v>
      </c>
    </row>
    <row r="213" spans="1:8" s="80" customFormat="1" ht="11.25" customHeight="1" x14ac:dyDescent="0.2">
      <c r="A213" s="82" t="s">
        <v>249</v>
      </c>
      <c r="B213" s="41">
        <v>96038.156000000017</v>
      </c>
      <c r="C213" s="42">
        <v>88580.788830000005</v>
      </c>
      <c r="D213" s="41">
        <v>25.26</v>
      </c>
      <c r="E213" s="42">
        <f t="shared" si="76"/>
        <v>88606.04883</v>
      </c>
      <c r="F213" s="42">
        <f t="shared" si="77"/>
        <v>7432.1071700000175</v>
      </c>
      <c r="G213" s="42">
        <f t="shared" si="78"/>
        <v>7457.3671700000123</v>
      </c>
      <c r="H213" s="43">
        <f t="shared" si="75"/>
        <v>92.261297509710602</v>
      </c>
    </row>
    <row r="214" spans="1:8" s="80" customFormat="1" ht="11.25" customHeight="1" x14ac:dyDescent="0.2">
      <c r="A214" s="82" t="s">
        <v>250</v>
      </c>
      <c r="B214" s="41">
        <v>104151.95599999999</v>
      </c>
      <c r="C214" s="42">
        <v>89447.74265</v>
      </c>
      <c r="D214" s="41">
        <v>3287.4705600000002</v>
      </c>
      <c r="E214" s="42">
        <f t="shared" si="76"/>
        <v>92735.213210000002</v>
      </c>
      <c r="F214" s="42">
        <f t="shared" si="77"/>
        <v>11416.742789999989</v>
      </c>
      <c r="G214" s="42">
        <f t="shared" si="78"/>
        <v>14704.213349999991</v>
      </c>
      <c r="H214" s="43">
        <f t="shared" si="75"/>
        <v>89.038378895159696</v>
      </c>
    </row>
    <row r="215" spans="1:8" s="80" customFormat="1" ht="11.25" customHeight="1" x14ac:dyDescent="0.2">
      <c r="A215" s="82" t="s">
        <v>251</v>
      </c>
      <c r="B215" s="41">
        <v>41747352.664349988</v>
      </c>
      <c r="C215" s="42">
        <v>32453229.625390023</v>
      </c>
      <c r="D215" s="41">
        <v>404941.71837999986</v>
      </c>
      <c r="E215" s="42">
        <f t="shared" si="76"/>
        <v>32858171.343770023</v>
      </c>
      <c r="F215" s="42">
        <f t="shared" si="77"/>
        <v>8889181.3205799647</v>
      </c>
      <c r="G215" s="42">
        <f t="shared" si="78"/>
        <v>9294123.0389599651</v>
      </c>
      <c r="H215" s="43">
        <f t="shared" si="75"/>
        <v>78.707197574779755</v>
      </c>
    </row>
    <row r="216" spans="1:8" s="80" customFormat="1" ht="11.25" customHeight="1" x14ac:dyDescent="0.2">
      <c r="A216" s="82" t="s">
        <v>253</v>
      </c>
      <c r="B216" s="41">
        <v>66146.056999999986</v>
      </c>
      <c r="C216" s="42">
        <v>63972.708679999996</v>
      </c>
      <c r="D216" s="41">
        <v>1020.78674</v>
      </c>
      <c r="E216" s="42">
        <f t="shared" si="76"/>
        <v>64993.495419999999</v>
      </c>
      <c r="F216" s="42">
        <f t="shared" si="77"/>
        <v>1152.5615799999869</v>
      </c>
      <c r="G216" s="42">
        <f t="shared" si="78"/>
        <v>2173.3483199999901</v>
      </c>
      <c r="H216" s="43">
        <f t="shared" si="75"/>
        <v>98.257550589901399</v>
      </c>
    </row>
    <row r="217" spans="1:8" s="80" customFormat="1" ht="11.25" customHeight="1" x14ac:dyDescent="0.2">
      <c r="A217" s="82" t="s">
        <v>254</v>
      </c>
      <c r="B217" s="41">
        <v>230542.89300000004</v>
      </c>
      <c r="C217" s="42">
        <v>186911.23913</v>
      </c>
      <c r="D217" s="41">
        <v>165.14156</v>
      </c>
      <c r="E217" s="42">
        <f t="shared" si="76"/>
        <v>187076.38068999999</v>
      </c>
      <c r="F217" s="42">
        <f t="shared" si="77"/>
        <v>43466.512310000049</v>
      </c>
      <c r="G217" s="42">
        <f t="shared" si="78"/>
        <v>43631.653870000038</v>
      </c>
      <c r="H217" s="43">
        <f t="shared" si="75"/>
        <v>81.146019404727411</v>
      </c>
    </row>
    <row r="218" spans="1:8" s="80" customFormat="1" ht="11.25" customHeight="1" x14ac:dyDescent="0.2">
      <c r="A218" s="82" t="s">
        <v>255</v>
      </c>
      <c r="B218" s="41">
        <v>442028.52800000005</v>
      </c>
      <c r="C218" s="42">
        <v>356157.75212999998</v>
      </c>
      <c r="D218" s="41">
        <v>13118.243480000001</v>
      </c>
      <c r="E218" s="42">
        <f t="shared" si="76"/>
        <v>369275.99560999998</v>
      </c>
      <c r="F218" s="42">
        <f t="shared" si="77"/>
        <v>72752.532390000066</v>
      </c>
      <c r="G218" s="42">
        <f t="shared" si="78"/>
        <v>85870.77587000007</v>
      </c>
      <c r="H218" s="43">
        <f t="shared" si="75"/>
        <v>83.54121334223025</v>
      </c>
    </row>
    <row r="219" spans="1:8" s="80" customFormat="1" ht="11.25" customHeight="1" x14ac:dyDescent="0.2">
      <c r="A219" s="82" t="s">
        <v>256</v>
      </c>
      <c r="B219" s="45">
        <v>231148.41999999998</v>
      </c>
      <c r="C219" s="44">
        <v>198045.07479000001</v>
      </c>
      <c r="D219" s="45">
        <v>22647.767909999999</v>
      </c>
      <c r="E219" s="44">
        <f t="shared" si="76"/>
        <v>220692.84270000001</v>
      </c>
      <c r="F219" s="44">
        <f t="shared" si="77"/>
        <v>10455.577299999975</v>
      </c>
      <c r="G219" s="44">
        <f t="shared" si="78"/>
        <v>33103.34520999997</v>
      </c>
      <c r="H219" s="43">
        <f t="shared" si="75"/>
        <v>95.476682341155524</v>
      </c>
    </row>
    <row r="220" spans="1:8" s="80" customFormat="1" ht="11.25" customHeight="1" x14ac:dyDescent="0.2">
      <c r="A220" s="82" t="s">
        <v>257</v>
      </c>
      <c r="B220" s="41">
        <v>114051.693</v>
      </c>
      <c r="C220" s="42">
        <v>75891.689079999996</v>
      </c>
      <c r="D220" s="41">
        <v>1939.31394</v>
      </c>
      <c r="E220" s="42">
        <f t="shared" si="76"/>
        <v>77831.003020000004</v>
      </c>
      <c r="F220" s="42">
        <f t="shared" si="77"/>
        <v>36220.689979999996</v>
      </c>
      <c r="G220" s="42">
        <f t="shared" si="78"/>
        <v>38160.003920000003</v>
      </c>
      <c r="H220" s="43">
        <f t="shared" si="75"/>
        <v>68.241865572306764</v>
      </c>
    </row>
    <row r="221" spans="1:8" s="80" customFormat="1" ht="11.25" customHeight="1" x14ac:dyDescent="0.2">
      <c r="A221" s="82" t="s">
        <v>258</v>
      </c>
      <c r="B221" s="41">
        <v>172678.36899999995</v>
      </c>
      <c r="C221" s="42">
        <v>110639.16611999999</v>
      </c>
      <c r="D221" s="41">
        <v>1360.84465</v>
      </c>
      <c r="E221" s="42">
        <f t="shared" si="76"/>
        <v>112000.01076999999</v>
      </c>
      <c r="F221" s="42">
        <f t="shared" si="77"/>
        <v>60678.358229999954</v>
      </c>
      <c r="G221" s="42">
        <f t="shared" si="78"/>
        <v>62039.202879999953</v>
      </c>
      <c r="H221" s="43">
        <f t="shared" si="75"/>
        <v>64.860475239953203</v>
      </c>
    </row>
    <row r="222" spans="1:8" s="80" customFormat="1" ht="11.25" customHeight="1" x14ac:dyDescent="0.2">
      <c r="A222" s="82" t="s">
        <v>259</v>
      </c>
      <c r="B222" s="41">
        <v>562666.59224999999</v>
      </c>
      <c r="C222" s="42">
        <v>453774.93087999994</v>
      </c>
      <c r="D222" s="41">
        <v>2939.0561400000001</v>
      </c>
      <c r="E222" s="42">
        <f t="shared" si="76"/>
        <v>456713.98701999994</v>
      </c>
      <c r="F222" s="42">
        <f t="shared" si="77"/>
        <v>105952.60523000004</v>
      </c>
      <c r="G222" s="42">
        <f t="shared" si="78"/>
        <v>108891.66137000005</v>
      </c>
      <c r="H222" s="43">
        <f t="shared" si="75"/>
        <v>81.169558191412236</v>
      </c>
    </row>
    <row r="223" spans="1:8" s="80" customFormat="1" ht="11.25" customHeight="1" x14ac:dyDescent="0.2">
      <c r="A223" s="82" t="s">
        <v>260</v>
      </c>
      <c r="B223" s="41">
        <v>141714</v>
      </c>
      <c r="C223" s="42">
        <v>95711.373000000007</v>
      </c>
      <c r="D223" s="41">
        <v>11064.363890000001</v>
      </c>
      <c r="E223" s="42">
        <f t="shared" si="76"/>
        <v>106775.73689</v>
      </c>
      <c r="F223" s="42">
        <f t="shared" si="77"/>
        <v>34938.26311</v>
      </c>
      <c r="G223" s="42">
        <f t="shared" si="78"/>
        <v>46002.626999999993</v>
      </c>
      <c r="H223" s="43">
        <f t="shared" si="75"/>
        <v>75.345933986762077</v>
      </c>
    </row>
    <row r="224" spans="1:8" s="80" customFormat="1" ht="11.25" customHeight="1" x14ac:dyDescent="0.2">
      <c r="A224" s="82" t="s">
        <v>261</v>
      </c>
      <c r="B224" s="41">
        <v>144454.33199999999</v>
      </c>
      <c r="C224" s="42">
        <v>119139.86284999999</v>
      </c>
      <c r="D224" s="41">
        <v>1021.41903</v>
      </c>
      <c r="E224" s="42">
        <f t="shared" si="76"/>
        <v>120161.28187999999</v>
      </c>
      <c r="F224" s="42">
        <f t="shared" si="77"/>
        <v>24293.05012</v>
      </c>
      <c r="G224" s="42">
        <f t="shared" si="78"/>
        <v>25314.469150000004</v>
      </c>
      <c r="H224" s="43">
        <f t="shared" si="75"/>
        <v>83.18288570259007</v>
      </c>
    </row>
    <row r="225" spans="1:8" s="80" customFormat="1" ht="11.25" customHeight="1" x14ac:dyDescent="0.2">
      <c r="A225" s="82" t="s">
        <v>262</v>
      </c>
      <c r="B225" s="41">
        <v>89958.308000000005</v>
      </c>
      <c r="C225" s="42">
        <v>61086.002849999997</v>
      </c>
      <c r="D225" s="41">
        <v>1127.7756999999999</v>
      </c>
      <c r="E225" s="42">
        <f t="shared" si="76"/>
        <v>62213.778549999995</v>
      </c>
      <c r="F225" s="42">
        <f t="shared" si="77"/>
        <v>27744.529450000009</v>
      </c>
      <c r="G225" s="42">
        <f t="shared" si="78"/>
        <v>28872.305150000007</v>
      </c>
      <c r="H225" s="43">
        <f t="shared" si="75"/>
        <v>69.158457882511527</v>
      </c>
    </row>
    <row r="226" spans="1:8" s="80" customFormat="1" ht="11.25" customHeight="1" x14ac:dyDescent="0.2">
      <c r="A226" s="82" t="s">
        <v>263</v>
      </c>
      <c r="B226" s="54">
        <f t="shared" ref="B226:G226" si="79">SUM(B227:B230)</f>
        <v>2082275.9949999996</v>
      </c>
      <c r="C226" s="46">
        <f t="shared" si="79"/>
        <v>1696131.05048</v>
      </c>
      <c r="D226" s="54">
        <f t="shared" si="79"/>
        <v>9842.2595799999999</v>
      </c>
      <c r="E226" s="46">
        <f t="shared" si="79"/>
        <v>1705973.3100599998</v>
      </c>
      <c r="F226" s="46">
        <f t="shared" si="79"/>
        <v>376302.68493999972</v>
      </c>
      <c r="G226" s="46">
        <f t="shared" si="79"/>
        <v>386144.94451999979</v>
      </c>
      <c r="H226" s="43">
        <f t="shared" si="75"/>
        <v>81.928299329983872</v>
      </c>
    </row>
    <row r="227" spans="1:8" s="80" customFormat="1" ht="11.25" customHeight="1" x14ac:dyDescent="0.2">
      <c r="A227" s="82" t="s">
        <v>264</v>
      </c>
      <c r="B227" s="41">
        <v>869040.26199999964</v>
      </c>
      <c r="C227" s="42">
        <v>721449.60780999996</v>
      </c>
      <c r="D227" s="41">
        <v>1386.3702499999999</v>
      </c>
      <c r="E227" s="42">
        <f t="shared" ref="E227:E241" si="80">SUM(C227:D227)</f>
        <v>722835.97805999999</v>
      </c>
      <c r="F227" s="42">
        <f t="shared" ref="F227:F242" si="81">B227-E227</f>
        <v>146204.28393999964</v>
      </c>
      <c r="G227" s="42">
        <f t="shared" ref="G227:G242" si="82">B227-C227</f>
        <v>147590.65418999968</v>
      </c>
      <c r="H227" s="43">
        <f t="shared" si="75"/>
        <v>83.176350931828324</v>
      </c>
    </row>
    <row r="228" spans="1:8" s="80" customFormat="1" ht="11.25" customHeight="1" x14ac:dyDescent="0.2">
      <c r="A228" s="82" t="s">
        <v>265</v>
      </c>
      <c r="B228" s="41">
        <v>397019.82799999992</v>
      </c>
      <c r="C228" s="42">
        <v>394684.53427999996</v>
      </c>
      <c r="D228" s="41">
        <v>2316.4867000000004</v>
      </c>
      <c r="E228" s="42">
        <f t="shared" si="80"/>
        <v>397001.02097999997</v>
      </c>
      <c r="F228" s="42">
        <f t="shared" si="81"/>
        <v>18.807019999949262</v>
      </c>
      <c r="G228" s="42">
        <f t="shared" si="82"/>
        <v>2335.2937199999578</v>
      </c>
      <c r="H228" s="43">
        <f t="shared" si="75"/>
        <v>99.995262951955141</v>
      </c>
    </row>
    <row r="229" spans="1:8" s="80" customFormat="1" ht="11.25" customHeight="1" x14ac:dyDescent="0.2">
      <c r="A229" s="82" t="s">
        <v>266</v>
      </c>
      <c r="B229" s="41">
        <v>209803.90600000002</v>
      </c>
      <c r="C229" s="42">
        <v>197611.03638999999</v>
      </c>
      <c r="D229" s="41">
        <v>4061.2449500000002</v>
      </c>
      <c r="E229" s="42">
        <f t="shared" si="80"/>
        <v>201672.28133999999</v>
      </c>
      <c r="F229" s="42">
        <f t="shared" si="81"/>
        <v>8131.6246600000304</v>
      </c>
      <c r="G229" s="42">
        <f t="shared" si="82"/>
        <v>12192.869610000023</v>
      </c>
      <c r="H229" s="43">
        <f t="shared" si="75"/>
        <v>96.124178612766144</v>
      </c>
    </row>
    <row r="230" spans="1:8" s="80" customFormat="1" ht="11.25" customHeight="1" x14ac:dyDescent="0.2">
      <c r="A230" s="82" t="s">
        <v>267</v>
      </c>
      <c r="B230" s="41">
        <v>606411.99900000007</v>
      </c>
      <c r="C230" s="42">
        <v>382385.87199999997</v>
      </c>
      <c r="D230" s="41">
        <v>2078.1576799999998</v>
      </c>
      <c r="E230" s="42">
        <f t="shared" si="80"/>
        <v>384464.02967999998</v>
      </c>
      <c r="F230" s="42">
        <f t="shared" si="81"/>
        <v>221947.96932000009</v>
      </c>
      <c r="G230" s="42">
        <f t="shared" si="82"/>
        <v>224026.12700000009</v>
      </c>
      <c r="H230" s="43">
        <f t="shared" si="75"/>
        <v>63.399805794410071</v>
      </c>
    </row>
    <row r="231" spans="1:8" s="80" customFormat="1" ht="11.25" customHeight="1" x14ac:dyDescent="0.2">
      <c r="A231" s="82" t="s">
        <v>269</v>
      </c>
      <c r="B231" s="41">
        <v>754605.18399999978</v>
      </c>
      <c r="C231" s="42">
        <v>672102.57663000003</v>
      </c>
      <c r="D231" s="41">
        <v>46067.077560000005</v>
      </c>
      <c r="E231" s="42">
        <f t="shared" si="80"/>
        <v>718169.65419000003</v>
      </c>
      <c r="F231" s="42">
        <f t="shared" si="81"/>
        <v>36435.529809999745</v>
      </c>
      <c r="G231" s="42">
        <f t="shared" si="82"/>
        <v>82502.607369999751</v>
      </c>
      <c r="H231" s="43">
        <f t="shared" si="75"/>
        <v>95.17157706009084</v>
      </c>
    </row>
    <row r="232" spans="1:8" s="80" customFormat="1" ht="11.25" customHeight="1" x14ac:dyDescent="0.2">
      <c r="A232" s="82" t="s">
        <v>270</v>
      </c>
      <c r="B232" s="41">
        <v>253954.704</v>
      </c>
      <c r="C232" s="42">
        <v>191621.74799999999</v>
      </c>
      <c r="D232" s="41">
        <v>26740.704839999999</v>
      </c>
      <c r="E232" s="42">
        <f t="shared" si="80"/>
        <v>218362.45283999998</v>
      </c>
      <c r="F232" s="42">
        <f t="shared" si="81"/>
        <v>35592.251160000014</v>
      </c>
      <c r="G232" s="42">
        <f t="shared" si="82"/>
        <v>62332.956000000006</v>
      </c>
      <c r="H232" s="43">
        <f t="shared" si="75"/>
        <v>85.984803352963283</v>
      </c>
    </row>
    <row r="233" spans="1:8" s="80" customFormat="1" ht="11.25" customHeight="1" x14ac:dyDescent="0.2">
      <c r="A233" s="82" t="s">
        <v>272</v>
      </c>
      <c r="B233" s="41">
        <v>2179989.41</v>
      </c>
      <c r="C233" s="42">
        <v>1608648.9141099998</v>
      </c>
      <c r="D233" s="41">
        <v>14248.186710000002</v>
      </c>
      <c r="E233" s="42">
        <f t="shared" si="80"/>
        <v>1622897.1008199998</v>
      </c>
      <c r="F233" s="42">
        <f t="shared" si="81"/>
        <v>557092.30918000033</v>
      </c>
      <c r="G233" s="42">
        <f t="shared" si="82"/>
        <v>571340.49589000037</v>
      </c>
      <c r="H233" s="43">
        <f t="shared" si="75"/>
        <v>74.445182778204398</v>
      </c>
    </row>
    <row r="234" spans="1:8" s="80" customFormat="1" ht="11.25" customHeight="1" x14ac:dyDescent="0.2">
      <c r="A234" s="82" t="s">
        <v>273</v>
      </c>
      <c r="B234" s="41">
        <v>56409.532999999996</v>
      </c>
      <c r="C234" s="42">
        <v>52310.833599999998</v>
      </c>
      <c r="D234" s="41">
        <v>453.8614</v>
      </c>
      <c r="E234" s="42">
        <f t="shared" si="80"/>
        <v>52764.695</v>
      </c>
      <c r="F234" s="42">
        <f t="shared" si="81"/>
        <v>3644.8379999999961</v>
      </c>
      <c r="G234" s="42">
        <f t="shared" si="82"/>
        <v>4098.6993999999977</v>
      </c>
      <c r="H234" s="43">
        <f t="shared" si="75"/>
        <v>93.538613411318266</v>
      </c>
    </row>
    <row r="235" spans="1:8" s="80" customFormat="1" ht="11.25" customHeight="1" x14ac:dyDescent="0.2">
      <c r="A235" s="82" t="s">
        <v>274</v>
      </c>
      <c r="B235" s="41">
        <v>199461.84</v>
      </c>
      <c r="C235" s="42">
        <v>125665.38442</v>
      </c>
      <c r="D235" s="41">
        <v>79.234080000000006</v>
      </c>
      <c r="E235" s="42">
        <f t="shared" si="80"/>
        <v>125744.6185</v>
      </c>
      <c r="F235" s="42">
        <f t="shared" si="81"/>
        <v>73717.2215</v>
      </c>
      <c r="G235" s="42">
        <f t="shared" si="82"/>
        <v>73796.455579999994</v>
      </c>
      <c r="H235" s="43">
        <f t="shared" si="75"/>
        <v>63.041942508902963</v>
      </c>
    </row>
    <row r="236" spans="1:8" s="80" customFormat="1" ht="11.25" customHeight="1" x14ac:dyDescent="0.2">
      <c r="A236" s="47" t="s">
        <v>105</v>
      </c>
      <c r="B236" s="41">
        <v>336965.40139999997</v>
      </c>
      <c r="C236" s="42">
        <v>256540.64775</v>
      </c>
      <c r="D236" s="41">
        <v>1155.4020800000001</v>
      </c>
      <c r="E236" s="42">
        <f t="shared" si="80"/>
        <v>257696.04983</v>
      </c>
      <c r="F236" s="42">
        <f t="shared" si="81"/>
        <v>79269.35156999997</v>
      </c>
      <c r="G236" s="42">
        <f t="shared" si="82"/>
        <v>80424.75364999997</v>
      </c>
      <c r="H236" s="40">
        <f t="shared" si="75"/>
        <v>76.475522044501517</v>
      </c>
    </row>
    <row r="237" spans="1:8" s="80" customFormat="1" ht="11.25" customHeight="1" x14ac:dyDescent="0.2">
      <c r="A237" s="47" t="s">
        <v>275</v>
      </c>
      <c r="B237" s="44">
        <v>1894286.2039999999</v>
      </c>
      <c r="C237" s="44">
        <v>1892722.3502700001</v>
      </c>
      <c r="D237" s="44">
        <v>1300.5776699999999</v>
      </c>
      <c r="E237" s="44">
        <f t="shared" si="80"/>
        <v>1894022.9279400001</v>
      </c>
      <c r="F237" s="44">
        <f t="shared" si="81"/>
        <v>263.27605999982916</v>
      </c>
      <c r="G237" s="44">
        <f t="shared" si="82"/>
        <v>1563.853729999857</v>
      </c>
      <c r="H237" s="40">
        <f t="shared" si="75"/>
        <v>99.986101569053091</v>
      </c>
    </row>
    <row r="238" spans="1:8" s="80" customFormat="1" ht="11.25" customHeight="1" x14ac:dyDescent="0.2">
      <c r="A238" s="47" t="s">
        <v>276</v>
      </c>
      <c r="B238" s="41">
        <v>135514.96400000001</v>
      </c>
      <c r="C238" s="42">
        <v>117438.98254000001</v>
      </c>
      <c r="D238" s="41">
        <v>2902.1933599999998</v>
      </c>
      <c r="E238" s="42">
        <f t="shared" si="80"/>
        <v>120341.17590000002</v>
      </c>
      <c r="F238" s="42">
        <f t="shared" si="81"/>
        <v>15173.788099999991</v>
      </c>
      <c r="G238" s="42">
        <f t="shared" si="82"/>
        <v>18075.981459999995</v>
      </c>
      <c r="H238" s="43">
        <f t="shared" si="75"/>
        <v>88.802868958442119</v>
      </c>
    </row>
    <row r="239" spans="1:8" s="80" customFormat="1" ht="11.25" customHeight="1" x14ac:dyDescent="0.2">
      <c r="A239" s="47" t="s">
        <v>277</v>
      </c>
      <c r="B239" s="44">
        <v>6298618.483</v>
      </c>
      <c r="C239" s="44">
        <v>3693006.1203200002</v>
      </c>
      <c r="D239" s="44">
        <v>144312.22605</v>
      </c>
      <c r="E239" s="44">
        <f t="shared" si="80"/>
        <v>3837318.3463700004</v>
      </c>
      <c r="F239" s="44">
        <f t="shared" si="81"/>
        <v>2461300.1366299996</v>
      </c>
      <c r="G239" s="44">
        <f t="shared" si="82"/>
        <v>2605612.3626799998</v>
      </c>
      <c r="H239" s="40">
        <f t="shared" si="75"/>
        <v>60.92317476803747</v>
      </c>
    </row>
    <row r="240" spans="1:8" s="80" customFormat="1" ht="11.25" customHeight="1" x14ac:dyDescent="0.2">
      <c r="A240" s="47" t="s">
        <v>279</v>
      </c>
      <c r="B240" s="45">
        <v>67368.84</v>
      </c>
      <c r="C240" s="44">
        <v>60982.344170000004</v>
      </c>
      <c r="D240" s="45">
        <v>170.80788000000001</v>
      </c>
      <c r="E240" s="44">
        <f t="shared" si="80"/>
        <v>61153.152050000004</v>
      </c>
      <c r="F240" s="44">
        <f t="shared" si="81"/>
        <v>6215.6879499999923</v>
      </c>
      <c r="G240" s="44">
        <f t="shared" si="82"/>
        <v>6386.4958299999926</v>
      </c>
      <c r="H240" s="43">
        <f t="shared" si="75"/>
        <v>90.773645575610345</v>
      </c>
    </row>
    <row r="241" spans="1:8" s="80" customFormat="1" ht="11.25" customHeight="1" x14ac:dyDescent="0.2">
      <c r="A241" s="82" t="s">
        <v>280</v>
      </c>
      <c r="B241" s="41">
        <v>440013.91100000008</v>
      </c>
      <c r="C241" s="42">
        <v>411261.54154000001</v>
      </c>
      <c r="D241" s="41">
        <v>4586.7249599999996</v>
      </c>
      <c r="E241" s="42">
        <f t="shared" si="80"/>
        <v>415848.26650000003</v>
      </c>
      <c r="F241" s="42">
        <f t="shared" si="81"/>
        <v>24165.644500000053</v>
      </c>
      <c r="G241" s="42">
        <f t="shared" si="82"/>
        <v>28752.369460000074</v>
      </c>
      <c r="H241" s="43">
        <f t="shared" si="75"/>
        <v>94.507981703333002</v>
      </c>
    </row>
    <row r="242" spans="1:8" s="80" customFormat="1" ht="11.25" customHeight="1" x14ac:dyDescent="0.2">
      <c r="A242" s="82" t="s">
        <v>319</v>
      </c>
      <c r="B242" s="41">
        <v>1998.4559999999999</v>
      </c>
      <c r="C242" s="42">
        <v>0</v>
      </c>
      <c r="D242" s="41">
        <v>0</v>
      </c>
      <c r="E242" s="42">
        <f t="shared" ref="E242" si="83">SUM(C242:D242)</f>
        <v>0</v>
      </c>
      <c r="F242" s="42">
        <f t="shared" si="81"/>
        <v>1998.4559999999999</v>
      </c>
      <c r="G242" s="42">
        <f t="shared" si="82"/>
        <v>1998.4559999999999</v>
      </c>
      <c r="H242" s="43">
        <f t="shared" si="75"/>
        <v>0</v>
      </c>
    </row>
    <row r="243" spans="1:8" s="80" customFormat="1" ht="11.25" customHeight="1" x14ac:dyDescent="0.2">
      <c r="A243" s="47"/>
      <c r="B243" s="41"/>
      <c r="C243" s="42"/>
      <c r="D243" s="41"/>
      <c r="E243" s="42"/>
      <c r="F243" s="42"/>
      <c r="G243" s="42"/>
      <c r="H243" s="43"/>
    </row>
    <row r="244" spans="1:8" s="80" customFormat="1" ht="11.25" customHeight="1" x14ac:dyDescent="0.2">
      <c r="A244" s="38" t="s">
        <v>281</v>
      </c>
      <c r="B244" s="41">
        <v>24770775.759999998</v>
      </c>
      <c r="C244" s="42">
        <v>19106673.78035</v>
      </c>
      <c r="D244" s="41">
        <v>332356.99437999999</v>
      </c>
      <c r="E244" s="42">
        <f>SUM(C244:D244)</f>
        <v>19439030.774730001</v>
      </c>
      <c r="F244" s="42">
        <f>B244-E244</f>
        <v>5331744.9852699973</v>
      </c>
      <c r="G244" s="42">
        <f>B244-C244</f>
        <v>5664101.9796499982</v>
      </c>
      <c r="H244" s="43">
        <f>E244/B244*100</f>
        <v>78.475664077183509</v>
      </c>
    </row>
    <row r="245" spans="1:8" s="80" customFormat="1" ht="11.25" customHeight="1" x14ac:dyDescent="0.2">
      <c r="A245" s="47"/>
      <c r="B245" s="44"/>
      <c r="C245" s="44"/>
      <c r="D245" s="44"/>
      <c r="E245" s="44"/>
      <c r="F245" s="44"/>
      <c r="G245" s="44"/>
      <c r="H245" s="40"/>
    </row>
    <row r="246" spans="1:8" s="80" customFormat="1" ht="11.25" customHeight="1" x14ac:dyDescent="0.2">
      <c r="A246" s="38" t="s">
        <v>282</v>
      </c>
      <c r="B246" s="44">
        <v>3326.3789999999995</v>
      </c>
      <c r="C246" s="44">
        <v>3062.0979500000003</v>
      </c>
      <c r="D246" s="44">
        <v>57.688010000000006</v>
      </c>
      <c r="E246" s="44">
        <f>SUM(C246:D246)</f>
        <v>3119.7859600000002</v>
      </c>
      <c r="F246" s="44">
        <f>B246-E246</f>
        <v>206.59303999999929</v>
      </c>
      <c r="G246" s="44">
        <f>B246-C246</f>
        <v>264.28104999999914</v>
      </c>
      <c r="H246" s="40">
        <f>E246/B246*100</f>
        <v>93.789251315018547</v>
      </c>
    </row>
    <row r="247" spans="1:8" s="80" customFormat="1" ht="11.25" customHeight="1" x14ac:dyDescent="0.2">
      <c r="A247" s="47"/>
      <c r="B247" s="45"/>
      <c r="C247" s="44"/>
      <c r="D247" s="45"/>
      <c r="E247" s="44"/>
      <c r="F247" s="44"/>
      <c r="G247" s="44"/>
      <c r="H247" s="43"/>
    </row>
    <row r="248" spans="1:8" s="80" customFormat="1" ht="11.25" customHeight="1" x14ac:dyDescent="0.2">
      <c r="A248" s="38" t="s">
        <v>283</v>
      </c>
      <c r="B248" s="54">
        <f t="shared" ref="B248:G248" si="84">SUM(B249:B253)</f>
        <v>31223351.752999999</v>
      </c>
      <c r="C248" s="46">
        <f t="shared" si="84"/>
        <v>29325480.168129999</v>
      </c>
      <c r="D248" s="54">
        <f t="shared" si="84"/>
        <v>244298.44577999998</v>
      </c>
      <c r="E248" s="46">
        <f t="shared" si="84"/>
        <v>29569778.613910004</v>
      </c>
      <c r="F248" s="46">
        <f t="shared" si="84"/>
        <v>1653573.1390899967</v>
      </c>
      <c r="G248" s="46">
        <f t="shared" si="84"/>
        <v>1897871.5848699983</v>
      </c>
      <c r="H248" s="43">
        <f t="shared" ref="H248:H253" si="85">E248/B248*100</f>
        <v>94.704049865719114</v>
      </c>
    </row>
    <row r="249" spans="1:8" s="80" customFormat="1" ht="11.25" customHeight="1" x14ac:dyDescent="0.2">
      <c r="A249" s="82" t="s">
        <v>284</v>
      </c>
      <c r="B249" s="44">
        <v>27096153.327</v>
      </c>
      <c r="C249" s="44">
        <v>25641417.748520002</v>
      </c>
      <c r="D249" s="44">
        <v>211395.46891</v>
      </c>
      <c r="E249" s="44">
        <f>SUM(C249:D249)</f>
        <v>25852813.217430003</v>
      </c>
      <c r="F249" s="44">
        <f>B249-E249</f>
        <v>1243340.1095699966</v>
      </c>
      <c r="G249" s="44">
        <f>B249-C249</f>
        <v>1454735.5784799978</v>
      </c>
      <c r="H249" s="40">
        <f t="shared" si="85"/>
        <v>95.411377790178548</v>
      </c>
    </row>
    <row r="250" spans="1:8" s="80" customFormat="1" ht="11.25" customHeight="1" x14ac:dyDescent="0.2">
      <c r="A250" s="47" t="s">
        <v>285</v>
      </c>
      <c r="B250" s="41">
        <v>104431.50500000002</v>
      </c>
      <c r="C250" s="42">
        <v>99014.516839999997</v>
      </c>
      <c r="D250" s="41">
        <v>76.579239999999999</v>
      </c>
      <c r="E250" s="42">
        <f>SUM(C250:D250)</f>
        <v>99091.096080000003</v>
      </c>
      <c r="F250" s="42">
        <f>B250-E250</f>
        <v>5340.4089200000162</v>
      </c>
      <c r="G250" s="42">
        <f>B250-C250</f>
        <v>5416.9881600000226</v>
      </c>
      <c r="H250" s="43">
        <f t="shared" si="85"/>
        <v>94.88620898453965</v>
      </c>
    </row>
    <row r="251" spans="1:8" s="80" customFormat="1" ht="11.25" customHeight="1" x14ac:dyDescent="0.2">
      <c r="A251" s="47" t="s">
        <v>286</v>
      </c>
      <c r="B251" s="44">
        <v>1250081.0420000001</v>
      </c>
      <c r="C251" s="44">
        <v>945802.38854999992</v>
      </c>
      <c r="D251" s="44">
        <v>8200.9919499999996</v>
      </c>
      <c r="E251" s="44">
        <f>SUM(C251:D251)</f>
        <v>954003.38049999997</v>
      </c>
      <c r="F251" s="44">
        <f>B251-E251</f>
        <v>296077.66150000016</v>
      </c>
      <c r="G251" s="44">
        <f>B251-C251</f>
        <v>304278.65345000022</v>
      </c>
      <c r="H251" s="40">
        <f t="shared" si="85"/>
        <v>76.315322642897883</v>
      </c>
    </row>
    <row r="252" spans="1:8" s="80" customFormat="1" ht="11.25" customHeight="1" x14ac:dyDescent="0.2">
      <c r="A252" s="47" t="s">
        <v>287</v>
      </c>
      <c r="B252" s="41">
        <v>2413788.2369999997</v>
      </c>
      <c r="C252" s="42">
        <v>2311717.4239899996</v>
      </c>
      <c r="D252" s="41">
        <v>20209.739020000001</v>
      </c>
      <c r="E252" s="42">
        <f>SUM(C252:D252)</f>
        <v>2331927.1630099998</v>
      </c>
      <c r="F252" s="42">
        <f>B252-E252</f>
        <v>81861.073989999946</v>
      </c>
      <c r="G252" s="42">
        <f>B252-C252</f>
        <v>102070.81301000016</v>
      </c>
      <c r="H252" s="40">
        <f t="shared" si="85"/>
        <v>96.608605811595893</v>
      </c>
    </row>
    <row r="253" spans="1:8" s="80" customFormat="1" ht="11.25" customHeight="1" x14ac:dyDescent="0.2">
      <c r="A253" s="47" t="s">
        <v>288</v>
      </c>
      <c r="B253" s="44">
        <v>358897.64199999999</v>
      </c>
      <c r="C253" s="44">
        <v>327528.09023000003</v>
      </c>
      <c r="D253" s="44">
        <v>4415.6666599999999</v>
      </c>
      <c r="E253" s="44">
        <f>SUM(C253:D253)</f>
        <v>331943.75689000002</v>
      </c>
      <c r="F253" s="44">
        <f>B253-E253</f>
        <v>26953.885109999974</v>
      </c>
      <c r="G253" s="44">
        <f>B253-C253</f>
        <v>31369.551769999962</v>
      </c>
      <c r="H253" s="40">
        <f t="shared" si="85"/>
        <v>92.489812705428704</v>
      </c>
    </row>
    <row r="254" spans="1:8" s="80" customFormat="1" ht="11.25" customHeight="1" x14ac:dyDescent="0.2">
      <c r="A254" s="47"/>
      <c r="B254" s="41"/>
      <c r="C254" s="42"/>
      <c r="D254" s="41"/>
      <c r="E254" s="42"/>
      <c r="F254" s="42"/>
      <c r="G254" s="42"/>
      <c r="H254" s="40"/>
    </row>
    <row r="255" spans="1:8" s="80" customFormat="1" ht="11.25" customHeight="1" x14ac:dyDescent="0.2">
      <c r="A255" s="38" t="s">
        <v>289</v>
      </c>
      <c r="B255" s="46">
        <f t="shared" ref="B255:G255" si="86">+B256+B257</f>
        <v>1353467.3939969996</v>
      </c>
      <c r="C255" s="46">
        <f t="shared" si="86"/>
        <v>1317969.8862100001</v>
      </c>
      <c r="D255" s="46">
        <f t="shared" si="86"/>
        <v>12206.78557</v>
      </c>
      <c r="E255" s="46">
        <f t="shared" si="86"/>
        <v>1330176.6717800002</v>
      </c>
      <c r="F255" s="46">
        <f t="shared" si="86"/>
        <v>23290.72221699934</v>
      </c>
      <c r="G255" s="46">
        <f t="shared" si="86"/>
        <v>35497.507786999406</v>
      </c>
      <c r="H255" s="40">
        <f>E255/B255*100</f>
        <v>98.279181137255307</v>
      </c>
    </row>
    <row r="256" spans="1:8" s="80" customFormat="1" ht="11.25" customHeight="1" x14ac:dyDescent="0.2">
      <c r="A256" s="47" t="s">
        <v>290</v>
      </c>
      <c r="B256" s="41">
        <v>1285438.9319969995</v>
      </c>
      <c r="C256" s="42">
        <v>1255148.1308600002</v>
      </c>
      <c r="D256" s="41">
        <v>10363.892040000001</v>
      </c>
      <c r="E256" s="42">
        <f>SUM(C256:D256)</f>
        <v>1265512.0229000002</v>
      </c>
      <c r="F256" s="42">
        <f>B256-E256</f>
        <v>19926.909096999327</v>
      </c>
      <c r="G256" s="42">
        <f>B256-C256</f>
        <v>30290.801136999391</v>
      </c>
      <c r="H256" s="40">
        <f>E256/B256*100</f>
        <v>98.44979729483984</v>
      </c>
    </row>
    <row r="257" spans="1:13" s="80" customFormat="1" ht="11.25" customHeight="1" x14ac:dyDescent="0.2">
      <c r="A257" s="94" t="s">
        <v>291</v>
      </c>
      <c r="B257" s="44">
        <v>68028.462000000014</v>
      </c>
      <c r="C257" s="44">
        <v>62821.755349999999</v>
      </c>
      <c r="D257" s="44">
        <v>1842.8935300000001</v>
      </c>
      <c r="E257" s="44">
        <f>SUM(C257:D257)</f>
        <v>64664.648880000001</v>
      </c>
      <c r="F257" s="44">
        <f>B257-E257</f>
        <v>3363.8131200000134</v>
      </c>
      <c r="G257" s="44">
        <f>B257-C257</f>
        <v>5206.7066500000146</v>
      </c>
      <c r="H257" s="40">
        <f>E257/B257*100</f>
        <v>95.055285653819411</v>
      </c>
    </row>
    <row r="258" spans="1:13" s="80" customFormat="1" ht="12" x14ac:dyDescent="0.2">
      <c r="A258" s="47"/>
      <c r="B258" s="44"/>
      <c r="C258" s="44"/>
      <c r="D258" s="44"/>
      <c r="E258" s="44"/>
      <c r="F258" s="44"/>
      <c r="G258" s="44"/>
      <c r="H258" s="40"/>
    </row>
    <row r="259" spans="1:13" s="80" customFormat="1" ht="11.25" customHeight="1" x14ac:dyDescent="0.2">
      <c r="A259" s="95" t="s">
        <v>292</v>
      </c>
      <c r="B259" s="44">
        <v>9592736.0650000013</v>
      </c>
      <c r="C259" s="44">
        <v>9470735.0990500003</v>
      </c>
      <c r="D259" s="44">
        <v>10140.221970000001</v>
      </c>
      <c r="E259" s="44">
        <f>SUM(C259:D259)</f>
        <v>9480875.3210199997</v>
      </c>
      <c r="F259" s="44">
        <f>B259-E259</f>
        <v>111860.74398000166</v>
      </c>
      <c r="G259" s="44">
        <f>B259-C259</f>
        <v>122000.96595000103</v>
      </c>
      <c r="H259" s="40">
        <f>E259/B259*100</f>
        <v>98.833901576963683</v>
      </c>
    </row>
    <row r="260" spans="1:13" s="80" customFormat="1" ht="11.25" customHeight="1" x14ac:dyDescent="0.2">
      <c r="A260" s="47"/>
      <c r="B260" s="44"/>
      <c r="C260" s="44"/>
      <c r="D260" s="44"/>
      <c r="E260" s="44"/>
      <c r="F260" s="44"/>
      <c r="G260" s="44"/>
      <c r="H260" s="40"/>
    </row>
    <row r="261" spans="1:13" s="80" customFormat="1" ht="11.25" customHeight="1" x14ac:dyDescent="0.2">
      <c r="A261" s="38" t="s">
        <v>293</v>
      </c>
      <c r="B261" s="41">
        <v>10679444.766000001</v>
      </c>
      <c r="C261" s="42">
        <v>10647531.874989999</v>
      </c>
      <c r="D261" s="41">
        <v>24266.432510000002</v>
      </c>
      <c r="E261" s="42">
        <f>SUM(C261:D261)</f>
        <v>10671798.307499999</v>
      </c>
      <c r="F261" s="42">
        <f>B261-E261</f>
        <v>7646.4585000015795</v>
      </c>
      <c r="G261" s="42">
        <f>B261-C261</f>
        <v>31912.891010001302</v>
      </c>
      <c r="H261" s="43">
        <f>E261/B261*100</f>
        <v>99.928400224285568</v>
      </c>
    </row>
    <row r="262" spans="1:13" s="80" customFormat="1" ht="11.25" customHeight="1" x14ac:dyDescent="0.2">
      <c r="A262" s="47"/>
      <c r="B262" s="44"/>
      <c r="C262" s="44"/>
      <c r="D262" s="44"/>
      <c r="E262" s="44"/>
      <c r="F262" s="44"/>
      <c r="G262" s="44"/>
      <c r="H262" s="40"/>
    </row>
    <row r="263" spans="1:13" s="80" customFormat="1" ht="11.25" customHeight="1" x14ac:dyDescent="0.2">
      <c r="A263" s="38" t="s">
        <v>294</v>
      </c>
      <c r="B263" s="44">
        <v>3285036.0729999999</v>
      </c>
      <c r="C263" s="44">
        <v>2904523.0965100001</v>
      </c>
      <c r="D263" s="44">
        <v>4459.6423500000001</v>
      </c>
      <c r="E263" s="44">
        <f>SUM(C263:D263)</f>
        <v>2908982.7388599999</v>
      </c>
      <c r="F263" s="44">
        <f>B263-E263</f>
        <v>376053.33413999993</v>
      </c>
      <c r="G263" s="44">
        <f>B263-C263</f>
        <v>380512.9764899998</v>
      </c>
      <c r="H263" s="40">
        <f>E263/B263*100</f>
        <v>88.552535625687185</v>
      </c>
    </row>
    <row r="264" spans="1:13" s="80" customFormat="1" ht="11.25" customHeight="1" x14ac:dyDescent="0.2">
      <c r="A264" s="96"/>
      <c r="B264" s="41"/>
      <c r="C264" s="41"/>
      <c r="D264" s="41"/>
      <c r="E264" s="41"/>
      <c r="F264" s="41"/>
      <c r="G264" s="41"/>
      <c r="H264" s="60"/>
      <c r="I264" s="81"/>
      <c r="J264" s="81"/>
      <c r="K264" s="81"/>
      <c r="L264" s="81"/>
      <c r="M264" s="81"/>
    </row>
    <row r="265" spans="1:13" s="80" customFormat="1" ht="11.25" customHeight="1" x14ac:dyDescent="0.2">
      <c r="A265" s="97" t="s">
        <v>295</v>
      </c>
      <c r="B265" s="54">
        <f t="shared" ref="B265:G265" si="87">+B266+B267</f>
        <v>747151.24931999983</v>
      </c>
      <c r="C265" s="54">
        <f t="shared" si="87"/>
        <v>697467.15982000006</v>
      </c>
      <c r="D265" s="54">
        <f t="shared" si="87"/>
        <v>6615.0852999999997</v>
      </c>
      <c r="E265" s="54">
        <f t="shared" si="87"/>
        <v>704082.24512000009</v>
      </c>
      <c r="F265" s="54">
        <f t="shared" si="87"/>
        <v>43069.004199999676</v>
      </c>
      <c r="G265" s="54">
        <f t="shared" si="87"/>
        <v>49684.089499999725</v>
      </c>
      <c r="H265" s="60">
        <f>E265/B265*100</f>
        <v>94.235570878159152</v>
      </c>
    </row>
    <row r="266" spans="1:13" s="80" customFormat="1" ht="11.25" customHeight="1" x14ac:dyDescent="0.2">
      <c r="A266" s="91" t="s">
        <v>320</v>
      </c>
      <c r="B266" s="41">
        <v>720999.24972999981</v>
      </c>
      <c r="C266" s="41">
        <v>676094.75608000008</v>
      </c>
      <c r="D266" s="41">
        <v>6033.3038999999999</v>
      </c>
      <c r="E266" s="41">
        <f>SUM(C266:D266)</f>
        <v>682128.05998000014</v>
      </c>
      <c r="F266" s="41">
        <f>B266-E266</f>
        <v>38871.18974999967</v>
      </c>
      <c r="G266" s="41">
        <f>B266-C266</f>
        <v>44904.493649999727</v>
      </c>
      <c r="H266" s="60">
        <f>E266/B266*100</f>
        <v>94.60870593630213</v>
      </c>
    </row>
    <row r="267" spans="1:13" s="80" customFormat="1" ht="11.25" customHeight="1" x14ac:dyDescent="0.2">
      <c r="A267" s="91" t="s">
        <v>321</v>
      </c>
      <c r="B267" s="41">
        <v>26151.999589999999</v>
      </c>
      <c r="C267" s="41">
        <v>21372.403739999998</v>
      </c>
      <c r="D267" s="41">
        <v>581.78140000000008</v>
      </c>
      <c r="E267" s="41">
        <f>SUM(C267:D267)</f>
        <v>21954.185139999998</v>
      </c>
      <c r="F267" s="41">
        <f>B267-E267</f>
        <v>4197.8144500000017</v>
      </c>
      <c r="G267" s="41">
        <f>B267-C267</f>
        <v>4779.5958500000015</v>
      </c>
      <c r="H267" s="60">
        <f>E267/B267*100</f>
        <v>83.948399679521401</v>
      </c>
    </row>
    <row r="268" spans="1:13" s="80" customFormat="1" ht="12.75" customHeight="1" x14ac:dyDescent="0.2">
      <c r="A268" s="98"/>
      <c r="B268" s="41"/>
      <c r="C268" s="41"/>
      <c r="D268" s="41"/>
      <c r="E268" s="41"/>
      <c r="F268" s="41"/>
      <c r="G268" s="41"/>
      <c r="H268" s="60"/>
    </row>
    <row r="269" spans="1:13" s="80" customFormat="1" ht="11.25" customHeight="1" x14ac:dyDescent="0.2">
      <c r="A269" s="99" t="s">
        <v>296</v>
      </c>
      <c r="B269" s="100">
        <f t="shared" ref="B269:G269" si="88">B10+B17+B19+B21+B23+B34+B38+B46+B48+B50+B58+B70+B76+B81+B87+B99+B111+B122+B138+B140+B161+B171+B176+B185+B194+B202+B211+B244+B246+B248+B255+B259+B261+B263+B265</f>
        <v>1955747969.8148468</v>
      </c>
      <c r="C269" s="100">
        <f t="shared" si="88"/>
        <v>1742175560.2475097</v>
      </c>
      <c r="D269" s="100">
        <f t="shared" si="88"/>
        <v>30068027.192225002</v>
      </c>
      <c r="E269" s="100">
        <f t="shared" si="88"/>
        <v>1772243587.4397345</v>
      </c>
      <c r="F269" s="100">
        <f t="shared" si="88"/>
        <v>183504382.37511176</v>
      </c>
      <c r="G269" s="100">
        <f t="shared" si="88"/>
        <v>213572409.56733683</v>
      </c>
      <c r="H269" s="110">
        <f>E269/B269*100</f>
        <v>90.6171763843127</v>
      </c>
    </row>
    <row r="270" spans="1:13" s="80" customFormat="1" ht="11.25" customHeight="1" x14ac:dyDescent="0.2">
      <c r="A270" s="101"/>
      <c r="B270" s="42"/>
      <c r="C270" s="42"/>
      <c r="D270" s="42"/>
      <c r="E270" s="42"/>
      <c r="F270" s="42"/>
      <c r="G270" s="42"/>
      <c r="H270" s="40"/>
    </row>
    <row r="271" spans="1:13" s="80" customFormat="1" ht="11.25" customHeight="1" x14ac:dyDescent="0.2">
      <c r="A271" s="37" t="s">
        <v>297</v>
      </c>
      <c r="B271" s="42"/>
      <c r="C271" s="42"/>
      <c r="D271" s="42"/>
      <c r="E271" s="42"/>
      <c r="F271" s="42"/>
      <c r="G271" s="42"/>
      <c r="H271" s="43"/>
    </row>
    <row r="272" spans="1:13" s="80" customFormat="1" ht="11.25" customHeight="1" x14ac:dyDescent="0.2">
      <c r="A272" s="82" t="s">
        <v>298</v>
      </c>
      <c r="B272" s="42">
        <v>167721205.26735997</v>
      </c>
      <c r="C272" s="42">
        <v>161889825.66364002</v>
      </c>
      <c r="D272" s="42">
        <v>20942.52562</v>
      </c>
      <c r="E272" s="42">
        <f>SUM(C272:D272)</f>
        <v>161910768.18926004</v>
      </c>
      <c r="F272" s="42">
        <f>B272-E272</f>
        <v>5810437.0780999362</v>
      </c>
      <c r="G272" s="42">
        <f>B272-C272</f>
        <v>5831379.6037199497</v>
      </c>
      <c r="H272" s="40">
        <f>E272/B272*100</f>
        <v>96.535657450804948</v>
      </c>
    </row>
    <row r="273" spans="1:8" s="80" customFormat="1" ht="12" x14ac:dyDescent="0.2">
      <c r="A273" s="59"/>
      <c r="B273" s="42"/>
      <c r="C273" s="42"/>
      <c r="D273" s="42"/>
      <c r="E273" s="42"/>
      <c r="F273" s="42"/>
      <c r="G273" s="42"/>
      <c r="H273" s="43"/>
    </row>
    <row r="274" spans="1:8" s="80" customFormat="1" ht="11.25" customHeight="1" x14ac:dyDescent="0.2">
      <c r="A274" s="82" t="s">
        <v>299</v>
      </c>
      <c r="B274" s="42">
        <f t="shared" ref="B274:G274" si="89">SUM(B275:B280)</f>
        <v>514228768.26784003</v>
      </c>
      <c r="C274" s="42">
        <f t="shared" si="89"/>
        <v>514166986.02438003</v>
      </c>
      <c r="D274" s="42">
        <f t="shared" si="89"/>
        <v>21702.77478</v>
      </c>
      <c r="E274" s="42">
        <f t="shared" si="89"/>
        <v>514188688.79916006</v>
      </c>
      <c r="F274" s="42">
        <f t="shared" si="89"/>
        <v>40079.468679971294</v>
      </c>
      <c r="G274" s="42">
        <f t="shared" si="89"/>
        <v>61782.243459984194</v>
      </c>
      <c r="H274" s="40">
        <f t="shared" ref="H274:H280" si="90">E274/B274*100</f>
        <v>99.992205906951696</v>
      </c>
    </row>
    <row r="275" spans="1:8" s="80" customFormat="1" ht="11.25" hidden="1" customHeight="1" x14ac:dyDescent="0.2">
      <c r="A275" s="82" t="s">
        <v>311</v>
      </c>
      <c r="B275" s="42">
        <v>512270447.70925003</v>
      </c>
      <c r="C275" s="42">
        <v>512218806.03765005</v>
      </c>
      <c r="D275" s="42">
        <v>17785.624</v>
      </c>
      <c r="E275" s="42">
        <f t="shared" ref="E275:E280" si="91">SUM(C275:D275)</f>
        <v>512236591.66165006</v>
      </c>
      <c r="F275" s="42">
        <f t="shared" ref="F275:F280" si="92">B275-E275</f>
        <v>33856.047599971294</v>
      </c>
      <c r="G275" s="42">
        <f t="shared" ref="G275:G280" si="93">B275-C275</f>
        <v>51641.671599984169</v>
      </c>
      <c r="H275" s="43">
        <f t="shared" si="90"/>
        <v>99.993390981706767</v>
      </c>
    </row>
    <row r="276" spans="1:8" s="80" customFormat="1" ht="11.25" hidden="1" customHeight="1" x14ac:dyDescent="0.2">
      <c r="A276" s="102" t="s">
        <v>322</v>
      </c>
      <c r="B276" s="103"/>
      <c r="C276" s="103">
        <v>0</v>
      </c>
      <c r="D276" s="103"/>
      <c r="E276" s="103">
        <f t="shared" si="91"/>
        <v>0</v>
      </c>
      <c r="F276" s="103">
        <f t="shared" si="92"/>
        <v>0</v>
      </c>
      <c r="G276" s="103">
        <f t="shared" si="93"/>
        <v>0</v>
      </c>
      <c r="H276" s="104" t="e">
        <f t="shared" si="90"/>
        <v>#DIV/0!</v>
      </c>
    </row>
    <row r="277" spans="1:8" s="80" customFormat="1" ht="12" hidden="1" customHeight="1" x14ac:dyDescent="0.2">
      <c r="A277" s="102" t="s">
        <v>323</v>
      </c>
      <c r="B277" s="103"/>
      <c r="C277" s="103">
        <v>0</v>
      </c>
      <c r="D277" s="103"/>
      <c r="E277" s="103">
        <f t="shared" si="91"/>
        <v>0</v>
      </c>
      <c r="F277" s="103">
        <f t="shared" si="92"/>
        <v>0</v>
      </c>
      <c r="G277" s="103">
        <f t="shared" si="93"/>
        <v>0</v>
      </c>
      <c r="H277" s="105" t="e">
        <f t="shared" si="90"/>
        <v>#DIV/0!</v>
      </c>
    </row>
    <row r="278" spans="1:8" s="80" customFormat="1" ht="11.25" hidden="1" customHeight="1" x14ac:dyDescent="0.2">
      <c r="A278" s="106" t="s">
        <v>324</v>
      </c>
      <c r="B278" s="103"/>
      <c r="C278" s="103">
        <v>0</v>
      </c>
      <c r="D278" s="103"/>
      <c r="E278" s="103">
        <f t="shared" si="91"/>
        <v>0</v>
      </c>
      <c r="F278" s="103">
        <f t="shared" si="92"/>
        <v>0</v>
      </c>
      <c r="G278" s="103">
        <f t="shared" si="93"/>
        <v>0</v>
      </c>
      <c r="H278" s="107" t="e">
        <f t="shared" si="90"/>
        <v>#DIV/0!</v>
      </c>
    </row>
    <row r="279" spans="1:8" s="80" customFormat="1" ht="11.25" hidden="1" customHeight="1" x14ac:dyDescent="0.2">
      <c r="A279" s="108" t="s">
        <v>325</v>
      </c>
      <c r="B279" s="103"/>
      <c r="C279" s="103">
        <v>0</v>
      </c>
      <c r="D279" s="103"/>
      <c r="E279" s="103">
        <f t="shared" si="91"/>
        <v>0</v>
      </c>
      <c r="F279" s="103">
        <f t="shared" si="92"/>
        <v>0</v>
      </c>
      <c r="G279" s="103">
        <f t="shared" si="93"/>
        <v>0</v>
      </c>
      <c r="H279" s="105" t="e">
        <f t="shared" si="90"/>
        <v>#DIV/0!</v>
      </c>
    </row>
    <row r="280" spans="1:8" s="80" customFormat="1" ht="11.25" customHeight="1" x14ac:dyDescent="0.2">
      <c r="A280" s="109" t="s">
        <v>300</v>
      </c>
      <c r="B280" s="42">
        <v>1958320.55859</v>
      </c>
      <c r="C280" s="42">
        <v>1948179.98673</v>
      </c>
      <c r="D280" s="42">
        <v>3917.1507799999999</v>
      </c>
      <c r="E280" s="42">
        <f t="shared" si="91"/>
        <v>1952097.13751</v>
      </c>
      <c r="F280" s="42">
        <f t="shared" si="92"/>
        <v>6223.4210800000001</v>
      </c>
      <c r="G280" s="42">
        <f t="shared" si="93"/>
        <v>10140.571860000025</v>
      </c>
      <c r="H280" s="40">
        <f t="shared" si="90"/>
        <v>99.682206212220905</v>
      </c>
    </row>
    <row r="281" spans="1:8" s="80" customFormat="1" ht="11.25" customHeight="1" x14ac:dyDescent="0.2">
      <c r="A281" s="109"/>
      <c r="B281" s="42"/>
      <c r="C281" s="42"/>
      <c r="D281" s="42"/>
      <c r="E281" s="42"/>
      <c r="F281" s="42"/>
      <c r="G281" s="42"/>
      <c r="H281" s="43"/>
    </row>
    <row r="282" spans="1:8" s="80" customFormat="1" ht="11.25" customHeight="1" x14ac:dyDescent="0.2">
      <c r="A282" s="37" t="s">
        <v>301</v>
      </c>
      <c r="B282" s="61">
        <f>+B272+B274</f>
        <v>681949973.5352</v>
      </c>
      <c r="C282" s="61">
        <f t="shared" ref="C282:G282" si="94">+C272+C274</f>
        <v>676056811.68801999</v>
      </c>
      <c r="D282" s="61">
        <f t="shared" si="94"/>
        <v>42645.3004</v>
      </c>
      <c r="E282" s="61">
        <f t="shared" si="94"/>
        <v>676099456.98842013</v>
      </c>
      <c r="F282" s="61">
        <f t="shared" si="94"/>
        <v>5850516.5467799073</v>
      </c>
      <c r="G282" s="61">
        <f t="shared" si="94"/>
        <v>5893161.8471799344</v>
      </c>
      <c r="H282" s="43">
        <f>E282/B282*100</f>
        <v>99.142090069092447</v>
      </c>
    </row>
    <row r="283" spans="1:8" s="80" customFormat="1" ht="11.25" hidden="1" customHeight="1" x14ac:dyDescent="0.2">
      <c r="A283" s="82"/>
      <c r="B283" s="42"/>
      <c r="C283" s="42"/>
      <c r="D283" s="42"/>
      <c r="E283" s="42"/>
      <c r="F283" s="42"/>
      <c r="G283" s="42"/>
      <c r="H283" s="43"/>
    </row>
    <row r="284" spans="1:8" s="80" customFormat="1" ht="11.25" hidden="1" customHeight="1" x14ac:dyDescent="0.2">
      <c r="A284" s="59" t="s">
        <v>302</v>
      </c>
      <c r="B284" s="46">
        <f t="shared" ref="B284:G284" si="95">+B282+B269</f>
        <v>2637697943.3500466</v>
      </c>
      <c r="C284" s="46">
        <f t="shared" si="95"/>
        <v>2418232371.9355297</v>
      </c>
      <c r="D284" s="46">
        <f t="shared" si="95"/>
        <v>30110672.492625002</v>
      </c>
      <c r="E284" s="46">
        <f t="shared" si="95"/>
        <v>2448343044.4281545</v>
      </c>
      <c r="F284" s="46">
        <f t="shared" si="95"/>
        <v>189354898.92189166</v>
      </c>
      <c r="G284" s="46">
        <f t="shared" si="95"/>
        <v>219465571.41451675</v>
      </c>
      <c r="H284" s="58">
        <f>E284/B284*100</f>
        <v>92.821206105146402</v>
      </c>
    </row>
    <row r="285" spans="1:8" ht="12" x14ac:dyDescent="0.2">
      <c r="A285" s="114"/>
      <c r="B285" s="113"/>
      <c r="C285" s="113"/>
      <c r="D285" s="113"/>
      <c r="E285" s="113"/>
      <c r="F285" s="113"/>
      <c r="G285" s="113"/>
      <c r="H285" s="111"/>
    </row>
    <row r="286" spans="1:8" ht="12.75" thickBot="1" x14ac:dyDescent="0.25">
      <c r="A286" s="62" t="s">
        <v>303</v>
      </c>
      <c r="B286" s="63">
        <f>+B284</f>
        <v>2637697943.3500466</v>
      </c>
      <c r="C286" s="63">
        <f t="shared" ref="C286:G286" si="96">+C284</f>
        <v>2418232371.9355297</v>
      </c>
      <c r="D286" s="63">
        <f t="shared" si="96"/>
        <v>30110672.492625002</v>
      </c>
      <c r="E286" s="63">
        <f t="shared" si="96"/>
        <v>2448343044.4281545</v>
      </c>
      <c r="F286" s="63">
        <f t="shared" si="96"/>
        <v>189354898.92189166</v>
      </c>
      <c r="G286" s="63">
        <f t="shared" si="96"/>
        <v>219465571.41451675</v>
      </c>
      <c r="H286" s="118">
        <f>E286/B286*100</f>
        <v>92.821206105146402</v>
      </c>
    </row>
    <row r="287" spans="1:8" ht="12" thickTop="1" x14ac:dyDescent="0.2">
      <c r="G287" s="115"/>
    </row>
    <row r="288" spans="1:8" x14ac:dyDescent="0.2">
      <c r="A288" s="116" t="s">
        <v>304</v>
      </c>
    </row>
    <row r="289" spans="1:7" x14ac:dyDescent="0.2">
      <c r="A289" s="80" t="s">
        <v>305</v>
      </c>
    </row>
    <row r="290" spans="1:7" x14ac:dyDescent="0.2">
      <c r="A290" s="114" t="s">
        <v>306</v>
      </c>
    </row>
    <row r="291" spans="1:7" x14ac:dyDescent="0.2">
      <c r="A291" s="80" t="s">
        <v>307</v>
      </c>
    </row>
    <row r="292" spans="1:7" x14ac:dyDescent="0.2">
      <c r="A292" s="80" t="s">
        <v>308</v>
      </c>
    </row>
    <row r="293" spans="1:7" x14ac:dyDescent="0.2">
      <c r="A293" s="80" t="s">
        <v>309</v>
      </c>
    </row>
    <row r="294" spans="1:7" x14ac:dyDescent="0.2">
      <c r="A294" s="80" t="s">
        <v>310</v>
      </c>
    </row>
    <row r="295" spans="1:7" x14ac:dyDescent="0.2">
      <c r="G295" s="115"/>
    </row>
  </sheetData>
  <mergeCells count="7">
    <mergeCell ref="H6:H7"/>
    <mergeCell ref="A5:A7"/>
    <mergeCell ref="C5:E5"/>
    <mergeCell ref="B6:B7"/>
    <mergeCell ref="C6:E6"/>
    <mergeCell ref="F6:F7"/>
    <mergeCell ref="G6:G7"/>
  </mergeCells>
  <printOptions horizontalCentered="1"/>
  <pageMargins left="0.4" right="0.4" top="0.3" bottom="0.4" header="0.2" footer="0.18"/>
  <pageSetup paperSize="9" scale="74" fitToHeight="0"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
  <sheetViews>
    <sheetView view="pageBreakPreview" topLeftCell="A4" zoomScale="60" zoomScaleNormal="100" workbookViewId="0">
      <selection activeCell="A50" sqref="A50:XFD57"/>
    </sheetView>
  </sheetViews>
  <sheetFormatPr defaultRowHeight="12.75" x14ac:dyDescent="0.2"/>
  <cols>
    <col min="1" max="1" width="38.7109375" customWidth="1"/>
    <col min="2" max="2" width="11.5703125" bestFit="1" customWidth="1"/>
    <col min="3" max="3" width="10" bestFit="1" customWidth="1"/>
    <col min="4" max="9" width="10" customWidth="1"/>
    <col min="10" max="10" width="12.5703125" customWidth="1"/>
    <col min="11" max="11" width="13.42578125" customWidth="1"/>
    <col min="12" max="12" width="16.140625" customWidth="1"/>
    <col min="14" max="14" width="9.42578125" bestFit="1" customWidth="1"/>
    <col min="15" max="15" width="10.28515625" bestFit="1" customWidth="1"/>
    <col min="18" max="23" width="11" customWidth="1"/>
  </cols>
  <sheetData>
    <row r="1" spans="1:23" x14ac:dyDescent="0.2">
      <c r="A1" t="s">
        <v>312</v>
      </c>
    </row>
    <row r="2" spans="1:23" x14ac:dyDescent="0.2">
      <c r="A2" t="s">
        <v>0</v>
      </c>
    </row>
    <row r="3" spans="1:23" x14ac:dyDescent="0.2">
      <c r="A3" t="s">
        <v>1</v>
      </c>
      <c r="N3" t="s">
        <v>2</v>
      </c>
    </row>
    <row r="4" spans="1:23" x14ac:dyDescent="0.2">
      <c r="B4" s="1" t="s">
        <v>3</v>
      </c>
      <c r="C4" s="1" t="s">
        <v>4</v>
      </c>
      <c r="D4" s="1" t="s">
        <v>5</v>
      </c>
      <c r="E4" s="1" t="s">
        <v>6</v>
      </c>
      <c r="F4" s="1" t="s">
        <v>9</v>
      </c>
      <c r="G4" s="1" t="s">
        <v>10</v>
      </c>
      <c r="H4" s="1" t="s">
        <v>11</v>
      </c>
      <c r="I4" s="1" t="s">
        <v>13</v>
      </c>
      <c r="J4" s="1" t="s">
        <v>14</v>
      </c>
      <c r="K4" s="1" t="s">
        <v>15</v>
      </c>
      <c r="L4" s="1" t="s">
        <v>16</v>
      </c>
      <c r="N4" s="1" t="s">
        <v>3</v>
      </c>
      <c r="O4" s="1" t="s">
        <v>4</v>
      </c>
      <c r="P4" s="1" t="s">
        <v>5</v>
      </c>
      <c r="Q4" s="1" t="s">
        <v>6</v>
      </c>
      <c r="R4" s="1" t="s">
        <v>9</v>
      </c>
      <c r="S4" s="1" t="s">
        <v>10</v>
      </c>
      <c r="T4" s="1" t="s">
        <v>11</v>
      </c>
      <c r="U4" s="1" t="s">
        <v>13</v>
      </c>
      <c r="V4" s="1" t="s">
        <v>14</v>
      </c>
      <c r="W4" s="1" t="s">
        <v>15</v>
      </c>
    </row>
    <row r="5" spans="1:23" x14ac:dyDescent="0.2">
      <c r="A5" t="s">
        <v>7</v>
      </c>
      <c r="B5" s="2">
        <v>211942.04800000001</v>
      </c>
      <c r="C5" s="2">
        <v>229477.02799999999</v>
      </c>
      <c r="D5" s="2">
        <v>180934.66399999999</v>
      </c>
      <c r="E5" s="2">
        <v>238799.367</v>
      </c>
      <c r="F5" s="2">
        <v>274659.8</v>
      </c>
      <c r="G5" s="2">
        <v>199519.86900000001</v>
      </c>
      <c r="H5" s="2">
        <v>352707.52</v>
      </c>
      <c r="I5" s="2">
        <v>273278.62599999999</v>
      </c>
      <c r="J5" s="2">
        <v>299916.95500000002</v>
      </c>
      <c r="K5" s="2">
        <v>376462.06199999998</v>
      </c>
      <c r="L5" s="2">
        <f>SUM(B5:K5)</f>
        <v>2637697.9389999998</v>
      </c>
      <c r="M5" s="2"/>
      <c r="N5" s="2">
        <f>B5</f>
        <v>211942.04800000001</v>
      </c>
      <c r="O5" s="2">
        <f t="shared" ref="O5:W6" si="0">+N5+C5</f>
        <v>441419.076</v>
      </c>
      <c r="P5" s="2">
        <f t="shared" si="0"/>
        <v>622353.74</v>
      </c>
      <c r="Q5" s="2">
        <f t="shared" si="0"/>
        <v>861153.10699999996</v>
      </c>
      <c r="R5" s="2">
        <f t="shared" si="0"/>
        <v>1135812.9069999999</v>
      </c>
      <c r="S5" s="2">
        <f t="shared" si="0"/>
        <v>1335332.7759999998</v>
      </c>
      <c r="T5" s="2">
        <f t="shared" si="0"/>
        <v>1688040.2959999999</v>
      </c>
      <c r="U5" s="2">
        <f t="shared" si="0"/>
        <v>1961318.9219999998</v>
      </c>
      <c r="V5" s="2">
        <f t="shared" si="0"/>
        <v>2261235.8769999999</v>
      </c>
      <c r="W5" s="2">
        <f t="shared" si="0"/>
        <v>2637697.9389999998</v>
      </c>
    </row>
    <row r="6" spans="1:23" x14ac:dyDescent="0.2">
      <c r="A6" t="s">
        <v>8</v>
      </c>
      <c r="B6" s="2">
        <v>126996.966</v>
      </c>
      <c r="C6" s="2">
        <v>240393.27</v>
      </c>
      <c r="D6" s="2">
        <v>247222.25</v>
      </c>
      <c r="E6" s="2">
        <v>171139.606</v>
      </c>
      <c r="F6" s="2">
        <v>264720.01799999998</v>
      </c>
      <c r="G6" s="2">
        <v>255824.91800000001</v>
      </c>
      <c r="H6" s="2">
        <v>262980.28700000001</v>
      </c>
      <c r="I6" s="2">
        <v>232667.41800000001</v>
      </c>
      <c r="J6" s="2">
        <v>400078.50199999998</v>
      </c>
      <c r="K6" s="2">
        <v>246319.80499999999</v>
      </c>
      <c r="L6" s="2">
        <f>SUM(B6:K6)</f>
        <v>2448343.0400000005</v>
      </c>
      <c r="M6" s="2"/>
      <c r="N6" s="2">
        <f>B6</f>
        <v>126996.966</v>
      </c>
      <c r="O6" s="2">
        <f t="shared" si="0"/>
        <v>367390.23599999998</v>
      </c>
      <c r="P6" s="2">
        <f t="shared" si="0"/>
        <v>614612.48600000003</v>
      </c>
      <c r="Q6" s="2">
        <f t="shared" si="0"/>
        <v>785752.09200000006</v>
      </c>
      <c r="R6" s="2">
        <f t="shared" si="0"/>
        <v>1050472.1100000001</v>
      </c>
      <c r="S6" s="2">
        <f t="shared" si="0"/>
        <v>1306297.0280000002</v>
      </c>
      <c r="T6" s="2">
        <f t="shared" si="0"/>
        <v>1569277.3150000002</v>
      </c>
      <c r="U6" s="2">
        <f t="shared" si="0"/>
        <v>1801944.7330000002</v>
      </c>
      <c r="V6" s="2">
        <f t="shared" si="0"/>
        <v>2202023.2350000003</v>
      </c>
      <c r="W6" s="2">
        <f t="shared" si="0"/>
        <v>2448343.0400000005</v>
      </c>
    </row>
    <row r="7" spans="1:23" x14ac:dyDescent="0.2">
      <c r="A7" t="s">
        <v>12</v>
      </c>
      <c r="B7" s="4">
        <f t="shared" ref="B7:K7" si="1">N7</f>
        <v>59.920609052527418</v>
      </c>
      <c r="C7" s="4">
        <f t="shared" si="1"/>
        <v>83.229351873320496</v>
      </c>
      <c r="D7" s="4">
        <f t="shared" si="1"/>
        <v>98.75613280640043</v>
      </c>
      <c r="E7" s="4">
        <f t="shared" si="1"/>
        <v>91.244180113026061</v>
      </c>
      <c r="F7" s="4">
        <f t="shared" si="1"/>
        <v>92.486368443777536</v>
      </c>
      <c r="G7" s="4">
        <f t="shared" si="1"/>
        <v>97.825579621659813</v>
      </c>
      <c r="H7" s="4">
        <f t="shared" si="1"/>
        <v>92.964446329781239</v>
      </c>
      <c r="I7" s="4">
        <f t="shared" si="1"/>
        <v>91.874131880730431</v>
      </c>
      <c r="J7" s="4">
        <f t="shared" si="1"/>
        <v>97.38140356774467</v>
      </c>
      <c r="K7" s="4">
        <f t="shared" si="1"/>
        <v>92.821206090346067</v>
      </c>
      <c r="L7" s="4"/>
      <c r="M7" s="3"/>
      <c r="N7" s="3">
        <f t="shared" ref="N7:T7" si="2">+N6/N5*100</f>
        <v>59.920609052527418</v>
      </c>
      <c r="O7" s="3">
        <f t="shared" si="2"/>
        <v>83.229351873320496</v>
      </c>
      <c r="P7" s="3">
        <f t="shared" si="2"/>
        <v>98.75613280640043</v>
      </c>
      <c r="Q7" s="3">
        <f t="shared" si="2"/>
        <v>91.244180113026061</v>
      </c>
      <c r="R7" s="3">
        <f t="shared" si="2"/>
        <v>92.486368443777536</v>
      </c>
      <c r="S7" s="3">
        <f t="shared" si="2"/>
        <v>97.825579621659813</v>
      </c>
      <c r="T7" s="3">
        <f t="shared" si="2"/>
        <v>92.964446329781239</v>
      </c>
      <c r="U7" s="3">
        <f>+U6/U5*100</f>
        <v>91.874131880730431</v>
      </c>
      <c r="V7" s="3">
        <f>+V6/V5*100</f>
        <v>97.38140356774467</v>
      </c>
      <c r="W7" s="3">
        <f>+W6/W5*100</f>
        <v>92.821206090346067</v>
      </c>
    </row>
    <row r="19" spans="17:17" x14ac:dyDescent="0.2">
      <c r="Q19" s="2"/>
    </row>
  </sheetData>
  <phoneticPr fontId="20" type="noConversion"/>
  <printOptions horizontalCentered="1"/>
  <pageMargins left="0.25" right="0.25" top="0.87" bottom="0.47" header="0.5" footer="0.5"/>
  <pageSetup paperSize="9" scale="8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Joyce Marasigan</cp:lastModifiedBy>
  <cp:lastPrinted>2019-11-14T03:26:27Z</cp:lastPrinted>
  <dcterms:created xsi:type="dcterms:W3CDTF">2014-06-18T02:22:11Z</dcterms:created>
  <dcterms:modified xsi:type="dcterms:W3CDTF">2019-11-14T05:07:41Z</dcterms:modified>
</cp:coreProperties>
</file>