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9\WEBSITE\For website\May 2019\"/>
    </mc:Choice>
  </mc:AlternateContent>
  <bookViews>
    <workbookView xWindow="240" yWindow="75" windowWidth="20955" windowHeight="10740"/>
  </bookViews>
  <sheets>
    <sheet name="By Department" sheetId="11" r:id="rId1"/>
    <sheet name="By Agency" sheetId="12" r:id="rId2"/>
    <sheet name="Graph" sheetId="3" r:id="rId3"/>
  </sheets>
  <externalReferences>
    <externalReference r:id="rId4"/>
  </externalReferences>
  <definedNames>
    <definedName name="_xlnm.Print_Area" localSheetId="1">'By Agency'!$A$1:$H$317</definedName>
    <definedName name="_xlnm.Print_Area" localSheetId="0">'By Department'!$A$1:$P$65</definedName>
    <definedName name="_xlnm.Print_Area" localSheetId="2">Graph!$A$9:$J$49</definedName>
    <definedName name="_xlnm.Print_Titles" localSheetId="1">'By Agency'!$1:$8</definedName>
    <definedName name="Z_149BABA1_3CBB_4AB5_8307_CDFFE2416884_.wvu.PrintArea" localSheetId="1" hidden="1">'By Agency'!$A$1:$F$315</definedName>
    <definedName name="Z_149BABA1_3CBB_4AB5_8307_CDFFE2416884_.wvu.PrintTitles" localSheetId="1" hidden="1">'By Agency'!$1:$8</definedName>
    <definedName name="Z_149BABA1_3CBB_4AB5_8307_CDFFE2416884_.wvu.Rows" localSheetId="1" hidden="1">'By Agency'!$134:$134,'By Agency'!$274:$277,'By Agency'!$280:$302,'By Agency'!$305:$306</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Agency'!$A$1:$H$316</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PrintArea" localSheetId="1" hidden="1">'By Agency'!$A$1:$F$315</definedName>
    <definedName name="Z_E72949E6_F470_4685_A8B8_FC40C2B684D5_.wvu.PrintTitles" localSheetId="1" hidden="1">'By Agency'!$1:$8</definedName>
    <definedName name="Z_E72949E6_F470_4685_A8B8_FC40C2B684D5_.wvu.Rows" localSheetId="1" hidden="1">'By Agency'!$134:$134,'By Agency'!$274:$277,'By Agency'!$280:$302,'By Agency'!$305:$306</definedName>
  </definedNames>
  <calcPr calcId="152511"/>
</workbook>
</file>

<file path=xl/calcChain.xml><?xml version="1.0" encoding="utf-8"?>
<calcChain xmlns="http://schemas.openxmlformats.org/spreadsheetml/2006/main">
  <c r="M53" i="11" l="1"/>
  <c r="M52" i="11"/>
  <c r="M50"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12" i="11"/>
  <c r="C128" i="12" l="1"/>
  <c r="G301" i="12" l="1"/>
  <c r="E297" i="12"/>
  <c r="H297" i="12" s="1"/>
  <c r="G297" i="12"/>
  <c r="G295" i="12"/>
  <c r="G293" i="12"/>
  <c r="G291" i="12"/>
  <c r="G289" i="12"/>
  <c r="G287" i="12"/>
  <c r="E285" i="12"/>
  <c r="H285" i="12" s="1"/>
  <c r="G285" i="12"/>
  <c r="G283" i="12"/>
  <c r="G281" i="12"/>
  <c r="D273" i="12"/>
  <c r="E278" i="12"/>
  <c r="H278" i="12" s="1"/>
  <c r="G277" i="12"/>
  <c r="E276" i="12"/>
  <c r="H276" i="12" s="1"/>
  <c r="G276" i="12"/>
  <c r="G275" i="12"/>
  <c r="B273" i="12"/>
  <c r="D264" i="12"/>
  <c r="B264" i="12"/>
  <c r="D254" i="12"/>
  <c r="E252" i="12"/>
  <c r="H252" i="12" s="1"/>
  <c r="E251" i="12"/>
  <c r="H251" i="12" s="1"/>
  <c r="E250" i="12"/>
  <c r="H250" i="12" s="1"/>
  <c r="E249" i="12"/>
  <c r="H249" i="12" s="1"/>
  <c r="D247" i="12"/>
  <c r="B247" i="12"/>
  <c r="E241" i="12"/>
  <c r="H241" i="12" s="1"/>
  <c r="E240" i="12"/>
  <c r="H240" i="12" s="1"/>
  <c r="E239" i="12"/>
  <c r="H239" i="12" s="1"/>
  <c r="E238" i="12"/>
  <c r="H238" i="12" s="1"/>
  <c r="E237" i="12"/>
  <c r="H237" i="12" s="1"/>
  <c r="E236" i="12"/>
  <c r="H236" i="12" s="1"/>
  <c r="E235" i="12"/>
  <c r="H235" i="12" s="1"/>
  <c r="E234" i="12"/>
  <c r="H234" i="12" s="1"/>
  <c r="E233" i="12"/>
  <c r="H233" i="12" s="1"/>
  <c r="E232" i="12"/>
  <c r="H232" i="12" s="1"/>
  <c r="E231" i="12"/>
  <c r="H231" i="12" s="1"/>
  <c r="E230" i="12"/>
  <c r="H230" i="12" s="1"/>
  <c r="E228" i="12"/>
  <c r="H228" i="12" s="1"/>
  <c r="D226" i="12"/>
  <c r="B226" i="12"/>
  <c r="B211" i="12" s="1"/>
  <c r="D202" i="12"/>
  <c r="B202" i="12"/>
  <c r="D194" i="12"/>
  <c r="B194" i="12"/>
  <c r="D185" i="12"/>
  <c r="B185" i="12"/>
  <c r="D176" i="12"/>
  <c r="B176" i="12"/>
  <c r="D171" i="12"/>
  <c r="B171" i="12"/>
  <c r="B161" i="12"/>
  <c r="D161" i="12"/>
  <c r="D140" i="12"/>
  <c r="B140" i="12"/>
  <c r="D135" i="12"/>
  <c r="B135" i="12"/>
  <c r="D131" i="12"/>
  <c r="B131" i="12"/>
  <c r="D128" i="12"/>
  <c r="B128" i="12"/>
  <c r="D123" i="12"/>
  <c r="B123" i="12"/>
  <c r="D122" i="12"/>
  <c r="B122" i="12"/>
  <c r="D111" i="12"/>
  <c r="B111" i="12"/>
  <c r="B99" i="12"/>
  <c r="D99" i="12"/>
  <c r="E96" i="12"/>
  <c r="H96" i="12" s="1"/>
  <c r="E94" i="12"/>
  <c r="H94" i="12" s="1"/>
  <c r="E92" i="12"/>
  <c r="H92" i="12" s="1"/>
  <c r="E90" i="12"/>
  <c r="H90" i="12" s="1"/>
  <c r="D87" i="12"/>
  <c r="B81" i="12"/>
  <c r="D81" i="12"/>
  <c r="B76" i="12"/>
  <c r="D76" i="12"/>
  <c r="D70" i="12"/>
  <c r="D58" i="12"/>
  <c r="B58" i="12"/>
  <c r="D50" i="12"/>
  <c r="B50" i="12"/>
  <c r="D38" i="12"/>
  <c r="B38" i="12"/>
  <c r="D34" i="12"/>
  <c r="B34" i="12"/>
  <c r="D23" i="12"/>
  <c r="B23" i="12"/>
  <c r="B10" i="12"/>
  <c r="D10" i="12"/>
  <c r="E293" i="12" l="1"/>
  <c r="H293" i="12" s="1"/>
  <c r="E243" i="12"/>
  <c r="H243" i="12" s="1"/>
  <c r="E245" i="12"/>
  <c r="H245" i="12" s="1"/>
  <c r="E12" i="12"/>
  <c r="H12" i="12" s="1"/>
  <c r="E14" i="12"/>
  <c r="H14" i="12" s="1"/>
  <c r="E17" i="12"/>
  <c r="H17" i="12" s="1"/>
  <c r="E21" i="12"/>
  <c r="H21" i="12" s="1"/>
  <c r="E25" i="12"/>
  <c r="H25" i="12" s="1"/>
  <c r="E27" i="12"/>
  <c r="H27" i="12" s="1"/>
  <c r="E29" i="12"/>
  <c r="H29" i="12" s="1"/>
  <c r="E31" i="12"/>
  <c r="H31" i="12" s="1"/>
  <c r="E41" i="12"/>
  <c r="H41" i="12" s="1"/>
  <c r="E43" i="12"/>
  <c r="H43" i="12" s="1"/>
  <c r="E46" i="12"/>
  <c r="H46" i="12" s="1"/>
  <c r="E53" i="12"/>
  <c r="H53" i="12" s="1"/>
  <c r="E55" i="12"/>
  <c r="H55" i="12" s="1"/>
  <c r="E61" i="12"/>
  <c r="H61" i="12" s="1"/>
  <c r="E62" i="12"/>
  <c r="E63" i="12"/>
  <c r="H63" i="12" s="1"/>
  <c r="E64" i="12"/>
  <c r="E68" i="12"/>
  <c r="E78" i="12"/>
  <c r="H78" i="12" s="1"/>
  <c r="E162" i="12"/>
  <c r="F162" i="12" s="1"/>
  <c r="E163" i="12"/>
  <c r="H163" i="12" s="1"/>
  <c r="G164" i="12"/>
  <c r="E165" i="12"/>
  <c r="H165" i="12" s="1"/>
  <c r="G166" i="12"/>
  <c r="E167" i="12"/>
  <c r="H167" i="12" s="1"/>
  <c r="G168" i="12"/>
  <c r="E169" i="12"/>
  <c r="H169" i="12" s="1"/>
  <c r="E173" i="12"/>
  <c r="H173" i="12" s="1"/>
  <c r="E174" i="12"/>
  <c r="H174" i="12" s="1"/>
  <c r="E178" i="12"/>
  <c r="H178" i="12" s="1"/>
  <c r="E179" i="12"/>
  <c r="H179" i="12" s="1"/>
  <c r="E180" i="12"/>
  <c r="H180" i="12" s="1"/>
  <c r="E181" i="12"/>
  <c r="H181" i="12" s="1"/>
  <c r="E182" i="12"/>
  <c r="H182" i="12" s="1"/>
  <c r="E183" i="12"/>
  <c r="H183" i="12" s="1"/>
  <c r="E187" i="12"/>
  <c r="H187" i="12" s="1"/>
  <c r="E188" i="12"/>
  <c r="H188" i="12" s="1"/>
  <c r="E189" i="12"/>
  <c r="H189" i="12" s="1"/>
  <c r="E190" i="12"/>
  <c r="H190" i="12" s="1"/>
  <c r="E191" i="12"/>
  <c r="H191" i="12" s="1"/>
  <c r="E192" i="12"/>
  <c r="H192" i="12" s="1"/>
  <c r="E196" i="12"/>
  <c r="H196" i="12" s="1"/>
  <c r="E197" i="12"/>
  <c r="H197" i="12" s="1"/>
  <c r="E198" i="12"/>
  <c r="H198" i="12" s="1"/>
  <c r="E199" i="12"/>
  <c r="H199" i="12" s="1"/>
  <c r="E204" i="12"/>
  <c r="E205" i="12"/>
  <c r="H205" i="12" s="1"/>
  <c r="E206" i="12"/>
  <c r="D211" i="12"/>
  <c r="D268" i="12" s="1"/>
  <c r="B304" i="12"/>
  <c r="E79" i="12"/>
  <c r="H79" i="12" s="1"/>
  <c r="E207" i="12"/>
  <c r="H207" i="12" s="1"/>
  <c r="E208" i="12"/>
  <c r="E209" i="12"/>
  <c r="H209" i="12" s="1"/>
  <c r="E73" i="12"/>
  <c r="E83" i="12"/>
  <c r="E85" i="12"/>
  <c r="H85" i="12" s="1"/>
  <c r="E101" i="12"/>
  <c r="H101" i="12" s="1"/>
  <c r="E103" i="12"/>
  <c r="H103" i="12" s="1"/>
  <c r="E105" i="12"/>
  <c r="H105" i="12" s="1"/>
  <c r="E107" i="12"/>
  <c r="H107" i="12" s="1"/>
  <c r="E109" i="12"/>
  <c r="H109" i="12" s="1"/>
  <c r="E279" i="12"/>
  <c r="H279" i="12" s="1"/>
  <c r="E114" i="12"/>
  <c r="H114" i="12" s="1"/>
  <c r="E116" i="12"/>
  <c r="H116" i="12" s="1"/>
  <c r="E118" i="12"/>
  <c r="H118" i="12" s="1"/>
  <c r="E120" i="12"/>
  <c r="H120" i="12" s="1"/>
  <c r="E125" i="12"/>
  <c r="H125" i="12" s="1"/>
  <c r="E127" i="12"/>
  <c r="H127" i="12" s="1"/>
  <c r="E129" i="12"/>
  <c r="H129" i="12" s="1"/>
  <c r="E133" i="12"/>
  <c r="H133" i="12" s="1"/>
  <c r="E134" i="12"/>
  <c r="H134" i="12" s="1"/>
  <c r="E136" i="12"/>
  <c r="F136" i="12" s="1"/>
  <c r="F135" i="12" s="1"/>
  <c r="E138" i="12"/>
  <c r="H138" i="12" s="1"/>
  <c r="E142" i="12"/>
  <c r="H142" i="12" s="1"/>
  <c r="E144" i="12"/>
  <c r="H144" i="12" s="1"/>
  <c r="E145" i="12"/>
  <c r="H145" i="12" s="1"/>
  <c r="E146" i="12"/>
  <c r="H146" i="12" s="1"/>
  <c r="E147" i="12"/>
  <c r="H147" i="12" s="1"/>
  <c r="E148" i="12"/>
  <c r="H148" i="12" s="1"/>
  <c r="E149" i="12"/>
  <c r="E150" i="12"/>
  <c r="H150" i="12" s="1"/>
  <c r="E151" i="12"/>
  <c r="H151" i="12" s="1"/>
  <c r="E152" i="12"/>
  <c r="H152" i="12" s="1"/>
  <c r="E153" i="12"/>
  <c r="H153" i="12" s="1"/>
  <c r="E154" i="12"/>
  <c r="H154" i="12" s="1"/>
  <c r="E155" i="12"/>
  <c r="H155" i="12" s="1"/>
  <c r="E156" i="12"/>
  <c r="H156" i="12" s="1"/>
  <c r="E157" i="12"/>
  <c r="E158" i="12"/>
  <c r="H158" i="12" s="1"/>
  <c r="E159" i="12"/>
  <c r="H159" i="12" s="1"/>
  <c r="G203" i="12"/>
  <c r="G205" i="12"/>
  <c r="G207" i="12"/>
  <c r="G209" i="12"/>
  <c r="E213" i="12"/>
  <c r="H213" i="12" s="1"/>
  <c r="E214" i="12"/>
  <c r="H214" i="12" s="1"/>
  <c r="E215" i="12"/>
  <c r="H215" i="12" s="1"/>
  <c r="E216" i="12"/>
  <c r="H216" i="12" s="1"/>
  <c r="E217" i="12"/>
  <c r="H217" i="12" s="1"/>
  <c r="E218" i="12"/>
  <c r="H218" i="12" s="1"/>
  <c r="E219" i="12"/>
  <c r="H219" i="12" s="1"/>
  <c r="E221" i="12"/>
  <c r="H221" i="12" s="1"/>
  <c r="E223" i="12"/>
  <c r="H223" i="12" s="1"/>
  <c r="E225" i="12"/>
  <c r="H225" i="12" s="1"/>
  <c r="G243" i="12"/>
  <c r="G249" i="12"/>
  <c r="F250" i="12"/>
  <c r="G251" i="12"/>
  <c r="F252" i="12"/>
  <c r="E258" i="12"/>
  <c r="H258" i="12" s="1"/>
  <c r="E262" i="12"/>
  <c r="H262" i="12" s="1"/>
  <c r="G265" i="12"/>
  <c r="E266" i="12"/>
  <c r="H266" i="12" s="1"/>
  <c r="D304" i="12"/>
  <c r="E289" i="12"/>
  <c r="H289" i="12" s="1"/>
  <c r="G278" i="12"/>
  <c r="C10" i="12"/>
  <c r="E24" i="12"/>
  <c r="F24" i="12" s="1"/>
  <c r="E35" i="12"/>
  <c r="F35" i="12" s="1"/>
  <c r="C38" i="12"/>
  <c r="E39" i="12"/>
  <c r="F39" i="12" s="1"/>
  <c r="G12" i="12"/>
  <c r="G14" i="12"/>
  <c r="G17" i="12"/>
  <c r="G21" i="12"/>
  <c r="G35" i="12"/>
  <c r="G51" i="12"/>
  <c r="G53" i="12"/>
  <c r="G55" i="12"/>
  <c r="G60" i="12"/>
  <c r="G62" i="12"/>
  <c r="G64" i="12"/>
  <c r="G68" i="12"/>
  <c r="C70" i="12"/>
  <c r="G72" i="12"/>
  <c r="E72" i="12"/>
  <c r="H72" i="12" s="1"/>
  <c r="G74" i="12"/>
  <c r="E74" i="12"/>
  <c r="G78" i="12"/>
  <c r="G84" i="12"/>
  <c r="E84" i="12"/>
  <c r="H84" i="12" s="1"/>
  <c r="G88" i="12"/>
  <c r="G90" i="12"/>
  <c r="G92" i="12"/>
  <c r="G94" i="12"/>
  <c r="G96" i="12"/>
  <c r="E51" i="12"/>
  <c r="F51" i="12" s="1"/>
  <c r="C50" i="12"/>
  <c r="E59" i="12"/>
  <c r="G65" i="12"/>
  <c r="E65" i="12"/>
  <c r="H65" i="12" s="1"/>
  <c r="G67" i="12"/>
  <c r="E67" i="12"/>
  <c r="H67" i="12" s="1"/>
  <c r="G79" i="12"/>
  <c r="F84" i="12"/>
  <c r="E88" i="12"/>
  <c r="F88" i="12" s="1"/>
  <c r="C87" i="12"/>
  <c r="G89" i="12"/>
  <c r="E89" i="12"/>
  <c r="H89" i="12" s="1"/>
  <c r="G91" i="12"/>
  <c r="E91" i="12"/>
  <c r="H91" i="12" s="1"/>
  <c r="G93" i="12"/>
  <c r="E93" i="12"/>
  <c r="H93" i="12" s="1"/>
  <c r="G95" i="12"/>
  <c r="E95" i="12"/>
  <c r="H95" i="12" s="1"/>
  <c r="G97" i="12"/>
  <c r="E97" i="12"/>
  <c r="H97" i="12" s="1"/>
  <c r="G25" i="12"/>
  <c r="G27" i="12"/>
  <c r="G29" i="12"/>
  <c r="G31" i="12"/>
  <c r="G39" i="12"/>
  <c r="G41" i="12"/>
  <c r="G43" i="12"/>
  <c r="G46" i="12"/>
  <c r="G59" i="12"/>
  <c r="G61" i="12"/>
  <c r="G63" i="12"/>
  <c r="F90" i="12"/>
  <c r="F92" i="12"/>
  <c r="F94" i="12"/>
  <c r="F96" i="12"/>
  <c r="G101" i="12"/>
  <c r="E112" i="12"/>
  <c r="F112" i="12" s="1"/>
  <c r="C111" i="12"/>
  <c r="E124" i="12"/>
  <c r="F124" i="12" s="1"/>
  <c r="E132" i="12"/>
  <c r="F132" i="12" s="1"/>
  <c r="C135" i="12"/>
  <c r="C131" i="12" s="1"/>
  <c r="E141" i="12"/>
  <c r="F141" i="12" s="1"/>
  <c r="G147" i="12"/>
  <c r="G149" i="12"/>
  <c r="G151" i="12"/>
  <c r="G153" i="12"/>
  <c r="G155" i="12"/>
  <c r="G157" i="12"/>
  <c r="G159" i="12"/>
  <c r="B70" i="12"/>
  <c r="B87" i="12"/>
  <c r="G103" i="12"/>
  <c r="G105" i="12"/>
  <c r="G107" i="12"/>
  <c r="G109" i="12"/>
  <c r="G112" i="12"/>
  <c r="G114" i="12"/>
  <c r="G116" i="12"/>
  <c r="G118" i="12"/>
  <c r="G120" i="12"/>
  <c r="G125" i="12"/>
  <c r="G127" i="12"/>
  <c r="G129" i="12"/>
  <c r="G133" i="12"/>
  <c r="G138" i="12"/>
  <c r="G162" i="12"/>
  <c r="C161" i="12"/>
  <c r="E164" i="12"/>
  <c r="H164" i="12" s="1"/>
  <c r="E166" i="12"/>
  <c r="H166" i="12" s="1"/>
  <c r="E168" i="12"/>
  <c r="H168" i="12" s="1"/>
  <c r="F129" i="12"/>
  <c r="G132" i="12"/>
  <c r="G134" i="12"/>
  <c r="G136" i="12"/>
  <c r="G135" i="12" s="1"/>
  <c r="G142" i="12"/>
  <c r="G144" i="12"/>
  <c r="G146" i="12"/>
  <c r="G148" i="12"/>
  <c r="G150" i="12"/>
  <c r="G152" i="12"/>
  <c r="G154" i="12"/>
  <c r="G156" i="12"/>
  <c r="G158" i="12"/>
  <c r="G163" i="12"/>
  <c r="G165" i="12"/>
  <c r="G167" i="12"/>
  <c r="G173" i="12"/>
  <c r="G178" i="12"/>
  <c r="G180" i="12"/>
  <c r="G182" i="12"/>
  <c r="G187" i="12"/>
  <c r="G189" i="12"/>
  <c r="G191" i="12"/>
  <c r="G196" i="12"/>
  <c r="G198" i="12"/>
  <c r="E212" i="12"/>
  <c r="F212" i="12" s="1"/>
  <c r="G220" i="12"/>
  <c r="E220" i="12"/>
  <c r="H220" i="12" s="1"/>
  <c r="G222" i="12"/>
  <c r="E222" i="12"/>
  <c r="H222" i="12" s="1"/>
  <c r="G224" i="12"/>
  <c r="E224" i="12"/>
  <c r="H224" i="12" s="1"/>
  <c r="F228" i="12"/>
  <c r="F230" i="12"/>
  <c r="C171" i="12"/>
  <c r="E172" i="12"/>
  <c r="C176" i="12"/>
  <c r="E177" i="12"/>
  <c r="C185" i="12"/>
  <c r="E186" i="12"/>
  <c r="F186" i="12" s="1"/>
  <c r="C194" i="12"/>
  <c r="E195" i="12"/>
  <c r="E203" i="12"/>
  <c r="F203" i="12" s="1"/>
  <c r="C202" i="12"/>
  <c r="G212" i="12"/>
  <c r="G214" i="12"/>
  <c r="G217" i="12"/>
  <c r="G227" i="12"/>
  <c r="E227" i="12"/>
  <c r="C226" i="12"/>
  <c r="G229" i="12"/>
  <c r="E229" i="12"/>
  <c r="H229" i="12" s="1"/>
  <c r="G169" i="12"/>
  <c r="G172" i="12"/>
  <c r="F173" i="12"/>
  <c r="G174" i="12"/>
  <c r="G177" i="12"/>
  <c r="G179" i="12"/>
  <c r="G181" i="12"/>
  <c r="G183" i="12"/>
  <c r="G186" i="12"/>
  <c r="G188" i="12"/>
  <c r="G190" i="12"/>
  <c r="G192" i="12"/>
  <c r="G195" i="12"/>
  <c r="G197" i="12"/>
  <c r="G199" i="12"/>
  <c r="G204" i="12"/>
  <c r="G206" i="12"/>
  <c r="G208" i="12"/>
  <c r="G213" i="12"/>
  <c r="G215" i="12"/>
  <c r="G216" i="12"/>
  <c r="G218" i="12"/>
  <c r="G219" i="12"/>
  <c r="G221" i="12"/>
  <c r="G223" i="12"/>
  <c r="G225" i="12"/>
  <c r="G228" i="12"/>
  <c r="G230" i="12"/>
  <c r="F231" i="12"/>
  <c r="G232" i="12"/>
  <c r="G233" i="12"/>
  <c r="F234" i="12"/>
  <c r="G235" i="12"/>
  <c r="G236" i="12"/>
  <c r="F237" i="12"/>
  <c r="G238" i="12"/>
  <c r="F239" i="12"/>
  <c r="F240" i="12"/>
  <c r="G241" i="12"/>
  <c r="C254" i="12"/>
  <c r="E255" i="12"/>
  <c r="F255" i="12" s="1"/>
  <c r="G256" i="12"/>
  <c r="E256" i="12"/>
  <c r="H256" i="12" s="1"/>
  <c r="G260" i="12"/>
  <c r="E260" i="12"/>
  <c r="H260" i="12" s="1"/>
  <c r="C247" i="12"/>
  <c r="E248" i="12"/>
  <c r="G231" i="12"/>
  <c r="F232" i="12"/>
  <c r="F233" i="12"/>
  <c r="G234" i="12"/>
  <c r="F235" i="12"/>
  <c r="F236" i="12"/>
  <c r="G237" i="12"/>
  <c r="F238" i="12"/>
  <c r="G239" i="12"/>
  <c r="G240" i="12"/>
  <c r="F241" i="12"/>
  <c r="G245" i="12"/>
  <c r="G248" i="12"/>
  <c r="F249" i="12"/>
  <c r="G250" i="12"/>
  <c r="F251" i="12"/>
  <c r="G252" i="12"/>
  <c r="B254" i="12"/>
  <c r="G255" i="12"/>
  <c r="G254" i="12" s="1"/>
  <c r="G258" i="12"/>
  <c r="E265" i="12"/>
  <c r="F265" i="12" s="1"/>
  <c r="C264" i="12"/>
  <c r="E274" i="12"/>
  <c r="F274" i="12" s="1"/>
  <c r="G262" i="12"/>
  <c r="G266" i="12"/>
  <c r="G271" i="12"/>
  <c r="G274" i="12"/>
  <c r="E281" i="12"/>
  <c r="E275" i="12"/>
  <c r="F276" i="12"/>
  <c r="E277" i="12"/>
  <c r="F278" i="12"/>
  <c r="E283" i="12"/>
  <c r="F285" i="12"/>
  <c r="E287" i="12"/>
  <c r="E291" i="12"/>
  <c r="E295" i="12"/>
  <c r="F297" i="12"/>
  <c r="E301" i="12"/>
  <c r="F243" i="12" l="1"/>
  <c r="F258" i="12"/>
  <c r="F116" i="12"/>
  <c r="F165" i="12"/>
  <c r="F217" i="12"/>
  <c r="F198" i="12"/>
  <c r="F196" i="12"/>
  <c r="F215" i="12"/>
  <c r="F213" i="12"/>
  <c r="F21" i="12"/>
  <c r="F43" i="12"/>
  <c r="F245" i="12"/>
  <c r="F214" i="12"/>
  <c r="F209" i="12"/>
  <c r="F207" i="12"/>
  <c r="F205" i="12"/>
  <c r="F218" i="12"/>
  <c r="F216" i="12"/>
  <c r="F133" i="12"/>
  <c r="F131" i="12" s="1"/>
  <c r="F109" i="12"/>
  <c r="F29" i="12"/>
  <c r="F120" i="12"/>
  <c r="F144" i="12"/>
  <c r="F199" i="12"/>
  <c r="F197" i="12"/>
  <c r="F192" i="12"/>
  <c r="F190" i="12"/>
  <c r="F188" i="12"/>
  <c r="F183" i="12"/>
  <c r="F181" i="12"/>
  <c r="F179" i="12"/>
  <c r="F174" i="12"/>
  <c r="F169" i="12"/>
  <c r="F145" i="12"/>
  <c r="F125" i="12"/>
  <c r="F118" i="12"/>
  <c r="F114" i="12"/>
  <c r="F105" i="12"/>
  <c r="F153" i="12"/>
  <c r="F142" i="12"/>
  <c r="F167" i="12"/>
  <c r="F163" i="12"/>
  <c r="F101" i="12"/>
  <c r="F25" i="12"/>
  <c r="F293" i="12"/>
  <c r="F191" i="12"/>
  <c r="F189" i="12"/>
  <c r="F187" i="12"/>
  <c r="F138" i="12"/>
  <c r="F134" i="12"/>
  <c r="F85" i="12"/>
  <c r="F53" i="12"/>
  <c r="F14" i="12"/>
  <c r="F63" i="12"/>
  <c r="F61" i="12"/>
  <c r="F31" i="12"/>
  <c r="F27" i="12"/>
  <c r="F279" i="12"/>
  <c r="G279" i="12"/>
  <c r="G273" i="12" s="1"/>
  <c r="G304" i="12" s="1"/>
  <c r="C273" i="12"/>
  <c r="F262" i="12"/>
  <c r="C211" i="12"/>
  <c r="F182" i="12"/>
  <c r="F180" i="12"/>
  <c r="F178" i="12"/>
  <c r="F127" i="12"/>
  <c r="F107" i="12"/>
  <c r="F103" i="12"/>
  <c r="F78" i="12"/>
  <c r="F55" i="12"/>
  <c r="F46" i="12"/>
  <c r="F41" i="12"/>
  <c r="F17" i="12"/>
  <c r="F12" i="12"/>
  <c r="H74" i="12"/>
  <c r="F74" i="12"/>
  <c r="F260" i="12"/>
  <c r="F256" i="12"/>
  <c r="F224" i="12"/>
  <c r="H157" i="12"/>
  <c r="F157" i="12"/>
  <c r="H149" i="12"/>
  <c r="F149" i="12"/>
  <c r="E143" i="12"/>
  <c r="E140" i="12" s="1"/>
  <c r="H140" i="12" s="1"/>
  <c r="G143" i="12"/>
  <c r="C140" i="12"/>
  <c r="G141" i="12"/>
  <c r="E130" i="12"/>
  <c r="G130" i="12"/>
  <c r="E128" i="12"/>
  <c r="G128" i="12"/>
  <c r="E126" i="12"/>
  <c r="E123" i="12" s="1"/>
  <c r="G126" i="12"/>
  <c r="C123" i="12"/>
  <c r="C122" i="12" s="1"/>
  <c r="G124" i="12"/>
  <c r="G123" i="12" s="1"/>
  <c r="E119" i="12"/>
  <c r="G119" i="12"/>
  <c r="E117" i="12"/>
  <c r="G117" i="12"/>
  <c r="E115" i="12"/>
  <c r="G115" i="12"/>
  <c r="E113" i="12"/>
  <c r="G113" i="12"/>
  <c r="G111" i="12" s="1"/>
  <c r="E108" i="12"/>
  <c r="G108" i="12"/>
  <c r="E106" i="12"/>
  <c r="G106" i="12"/>
  <c r="E104" i="12"/>
  <c r="G104" i="12"/>
  <c r="E102" i="12"/>
  <c r="G102" i="12"/>
  <c r="H83" i="12"/>
  <c r="F83" i="12"/>
  <c r="H73" i="12"/>
  <c r="F73" i="12"/>
  <c r="G71" i="12"/>
  <c r="E71" i="12"/>
  <c r="F71" i="12" s="1"/>
  <c r="H208" i="12"/>
  <c r="F208" i="12"/>
  <c r="H206" i="12"/>
  <c r="F206" i="12"/>
  <c r="H204" i="12"/>
  <c r="F204" i="12"/>
  <c r="E200" i="12"/>
  <c r="E194" i="12" s="1"/>
  <c r="H194" i="12" s="1"/>
  <c r="G200" i="12"/>
  <c r="G194" i="12" s="1"/>
  <c r="H68" i="12"/>
  <c r="F68" i="12"/>
  <c r="E66" i="12"/>
  <c r="G66" i="12"/>
  <c r="G58" i="12" s="1"/>
  <c r="H64" i="12"/>
  <c r="F64" i="12"/>
  <c r="H62" i="12"/>
  <c r="F62" i="12"/>
  <c r="E60" i="12"/>
  <c r="E58" i="12" s="1"/>
  <c r="H58" i="12" s="1"/>
  <c r="C58" i="12"/>
  <c r="E56" i="12"/>
  <c r="G56" i="12"/>
  <c r="E54" i="12"/>
  <c r="G54" i="12"/>
  <c r="E52" i="12"/>
  <c r="G52" i="12"/>
  <c r="G50" i="12" s="1"/>
  <c r="E48" i="12"/>
  <c r="G48" i="12"/>
  <c r="E44" i="12"/>
  <c r="G44" i="12"/>
  <c r="E42" i="12"/>
  <c r="G42" i="12"/>
  <c r="E40" i="12"/>
  <c r="E38" i="12" s="1"/>
  <c r="H38" i="12" s="1"/>
  <c r="G40" i="12"/>
  <c r="G38" i="12" s="1"/>
  <c r="E36" i="12"/>
  <c r="C34" i="12"/>
  <c r="G36" i="12"/>
  <c r="G34" i="12" s="1"/>
  <c r="E32" i="12"/>
  <c r="G32" i="12"/>
  <c r="E30" i="12"/>
  <c r="G30" i="12"/>
  <c r="E28" i="12"/>
  <c r="G28" i="12"/>
  <c r="E26" i="12"/>
  <c r="E23" i="12" s="1"/>
  <c r="H23" i="12" s="1"/>
  <c r="G26" i="12"/>
  <c r="C23" i="12"/>
  <c r="G24" i="12"/>
  <c r="E19" i="12"/>
  <c r="G19" i="12"/>
  <c r="E15" i="12"/>
  <c r="G15" i="12"/>
  <c r="E13" i="12"/>
  <c r="G13" i="12"/>
  <c r="E11" i="12"/>
  <c r="F11" i="12" s="1"/>
  <c r="G11" i="12"/>
  <c r="G10" i="12" s="1"/>
  <c r="F159" i="12"/>
  <c r="F155" i="12"/>
  <c r="F151" i="12"/>
  <c r="F147" i="12"/>
  <c r="D306" i="12"/>
  <c r="D308" i="12" s="1"/>
  <c r="F72" i="12"/>
  <c r="G264" i="12"/>
  <c r="F254" i="12"/>
  <c r="F220" i="12"/>
  <c r="F223" i="12"/>
  <c r="F219" i="12"/>
  <c r="F156" i="12"/>
  <c r="F146" i="12"/>
  <c r="F152" i="12"/>
  <c r="F148" i="12"/>
  <c r="G85" i="12"/>
  <c r="G73" i="12"/>
  <c r="G202" i="12"/>
  <c r="B268" i="12"/>
  <c r="B306" i="12" s="1"/>
  <c r="B308" i="12" s="1"/>
  <c r="F266" i="12"/>
  <c r="F264" i="12" s="1"/>
  <c r="F225" i="12"/>
  <c r="F221" i="12"/>
  <c r="F154" i="12"/>
  <c r="F158" i="12"/>
  <c r="F150" i="12"/>
  <c r="G145" i="12"/>
  <c r="G83" i="12"/>
  <c r="F289" i="12"/>
  <c r="H301" i="12"/>
  <c r="F301" i="12"/>
  <c r="H295" i="12"/>
  <c r="F295" i="12"/>
  <c r="H291" i="12"/>
  <c r="F291" i="12"/>
  <c r="H287" i="12"/>
  <c r="F287" i="12"/>
  <c r="H283" i="12"/>
  <c r="F283" i="12"/>
  <c r="H277" i="12"/>
  <c r="F277" i="12"/>
  <c r="H275" i="12"/>
  <c r="F275" i="12"/>
  <c r="H274" i="12"/>
  <c r="E273" i="12"/>
  <c r="H273" i="12" s="1"/>
  <c r="G176" i="12"/>
  <c r="H227" i="12"/>
  <c r="E226" i="12"/>
  <c r="H226" i="12" s="1"/>
  <c r="F222" i="12"/>
  <c r="H195" i="12"/>
  <c r="H186" i="12"/>
  <c r="E185" i="12"/>
  <c r="H185" i="12" s="1"/>
  <c r="H177" i="12"/>
  <c r="E176" i="12"/>
  <c r="H176" i="12" s="1"/>
  <c r="H172" i="12"/>
  <c r="E171" i="12"/>
  <c r="H171" i="12" s="1"/>
  <c r="F229" i="12"/>
  <c r="F227" i="12"/>
  <c r="H212" i="12"/>
  <c r="F195" i="12"/>
  <c r="F177" i="12"/>
  <c r="G161" i="12"/>
  <c r="F168" i="12"/>
  <c r="F166" i="12"/>
  <c r="F164" i="12"/>
  <c r="H141" i="12"/>
  <c r="H112" i="12"/>
  <c r="E111" i="12"/>
  <c r="H111" i="12" s="1"/>
  <c r="H88" i="12"/>
  <c r="E87" i="12"/>
  <c r="H87" i="12" s="1"/>
  <c r="H59" i="12"/>
  <c r="F97" i="12"/>
  <c r="F95" i="12"/>
  <c r="F93" i="12"/>
  <c r="F91" i="12"/>
  <c r="F89" i="12"/>
  <c r="F79" i="12"/>
  <c r="F67" i="12"/>
  <c r="F65" i="12"/>
  <c r="F59" i="12"/>
  <c r="H39" i="12"/>
  <c r="H281" i="12"/>
  <c r="F281" i="12"/>
  <c r="C304" i="12"/>
  <c r="E271" i="12"/>
  <c r="H265" i="12"/>
  <c r="E264" i="12"/>
  <c r="H264" i="12" s="1"/>
  <c r="G247" i="12"/>
  <c r="H248" i="12"/>
  <c r="E247" i="12"/>
  <c r="H247" i="12" s="1"/>
  <c r="H255" i="12"/>
  <c r="E254" i="12"/>
  <c r="H254" i="12" s="1"/>
  <c r="F248" i="12"/>
  <c r="F247" i="12" s="1"/>
  <c r="G185" i="12"/>
  <c r="G171" i="12"/>
  <c r="G226" i="12"/>
  <c r="H203" i="12"/>
  <c r="E202" i="12"/>
  <c r="H202" i="12" s="1"/>
  <c r="F172" i="12"/>
  <c r="G131" i="12"/>
  <c r="H162" i="12"/>
  <c r="E161" i="12"/>
  <c r="H161" i="12" s="1"/>
  <c r="H136" i="12"/>
  <c r="H135" i="12" s="1"/>
  <c r="E135" i="12"/>
  <c r="H132" i="12"/>
  <c r="E131" i="12"/>
  <c r="H131" i="12" s="1"/>
  <c r="H124" i="12"/>
  <c r="C99" i="12"/>
  <c r="G100" i="12"/>
  <c r="E100" i="12"/>
  <c r="C81" i="12"/>
  <c r="G82" i="12"/>
  <c r="E82" i="12"/>
  <c r="C76" i="12"/>
  <c r="G77" i="12"/>
  <c r="G76" i="12" s="1"/>
  <c r="E77" i="12"/>
  <c r="H51" i="12"/>
  <c r="E50" i="12"/>
  <c r="H50" i="12" s="1"/>
  <c r="G87" i="12"/>
  <c r="G23" i="12"/>
  <c r="H35" i="12"/>
  <c r="E34" i="12"/>
  <c r="H34" i="12" s="1"/>
  <c r="H24" i="12"/>
  <c r="F171" i="12" l="1"/>
  <c r="F273" i="12"/>
  <c r="F202" i="12"/>
  <c r="G70" i="12"/>
  <c r="F70" i="12"/>
  <c r="G140" i="12"/>
  <c r="F185" i="12"/>
  <c r="H11" i="12"/>
  <c r="F176" i="12"/>
  <c r="G81" i="12"/>
  <c r="H71" i="12"/>
  <c r="E211" i="12"/>
  <c r="H211" i="12" s="1"/>
  <c r="C268" i="12"/>
  <c r="C306" i="12" s="1"/>
  <c r="C308" i="12" s="1"/>
  <c r="H13" i="12"/>
  <c r="F13" i="12"/>
  <c r="H15" i="12"/>
  <c r="F15" i="12"/>
  <c r="H19" i="12"/>
  <c r="F19" i="12"/>
  <c r="H26" i="12"/>
  <c r="F26" i="12"/>
  <c r="H28" i="12"/>
  <c r="F28" i="12"/>
  <c r="H30" i="12"/>
  <c r="F30" i="12"/>
  <c r="H32" i="12"/>
  <c r="F32" i="12"/>
  <c r="G99" i="12"/>
  <c r="G211" i="12"/>
  <c r="E10" i="12"/>
  <c r="H10" i="12" s="1"/>
  <c r="E70" i="12"/>
  <c r="H70" i="12" s="1"/>
  <c r="H36" i="12"/>
  <c r="F36" i="12"/>
  <c r="F34" i="12" s="1"/>
  <c r="H40" i="12"/>
  <c r="F40" i="12"/>
  <c r="H42" i="12"/>
  <c r="F42" i="12"/>
  <c r="H44" i="12"/>
  <c r="F44" i="12"/>
  <c r="H48" i="12"/>
  <c r="F48" i="12"/>
  <c r="H52" i="12"/>
  <c r="F52" i="12"/>
  <c r="H54" i="12"/>
  <c r="F54" i="12"/>
  <c r="H56" i="12"/>
  <c r="F56" i="12"/>
  <c r="H60" i="12"/>
  <c r="F60" i="12"/>
  <c r="H66" i="12"/>
  <c r="F66" i="12"/>
  <c r="H200" i="12"/>
  <c r="F200" i="12"/>
  <c r="F194" i="12" s="1"/>
  <c r="H102" i="12"/>
  <c r="F102" i="12"/>
  <c r="H104" i="12"/>
  <c r="F104" i="12"/>
  <c r="H106" i="12"/>
  <c r="F106" i="12"/>
  <c r="H108" i="12"/>
  <c r="F108" i="12"/>
  <c r="H113" i="12"/>
  <c r="F113" i="12"/>
  <c r="H115" i="12"/>
  <c r="F115" i="12"/>
  <c r="H117" i="12"/>
  <c r="F117" i="12"/>
  <c r="H119" i="12"/>
  <c r="F119" i="12"/>
  <c r="H126" i="12"/>
  <c r="F126" i="12"/>
  <c r="H128" i="12"/>
  <c r="F128" i="12"/>
  <c r="H130" i="12"/>
  <c r="F130" i="12"/>
  <c r="H143" i="12"/>
  <c r="F143" i="12"/>
  <c r="F140" i="12" s="1"/>
  <c r="F87" i="12"/>
  <c r="F161" i="12"/>
  <c r="F226" i="12"/>
  <c r="F211" i="12" s="1"/>
  <c r="H77" i="12"/>
  <c r="E76" i="12"/>
  <c r="H76" i="12" s="1"/>
  <c r="F77" i="12"/>
  <c r="F76" i="12" s="1"/>
  <c r="H100" i="12"/>
  <c r="E99" i="12"/>
  <c r="H99" i="12" s="1"/>
  <c r="F100" i="12"/>
  <c r="H271" i="12"/>
  <c r="E304" i="12"/>
  <c r="F271" i="12"/>
  <c r="H82" i="12"/>
  <c r="E81" i="12"/>
  <c r="H81" i="12" s="1"/>
  <c r="F82" i="12"/>
  <c r="F81" i="12" s="1"/>
  <c r="H123" i="12"/>
  <c r="E122" i="12"/>
  <c r="H122" i="12" s="1"/>
  <c r="G122" i="12"/>
  <c r="F304" i="12" l="1"/>
  <c r="F58" i="12"/>
  <c r="G268" i="12"/>
  <c r="G306" i="12" s="1"/>
  <c r="G308" i="12" s="1"/>
  <c r="F99" i="12"/>
  <c r="F23" i="12"/>
  <c r="F10" i="12"/>
  <c r="F123" i="12"/>
  <c r="F122" i="12" s="1"/>
  <c r="F111" i="12"/>
  <c r="F50" i="12"/>
  <c r="F38" i="12"/>
  <c r="E268" i="12"/>
  <c r="H268" i="12" s="1"/>
  <c r="H304" i="12"/>
  <c r="F268" i="12" l="1"/>
  <c r="F306" i="12" s="1"/>
  <c r="F308" i="12" s="1"/>
  <c r="E306" i="12"/>
  <c r="H306" i="12" l="1"/>
  <c r="E308" i="12"/>
  <c r="H308" i="12" s="1"/>
  <c r="I53" i="11"/>
  <c r="H53" i="11"/>
  <c r="G53" i="11"/>
  <c r="E53" i="11"/>
  <c r="D53" i="11"/>
  <c r="C53" i="11"/>
  <c r="I52" i="11"/>
  <c r="H52" i="11"/>
  <c r="G52" i="11"/>
  <c r="E52" i="11"/>
  <c r="D52" i="11"/>
  <c r="C52" i="11"/>
  <c r="I50" i="11"/>
  <c r="H50" i="11"/>
  <c r="G50" i="11"/>
  <c r="E50" i="11"/>
  <c r="D50" i="11"/>
  <c r="C50" i="11"/>
  <c r="I48" i="11"/>
  <c r="H48" i="11"/>
  <c r="G48" i="11"/>
  <c r="E48" i="11"/>
  <c r="D48" i="11"/>
  <c r="C48" i="11"/>
  <c r="I46" i="11"/>
  <c r="H46" i="11"/>
  <c r="G46" i="11"/>
  <c r="E46" i="11"/>
  <c r="D46" i="11"/>
  <c r="C46" i="11"/>
  <c r="I45" i="11"/>
  <c r="H45" i="11"/>
  <c r="G45" i="11"/>
  <c r="E45" i="11"/>
  <c r="D45" i="11"/>
  <c r="C45" i="11"/>
  <c r="I44" i="11"/>
  <c r="H44" i="11"/>
  <c r="G44" i="11"/>
  <c r="E44" i="11"/>
  <c r="D44" i="11"/>
  <c r="C44" i="11"/>
  <c r="I43" i="11"/>
  <c r="H43" i="11"/>
  <c r="G43" i="11"/>
  <c r="E43" i="11"/>
  <c r="D43" i="11"/>
  <c r="C43" i="11"/>
  <c r="I42" i="11"/>
  <c r="H42" i="11"/>
  <c r="G42" i="11"/>
  <c r="E42" i="11"/>
  <c r="D42" i="11"/>
  <c r="C42" i="11"/>
  <c r="I41" i="11"/>
  <c r="H41" i="11"/>
  <c r="G41" i="11"/>
  <c r="E41" i="11"/>
  <c r="D41" i="11"/>
  <c r="C41" i="11"/>
  <c r="I40" i="11"/>
  <c r="H40" i="11"/>
  <c r="G40" i="11"/>
  <c r="E40" i="11"/>
  <c r="D40" i="11"/>
  <c r="C40" i="11"/>
  <c r="I39" i="11"/>
  <c r="H39" i="11"/>
  <c r="G39" i="11"/>
  <c r="E39" i="11"/>
  <c r="D39" i="11"/>
  <c r="C39" i="11"/>
  <c r="I38" i="11"/>
  <c r="H38" i="11"/>
  <c r="G38" i="11"/>
  <c r="E38" i="11"/>
  <c r="D38" i="11"/>
  <c r="C38" i="11"/>
  <c r="I37" i="11"/>
  <c r="H37" i="11"/>
  <c r="G37" i="11"/>
  <c r="E37" i="11"/>
  <c r="D37" i="11"/>
  <c r="C37" i="11"/>
  <c r="I36" i="11"/>
  <c r="H36" i="11"/>
  <c r="G36" i="11"/>
  <c r="E36" i="11"/>
  <c r="D36" i="11"/>
  <c r="C36" i="11"/>
  <c r="I35" i="11"/>
  <c r="H35" i="11"/>
  <c r="G35" i="11"/>
  <c r="E35" i="11"/>
  <c r="D35" i="11"/>
  <c r="C35" i="11"/>
  <c r="I34" i="11"/>
  <c r="H34" i="11"/>
  <c r="G34" i="11"/>
  <c r="E34" i="11"/>
  <c r="D34" i="11"/>
  <c r="C34" i="11"/>
  <c r="I33" i="11"/>
  <c r="H33" i="11"/>
  <c r="G33" i="11"/>
  <c r="E33" i="11"/>
  <c r="D33" i="11"/>
  <c r="C33" i="11"/>
  <c r="I32" i="11"/>
  <c r="H32" i="11"/>
  <c r="G32" i="11"/>
  <c r="E32" i="11"/>
  <c r="D32" i="11"/>
  <c r="C32" i="11"/>
  <c r="I31" i="11"/>
  <c r="H31" i="11"/>
  <c r="G31" i="11"/>
  <c r="E31" i="11"/>
  <c r="D31" i="11"/>
  <c r="C31" i="11"/>
  <c r="I30" i="11"/>
  <c r="H30" i="11"/>
  <c r="G30" i="11"/>
  <c r="E30" i="11"/>
  <c r="D30" i="11"/>
  <c r="C30" i="11"/>
  <c r="I29" i="11"/>
  <c r="H29" i="11"/>
  <c r="G29" i="11"/>
  <c r="E29" i="11"/>
  <c r="D29" i="11"/>
  <c r="C29" i="11"/>
  <c r="I28" i="11"/>
  <c r="H28" i="11"/>
  <c r="G28" i="11"/>
  <c r="E28" i="11"/>
  <c r="D28" i="11"/>
  <c r="C28" i="11"/>
  <c r="I27" i="11"/>
  <c r="H27" i="11"/>
  <c r="G27" i="11"/>
  <c r="E27" i="11"/>
  <c r="D27" i="11"/>
  <c r="C27" i="11"/>
  <c r="I26" i="11"/>
  <c r="H26" i="11"/>
  <c r="G26" i="11"/>
  <c r="E26" i="11"/>
  <c r="D26" i="11"/>
  <c r="C26" i="11"/>
  <c r="I25" i="11"/>
  <c r="H25" i="11"/>
  <c r="G25" i="11"/>
  <c r="E25" i="11"/>
  <c r="D25" i="11"/>
  <c r="C25" i="11"/>
  <c r="I24" i="11"/>
  <c r="H24" i="11"/>
  <c r="G24" i="11"/>
  <c r="E24" i="11"/>
  <c r="D24" i="11"/>
  <c r="C24" i="11"/>
  <c r="I23" i="11"/>
  <c r="H23" i="11"/>
  <c r="G23" i="11"/>
  <c r="E23" i="11"/>
  <c r="D23" i="11"/>
  <c r="C23" i="11"/>
  <c r="I22" i="11"/>
  <c r="H22" i="11"/>
  <c r="G22" i="11"/>
  <c r="E22" i="11"/>
  <c r="D22" i="11"/>
  <c r="C22" i="11"/>
  <c r="I21" i="11"/>
  <c r="H21" i="11"/>
  <c r="G21" i="11"/>
  <c r="E21" i="11"/>
  <c r="D21" i="11"/>
  <c r="C21" i="11"/>
  <c r="I20" i="11"/>
  <c r="H20" i="11"/>
  <c r="G20" i="11"/>
  <c r="E20" i="11"/>
  <c r="D20" i="11"/>
  <c r="C20" i="11"/>
  <c r="I19" i="11"/>
  <c r="H19" i="11"/>
  <c r="G19" i="11"/>
  <c r="E19" i="11"/>
  <c r="D19" i="11"/>
  <c r="C19" i="11"/>
  <c r="I18" i="11"/>
  <c r="H18" i="11"/>
  <c r="G18" i="11"/>
  <c r="E18" i="11"/>
  <c r="D18" i="11"/>
  <c r="C18" i="11"/>
  <c r="I17" i="11"/>
  <c r="H17" i="11"/>
  <c r="G17" i="11"/>
  <c r="E17" i="11"/>
  <c r="D17" i="11"/>
  <c r="C17" i="11"/>
  <c r="I16" i="11"/>
  <c r="H16" i="11"/>
  <c r="G16" i="11"/>
  <c r="E16" i="11"/>
  <c r="D16" i="11"/>
  <c r="C16" i="11"/>
  <c r="I15" i="11"/>
  <c r="H15" i="11"/>
  <c r="G15" i="11"/>
  <c r="E15" i="11"/>
  <c r="D15" i="11"/>
  <c r="C15" i="11"/>
  <c r="I14" i="11"/>
  <c r="H14" i="11"/>
  <c r="G14" i="11"/>
  <c r="E14" i="11"/>
  <c r="D14" i="11"/>
  <c r="C14" i="11"/>
  <c r="I13" i="11"/>
  <c r="H13" i="11"/>
  <c r="G13" i="11"/>
  <c r="E13" i="11"/>
  <c r="D13" i="11"/>
  <c r="C13" i="11"/>
  <c r="I12" i="11"/>
  <c r="H12" i="11"/>
  <c r="G12" i="11"/>
  <c r="E12" i="11"/>
  <c r="D12" i="11"/>
  <c r="C12" i="11"/>
  <c r="I10" i="11"/>
  <c r="I8" i="11" s="1"/>
  <c r="H10" i="11"/>
  <c r="G10" i="11"/>
  <c r="G8" i="11" s="1"/>
  <c r="H8" i="11"/>
  <c r="L25" i="11" l="1"/>
  <c r="J43" i="11"/>
  <c r="J44" i="11"/>
  <c r="J45" i="11"/>
  <c r="J50" i="11"/>
  <c r="J53" i="11"/>
  <c r="O12" i="11"/>
  <c r="O13" i="11"/>
  <c r="O14" i="11"/>
  <c r="O15" i="11"/>
  <c r="O16" i="11"/>
  <c r="O17" i="11"/>
  <c r="O18" i="11"/>
  <c r="O19" i="11"/>
  <c r="O20" i="11"/>
  <c r="O21" i="11"/>
  <c r="O22" i="11"/>
  <c r="O23" i="11"/>
  <c r="O24" i="11"/>
  <c r="O25" i="11"/>
  <c r="O26" i="11"/>
  <c r="O27" i="11"/>
  <c r="O28" i="11"/>
  <c r="O29" i="11"/>
  <c r="O30" i="11"/>
  <c r="O31" i="11"/>
  <c r="O32" i="11"/>
  <c r="O33" i="11"/>
  <c r="O34" i="11"/>
  <c r="O35" i="11"/>
  <c r="O36" i="11"/>
  <c r="O37" i="11"/>
  <c r="O38" i="11"/>
  <c r="O39" i="11"/>
  <c r="O40" i="11"/>
  <c r="O41" i="11"/>
  <c r="O42" i="11"/>
  <c r="O43" i="11"/>
  <c r="O44" i="11"/>
  <c r="O45" i="11"/>
  <c r="O46" i="11"/>
  <c r="O48" i="11"/>
  <c r="O50" i="11"/>
  <c r="O52" i="11"/>
  <c r="O53" i="11"/>
  <c r="D10" i="11"/>
  <c r="F46" i="11"/>
  <c r="N25" i="11"/>
  <c r="F52" i="11"/>
  <c r="J12" i="11"/>
  <c r="J13" i="11"/>
  <c r="J16" i="11"/>
  <c r="F43" i="11"/>
  <c r="P43" i="11" s="1"/>
  <c r="F44" i="11"/>
  <c r="L12" i="11"/>
  <c r="L13" i="11"/>
  <c r="J14" i="11"/>
  <c r="L14" i="11"/>
  <c r="J15" i="11"/>
  <c r="P15" i="11" s="1"/>
  <c r="L15" i="11"/>
  <c r="L16" i="11"/>
  <c r="J17" i="11"/>
  <c r="L17" i="11"/>
  <c r="J18" i="11"/>
  <c r="L18" i="11"/>
  <c r="J19" i="11"/>
  <c r="L19" i="11"/>
  <c r="J20" i="11"/>
  <c r="L20" i="11"/>
  <c r="J21" i="11"/>
  <c r="L21" i="11"/>
  <c r="L22" i="11"/>
  <c r="K42" i="11"/>
  <c r="F45" i="11"/>
  <c r="J46" i="11"/>
  <c r="P46" i="11" s="1"/>
  <c r="N48" i="11"/>
  <c r="F50" i="11"/>
  <c r="P50" i="11" s="1"/>
  <c r="J52" i="11"/>
  <c r="F53" i="11"/>
  <c r="F12" i="11"/>
  <c r="F13" i="11"/>
  <c r="F14" i="11"/>
  <c r="F15" i="11"/>
  <c r="F16" i="11"/>
  <c r="F17" i="11"/>
  <c r="P17" i="11" s="1"/>
  <c r="F18" i="11"/>
  <c r="F19" i="11"/>
  <c r="F20" i="11"/>
  <c r="F21" i="11"/>
  <c r="K25" i="11"/>
  <c r="N42" i="11"/>
  <c r="P12" i="11"/>
  <c r="P13" i="11"/>
  <c r="P19" i="11"/>
  <c r="F22" i="11"/>
  <c r="J22" i="11"/>
  <c r="F23" i="11"/>
  <c r="J23" i="11"/>
  <c r="L23" i="11"/>
  <c r="F24" i="11"/>
  <c r="J24" i="11"/>
  <c r="L24" i="11"/>
  <c r="F25" i="11"/>
  <c r="F26" i="11"/>
  <c r="J26" i="11"/>
  <c r="F27" i="11"/>
  <c r="J27" i="11"/>
  <c r="F28" i="11"/>
  <c r="J28" i="11"/>
  <c r="F29" i="11"/>
  <c r="J29" i="11"/>
  <c r="F30" i="11"/>
  <c r="J30" i="11"/>
  <c r="F31" i="11"/>
  <c r="J31" i="11"/>
  <c r="F32" i="11"/>
  <c r="J32" i="11"/>
  <c r="F33" i="11"/>
  <c r="J33" i="11"/>
  <c r="F34" i="11"/>
  <c r="J34" i="11"/>
  <c r="F35" i="11"/>
  <c r="J35" i="11"/>
  <c r="F36" i="11"/>
  <c r="J36" i="11"/>
  <c r="F37" i="11"/>
  <c r="J37" i="11"/>
  <c r="F38" i="11"/>
  <c r="J38" i="11"/>
  <c r="F39" i="11"/>
  <c r="J39" i="11"/>
  <c r="F40" i="11"/>
  <c r="J40" i="11"/>
  <c r="F41" i="11"/>
  <c r="J41" i="11"/>
  <c r="L42" i="11"/>
  <c r="F42" i="11"/>
  <c r="K43" i="11"/>
  <c r="K44" i="11"/>
  <c r="K45" i="11"/>
  <c r="K46" i="11"/>
  <c r="F48" i="11"/>
  <c r="K50" i="11"/>
  <c r="K52" i="11"/>
  <c r="K53" i="11"/>
  <c r="C10" i="11"/>
  <c r="C8" i="11" s="1"/>
  <c r="E10" i="11"/>
  <c r="E8" i="11" s="1"/>
  <c r="K12" i="11"/>
  <c r="N12" i="11"/>
  <c r="K13" i="11"/>
  <c r="N13" i="11"/>
  <c r="K14" i="11"/>
  <c r="N14" i="11"/>
  <c r="K15" i="11"/>
  <c r="N15" i="11"/>
  <c r="K16" i="11"/>
  <c r="N16" i="11"/>
  <c r="K17" i="11"/>
  <c r="N17" i="11"/>
  <c r="K18" i="11"/>
  <c r="N18" i="11"/>
  <c r="K19" i="11"/>
  <c r="N19" i="11"/>
  <c r="K20" i="11"/>
  <c r="N20" i="11"/>
  <c r="K21" i="11"/>
  <c r="N21" i="11"/>
  <c r="K22" i="11"/>
  <c r="N22" i="11"/>
  <c r="K23" i="11"/>
  <c r="N23" i="11"/>
  <c r="K24" i="11"/>
  <c r="N24" i="11"/>
  <c r="J25" i="11"/>
  <c r="L26" i="11"/>
  <c r="L27" i="11"/>
  <c r="L28" i="11"/>
  <c r="L29" i="11"/>
  <c r="L30" i="11"/>
  <c r="L31" i="11"/>
  <c r="L32" i="11"/>
  <c r="L33" i="11"/>
  <c r="L34" i="11"/>
  <c r="L35" i="11"/>
  <c r="L36" i="11"/>
  <c r="L37" i="11"/>
  <c r="L38" i="11"/>
  <c r="L39" i="11"/>
  <c r="L40" i="11"/>
  <c r="L41" i="11"/>
  <c r="N43" i="11"/>
  <c r="N44" i="11"/>
  <c r="N45" i="11"/>
  <c r="N46" i="11"/>
  <c r="N50" i="11"/>
  <c r="N52" i="11"/>
  <c r="N53" i="11"/>
  <c r="K26" i="11"/>
  <c r="N26" i="11"/>
  <c r="K27" i="11"/>
  <c r="N27" i="11"/>
  <c r="K28" i="11"/>
  <c r="N28" i="11"/>
  <c r="K29" i="11"/>
  <c r="N29" i="11"/>
  <c r="K30" i="11"/>
  <c r="N30" i="11"/>
  <c r="K31" i="11"/>
  <c r="N31" i="11"/>
  <c r="K32" i="11"/>
  <c r="N32" i="11"/>
  <c r="K33" i="11"/>
  <c r="N33" i="11"/>
  <c r="K34" i="11"/>
  <c r="N34" i="11"/>
  <c r="K35" i="11"/>
  <c r="N35" i="11"/>
  <c r="K36" i="11"/>
  <c r="N36" i="11"/>
  <c r="K37" i="11"/>
  <c r="N37" i="11"/>
  <c r="K38" i="11"/>
  <c r="N38" i="11"/>
  <c r="K39" i="11"/>
  <c r="N39" i="11"/>
  <c r="K40" i="11"/>
  <c r="N40" i="11"/>
  <c r="K41" i="11"/>
  <c r="N41" i="11"/>
  <c r="J42" i="11"/>
  <c r="P45" i="11"/>
  <c r="L43" i="11"/>
  <c r="L44" i="11"/>
  <c r="L45" i="11"/>
  <c r="L46" i="11"/>
  <c r="L50" i="11"/>
  <c r="L52" i="11"/>
  <c r="L53" i="11"/>
  <c r="J48" i="11" l="1"/>
  <c r="P25" i="11"/>
  <c r="P14" i="11"/>
  <c r="O10" i="11"/>
  <c r="P52" i="11"/>
  <c r="P20" i="11"/>
  <c r="P18" i="11"/>
  <c r="P16" i="11"/>
  <c r="D8" i="11"/>
  <c r="O8" i="11" s="1"/>
  <c r="P53" i="11"/>
  <c r="P48" i="11"/>
  <c r="P44" i="11"/>
  <c r="P21" i="11"/>
  <c r="L48" i="11"/>
  <c r="K10" i="11"/>
  <c r="N8" i="11"/>
  <c r="K48" i="11"/>
  <c r="P24" i="11"/>
  <c r="P23" i="11"/>
  <c r="P22" i="11"/>
  <c r="F10" i="11"/>
  <c r="F8" i="11" s="1"/>
  <c r="P42" i="11"/>
  <c r="P41" i="11"/>
  <c r="P40" i="11"/>
  <c r="P39" i="11"/>
  <c r="P38" i="11"/>
  <c r="P37" i="11"/>
  <c r="P36" i="11"/>
  <c r="P35" i="11"/>
  <c r="P34" i="11"/>
  <c r="P33" i="11"/>
  <c r="P32" i="11"/>
  <c r="P31" i="11"/>
  <c r="P30" i="11"/>
  <c r="P29" i="11"/>
  <c r="P28" i="11"/>
  <c r="P27" i="11"/>
  <c r="P26" i="11"/>
  <c r="L10" i="11"/>
  <c r="N10" i="11"/>
  <c r="J10" i="11"/>
  <c r="L8" i="11" l="1"/>
  <c r="K8" i="11"/>
  <c r="P10" i="11"/>
  <c r="J8" i="11"/>
  <c r="M48" i="11"/>
  <c r="M10" i="11"/>
  <c r="M8" i="11" l="1"/>
  <c r="P8" i="11"/>
  <c r="I6" i="3" l="1"/>
  <c r="J6" i="3" s="1"/>
  <c r="K6" i="3" s="1"/>
  <c r="I5" i="3"/>
  <c r="J5" i="3" s="1"/>
  <c r="K5" i="3" s="1"/>
  <c r="L5" i="3" s="1"/>
  <c r="M5" i="3" s="1"/>
  <c r="G5" i="3"/>
  <c r="G6" i="3"/>
  <c r="K7" i="3" l="1"/>
  <c r="D7" i="3" s="1"/>
  <c r="L6" i="3"/>
  <c r="J7" i="3"/>
  <c r="C7" i="3" s="1"/>
  <c r="I7" i="3"/>
  <c r="B7" i="3" s="1"/>
  <c r="M6" i="3" l="1"/>
  <c r="M7" i="3" s="1"/>
  <c r="F7" i="3" s="1"/>
  <c r="L7" i="3"/>
  <c r="E7" i="3" s="1"/>
</calcChain>
</file>

<file path=xl/sharedStrings.xml><?xml version="1.0" encoding="utf-8"?>
<sst xmlns="http://schemas.openxmlformats.org/spreadsheetml/2006/main" count="364" uniqueCount="337">
  <si>
    <t>All Departments</t>
  </si>
  <si>
    <t>in millions</t>
  </si>
  <si>
    <t>CUMULATIVE</t>
  </si>
  <si>
    <t>JAN</t>
  </si>
  <si>
    <t>FEB</t>
  </si>
  <si>
    <t>MAR</t>
  </si>
  <si>
    <t>APR</t>
  </si>
  <si>
    <t>Monthly NCA Credited</t>
  </si>
  <si>
    <t>Monthly NCA Utilized</t>
  </si>
  <si>
    <t>MAY</t>
  </si>
  <si>
    <t>AS OF MAY</t>
  </si>
  <si>
    <t>NCA Utilized / NCAs Credited - Cumulative</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</si>
  <si>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</si>
  <si>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</si>
  <si>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</si>
  <si>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</si>
  <si>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</si>
  <si>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</si>
  <si>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</si>
  <si>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</si>
  <si>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</si>
  <si>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</si>
  <si>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</si>
  <si>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</si>
  <si>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</si>
  <si>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</si>
  <si>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</si>
  <si>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</si>
  <si>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</si>
  <si>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</si>
  <si>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</si>
  <si>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</si>
  <si>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</si>
  <si>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</si>
  <si>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</si>
  <si>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FDA</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</si>
  <si>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</si>
  <si>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</si>
  <si>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</si>
  <si>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</si>
  <si>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</si>
  <si>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</si>
  <si>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</si>
  <si>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</si>
  <si>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</si>
  <si>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</si>
  <si>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</si>
  <si>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</si>
  <si>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</si>
  <si>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</si>
  <si>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</si>
  <si>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</si>
  <si>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</si>
  <si>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</si>
  <si>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</si>
  <si>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</si>
  <si>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</si>
  <si>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</si>
  <si>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</si>
  <si>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</si>
  <si>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</si>
  <si>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</si>
  <si>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</si>
  <si>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</si>
  <si>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</si>
  <si>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</si>
  <si>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</si>
  <si>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</si>
  <si>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</si>
  <si>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</si>
  <si>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</si>
  <si>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</si>
  <si>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</si>
  <si>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</si>
  <si>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</si>
  <si>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</si>
  <si>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</si>
  <si>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</si>
  <si>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</si>
  <si>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</si>
  <si>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</si>
  <si>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</si>
  <si>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</si>
  <si>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</si>
  <si>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</si>
  <si>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</si>
  <si>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</si>
  <si>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</si>
  <si>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</si>
  <si>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</si>
  <si>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</si>
  <si>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</si>
  <si>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</si>
  <si>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</si>
  <si>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</si>
  <si>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</si>
  <si>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</si>
  <si>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</si>
  <si>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</si>
  <si>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</si>
  <si>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</si>
  <si>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</si>
  <si>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</si>
  <si>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</si>
  <si>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</si>
  <si>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</si>
  <si>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</si>
  <si>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</si>
  <si>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</si>
  <si>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</si>
  <si>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</si>
  <si>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</si>
  <si>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</si>
  <si>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</si>
  <si>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</si>
  <si>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</si>
  <si>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</si>
  <si>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</si>
  <si>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</si>
  <si>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</si>
  <si>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</si>
  <si>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</si>
  <si>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</si>
  <si>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</si>
  <si>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</si>
  <si>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</si>
  <si>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</si>
  <si>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</si>
  <si>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</si>
  <si>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</si>
  <si>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</si>
  <si>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</si>
  <si>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</si>
  <si>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</si>
  <si>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</si>
  <si>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</si>
  <si>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</si>
  <si>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</si>
  <si>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</si>
  <si>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</si>
  <si>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</si>
  <si>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</si>
  <si>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</si>
  <si>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</si>
  <si>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</si>
  <si>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</si>
  <si>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</si>
  <si>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</si>
  <si>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</si>
  <si>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</si>
  <si>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</si>
  <si>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</si>
  <si>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</si>
  <si>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</si>
  <si>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</si>
  <si>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</si>
  <si>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</si>
  <si>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</si>
  <si>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</si>
  <si>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</si>
  <si>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</si>
  <si>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</si>
  <si>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</si>
  <si>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</si>
  <si>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</si>
  <si>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</si>
  <si>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</si>
  <si>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</si>
  <si>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</si>
  <si>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</si>
  <si>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</si>
  <si>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</si>
  <si>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</si>
  <si>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</si>
  <si>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</si>
  <si>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</si>
  <si>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</si>
  <si>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</si>
  <si>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</si>
  <si>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</si>
  <si>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HLURB</t>
  </si>
  <si>
    <t xml:space="preserve">    HUDCC</t>
  </si>
  <si>
    <t xml:space="preserve">    MDA</t>
  </si>
  <si>
    <t xml:space="preserve">    MTRCB</t>
  </si>
  <si>
    <t xml:space="preserve">    NCCA</t>
  </si>
  <si>
    <t xml:space="preserve">     NLP</t>
  </si>
  <si>
    <t xml:space="preserve">     NAP (RMAO) </t>
  </si>
  <si>
    <t xml:space="preserve">   NCIP</t>
  </si>
  <si>
    <t xml:space="preserve">   NICA</t>
  </si>
  <si>
    <t xml:space="preserve">   NSC  </t>
  </si>
  <si>
    <t xml:space="preserve">   OPAPP</t>
  </si>
  <si>
    <t xml:space="preserve">   OMB (VRB)</t>
  </si>
  <si>
    <t xml:space="preserve">   PRRC</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</si>
  <si>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</si>
  <si>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</si>
  <si>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</si>
  <si>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</si>
  <si>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</si>
  <si>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</si>
  <si>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</si>
  <si>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</si>
  <si>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</si>
  <si>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</si>
  <si>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</si>
  <si>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</si>
  <si>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</si>
  <si>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</si>
  <si>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</si>
  <si>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</si>
  <si>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</si>
  <si>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</si>
  <si>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</si>
  <si>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</si>
  <si>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</si>
  <si>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</si>
  <si>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</si>
  <si>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</si>
  <si>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</si>
  <si>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</si>
  <si>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</si>
  <si>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</si>
  <si>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</si>
  <si>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</si>
  <si>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</si>
  <si>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</si>
  <si>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</si>
  <si>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</si>
  <si>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</si>
  <si>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</si>
  <si>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</si>
  <si>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</si>
  <si>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</si>
  <si>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</si>
  <si>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</si>
  <si>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</si>
  <si>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</si>
  <si>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</si>
  <si>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</si>
  <si>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</si>
  <si>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</si>
  <si>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</si>
  <si>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</si>
  <si>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</si>
  <si>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</si>
  <si>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</si>
  <si>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</si>
  <si>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</si>
  <si>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Q1</t>
  </si>
  <si>
    <t>April</t>
  </si>
  <si>
    <t>May</t>
  </si>
  <si>
    <t>As of end        May</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</si>
  <si>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</si>
  <si>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</si>
  <si>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</si>
  <si>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</si>
  <si>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</si>
  <si>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</si>
  <si>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</si>
  <si>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</si>
  <si>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</si>
  <si>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</si>
  <si>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</si>
  <si>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</si>
  <si>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</si>
  <si>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</si>
  <si>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</si>
  <si>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</si>
  <si>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</si>
  <si>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</si>
  <si>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</si>
  <si>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</si>
  <si>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</si>
  <si>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</si>
  <si>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</si>
  <si>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</si>
  <si>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</si>
  <si>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</si>
  <si>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</si>
  <si>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</si>
  <si>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</si>
  <si>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</si>
  <si>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</si>
  <si>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</si>
  <si>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</si>
  <si>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</si>
  <si>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</si>
  <si>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</si>
  <si>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</si>
  <si>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</si>
  <si>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</si>
  <si>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</si>
  <si>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</si>
  <si>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</si>
  <si>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</si>
  <si>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</si>
  <si>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</si>
  <si>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/6</t>
  </si>
  <si>
    <t>Percent of NCAs utilized over NCA releases</t>
  </si>
  <si>
    <t>/7</t>
  </si>
  <si>
    <t>BSGC: Total budget support covered by NCA releases (i.e. subsidy and equity). Details to be coordinated with Bureau of Treasury</t>
  </si>
  <si>
    <t>ALGU: inclusive of IRA, special shares for LGUs, MMDA and other transfers to LGUs</t>
  </si>
  <si>
    <t>Department of Info and Communication Technology</t>
  </si>
  <si>
    <t xml:space="preserve">Dept. of Transportation </t>
  </si>
  <si>
    <t>DICT</t>
  </si>
  <si>
    <t xml:space="preserve">  CICC</t>
  </si>
  <si>
    <t xml:space="preserve">  NPC</t>
  </si>
  <si>
    <t xml:space="preserve">  NTC</t>
  </si>
  <si>
    <t xml:space="preserve">    PCAANRRD </t>
  </si>
  <si>
    <t xml:space="preserve">    PCIEETRD </t>
  </si>
  <si>
    <t>DOTr</t>
  </si>
  <si>
    <t xml:space="preserve">    CDA</t>
  </si>
  <si>
    <t xml:space="preserve">     NCCA-Proper</t>
  </si>
  <si>
    <t xml:space="preserve">     NHCP (NHI)</t>
  </si>
  <si>
    <t>ARMM</t>
  </si>
  <si>
    <t xml:space="preserve">   OWWA</t>
  </si>
  <si>
    <t xml:space="preserve">    DCP</t>
  </si>
  <si>
    <t xml:space="preserve">    PSRTI</t>
  </si>
  <si>
    <t xml:space="preserve">    LGUs</t>
  </si>
  <si>
    <t>AS OF MAY 31, 2019</t>
  </si>
  <si>
    <t>Source: Report of MDS-Government Servicing Banks as of May 2019</t>
  </si>
  <si>
    <t>STATUS OF NCA UTILIZATION (Net Trust and Working Fund), as of May 31, 2019</t>
  </si>
  <si>
    <t xml:space="preserve">   FPA</t>
  </si>
  <si>
    <t xml:space="preserve">   NCMF</t>
  </si>
  <si>
    <t xml:space="preserve">   PCW</t>
  </si>
  <si>
    <t xml:space="preserve">   NAPC</t>
  </si>
  <si>
    <t xml:space="preserve">    TESDA</t>
  </si>
  <si>
    <t xml:space="preserve">     CHR</t>
  </si>
  <si>
    <t xml:space="preserve">     HRVVMC</t>
  </si>
  <si>
    <t>NCAs UTILIZED /2</t>
  </si>
  <si>
    <t>Department of Budget and Management</t>
  </si>
  <si>
    <t>NCAs CREDITED VS NCA UTILIZATION, JANUARY-MAY 2019</t>
  </si>
  <si>
    <t>UNUSED NCAs</t>
  </si>
  <si>
    <r>
      <t>UTILIZATION RATIO (%)</t>
    </r>
    <r>
      <rPr>
        <vertAlign val="superscript"/>
        <sz val="10"/>
        <rFont val="Arial"/>
        <family val="2"/>
      </rPr>
      <t>/5</t>
    </r>
  </si>
  <si>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</si>
  <si>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</si>
  <si>
    <t>As of end
April</t>
  </si>
  <si>
    <t>/7 Amounts presented for Departments/Agencies include transfers from SPFs. This report also effected the transfer of agencies per Executive Order Nos. 62 and 67 dated September 17 and October 31, 2018, respectively.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</si>
</sst>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_);_(* \(#,##0\);_(* &quot;-&quot;??_);_(@_)"/>
  </numFmts>
  <fonts count="39"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vertAlign val="superscript"/>
      <sz val="10"/>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8"/>
      <color indexed="12"/>
      <name val="Arial"/>
      <family val="2"/>
    </font>
    <font>
      <i/>
      <sz val="10"/>
      <name val="Arial"/>
      <family val="2"/>
    </font>
    <font>
      <b/>
      <sz val="10"/>
      <name val="Arial"/>
      <family val="2"/>
    </font>
    <font>
      <b/>
      <i/>
      <sz val="10"/>
      <name val="Arial"/>
      <family val="2"/>
    </font>
    <font>
      <u val="singleAccounting"/>
      <sz val="10"/>
      <name val="Arial"/>
      <family val="2"/>
    </font>
    <font>
      <sz val="9"/>
      <name val="Arial"/>
      <family val="2"/>
    </font>
    <font>
      <i/>
      <sz val="9"/>
      <name val="Arial"/>
      <family val="2"/>
    </font>
    <font>
      <b/>
      <i/>
      <sz val="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cellStyleXfs>
  <cellXfs count="124">
    <xf numFmtId="0" fontId="0" fillId="0" borderId="0" xfId="0"/>
    <xf numFmtId="0" fontId="0" fillId="0" borderId="0" xfId="0" applyAlignment="1">
      <alignment horizontal="center"/>
    </xf>
    <xf numFmtId="41" fontId="0" fillId="0" borderId="0" xfId="0" applyNumberFormat="1"/>
    <xf numFmtId="0" fontId="20" fillId="24" borderId="0" xfId="0" applyFont="1" applyFill="1" applyAlignment="1"/>
    <xf numFmtId="0" fontId="21" fillId="24" borderId="0" xfId="0" applyFont="1" applyFill="1"/>
    <xf numFmtId="165" fontId="21" fillId="24" borderId="0" xfId="43" applyNumberFormat="1" applyFont="1" applyFill="1" applyBorder="1"/>
    <xf numFmtId="0" fontId="21" fillId="0" borderId="0" xfId="0" applyFont="1" applyFill="1"/>
    <xf numFmtId="0" fontId="22" fillId="24" borderId="0" xfId="0" applyFont="1" applyFill="1" applyBorder="1" applyAlignment="1">
      <alignment horizontal="left"/>
    </xf>
    <xf numFmtId="41" fontId="21" fillId="24" borderId="0" xfId="0" applyNumberFormat="1" applyFont="1" applyFill="1" applyBorder="1" applyAlignment="1">
      <alignment horizontal="left"/>
    </xf>
    <xf numFmtId="0" fontId="21" fillId="0" borderId="0" xfId="0" applyFont="1" applyFill="1" applyBorder="1"/>
    <xf numFmtId="0" fontId="23" fillId="24" borderId="0" xfId="0" applyFont="1" applyFill="1" applyBorder="1" applyAlignment="1">
      <alignment horizontal="left"/>
    </xf>
    <xf numFmtId="41" fontId="21" fillId="24" borderId="0" xfId="0" applyNumberFormat="1" applyFont="1" applyFill="1"/>
    <xf numFmtId="0" fontId="23" fillId="24" borderId="0" xfId="0" applyFont="1" applyFill="1" applyBorder="1"/>
    <xf numFmtId="41" fontId="21" fillId="24" borderId="0" xfId="0" applyNumberFormat="1" applyFont="1" applyFill="1" applyBorder="1"/>
    <xf numFmtId="165" fontId="23" fillId="26" borderId="10" xfId="43" applyNumberFormat="1" applyFont="1" applyFill="1" applyBorder="1" applyAlignment="1"/>
    <xf numFmtId="165" fontId="23" fillId="26" borderId="12" xfId="43" applyNumberFormat="1" applyFont="1" applyFill="1" applyBorder="1" applyAlignment="1"/>
    <xf numFmtId="0" fontId="23" fillId="26" borderId="19" xfId="0" applyFont="1" applyFill="1" applyBorder="1" applyAlignment="1">
      <alignment horizontal="center" vertical="center" wrapText="1"/>
    </xf>
    <xf numFmtId="0" fontId="23" fillId="0" borderId="0" xfId="0" applyFont="1" applyAlignment="1">
      <alignment horizontal="center"/>
    </xf>
    <xf numFmtId="165" fontId="21" fillId="0" borderId="0" xfId="43" applyNumberFormat="1" applyFont="1" applyBorder="1"/>
    <xf numFmtId="0" fontId="21" fillId="0" borderId="0" xfId="0" applyFont="1"/>
    <xf numFmtId="0" fontId="23" fillId="0" borderId="0" xfId="0" applyFont="1" applyAlignment="1">
      <alignment horizontal="left"/>
    </xf>
    <xf numFmtId="0" fontId="30" fillId="0" borderId="0" xfId="0" applyFont="1" applyAlignment="1">
      <alignment horizontal="left" indent="1"/>
    </xf>
    <xf numFmtId="0" fontId="21" fillId="0" borderId="0" xfId="0" applyFont="1" applyAlignment="1">
      <alignment horizontal="left" indent="1"/>
    </xf>
    <xf numFmtId="0" fontId="21" fillId="0" borderId="0" xfId="0" applyFont="1" applyAlignment="1" applyProtection="1">
      <alignment horizontal="left" indent="1"/>
      <protection locked="0"/>
    </xf>
    <xf numFmtId="165" fontId="21" fillId="0" borderId="0" xfId="0" applyNumberFormat="1" applyFont="1"/>
    <xf numFmtId="0" fontId="21" fillId="0" borderId="0" xfId="0" quotePrefix="1" applyFont="1" applyAlignment="1">
      <alignment horizontal="left" indent="1"/>
    </xf>
    <xf numFmtId="0" fontId="31" fillId="0" borderId="0" xfId="0" applyFont="1" applyAlignment="1">
      <alignment horizontal="left" indent="1"/>
    </xf>
    <xf numFmtId="0" fontId="21" fillId="0" borderId="0" xfId="0" applyFont="1" applyAlignment="1">
      <alignment horizontal="left" wrapText="1" indent="2"/>
    </xf>
    <xf numFmtId="0" fontId="21" fillId="0" borderId="0" xfId="0" applyFont="1" applyAlignment="1">
      <alignment horizontal="left" indent="3"/>
    </xf>
    <xf numFmtId="0" fontId="21" fillId="0" borderId="0" xfId="0" applyFont="1" applyAlignment="1">
      <alignment horizontal="left" indent="2"/>
    </xf>
    <xf numFmtId="0" fontId="21" fillId="0" borderId="0" xfId="0" applyFont="1" applyAlignment="1">
      <alignment horizontal="left" wrapText="1" indent="3"/>
    </xf>
    <xf numFmtId="0" fontId="21" fillId="0" borderId="0" xfId="0" applyFont="1" applyFill="1" applyAlignment="1">
      <alignment horizontal="left" indent="1"/>
    </xf>
    <xf numFmtId="0" fontId="23" fillId="0" borderId="0" xfId="0" applyFont="1" applyAlignment="1">
      <alignment horizontal="left" indent="1"/>
    </xf>
    <xf numFmtId="0" fontId="21" fillId="25" borderId="0" xfId="0" applyFont="1" applyFill="1" applyAlignment="1">
      <alignment horizontal="left" indent="1"/>
    </xf>
    <xf numFmtId="0" fontId="21" fillId="0" borderId="0" xfId="0" applyFont="1" applyAlignment="1">
      <alignment horizontal="left" wrapText="1" indent="1"/>
    </xf>
    <xf numFmtId="0" fontId="23" fillId="0" borderId="0" xfId="0" applyFont="1" applyFill="1"/>
    <xf numFmtId="0" fontId="31" fillId="0" borderId="0" xfId="0" applyFont="1" applyBorder="1"/>
    <xf numFmtId="0" fontId="21" fillId="0" borderId="0" xfId="0" applyFont="1" applyBorder="1"/>
    <xf numFmtId="0" fontId="14" fillId="0" borderId="0" xfId="0" applyNumberFormat="1" applyFont="1" applyAlignment="1"/>
    <xf numFmtId="0" fontId="14" fillId="0" borderId="0" xfId="0" applyFont="1"/>
    <xf numFmtId="0" fontId="14" fillId="0" borderId="0" xfId="0" applyNumberFormat="1" applyFont="1"/>
    <xf numFmtId="0" fontId="14" fillId="0" borderId="0" xfId="0" applyFont="1" applyAlignment="1">
      <alignment horizontal="center" wrapText="1"/>
    </xf>
    <xf numFmtId="0" fontId="14" fillId="0" borderId="0" xfId="0" applyNumberFormat="1" applyFont="1" applyAlignment="1">
      <alignment horizontal="center"/>
    </xf>
    <xf numFmtId="41" fontId="14" fillId="0" borderId="0" xfId="0" applyNumberFormat="1" applyFont="1"/>
    <xf numFmtId="43" fontId="14" fillId="0" borderId="0" xfId="0" applyNumberFormat="1" applyFont="1"/>
    <xf numFmtId="0" fontId="33" fillId="0" borderId="0" xfId="0" applyNumberFormat="1" applyFont="1"/>
    <xf numFmtId="41" fontId="33" fillId="0" borderId="0" xfId="0" applyNumberFormat="1" applyFont="1"/>
    <xf numFmtId="0" fontId="33" fillId="0" borderId="0" xfId="0" applyFont="1"/>
    <xf numFmtId="41" fontId="35" fillId="0" borderId="0" xfId="0" applyNumberFormat="1" applyFont="1"/>
    <xf numFmtId="0" fontId="14" fillId="0" borderId="0" xfId="43" applyNumberFormat="1" applyFont="1"/>
    <xf numFmtId="0" fontId="14" fillId="0" borderId="0" xfId="0" applyNumberFormat="1" applyFont="1" applyFill="1"/>
    <xf numFmtId="0" fontId="14" fillId="0" borderId="0" xfId="0" applyNumberFormat="1" applyFont="1" applyAlignment="1">
      <alignment wrapText="1"/>
    </xf>
    <xf numFmtId="0" fontId="14" fillId="0" borderId="14" xfId="0" applyNumberFormat="1" applyFont="1" applyBorder="1"/>
    <xf numFmtId="41" fontId="14" fillId="0" borderId="14" xfId="0" applyNumberFormat="1" applyFont="1" applyBorder="1"/>
    <xf numFmtId="164" fontId="14" fillId="0" borderId="14" xfId="0" applyNumberFormat="1" applyFont="1" applyBorder="1"/>
    <xf numFmtId="0" fontId="14" fillId="0" borderId="0" xfId="0" applyNumberFormat="1" applyFont="1" applyBorder="1"/>
    <xf numFmtId="41" fontId="14" fillId="0" borderId="0" xfId="0" applyNumberFormat="1" applyFont="1" applyBorder="1"/>
    <xf numFmtId="164" fontId="14" fillId="0" borderId="0" xfId="0" applyNumberFormat="1" applyFont="1" applyBorder="1"/>
    <xf numFmtId="0" fontId="14" fillId="0" borderId="0" xfId="0" applyNumberFormat="1" applyFont="1" applyBorder="1" applyAlignment="1"/>
    <xf numFmtId="0" fontId="14" fillId="0" borderId="0" xfId="0" applyNumberFormat="1" applyFont="1" applyBorder="1" applyAlignment="1">
      <alignment wrapText="1"/>
    </xf>
    <xf numFmtId="0" fontId="14" fillId="0" borderId="0" xfId="0" applyFont="1" applyBorder="1"/>
    <xf numFmtId="165" fontId="0" fillId="0" borderId="0" xfId="0" applyNumberFormat="1"/>
    <xf numFmtId="165" fontId="36" fillId="0" borderId="14" xfId="43" applyNumberFormat="1" applyFont="1" applyBorder="1" applyAlignment="1">
      <alignment horizontal="right"/>
    </xf>
    <xf numFmtId="165" fontId="37" fillId="0" borderId="0" xfId="43" applyNumberFormat="1" applyFont="1" applyBorder="1" applyAlignment="1"/>
    <xf numFmtId="165" fontId="37" fillId="0" borderId="0" xfId="43" applyNumberFormat="1" applyFont="1" applyFill="1" applyBorder="1" applyAlignment="1"/>
    <xf numFmtId="165" fontId="36" fillId="0" borderId="0" xfId="43" applyNumberFormat="1" applyFont="1" applyFill="1"/>
    <xf numFmtId="165" fontId="36" fillId="0" borderId="0" xfId="43" applyNumberFormat="1" applyFont="1"/>
    <xf numFmtId="165" fontId="37" fillId="0" borderId="0" xfId="43" applyNumberFormat="1" applyFont="1" applyAlignment="1"/>
    <xf numFmtId="165" fontId="37" fillId="0" borderId="0" xfId="43" applyNumberFormat="1" applyFont="1" applyFill="1" applyAlignment="1"/>
    <xf numFmtId="165" fontId="36" fillId="0" borderId="0" xfId="43" applyNumberFormat="1" applyFont="1" applyBorder="1"/>
    <xf numFmtId="165" fontId="36" fillId="0" borderId="0" xfId="43" applyNumberFormat="1" applyFont="1" applyFill="1" applyBorder="1"/>
    <xf numFmtId="165" fontId="36" fillId="0" borderId="14" xfId="43" applyNumberFormat="1" applyFont="1" applyBorder="1"/>
    <xf numFmtId="37" fontId="36" fillId="0" borderId="14" xfId="43" applyNumberFormat="1" applyFont="1" applyBorder="1" applyAlignment="1">
      <alignment horizontal="right"/>
    </xf>
    <xf numFmtId="0" fontId="14" fillId="0" borderId="0" xfId="45" applyFont="1" applyFill="1" applyAlignment="1">
      <alignment horizontal="left" indent="2"/>
    </xf>
    <xf numFmtId="37" fontId="36" fillId="0" borderId="20" xfId="43" applyNumberFormat="1" applyFont="1" applyBorder="1"/>
    <xf numFmtId="37" fontId="37" fillId="0" borderId="0" xfId="43" applyNumberFormat="1" applyFont="1" applyAlignment="1"/>
    <xf numFmtId="165" fontId="36" fillId="0" borderId="20" xfId="43" applyNumberFormat="1" applyFont="1" applyBorder="1"/>
    <xf numFmtId="165" fontId="37" fillId="0" borderId="14" xfId="43" applyNumberFormat="1" applyFont="1" applyBorder="1" applyAlignment="1"/>
    <xf numFmtId="165" fontId="36" fillId="25" borderId="0" xfId="43" applyNumberFormat="1" applyFont="1" applyFill="1"/>
    <xf numFmtId="41" fontId="37" fillId="25" borderId="0" xfId="43" applyNumberFormat="1" applyFont="1" applyFill="1" applyAlignment="1"/>
    <xf numFmtId="165" fontId="37" fillId="25" borderId="0" xfId="43" applyNumberFormat="1" applyFont="1" applyFill="1" applyAlignment="1"/>
    <xf numFmtId="0" fontId="14" fillId="0" borderId="19" xfId="0" applyFont="1" applyBorder="1" applyAlignment="1">
      <alignment horizontal="center" wrapText="1"/>
    </xf>
    <xf numFmtId="37" fontId="36" fillId="0" borderId="20" xfId="43" applyNumberFormat="1" applyFont="1" applyFill="1" applyBorder="1"/>
    <xf numFmtId="37" fontId="36" fillId="0" borderId="14" xfId="43" applyNumberFormat="1" applyFont="1" applyFill="1" applyBorder="1"/>
    <xf numFmtId="165" fontId="36" fillId="0" borderId="14" xfId="43" applyNumberFormat="1" applyFont="1" applyFill="1" applyBorder="1"/>
    <xf numFmtId="165" fontId="36" fillId="0" borderId="0" xfId="43" applyNumberFormat="1" applyFont="1" applyBorder="1" applyAlignment="1"/>
    <xf numFmtId="165" fontId="36" fillId="0" borderId="14" xfId="43" applyNumberFormat="1" applyFont="1" applyFill="1" applyBorder="1" applyAlignment="1">
      <alignment horizontal="right" vertical="top"/>
    </xf>
    <xf numFmtId="165" fontId="36" fillId="0" borderId="14" xfId="43" applyNumberFormat="1" applyFont="1" applyBorder="1" applyAlignment="1">
      <alignment horizontal="right" vertical="top"/>
    </xf>
    <xf numFmtId="0" fontId="23" fillId="0" borderId="0" xfId="0" applyFont="1" applyAlignment="1">
      <alignment vertical="top" wrapText="1"/>
    </xf>
    <xf numFmtId="0" fontId="21" fillId="25" borderId="0" xfId="0" applyFont="1" applyFill="1" applyAlignment="1">
      <alignment horizontal="left"/>
    </xf>
    <xf numFmtId="0" fontId="21" fillId="25" borderId="0" xfId="0" applyFont="1" applyFill="1" applyAlignment="1">
      <alignment horizontal="left" wrapText="1"/>
    </xf>
    <xf numFmtId="0" fontId="21" fillId="0" borderId="0" xfId="0" applyFont="1" applyAlignment="1">
      <alignment horizontal="left"/>
    </xf>
    <xf numFmtId="165" fontId="36" fillId="0" borderId="20" xfId="43" applyNumberFormat="1" applyFont="1" applyBorder="1" applyAlignment="1">
      <alignment horizontal="right" vertical="top"/>
    </xf>
    <xf numFmtId="0" fontId="21" fillId="0" borderId="0" xfId="0" applyFont="1" applyFill="1" applyAlignment="1">
      <alignment horizontal="left"/>
    </xf>
    <xf numFmtId="0" fontId="23" fillId="0" borderId="0" xfId="0" applyFont="1" applyAlignment="1">
      <alignment horizontal="left" vertical="top"/>
    </xf>
    <xf numFmtId="165" fontId="20" fillId="0" borderId="21" xfId="0" applyNumberFormat="1" applyFont="1" applyBorder="1"/>
    <xf numFmtId="0" fontId="31" fillId="0" borderId="0" xfId="0" applyFont="1" applyBorder="1" applyAlignment="1"/>
    <xf numFmtId="0" fontId="21" fillId="0" borderId="0" xfId="0" applyFont="1" applyBorder="1" applyAlignment="1"/>
    <xf numFmtId="0" fontId="21" fillId="0" borderId="0" xfId="0" applyFont="1" applyAlignment="1"/>
    <xf numFmtId="165" fontId="34" fillId="0" borderId="0" xfId="0" applyNumberFormat="1" applyFont="1"/>
    <xf numFmtId="165" fontId="32" fillId="0" borderId="0" xfId="0" applyNumberFormat="1" applyFont="1"/>
    <xf numFmtId="165" fontId="14" fillId="0" borderId="0" xfId="0" applyNumberFormat="1" applyFont="1"/>
    <xf numFmtId="165" fontId="38" fillId="0" borderId="0" xfId="43" applyNumberFormat="1" applyFont="1" applyBorder="1" applyAlignment="1"/>
    <xf numFmtId="0" fontId="14" fillId="0" borderId="19" xfId="0" applyNumberFormat="1" applyFont="1" applyBorder="1" applyAlignment="1">
      <alignment horizontal="center" wrapText="1"/>
    </xf>
    <xf numFmtId="0" fontId="14" fillId="0" borderId="19" xfId="0" applyFont="1" applyBorder="1" applyAlignment="1">
      <alignment horizontal="center" wrapText="1"/>
    </xf>
    <xf numFmtId="0" fontId="21" fillId="0" borderId="0" xfId="0" applyFont="1" applyBorder="1" applyAlignment="1"/>
    <xf numFmtId="0" fontId="23" fillId="26" borderId="10" xfId="0" applyFont="1" applyFill="1" applyBorder="1" applyAlignment="1">
      <alignment horizontal="center" vertical="center"/>
    </xf>
    <xf numFmtId="0" fontId="23" fillId="26" borderId="13" xfId="0" applyFont="1" applyFill="1" applyBorder="1" applyAlignment="1">
      <alignment horizontal="center" vertical="center"/>
    </xf>
    <xf numFmtId="0" fontId="23" fillId="26" borderId="17" xfId="0" applyFont="1" applyFill="1" applyBorder="1" applyAlignment="1">
      <alignment horizontal="center" vertical="center"/>
    </xf>
    <xf numFmtId="165" fontId="23" fillId="26" borderId="11" xfId="43" applyNumberFormat="1" applyFont="1" applyFill="1" applyBorder="1" applyAlignment="1">
      <alignment horizontal="center"/>
    </xf>
    <xf numFmtId="165" fontId="23" fillId="26" borderId="12" xfId="43" applyNumberFormat="1" applyFont="1" applyFill="1" applyBorder="1" applyAlignment="1">
      <alignment horizontal="center"/>
    </xf>
    <xf numFmtId="0" fontId="24" fillId="26" borderId="13" xfId="0" applyFont="1" applyFill="1" applyBorder="1" applyAlignment="1">
      <alignment horizontal="center" vertical="center" wrapText="1"/>
    </xf>
    <xf numFmtId="0" fontId="0" fillId="0" borderId="18" xfId="0" applyBorder="1"/>
    <xf numFmtId="0" fontId="23" fillId="26" borderId="13" xfId="0" applyFont="1" applyFill="1" applyBorder="1" applyAlignment="1">
      <alignment horizontal="center" vertical="center" wrapText="1"/>
    </xf>
    <xf numFmtId="0" fontId="23" fillId="26" borderId="18" xfId="0" applyFont="1" applyFill="1" applyBorder="1" applyAlignment="1">
      <alignment horizontal="center" vertical="center" wrapText="1"/>
    </xf>
    <xf numFmtId="0" fontId="23" fillId="26" borderId="16" xfId="0" applyFont="1" applyFill="1" applyBorder="1" applyAlignment="1">
      <alignment horizontal="center" vertical="center" wrapText="1"/>
    </xf>
    <xf numFmtId="0" fontId="23" fillId="26" borderId="15" xfId="0" applyFont="1" applyFill="1" applyBorder="1" applyAlignment="1">
      <alignment horizontal="center" vertical="center" wrapText="1"/>
    </xf>
    <xf numFmtId="165" fontId="23" fillId="26" borderId="14" xfId="43" applyNumberFormat="1" applyFont="1" applyFill="1" applyBorder="1" applyAlignment="1">
      <alignment horizontal="center"/>
    </xf>
    <xf numFmtId="165" fontId="23" fillId="26" borderId="15" xfId="43" applyNumberFormat="1" applyFont="1" applyFill="1" applyBorder="1" applyAlignment="1">
      <alignment horizontal="center"/>
    </xf>
    <xf numFmtId="165" fontId="28" fillId="26" borderId="13" xfId="43" applyNumberFormat="1" applyFont="1" applyFill="1" applyBorder="1" applyAlignment="1">
      <alignment horizontal="center" vertical="center" wrapText="1"/>
    </xf>
    <xf numFmtId="165" fontId="28" fillId="26" borderId="18" xfId="43" applyNumberFormat="1" applyFont="1" applyFill="1" applyBorder="1" applyAlignment="1">
      <alignment horizontal="center" vertical="center" wrapText="1"/>
    </xf>
    <xf numFmtId="0" fontId="21" fillId="0" borderId="0" xfId="0" applyFont="1" applyBorder="1" applyAlignment="1">
      <alignment vertical="top" wrapText="1"/>
    </xf>
    <xf numFmtId="0" fontId="21" fillId="0" borderId="0" xfId="0" applyFont="1" applyBorder="1" applyAlignment="1">
      <alignment horizontal="left" vertical="top" wrapText="1"/>
    </xf>
    <xf numFmtId="0" fontId="21" fillId="0" borderId="0" xfId="0" applyFont="1" applyAlignment="1">
      <alignment vertical="top"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Comma 4" xfId="4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a:t>NCAs CREDITED VS NCA UTILIZATION 
JANUARY - MAY 2019</a:t>
            </a:r>
          </a:p>
        </c:rich>
      </c:tx>
      <c:layout>
        <c:manualLayout>
          <c:xMode val="edge"/>
          <c:yMode val="edge"/>
          <c:x val="0.34311531324692329"/>
          <c:y val="3.6866414750166138E-2"/>
        </c:manualLayout>
      </c:layout>
      <c:overlay val="0"/>
      <c:spPr>
        <a:solidFill>
          <a:srgbClr val="FFFFFF"/>
        </a:solidFill>
        <a:ln w="25400">
          <a:noFill/>
        </a:ln>
      </c:spPr>
    </c:title>
    <c:autoTitleDeleted val="0"/>
    <c:plotArea>
      <c:layout>
        <c:manualLayout>
          <c:layoutTarget val="inner"/>
          <c:xMode val="edge"/>
          <c:yMode val="edge"/>
          <c:x val="0.32957128772401845"/>
          <c:y val="0.1597544639173866"/>
          <c:w val="0.6049664733564174"/>
          <c:h val="0.5898626360026582"/>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Graph!$B$4:$F$4</c:f>
              <c:strCache>
                <c:ptCount val="5"/>
                <c:pt idx="0">
                  <c:v>JAN</c:v>
                </c:pt>
                <c:pt idx="1">
                  <c:v>FEB</c:v>
                </c:pt>
                <c:pt idx="2">
                  <c:v>MAR</c:v>
                </c:pt>
                <c:pt idx="3">
                  <c:v>APR</c:v>
                </c:pt>
                <c:pt idx="4">
                  <c:v>MAY</c:v>
                </c:pt>
              </c:strCache>
            </c:strRef>
          </c:cat>
          <c:val>
            <c:numRef>
              <c:f>Graph!$B$5:$F$5</c:f>
              <c:numCache>
                <c:formatCode>_(* #,##0_);_(* \(#,##0\);_(* "-"_);_(@_)</c:formatCode>
                <c:ptCount val="5"/>
                <c:pt idx="0">
                  <c:v>211942.04800000001</c:v>
                </c:pt>
                <c:pt idx="1">
                  <c:v>229477.02799999999</c:v>
                </c:pt>
                <c:pt idx="2">
                  <c:v>180934.66399999999</c:v>
                </c:pt>
                <c:pt idx="3">
                  <c:v>238799.367</c:v>
                </c:pt>
                <c:pt idx="4">
                  <c:v>274659.8</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Graph!$B$4:$F$4</c:f>
              <c:strCache>
                <c:ptCount val="5"/>
                <c:pt idx="0">
                  <c:v>JAN</c:v>
                </c:pt>
                <c:pt idx="1">
                  <c:v>FEB</c:v>
                </c:pt>
                <c:pt idx="2">
                  <c:v>MAR</c:v>
                </c:pt>
                <c:pt idx="3">
                  <c:v>APR</c:v>
                </c:pt>
                <c:pt idx="4">
                  <c:v>MAY</c:v>
                </c:pt>
              </c:strCache>
            </c:strRef>
          </c:cat>
          <c:val>
            <c:numRef>
              <c:f>Graph!$B$6:$F$6</c:f>
              <c:numCache>
                <c:formatCode>_(* #,##0_);_(* \(#,##0\);_(* "-"_);_(@_)</c:formatCode>
                <c:ptCount val="5"/>
                <c:pt idx="0">
                  <c:v>126996.966</c:v>
                </c:pt>
                <c:pt idx="1">
                  <c:v>240393.27</c:v>
                </c:pt>
                <c:pt idx="2">
                  <c:v>247222.25</c:v>
                </c:pt>
                <c:pt idx="3">
                  <c:v>171139.606</c:v>
                </c:pt>
                <c:pt idx="4">
                  <c:v>264720.01799999998</c:v>
                </c:pt>
              </c:numCache>
            </c:numRef>
          </c:val>
        </c:ser>
        <c:dLbls>
          <c:showLegendKey val="0"/>
          <c:showVal val="0"/>
          <c:showCatName val="0"/>
          <c:showSerName val="0"/>
          <c:showPercent val="0"/>
          <c:showBubbleSize val="0"/>
        </c:dLbls>
        <c:gapWidth val="150"/>
        <c:axId val="77836832"/>
        <c:axId val="77837392"/>
      </c:barChart>
      <c:lineChart>
        <c:grouping val="standard"/>
        <c:varyColors val="0"/>
        <c:ser>
          <c:idx val="4"/>
          <c:order val="3"/>
          <c:tx>
            <c:strRef>
              <c:f>Graph!$A$7</c:f>
              <c:strCache>
                <c:ptCount val="1"/>
                <c:pt idx="0">
                  <c:v>NCA Utilized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Graph!$B$4:$F$4</c:f>
              <c:strCache>
                <c:ptCount val="5"/>
                <c:pt idx="0">
                  <c:v>JAN</c:v>
                </c:pt>
                <c:pt idx="1">
                  <c:v>FEB</c:v>
                </c:pt>
                <c:pt idx="2">
                  <c:v>MAR</c:v>
                </c:pt>
                <c:pt idx="3">
                  <c:v>APR</c:v>
                </c:pt>
                <c:pt idx="4">
                  <c:v>MAY</c:v>
                </c:pt>
              </c:strCache>
            </c:strRef>
          </c:cat>
          <c:val>
            <c:numRef>
              <c:f>Graph!$B$7:$F$7</c:f>
              <c:numCache>
                <c:formatCode>_(* #,##0_);_(* \(#,##0\);_(* "-"??_);_(@_)</c:formatCode>
                <c:ptCount val="5"/>
                <c:pt idx="0">
                  <c:v>59.920609052527418</c:v>
                </c:pt>
                <c:pt idx="1">
                  <c:v>83.229351873320496</c:v>
                </c:pt>
                <c:pt idx="2">
                  <c:v>98.75613280640043</c:v>
                </c:pt>
                <c:pt idx="3">
                  <c:v>91.244180113026061</c:v>
                </c:pt>
                <c:pt idx="4">
                  <c:v>92.486368443777536</c:v>
                </c:pt>
              </c:numCache>
            </c:numRef>
          </c:val>
          <c:smooth val="0"/>
        </c:ser>
        <c:dLbls>
          <c:showLegendKey val="0"/>
          <c:showVal val="0"/>
          <c:showCatName val="0"/>
          <c:showSerName val="0"/>
          <c:showPercent val="0"/>
          <c:showBubbleSize val="0"/>
        </c:dLbls>
        <c:marker val="1"/>
        <c:smooth val="0"/>
        <c:axId val="77837952"/>
        <c:axId val="79613840"/>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Graph!$B$4:$F$4</c15:sqref>
                        </c15:formulaRef>
                      </c:ext>
                    </c:extLst>
                    <c:strCache>
                      <c:ptCount val="5"/>
                      <c:pt idx="0">
                        <c:v>JAN</c:v>
                      </c:pt>
                      <c:pt idx="1">
                        <c:v>FEB</c:v>
                      </c:pt>
                      <c:pt idx="2">
                        <c:v>MAR</c:v>
                      </c:pt>
                      <c:pt idx="3">
                        <c:v>APR</c:v>
                      </c:pt>
                      <c:pt idx="4">
                        <c:v>MAY</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778368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7837392"/>
        <c:crossesAt val="0"/>
        <c:auto val="0"/>
        <c:lblAlgn val="ctr"/>
        <c:lblOffset val="100"/>
        <c:tickLblSkip val="1"/>
        <c:tickMarkSkip val="1"/>
        <c:noMultiLvlLbl val="0"/>
      </c:catAx>
      <c:valAx>
        <c:axId val="77837392"/>
        <c:scaling>
          <c:orientation val="minMax"/>
          <c:max val="290000"/>
          <c:min val="1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24379244355177948"/>
              <c:y val="0.34255040700557582"/>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7836832"/>
        <c:crosses val="autoZero"/>
        <c:crossBetween val="between"/>
        <c:majorUnit val="20000"/>
        <c:minorUnit val="10000"/>
      </c:valAx>
      <c:catAx>
        <c:axId val="77837952"/>
        <c:scaling>
          <c:orientation val="minMax"/>
        </c:scaling>
        <c:delete val="1"/>
        <c:axPos val="b"/>
        <c:numFmt formatCode="General" sourceLinked="1"/>
        <c:majorTickMark val="out"/>
        <c:minorTickMark val="none"/>
        <c:tickLblPos val="nextTo"/>
        <c:crossAx val="79613840"/>
        <c:crossesAt val="85"/>
        <c:auto val="0"/>
        <c:lblAlgn val="ctr"/>
        <c:lblOffset val="100"/>
        <c:noMultiLvlLbl val="0"/>
      </c:catAx>
      <c:valAx>
        <c:axId val="79613840"/>
        <c:scaling>
          <c:orientation val="minMax"/>
          <c:max val="15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328866058785546"/>
              <c:y val="0.3179728340409061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7837952"/>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9</xdr:col>
      <xdr:colOff>485775</xdr:colOff>
      <xdr:row>47</xdr:row>
      <xdr:rowOff>57150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asigan/Desktop/CPD/ACTUAL%20DISBURSEMENT%20(BANK)/bank%20reports/2019/WEBSITE/2019%20REPORT%20ON%20NCA%20RELEASES%20AND%20UTILIZATION%20(posted%20in%20DBM%20web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December"/>
      <sheetName val="As of November"/>
      <sheetName val="As of October (2)"/>
      <sheetName val="As of October"/>
      <sheetName val="As of September (2)"/>
      <sheetName val="As of September"/>
      <sheetName val="As of August"/>
      <sheetName val="As of July"/>
      <sheetName val="As of June"/>
      <sheetName val="As of May"/>
      <sheetName val="As of April"/>
      <sheetName val="As of March"/>
      <sheetName val="As of February"/>
      <sheetName val="As of January"/>
      <sheetName val="NCA RELEASES (2)"/>
      <sheetName val="all(net trust &amp;W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1">
          <cell r="F51">
            <v>3574118.8149999999</v>
          </cell>
          <cell r="G51">
            <v>1524527.861</v>
          </cell>
          <cell r="H51">
            <v>1871304.0149999997</v>
          </cell>
        </row>
        <row r="52">
          <cell r="F52">
            <v>1363837</v>
          </cell>
          <cell r="G52">
            <v>469237.30899999989</v>
          </cell>
          <cell r="H52">
            <v>482009.32599999988</v>
          </cell>
        </row>
        <row r="53">
          <cell r="F53">
            <v>122537.55499999999</v>
          </cell>
          <cell r="G53">
            <v>36599</v>
          </cell>
          <cell r="H53">
            <v>38937</v>
          </cell>
        </row>
        <row r="54">
          <cell r="F54">
            <v>1521088.3640000001</v>
          </cell>
          <cell r="G54">
            <v>668297.28848999972</v>
          </cell>
          <cell r="H54">
            <v>833172.18099999987</v>
          </cell>
        </row>
        <row r="55">
          <cell r="F55">
            <v>7063936.6050000004</v>
          </cell>
          <cell r="G55">
            <v>2780107.0409299992</v>
          </cell>
          <cell r="H55">
            <v>2524787.165000001</v>
          </cell>
        </row>
        <row r="56">
          <cell r="F56">
            <v>945383.16599999997</v>
          </cell>
          <cell r="G56">
            <v>417802.59199999971</v>
          </cell>
          <cell r="H56">
            <v>317158.90000000014</v>
          </cell>
        </row>
        <row r="57">
          <cell r="F57">
            <v>95472075.252349988</v>
          </cell>
          <cell r="G57">
            <v>71896907.935970023</v>
          </cell>
          <cell r="H57">
            <v>51367665.236019999</v>
          </cell>
        </row>
        <row r="58">
          <cell r="F58">
            <v>11838386.620640002</v>
          </cell>
          <cell r="G58">
            <v>5887082.2399399951</v>
          </cell>
          <cell r="H58">
            <v>6752569.2757400014</v>
          </cell>
        </row>
        <row r="59">
          <cell r="F59">
            <v>494075.43099999998</v>
          </cell>
          <cell r="G59">
            <v>124756.82400000002</v>
          </cell>
          <cell r="H59">
            <v>141721.41000000003</v>
          </cell>
        </row>
        <row r="60">
          <cell r="F60">
            <v>4428148.5920000002</v>
          </cell>
          <cell r="G60">
            <v>2326256.6191800004</v>
          </cell>
          <cell r="H60">
            <v>2103260.1368100001</v>
          </cell>
        </row>
        <row r="61">
          <cell r="F61">
            <v>4453131.8420000002</v>
          </cell>
          <cell r="G61">
            <v>2199357.5806399798</v>
          </cell>
          <cell r="H61">
            <v>1491182.9775800174</v>
          </cell>
        </row>
        <row r="62">
          <cell r="F62">
            <v>3833225.0410000002</v>
          </cell>
          <cell r="G62">
            <v>1076806.0350000001</v>
          </cell>
          <cell r="H62">
            <v>1350209.7909999993</v>
          </cell>
        </row>
        <row r="63">
          <cell r="F63">
            <v>16035769.19757</v>
          </cell>
          <cell r="G63">
            <v>6621207.3819899969</v>
          </cell>
          <cell r="H63">
            <v>10124816.664999999</v>
          </cell>
        </row>
        <row r="64">
          <cell r="F64">
            <v>1183826.4790000001</v>
          </cell>
          <cell r="G64">
            <v>451824.27300000028</v>
          </cell>
          <cell r="H64">
            <v>260935.06599999964</v>
          </cell>
        </row>
        <row r="65">
          <cell r="F65">
            <v>50676152.602160007</v>
          </cell>
          <cell r="G65">
            <v>17350219.379900008</v>
          </cell>
          <cell r="H65">
            <v>30046266.231680006</v>
          </cell>
        </row>
        <row r="66">
          <cell r="F66">
            <v>4464703.1739999996</v>
          </cell>
          <cell r="G66">
            <v>1976055.733</v>
          </cell>
          <cell r="H66">
            <v>2383926.9800000004</v>
          </cell>
        </row>
        <row r="67">
          <cell r="F67">
            <v>2343006.9010000001</v>
          </cell>
          <cell r="G67">
            <v>1021143.9905500002</v>
          </cell>
          <cell r="H67">
            <v>1063099.3800000004</v>
          </cell>
        </row>
        <row r="68">
          <cell r="F68">
            <v>48096490.75592</v>
          </cell>
          <cell r="G68">
            <v>15375200.68936</v>
          </cell>
          <cell r="H68">
            <v>23551571.260000005</v>
          </cell>
        </row>
        <row r="69">
          <cell r="F69">
            <v>125069408.16296999</v>
          </cell>
          <cell r="G69">
            <v>24366557.577789977</v>
          </cell>
          <cell r="H69">
            <v>62356574.66456005</v>
          </cell>
        </row>
        <row r="70">
          <cell r="F70">
            <v>5069273.1749999998</v>
          </cell>
          <cell r="G70">
            <v>1465337.1400000006</v>
          </cell>
          <cell r="H70">
            <v>1754642.324</v>
          </cell>
        </row>
        <row r="71">
          <cell r="F71">
            <v>26180293.585999999</v>
          </cell>
          <cell r="G71">
            <v>6619334.318</v>
          </cell>
          <cell r="H71">
            <v>3218294.516760014</v>
          </cell>
        </row>
        <row r="72">
          <cell r="F72">
            <v>607236.826</v>
          </cell>
          <cell r="G72">
            <v>384113.174</v>
          </cell>
          <cell r="H72">
            <v>254251.01600000006</v>
          </cell>
        </row>
        <row r="73">
          <cell r="F73">
            <v>1154805.2660000001</v>
          </cell>
          <cell r="G73">
            <v>505233.00099999993</v>
          </cell>
          <cell r="H73">
            <v>3441852.6016200008</v>
          </cell>
        </row>
        <row r="74">
          <cell r="F74">
            <v>7961046.2209999999</v>
          </cell>
          <cell r="G74">
            <v>3412062.2215999989</v>
          </cell>
          <cell r="H74">
            <v>3281475.2290000003</v>
          </cell>
        </row>
        <row r="75">
          <cell r="F75">
            <v>1337025.7590000001</v>
          </cell>
          <cell r="G75">
            <v>1321089.9050699999</v>
          </cell>
          <cell r="H75">
            <v>469597.11500000022</v>
          </cell>
        </row>
        <row r="76">
          <cell r="F76">
            <v>299320.76400000002</v>
          </cell>
          <cell r="G76">
            <v>110856.40099999995</v>
          </cell>
          <cell r="H76">
            <v>142075.08100000006</v>
          </cell>
        </row>
        <row r="77">
          <cell r="F77">
            <v>18041438.909770001</v>
          </cell>
          <cell r="G77">
            <v>1881664.3178999983</v>
          </cell>
          <cell r="H77">
            <v>-24311.376619998366</v>
          </cell>
        </row>
        <row r="78">
          <cell r="F78">
            <v>967.5</v>
          </cell>
          <cell r="G78">
            <v>328</v>
          </cell>
          <cell r="H78">
            <v>419</v>
          </cell>
        </row>
        <row r="79">
          <cell r="F79">
            <v>7181908.7869999995</v>
          </cell>
          <cell r="G79">
            <v>3061044.9170000004</v>
          </cell>
          <cell r="H79">
            <v>3918093.7750000004</v>
          </cell>
        </row>
        <row r="80">
          <cell r="F80">
            <v>255229.26199999999</v>
          </cell>
          <cell r="G80">
            <v>126982.46000000002</v>
          </cell>
          <cell r="H80">
            <v>204224.38700000005</v>
          </cell>
        </row>
        <row r="81">
          <cell r="F81">
            <v>2290970.38</v>
          </cell>
          <cell r="G81">
            <v>1068583.523</v>
          </cell>
          <cell r="H81">
            <v>1313423.0779999997</v>
          </cell>
        </row>
        <row r="82">
          <cell r="F82">
            <v>1782115.8219999999</v>
          </cell>
          <cell r="G82">
            <v>5095817.6380000003</v>
          </cell>
          <cell r="H82">
            <v>506959.75100000016</v>
          </cell>
        </row>
        <row r="83">
          <cell r="F83">
            <v>563625.35699999996</v>
          </cell>
          <cell r="G83">
            <v>266060.64600000007</v>
          </cell>
          <cell r="H83">
            <v>309126.2379999999</v>
          </cell>
        </row>
        <row r="84">
          <cell r="F84">
            <v>186257.31899999999</v>
          </cell>
          <cell r="G84">
            <v>69165.460999999981</v>
          </cell>
          <cell r="H84">
            <v>79213.360000000044</v>
          </cell>
        </row>
        <row r="85">
          <cell r="F85">
            <v>7126256.0729999999</v>
          </cell>
          <cell r="G85">
            <v>3602814.0000000009</v>
          </cell>
          <cell r="H85">
            <v>2350716.1829999983</v>
          </cell>
        </row>
        <row r="86">
          <cell r="F86">
            <v>9410206.1109999996</v>
          </cell>
          <cell r="G86">
            <v>5140969.5820000004</v>
          </cell>
          <cell r="H86">
            <v>6161410.2479999997</v>
          </cell>
        </row>
        <row r="87">
          <cell r="F87">
            <v>149510910.51499999</v>
          </cell>
          <cell r="G87">
            <v>47964196.624000013</v>
          </cell>
          <cell r="H87">
            <v>47962479.247000009</v>
          </cell>
        </row>
        <row r="88">
          <cell r="F88">
            <v>415552.01199999999</v>
          </cell>
          <cell r="G88">
            <v>133766.84200000006</v>
          </cell>
          <cell r="H88">
            <v>254690.69299999997</v>
          </cell>
        </row>
      </sheetData>
      <sheetData sheetId="15">
        <row r="51">
          <cell r="F51">
            <v>3554494.5268000001</v>
          </cell>
          <cell r="G51">
            <v>1096586.1282099998</v>
          </cell>
          <cell r="H51">
            <v>1398687.7458099993</v>
          </cell>
        </row>
        <row r="52">
          <cell r="F52">
            <v>1132968.4925599999</v>
          </cell>
          <cell r="G52">
            <v>458844.1799300001</v>
          </cell>
          <cell r="H52">
            <v>381052.94161999971</v>
          </cell>
        </row>
        <row r="53">
          <cell r="F53">
            <v>122516.85577000002</v>
          </cell>
          <cell r="G53">
            <v>20436.415969999987</v>
          </cell>
          <cell r="H53">
            <v>29939.334060000023</v>
          </cell>
        </row>
        <row r="54">
          <cell r="F54">
            <v>1507395.3011799997</v>
          </cell>
          <cell r="G54">
            <v>543606.20217000041</v>
          </cell>
          <cell r="H54">
            <v>841339.7070599997</v>
          </cell>
        </row>
        <row r="55">
          <cell r="F55">
            <v>6701675.8947699992</v>
          </cell>
          <cell r="G55">
            <v>1482639.570530002</v>
          </cell>
          <cell r="H55">
            <v>2188840.8303000014</v>
          </cell>
        </row>
        <row r="56">
          <cell r="F56">
            <v>881215.90165000013</v>
          </cell>
          <cell r="G56">
            <v>252352.93014999968</v>
          </cell>
          <cell r="H56">
            <v>347949.17958000046</v>
          </cell>
        </row>
        <row r="57">
          <cell r="F57">
            <v>95132621.913390011</v>
          </cell>
          <cell r="G57">
            <v>34179039.285099998</v>
          </cell>
          <cell r="H57">
            <v>65294819.133139953</v>
          </cell>
        </row>
        <row r="58">
          <cell r="F58">
            <v>11641790.60139</v>
          </cell>
          <cell r="G58">
            <v>4444000.6282800026</v>
          </cell>
          <cell r="H58">
            <v>7043593.7371899933</v>
          </cell>
        </row>
        <row r="59">
          <cell r="F59">
            <v>360798.80075000005</v>
          </cell>
          <cell r="G59">
            <v>55908.586769999994</v>
          </cell>
          <cell r="H59">
            <v>134086.81768999988</v>
          </cell>
        </row>
        <row r="60">
          <cell r="F60">
            <v>4165140.7653399999</v>
          </cell>
          <cell r="G60">
            <v>1142628.3185500004</v>
          </cell>
          <cell r="H60">
            <v>1876052.5042500002</v>
          </cell>
        </row>
        <row r="61">
          <cell r="F61">
            <v>4247622.1571199987</v>
          </cell>
          <cell r="G61">
            <v>1644517.9690999985</v>
          </cell>
          <cell r="H61">
            <v>1666635.9599000011</v>
          </cell>
        </row>
        <row r="62">
          <cell r="F62">
            <v>2321226.0109999999</v>
          </cell>
          <cell r="G62">
            <v>481112.83248000033</v>
          </cell>
          <cell r="H62">
            <v>909429.30001999997</v>
          </cell>
        </row>
        <row r="63">
          <cell r="F63">
            <v>15468969.843879998</v>
          </cell>
          <cell r="G63">
            <v>5530605.1131599993</v>
          </cell>
          <cell r="H63">
            <v>9699637.6973700039</v>
          </cell>
        </row>
        <row r="64">
          <cell r="F64">
            <v>1045854.29758</v>
          </cell>
          <cell r="G64">
            <v>125724.17946000001</v>
          </cell>
          <cell r="H64">
            <v>198743.35311000026</v>
          </cell>
        </row>
        <row r="65">
          <cell r="F65">
            <v>50356490.875079989</v>
          </cell>
          <cell r="G65">
            <v>13955555.405970015</v>
          </cell>
          <cell r="H65">
            <v>27598001.130070008</v>
          </cell>
        </row>
        <row r="66">
          <cell r="F66">
            <v>4370479.5208900003</v>
          </cell>
          <cell r="G66">
            <v>1623787.3837599987</v>
          </cell>
          <cell r="H66">
            <v>2333539.8904400012</v>
          </cell>
        </row>
        <row r="67">
          <cell r="F67">
            <v>2086407.3112300001</v>
          </cell>
          <cell r="G67">
            <v>680288.04707000032</v>
          </cell>
          <cell r="H67">
            <v>1085473.2860199995</v>
          </cell>
        </row>
        <row r="68">
          <cell r="F68">
            <v>47977019.669589996</v>
          </cell>
          <cell r="G68">
            <v>13599167.672060005</v>
          </cell>
          <cell r="H68">
            <v>21233829.916819997</v>
          </cell>
        </row>
        <row r="69">
          <cell r="F69">
            <v>124838770.85425</v>
          </cell>
          <cell r="G69">
            <v>19918502.460169986</v>
          </cell>
          <cell r="H69">
            <v>48286466.554580003</v>
          </cell>
        </row>
        <row r="70">
          <cell r="F70">
            <v>4870502.0774400001</v>
          </cell>
          <cell r="G70">
            <v>1153957.9729699995</v>
          </cell>
          <cell r="H70">
            <v>1794159.2957900008</v>
          </cell>
        </row>
        <row r="71">
          <cell r="F71">
            <v>24720755.870050002</v>
          </cell>
          <cell r="G71">
            <v>2146733.8454699963</v>
          </cell>
          <cell r="H71">
            <v>3114476.9824200049</v>
          </cell>
        </row>
        <row r="72">
          <cell r="F72">
            <v>588592.76138000004</v>
          </cell>
          <cell r="G72">
            <v>153724.78434000013</v>
          </cell>
          <cell r="H72">
            <v>234198.95475999988</v>
          </cell>
        </row>
        <row r="73">
          <cell r="F73">
            <v>1134868.1435999998</v>
          </cell>
          <cell r="G73">
            <v>395811.68651000038</v>
          </cell>
          <cell r="H73">
            <v>3142616.7507100003</v>
          </cell>
        </row>
        <row r="74">
          <cell r="F74">
            <v>7943894.4730400005</v>
          </cell>
          <cell r="G74">
            <v>2098058.663689998</v>
          </cell>
          <cell r="H74">
            <v>2900559.3425700013</v>
          </cell>
        </row>
        <row r="75">
          <cell r="F75">
            <v>1297791.4149499999</v>
          </cell>
          <cell r="G75">
            <v>550918.74114000006</v>
          </cell>
          <cell r="H75">
            <v>536066.0104800004</v>
          </cell>
        </row>
        <row r="76">
          <cell r="F76">
            <v>264088.54475</v>
          </cell>
          <cell r="G76">
            <v>93729.132279999962</v>
          </cell>
          <cell r="H76">
            <v>148696.66503999999</v>
          </cell>
        </row>
        <row r="77">
          <cell r="F77">
            <v>17616662.988699999</v>
          </cell>
          <cell r="G77">
            <v>1232180.4587399997</v>
          </cell>
          <cell r="H77">
            <v>-1510233.2154600024</v>
          </cell>
        </row>
        <row r="78">
          <cell r="F78">
            <v>854.92930999999999</v>
          </cell>
          <cell r="G78">
            <v>283.39989999999989</v>
          </cell>
          <cell r="H78">
            <v>449.87500999999997</v>
          </cell>
        </row>
        <row r="79">
          <cell r="F79">
            <v>6980076.4819299998</v>
          </cell>
          <cell r="G79">
            <v>1909345.0962499985</v>
          </cell>
          <cell r="H79">
            <v>2794379.4552600011</v>
          </cell>
        </row>
        <row r="80">
          <cell r="F80">
            <v>255228.88334000003</v>
          </cell>
          <cell r="G80">
            <v>94278.87599999996</v>
          </cell>
          <cell r="H80">
            <v>180738.77824999997</v>
          </cell>
        </row>
        <row r="81">
          <cell r="F81">
            <v>2288028.91653</v>
          </cell>
          <cell r="G81">
            <v>1025370.7717499994</v>
          </cell>
          <cell r="H81">
            <v>1342476.4179300005</v>
          </cell>
        </row>
        <row r="82">
          <cell r="F82">
            <v>1780430.4042</v>
          </cell>
          <cell r="G82">
            <v>4036772.0677699996</v>
          </cell>
          <cell r="H82">
            <v>1565634.1126699997</v>
          </cell>
        </row>
        <row r="83">
          <cell r="F83">
            <v>563625.35699999996</v>
          </cell>
          <cell r="G83">
            <v>155890.38850999996</v>
          </cell>
          <cell r="H83">
            <v>360598.08974000008</v>
          </cell>
        </row>
        <row r="84">
          <cell r="F84">
            <v>184716.09332000004</v>
          </cell>
          <cell r="G84">
            <v>67598.243109999981</v>
          </cell>
          <cell r="H84">
            <v>70288.949209999992</v>
          </cell>
        </row>
        <row r="85">
          <cell r="F85">
            <v>6876504.6299400004</v>
          </cell>
          <cell r="G85">
            <v>1585098.1944599999</v>
          </cell>
          <cell r="H85">
            <v>2052097.3245099988</v>
          </cell>
        </row>
        <row r="86">
          <cell r="F86">
            <v>9410206.1109999996</v>
          </cell>
          <cell r="G86">
            <v>5109256.563000001</v>
          </cell>
          <cell r="H86">
            <v>5349289.2852499988</v>
          </cell>
        </row>
        <row r="87">
          <cell r="F87">
            <v>149506686.94367999</v>
          </cell>
          <cell r="G87">
            <v>47961763.038000047</v>
          </cell>
          <cell r="H87">
            <v>47959928.613999993</v>
          </cell>
        </row>
        <row r="88">
          <cell r="F88">
            <v>415512.90980999998</v>
          </cell>
          <cell r="G88">
            <v>133531.42511000007</v>
          </cell>
          <cell r="H88">
            <v>135477.67151999997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
  <sheetViews>
    <sheetView tabSelected="1" view="pageBreakPreview" zoomScaleNormal="100" zoomScaleSheetLayoutView="100" workbookViewId="0">
      <pane xSplit="2" ySplit="6" topLeftCell="C34" activePane="bottomRight" state="frozen"/>
      <selection pane="topRight" activeCell="C1" sqref="C1"/>
      <selection pane="bottomLeft" activeCell="A7" sqref="A7"/>
      <selection pane="bottomRight" activeCell="O12" sqref="O12"/>
    </sheetView>
  </sheetViews>
  <sheetFormatPr defaultRowHeight="12.75" x14ac:dyDescent="0.2"/>
  <cols>
    <col min="1" max="1" width="1.85546875" style="40" customWidth="1"/>
    <col min="2" max="2" width="42.140625" style="40" customWidth="1"/>
    <col min="3" max="5" width="12.85546875" style="39" customWidth="1"/>
    <col min="6" max="6" width="13.5703125" style="39" customWidth="1"/>
    <col min="7" max="9" width="12.5703125" style="39" customWidth="1"/>
    <col min="10" max="10" width="14" style="39" customWidth="1"/>
    <col min="11" max="13" width="12" style="39" customWidth="1"/>
    <col min="14" max="16384" width="9.140625" style="39"/>
  </cols>
  <sheetData>
    <row r="1" spans="1:16" ht="14.25" x14ac:dyDescent="0.2">
      <c r="A1" s="38" t="s">
        <v>242</v>
      </c>
      <c r="B1" s="38"/>
      <c r="C1" s="38"/>
      <c r="D1" s="38"/>
      <c r="E1" s="38"/>
      <c r="F1" s="38"/>
      <c r="G1" s="38"/>
      <c r="H1" s="38"/>
      <c r="I1" s="38"/>
      <c r="J1" s="38"/>
      <c r="K1" s="38"/>
      <c r="L1" s="38"/>
      <c r="M1" s="38"/>
      <c r="N1" s="38"/>
      <c r="O1" s="38"/>
      <c r="P1" s="38"/>
    </row>
    <row r="2" spans="1:16" x14ac:dyDescent="0.2">
      <c r="A2" s="40" t="s">
        <v>318</v>
      </c>
    </row>
    <row r="3" spans="1:16" x14ac:dyDescent="0.2">
      <c r="A3" s="40" t="s">
        <v>243</v>
      </c>
    </row>
    <row r="5" spans="1:16" s="41" customFormat="1" ht="18.75" customHeight="1" x14ac:dyDescent="0.2">
      <c r="A5" s="103" t="s">
        <v>244</v>
      </c>
      <c r="B5" s="103"/>
      <c r="C5" s="104" t="s">
        <v>245</v>
      </c>
      <c r="D5" s="104"/>
      <c r="E5" s="104"/>
      <c r="F5" s="104"/>
      <c r="G5" s="104" t="s">
        <v>246</v>
      </c>
      <c r="H5" s="104"/>
      <c r="I5" s="104"/>
      <c r="J5" s="104"/>
      <c r="K5" s="104" t="s">
        <v>331</v>
      </c>
      <c r="L5" s="104"/>
      <c r="M5" s="104"/>
      <c r="N5" s="104" t="s">
        <v>332</v>
      </c>
      <c r="O5" s="104"/>
      <c r="P5" s="104"/>
    </row>
    <row r="6" spans="1:16" s="41" customFormat="1" ht="25.5" x14ac:dyDescent="0.2">
      <c r="A6" s="103"/>
      <c r="B6" s="103"/>
      <c r="C6" s="81" t="s">
        <v>247</v>
      </c>
      <c r="D6" s="81" t="s">
        <v>248</v>
      </c>
      <c r="E6" s="81" t="s">
        <v>249</v>
      </c>
      <c r="F6" s="81" t="s">
        <v>250</v>
      </c>
      <c r="G6" s="81" t="s">
        <v>247</v>
      </c>
      <c r="H6" s="81" t="s">
        <v>248</v>
      </c>
      <c r="I6" s="81" t="s">
        <v>249</v>
      </c>
      <c r="J6" s="81" t="s">
        <v>250</v>
      </c>
      <c r="K6" s="81" t="s">
        <v>247</v>
      </c>
      <c r="L6" s="81" t="s">
        <v>248</v>
      </c>
      <c r="M6" s="81" t="s">
        <v>250</v>
      </c>
      <c r="N6" s="81" t="s">
        <v>247</v>
      </c>
      <c r="O6" s="81" t="s">
        <v>335</v>
      </c>
      <c r="P6" s="81" t="s">
        <v>250</v>
      </c>
    </row>
    <row r="7" spans="1:16" x14ac:dyDescent="0.2">
      <c r="A7" s="42"/>
      <c r="B7" s="42"/>
      <c r="C7" s="43"/>
      <c r="D7" s="43"/>
      <c r="E7" s="43"/>
      <c r="F7" s="43"/>
      <c r="G7" s="43"/>
      <c r="H7" s="43"/>
      <c r="I7" s="43"/>
      <c r="J7" s="43"/>
      <c r="K7" s="43"/>
      <c r="L7" s="43"/>
      <c r="M7" s="43"/>
      <c r="N7" s="44"/>
      <c r="O7" s="44"/>
      <c r="P7" s="44"/>
    </row>
    <row r="8" spans="1:16" s="47" customFormat="1" x14ac:dyDescent="0.2">
      <c r="A8" s="45" t="s">
        <v>251</v>
      </c>
      <c r="B8" s="45"/>
      <c r="C8" s="46">
        <f t="shared" ref="C8:M8" si="0">+C10+C48</f>
        <v>622353741.20138001</v>
      </c>
      <c r="D8" s="46">
        <f>+D10+D48</f>
        <v>238799367.52330992</v>
      </c>
      <c r="E8" s="46">
        <f>+E10+E48</f>
        <v>274659800.12815011</v>
      </c>
      <c r="F8" s="46">
        <f>+F10+F48</f>
        <v>1135812908.8528402</v>
      </c>
      <c r="G8" s="46">
        <f>+G10+G48</f>
        <v>614612487.52819002</v>
      </c>
      <c r="H8" s="46">
        <f t="shared" si="0"/>
        <v>171139606.65789005</v>
      </c>
      <c r="I8" s="46">
        <f t="shared" si="0"/>
        <v>264720018.37868994</v>
      </c>
      <c r="J8" s="46">
        <f t="shared" si="0"/>
        <v>1050472112.5647701</v>
      </c>
      <c r="K8" s="46">
        <f t="shared" si="0"/>
        <v>7741253.6731899818</v>
      </c>
      <c r="L8" s="46">
        <f t="shared" si="0"/>
        <v>67659760.865419939</v>
      </c>
      <c r="M8" s="46">
        <f t="shared" si="0"/>
        <v>85340796.288070098</v>
      </c>
      <c r="N8" s="99">
        <f>+G8/C8*100</f>
        <v>98.756132861313489</v>
      </c>
      <c r="O8" s="99">
        <f>((+H8+G8)/(+C8+D8))*100</f>
        <v>91.244180184140106</v>
      </c>
      <c r="P8" s="99">
        <f>+J8/F8*100</f>
        <v>92.486368518714642</v>
      </c>
    </row>
    <row r="9" spans="1:16" x14ac:dyDescent="0.2">
      <c r="C9" s="43"/>
      <c r="D9" s="43"/>
      <c r="E9" s="43"/>
      <c r="F9" s="43"/>
      <c r="G9" s="43"/>
      <c r="H9" s="43"/>
      <c r="I9" s="43"/>
      <c r="J9" s="43"/>
      <c r="K9" s="43"/>
      <c r="L9" s="43"/>
      <c r="M9" s="43"/>
      <c r="N9" s="100"/>
      <c r="O9" s="100"/>
      <c r="P9" s="100"/>
    </row>
    <row r="10" spans="1:16" ht="15" x14ac:dyDescent="0.35">
      <c r="A10" s="40" t="s">
        <v>252</v>
      </c>
      <c r="C10" s="48">
        <f t="shared" ref="C10:M10" si="1">SUM(C12:C46)</f>
        <v>463017072.56338006</v>
      </c>
      <c r="D10" s="48">
        <f t="shared" si="1"/>
        <v>185560434.47530991</v>
      </c>
      <c r="E10" s="48">
        <f>SUM(E12:E46)</f>
        <v>220281219.94015008</v>
      </c>
      <c r="F10" s="48">
        <f t="shared" si="1"/>
        <v>868858726.97884023</v>
      </c>
      <c r="G10" s="48">
        <f t="shared" si="1"/>
        <v>455280081.56370002</v>
      </c>
      <c r="H10" s="48">
        <f t="shared" si="1"/>
        <v>117935055.63178</v>
      </c>
      <c r="I10" s="48">
        <f t="shared" si="1"/>
        <v>211275322.80791995</v>
      </c>
      <c r="J10" s="48">
        <f t="shared" si="1"/>
        <v>784490460.00340009</v>
      </c>
      <c r="K10" s="48">
        <f t="shared" si="1"/>
        <v>7736990.9996799966</v>
      </c>
      <c r="L10" s="48">
        <f t="shared" si="1"/>
        <v>67625378.843529969</v>
      </c>
      <c r="M10" s="48">
        <f t="shared" si="1"/>
        <v>84368266.975440085</v>
      </c>
      <c r="N10" s="100">
        <f>+G10/C10*100</f>
        <v>98.329005244483511</v>
      </c>
      <c r="O10" s="100">
        <f>((+H10+G10)/(+C10+D10))*100</f>
        <v>88.380360246024637</v>
      </c>
      <c r="P10" s="100">
        <f>+J10/F10*100</f>
        <v>90.289760077705381</v>
      </c>
    </row>
    <row r="11" spans="1:16" x14ac:dyDescent="0.2">
      <c r="C11" s="43"/>
      <c r="D11" s="43"/>
      <c r="E11" s="43"/>
      <c r="F11" s="43"/>
      <c r="G11" s="43"/>
      <c r="H11" s="43"/>
      <c r="I11" s="43"/>
      <c r="J11" s="43"/>
      <c r="K11" s="43"/>
      <c r="L11" s="43"/>
      <c r="M11" s="43"/>
      <c r="N11" s="100"/>
      <c r="O11" s="100"/>
      <c r="P11" s="100"/>
    </row>
    <row r="12" spans="1:16" x14ac:dyDescent="0.2">
      <c r="B12" s="49" t="s">
        <v>253</v>
      </c>
      <c r="C12" s="43">
        <f>+'[1]NCA RELEASES (2)'!F51</f>
        <v>3574118.8149999999</v>
      </c>
      <c r="D12" s="43">
        <f>+'[1]NCA RELEASES (2)'!G51</f>
        <v>1524527.861</v>
      </c>
      <c r="E12" s="43">
        <f>+'[1]NCA RELEASES (2)'!H51</f>
        <v>1871304.0149999997</v>
      </c>
      <c r="F12" s="43">
        <f t="shared" ref="F12:F46" si="2">SUM(C12:E12)</f>
        <v>6969950.6909999996</v>
      </c>
      <c r="G12" s="43">
        <f>+'[1]all(net trust &amp;WF) (2)'!F51</f>
        <v>3554494.5268000001</v>
      </c>
      <c r="H12" s="43">
        <f>+'[1]all(net trust &amp;WF) (2)'!G51</f>
        <v>1096586.1282099998</v>
      </c>
      <c r="I12" s="43">
        <f>+'[1]all(net trust &amp;WF) (2)'!H51</f>
        <v>1398687.7458099993</v>
      </c>
      <c r="J12" s="43">
        <f t="shared" ref="J12:J29" si="3">SUM(G12:I12)</f>
        <v>6049768.4008199992</v>
      </c>
      <c r="K12" s="43">
        <f t="shared" ref="K12:M46" si="4">+C12-G12</f>
        <v>19624.288199999835</v>
      </c>
      <c r="L12" s="43">
        <f t="shared" si="4"/>
        <v>427941.73279000027</v>
      </c>
      <c r="M12" s="43">
        <f>+F12-J12</f>
        <v>920182.29018000048</v>
      </c>
      <c r="N12" s="100">
        <f t="shared" ref="N12:N46" si="5">+G12/C12*100</f>
        <v>99.450933524715524</v>
      </c>
      <c r="O12" s="100">
        <f t="shared" ref="O12:O46" si="6">((+H12+G12)/(+C12+D12))*100</f>
        <v>91.22186632196437</v>
      </c>
      <c r="P12" s="100">
        <f t="shared" ref="P12:P46" si="7">+J12/F12*100</f>
        <v>86.797865136001718</v>
      </c>
    </row>
    <row r="13" spans="1:16" x14ac:dyDescent="0.2">
      <c r="B13" s="49" t="s">
        <v>254</v>
      </c>
      <c r="C13" s="43">
        <f>+'[1]NCA RELEASES (2)'!F52</f>
        <v>1363837</v>
      </c>
      <c r="D13" s="43">
        <f>+'[1]NCA RELEASES (2)'!G52</f>
        <v>469237.30899999989</v>
      </c>
      <c r="E13" s="43">
        <f>+'[1]NCA RELEASES (2)'!H52</f>
        <v>482009.32599999988</v>
      </c>
      <c r="F13" s="43">
        <f t="shared" si="2"/>
        <v>2315083.6349999998</v>
      </c>
      <c r="G13" s="43">
        <f>+'[1]all(net trust &amp;WF) (2)'!F52</f>
        <v>1132968.4925599999</v>
      </c>
      <c r="H13" s="43">
        <f>+'[1]all(net trust &amp;WF) (2)'!G52</f>
        <v>458844.1799300001</v>
      </c>
      <c r="I13" s="43">
        <f>+'[1]all(net trust &amp;WF) (2)'!H52</f>
        <v>381052.94161999971</v>
      </c>
      <c r="J13" s="43">
        <f t="shared" si="3"/>
        <v>1972865.6141099997</v>
      </c>
      <c r="K13" s="43">
        <f t="shared" si="4"/>
        <v>230868.50744000007</v>
      </c>
      <c r="L13" s="43">
        <f t="shared" si="4"/>
        <v>10393.129069999792</v>
      </c>
      <c r="M13" s="43">
        <f t="shared" ref="M13:M46" si="8">+F13-J13</f>
        <v>342218.02089000004</v>
      </c>
      <c r="N13" s="100">
        <f t="shared" si="5"/>
        <v>83.072133441166358</v>
      </c>
      <c r="O13" s="100">
        <f t="shared" si="6"/>
        <v>86.83841482445871</v>
      </c>
      <c r="P13" s="100">
        <f t="shared" si="7"/>
        <v>85.21789814777037</v>
      </c>
    </row>
    <row r="14" spans="1:16" x14ac:dyDescent="0.2">
      <c r="B14" s="49" t="s">
        <v>255</v>
      </c>
      <c r="C14" s="43">
        <f>+'[1]NCA RELEASES (2)'!F53</f>
        <v>122537.55499999999</v>
      </c>
      <c r="D14" s="43">
        <f>+'[1]NCA RELEASES (2)'!G53</f>
        <v>36599</v>
      </c>
      <c r="E14" s="43">
        <f>+'[1]NCA RELEASES (2)'!H53</f>
        <v>38937</v>
      </c>
      <c r="F14" s="43">
        <f t="shared" si="2"/>
        <v>198073.55499999999</v>
      </c>
      <c r="G14" s="43">
        <f>+'[1]all(net trust &amp;WF) (2)'!F53</f>
        <v>122516.85577000002</v>
      </c>
      <c r="H14" s="43">
        <f>+'[1]all(net trust &amp;WF) (2)'!G53</f>
        <v>20436.415969999987</v>
      </c>
      <c r="I14" s="43">
        <f>+'[1]all(net trust &amp;WF) (2)'!H53</f>
        <v>29939.334060000023</v>
      </c>
      <c r="J14" s="43">
        <f t="shared" si="3"/>
        <v>172892.60580000002</v>
      </c>
      <c r="K14" s="43">
        <f>+C14-G14</f>
        <v>20.699229999969248</v>
      </c>
      <c r="L14" s="43">
        <f>+D14-H14</f>
        <v>16162.584030000013</v>
      </c>
      <c r="M14" s="43">
        <f t="shared" si="8"/>
        <v>25180.949199999974</v>
      </c>
      <c r="N14" s="100">
        <f t="shared" si="5"/>
        <v>99.983107848038941</v>
      </c>
      <c r="O14" s="100">
        <f t="shared" si="6"/>
        <v>89.830568306571678</v>
      </c>
      <c r="P14" s="100">
        <f t="shared" si="7"/>
        <v>87.287071613371111</v>
      </c>
    </row>
    <row r="15" spans="1:16" x14ac:dyDescent="0.2">
      <c r="B15" s="49" t="s">
        <v>256</v>
      </c>
      <c r="C15" s="43">
        <f>+'[1]NCA RELEASES (2)'!F54</f>
        <v>1521088.3640000001</v>
      </c>
      <c r="D15" s="43">
        <f>+'[1]NCA RELEASES (2)'!G54</f>
        <v>668297.28848999972</v>
      </c>
      <c r="E15" s="43">
        <f>+'[1]NCA RELEASES (2)'!H54</f>
        <v>833172.18099999987</v>
      </c>
      <c r="F15" s="43">
        <f t="shared" si="2"/>
        <v>3022557.8334899996</v>
      </c>
      <c r="G15" s="43">
        <f>+'[1]all(net trust &amp;WF) (2)'!F54</f>
        <v>1507395.3011799997</v>
      </c>
      <c r="H15" s="43">
        <f>+'[1]all(net trust &amp;WF) (2)'!G54</f>
        <v>543606.20217000041</v>
      </c>
      <c r="I15" s="43">
        <f>+'[1]all(net trust &amp;WF) (2)'!H54</f>
        <v>841339.7070599997</v>
      </c>
      <c r="J15" s="43">
        <f t="shared" si="3"/>
        <v>2892341.2104099998</v>
      </c>
      <c r="K15" s="43">
        <f t="shared" si="4"/>
        <v>13693.062820000341</v>
      </c>
      <c r="L15" s="43">
        <f t="shared" si="4"/>
        <v>124691.0863199993</v>
      </c>
      <c r="M15" s="43">
        <f t="shared" si="8"/>
        <v>130216.62307999982</v>
      </c>
      <c r="N15" s="100">
        <f t="shared" si="5"/>
        <v>99.099785183814575</v>
      </c>
      <c r="O15" s="100">
        <f t="shared" si="6"/>
        <v>93.679315976944736</v>
      </c>
      <c r="P15" s="100">
        <f t="shared" si="7"/>
        <v>95.691840148195112</v>
      </c>
    </row>
    <row r="16" spans="1:16" x14ac:dyDescent="0.2">
      <c r="B16" s="49" t="s">
        <v>257</v>
      </c>
      <c r="C16" s="43">
        <f>+'[1]NCA RELEASES (2)'!F55</f>
        <v>7063936.6050000004</v>
      </c>
      <c r="D16" s="43">
        <f>+'[1]NCA RELEASES (2)'!G55</f>
        <v>2780107.0409299992</v>
      </c>
      <c r="E16" s="43">
        <f>+'[1]NCA RELEASES (2)'!H55</f>
        <v>2524787.165000001</v>
      </c>
      <c r="F16" s="43">
        <f t="shared" si="2"/>
        <v>12368830.810930001</v>
      </c>
      <c r="G16" s="43">
        <f>+'[1]all(net trust &amp;WF) (2)'!F55</f>
        <v>6701675.8947699992</v>
      </c>
      <c r="H16" s="43">
        <f>+'[1]all(net trust &amp;WF) (2)'!G55</f>
        <v>1482639.570530002</v>
      </c>
      <c r="I16" s="43">
        <f>+'[1]all(net trust &amp;WF) (2)'!H55</f>
        <v>2188840.8303000014</v>
      </c>
      <c r="J16" s="43">
        <f t="shared" si="3"/>
        <v>10373156.295600003</v>
      </c>
      <c r="K16" s="43">
        <f t="shared" si="4"/>
        <v>362260.71023000125</v>
      </c>
      <c r="L16" s="43">
        <f t="shared" si="4"/>
        <v>1297467.4703999972</v>
      </c>
      <c r="M16" s="43">
        <f t="shared" si="8"/>
        <v>1995674.515329998</v>
      </c>
      <c r="N16" s="100">
        <f t="shared" si="5"/>
        <v>94.871687976735444</v>
      </c>
      <c r="O16" s="100">
        <f t="shared" si="6"/>
        <v>83.139772228496682</v>
      </c>
      <c r="P16" s="100">
        <f t="shared" si="7"/>
        <v>83.865293770802694</v>
      </c>
    </row>
    <row r="17" spans="2:16" x14ac:dyDescent="0.2">
      <c r="B17" s="49" t="s">
        <v>329</v>
      </c>
      <c r="C17" s="43">
        <f>+'[1]NCA RELEASES (2)'!F56</f>
        <v>945383.16599999997</v>
      </c>
      <c r="D17" s="43">
        <f>+'[1]NCA RELEASES (2)'!G56</f>
        <v>417802.59199999971</v>
      </c>
      <c r="E17" s="43">
        <f>+'[1]NCA RELEASES (2)'!H56</f>
        <v>317158.90000000014</v>
      </c>
      <c r="F17" s="43">
        <f t="shared" si="2"/>
        <v>1680344.6579999998</v>
      </c>
      <c r="G17" s="43">
        <f>+'[1]all(net trust &amp;WF) (2)'!F56</f>
        <v>881215.90165000013</v>
      </c>
      <c r="H17" s="43">
        <f>+'[1]all(net trust &amp;WF) (2)'!G56</f>
        <v>252352.93014999968</v>
      </c>
      <c r="I17" s="43">
        <f>+'[1]all(net trust &amp;WF) (2)'!H56</f>
        <v>347949.17958000046</v>
      </c>
      <c r="J17" s="43">
        <f t="shared" si="3"/>
        <v>1481518.0113800003</v>
      </c>
      <c r="K17" s="43">
        <f t="shared" si="4"/>
        <v>64167.264349999838</v>
      </c>
      <c r="L17" s="43">
        <f t="shared" si="4"/>
        <v>165449.66185000003</v>
      </c>
      <c r="M17" s="43">
        <f t="shared" si="8"/>
        <v>198826.64661999955</v>
      </c>
      <c r="N17" s="100">
        <f t="shared" si="5"/>
        <v>93.212565374789008</v>
      </c>
      <c r="O17" s="100">
        <f t="shared" si="6"/>
        <v>83.155859364545975</v>
      </c>
      <c r="P17" s="100">
        <f t="shared" si="7"/>
        <v>88.167508036318608</v>
      </c>
    </row>
    <row r="18" spans="2:16" x14ac:dyDescent="0.2">
      <c r="B18" s="49" t="s">
        <v>258</v>
      </c>
      <c r="C18" s="43">
        <f>+'[1]NCA RELEASES (2)'!F57</f>
        <v>95472075.252349988</v>
      </c>
      <c r="D18" s="43">
        <f>+'[1]NCA RELEASES (2)'!G57</f>
        <v>71896907.935970023</v>
      </c>
      <c r="E18" s="43">
        <f>+'[1]NCA RELEASES (2)'!H57</f>
        <v>51367665.236019999</v>
      </c>
      <c r="F18" s="43">
        <f t="shared" si="2"/>
        <v>218736648.42434001</v>
      </c>
      <c r="G18" s="43">
        <f>+'[1]all(net trust &amp;WF) (2)'!F57</f>
        <v>95132621.913390011</v>
      </c>
      <c r="H18" s="43">
        <f>+'[1]all(net trust &amp;WF) (2)'!G57</f>
        <v>34179039.285099998</v>
      </c>
      <c r="I18" s="43">
        <f>+'[1]all(net trust &amp;WF) (2)'!H57</f>
        <v>65294819.133139953</v>
      </c>
      <c r="J18" s="43">
        <f t="shared" si="3"/>
        <v>194606480.33162996</v>
      </c>
      <c r="K18" s="43">
        <f t="shared" si="4"/>
        <v>339453.33895997703</v>
      </c>
      <c r="L18" s="43">
        <f t="shared" si="4"/>
        <v>37717868.650870025</v>
      </c>
      <c r="M18" s="43">
        <f t="shared" si="8"/>
        <v>24130168.092710048</v>
      </c>
      <c r="N18" s="100">
        <f t="shared" si="5"/>
        <v>99.644447511942374</v>
      </c>
      <c r="O18" s="100">
        <f t="shared" si="6"/>
        <v>77.261424868066072</v>
      </c>
      <c r="P18" s="100">
        <f t="shared" si="7"/>
        <v>88.968392692065706</v>
      </c>
    </row>
    <row r="19" spans="2:16" x14ac:dyDescent="0.2">
      <c r="B19" s="49" t="s">
        <v>259</v>
      </c>
      <c r="C19" s="43">
        <f>+'[1]NCA RELEASES (2)'!F58</f>
        <v>11838386.620640002</v>
      </c>
      <c r="D19" s="43">
        <f>+'[1]NCA RELEASES (2)'!G58</f>
        <v>5887082.2399399951</v>
      </c>
      <c r="E19" s="43">
        <f>+'[1]NCA RELEASES (2)'!H58</f>
        <v>6752569.2757400014</v>
      </c>
      <c r="F19" s="43">
        <f t="shared" si="2"/>
        <v>24478038.136319999</v>
      </c>
      <c r="G19" s="43">
        <f>+'[1]all(net trust &amp;WF) (2)'!F58</f>
        <v>11641790.60139</v>
      </c>
      <c r="H19" s="43">
        <f>+'[1]all(net trust &amp;WF) (2)'!G58</f>
        <v>4444000.6282800026</v>
      </c>
      <c r="I19" s="43">
        <f>+'[1]all(net trust &amp;WF) (2)'!H58</f>
        <v>7043593.7371899933</v>
      </c>
      <c r="J19" s="43">
        <f t="shared" si="3"/>
        <v>23129384.966859996</v>
      </c>
      <c r="K19" s="43">
        <f t="shared" si="4"/>
        <v>196596.01925000176</v>
      </c>
      <c r="L19" s="43">
        <f t="shared" si="4"/>
        <v>1443081.6116599925</v>
      </c>
      <c r="M19" s="43">
        <f t="shared" si="8"/>
        <v>1348653.1694600023</v>
      </c>
      <c r="N19" s="100">
        <f t="shared" si="5"/>
        <v>98.339334357375691</v>
      </c>
      <c r="O19" s="100">
        <f t="shared" si="6"/>
        <v>90.749595151434875</v>
      </c>
      <c r="P19" s="100">
        <f t="shared" si="7"/>
        <v>94.490354325174039</v>
      </c>
    </row>
    <row r="20" spans="2:16" x14ac:dyDescent="0.2">
      <c r="B20" s="49" t="s">
        <v>260</v>
      </c>
      <c r="C20" s="43">
        <f>+'[1]NCA RELEASES (2)'!F59</f>
        <v>494075.43099999998</v>
      </c>
      <c r="D20" s="43">
        <f>+'[1]NCA RELEASES (2)'!G59</f>
        <v>124756.82400000002</v>
      </c>
      <c r="E20" s="43">
        <f>+'[1]NCA RELEASES (2)'!H59</f>
        <v>141721.41000000003</v>
      </c>
      <c r="F20" s="43">
        <f t="shared" si="2"/>
        <v>760553.66500000004</v>
      </c>
      <c r="G20" s="43">
        <f>+'[1]all(net trust &amp;WF) (2)'!F59</f>
        <v>360798.80075000005</v>
      </c>
      <c r="H20" s="43">
        <f>+'[1]all(net trust &amp;WF) (2)'!G59</f>
        <v>55908.586769999994</v>
      </c>
      <c r="I20" s="43">
        <f>+'[1]all(net trust &amp;WF) (2)'!H59</f>
        <v>134086.81768999988</v>
      </c>
      <c r="J20" s="43">
        <f t="shared" si="3"/>
        <v>550794.20520999993</v>
      </c>
      <c r="K20" s="43">
        <f t="shared" si="4"/>
        <v>133276.63024999993</v>
      </c>
      <c r="L20" s="43">
        <f t="shared" si="4"/>
        <v>68848.237230000028</v>
      </c>
      <c r="M20" s="43">
        <f t="shared" si="8"/>
        <v>209759.45979000011</v>
      </c>
      <c r="N20" s="100">
        <f t="shared" si="5"/>
        <v>73.025043973498057</v>
      </c>
      <c r="O20" s="100">
        <f t="shared" si="6"/>
        <v>67.337696791515839</v>
      </c>
      <c r="P20" s="100">
        <f t="shared" si="7"/>
        <v>72.420163172838031</v>
      </c>
    </row>
    <row r="21" spans="2:16" x14ac:dyDescent="0.2">
      <c r="B21" s="49" t="s">
        <v>261</v>
      </c>
      <c r="C21" s="43">
        <f>+'[1]NCA RELEASES (2)'!F60</f>
        <v>4428148.5920000002</v>
      </c>
      <c r="D21" s="43">
        <f>+'[1]NCA RELEASES (2)'!G60</f>
        <v>2326256.6191800004</v>
      </c>
      <c r="E21" s="43">
        <f>+'[1]NCA RELEASES (2)'!H60</f>
        <v>2103260.1368100001</v>
      </c>
      <c r="F21" s="43">
        <f t="shared" si="2"/>
        <v>8857665.3479900006</v>
      </c>
      <c r="G21" s="43">
        <f>+'[1]all(net trust &amp;WF) (2)'!F60</f>
        <v>4165140.7653399999</v>
      </c>
      <c r="H21" s="43">
        <f>+'[1]all(net trust &amp;WF) (2)'!G60</f>
        <v>1142628.3185500004</v>
      </c>
      <c r="I21" s="43">
        <f>+'[1]all(net trust &amp;WF) (2)'!H60</f>
        <v>1876052.5042500002</v>
      </c>
      <c r="J21" s="43">
        <f t="shared" si="3"/>
        <v>7183821.5881400006</v>
      </c>
      <c r="K21" s="43">
        <f t="shared" si="4"/>
        <v>263007.82666000025</v>
      </c>
      <c r="L21" s="43">
        <f t="shared" si="4"/>
        <v>1183628.30063</v>
      </c>
      <c r="M21" s="43">
        <f t="shared" si="8"/>
        <v>1673843.75985</v>
      </c>
      <c r="N21" s="100">
        <f t="shared" si="5"/>
        <v>94.060546497126225</v>
      </c>
      <c r="O21" s="100">
        <f t="shared" si="6"/>
        <v>78.582331351759819</v>
      </c>
      <c r="P21" s="100">
        <f t="shared" si="7"/>
        <v>81.102878759922532</v>
      </c>
    </row>
    <row r="22" spans="2:16" x14ac:dyDescent="0.2">
      <c r="B22" s="49" t="s">
        <v>262</v>
      </c>
      <c r="C22" s="43">
        <f>+'[1]NCA RELEASES (2)'!F61</f>
        <v>4453131.8420000002</v>
      </c>
      <c r="D22" s="43">
        <f>+'[1]NCA RELEASES (2)'!G61</f>
        <v>2199357.5806399798</v>
      </c>
      <c r="E22" s="43">
        <f>+'[1]NCA RELEASES (2)'!H61</f>
        <v>1491182.9775800174</v>
      </c>
      <c r="F22" s="43">
        <f t="shared" si="2"/>
        <v>8143672.4002199974</v>
      </c>
      <c r="G22" s="43">
        <f>+'[1]all(net trust &amp;WF) (2)'!F61</f>
        <v>4247622.1571199987</v>
      </c>
      <c r="H22" s="43">
        <f>+'[1]all(net trust &amp;WF) (2)'!G61</f>
        <v>1644517.9690999985</v>
      </c>
      <c r="I22" s="43">
        <f>+'[1]all(net trust &amp;WF) (2)'!H61</f>
        <v>1666635.9599000011</v>
      </c>
      <c r="J22" s="43">
        <f t="shared" si="3"/>
        <v>7558776.0861199982</v>
      </c>
      <c r="K22" s="43">
        <f t="shared" si="4"/>
        <v>205509.68488000147</v>
      </c>
      <c r="L22" s="43">
        <f t="shared" si="4"/>
        <v>554839.61153998133</v>
      </c>
      <c r="M22" s="43">
        <f t="shared" si="8"/>
        <v>584896.31409999914</v>
      </c>
      <c r="N22" s="100">
        <f t="shared" si="5"/>
        <v>95.385052763501776</v>
      </c>
      <c r="O22" s="100">
        <f t="shared" si="6"/>
        <v>88.570454635638569</v>
      </c>
      <c r="P22" s="100">
        <f t="shared" si="7"/>
        <v>92.817781888129502</v>
      </c>
    </row>
    <row r="23" spans="2:16" x14ac:dyDescent="0.2">
      <c r="B23" s="49" t="s">
        <v>263</v>
      </c>
      <c r="C23" s="43">
        <f>+'[1]NCA RELEASES (2)'!F62</f>
        <v>3833225.0410000002</v>
      </c>
      <c r="D23" s="43">
        <f>+'[1]NCA RELEASES (2)'!G62</f>
        <v>1076806.0350000001</v>
      </c>
      <c r="E23" s="43">
        <f>+'[1]NCA RELEASES (2)'!H62</f>
        <v>1350209.7909999993</v>
      </c>
      <c r="F23" s="43">
        <f t="shared" si="2"/>
        <v>6260240.8669999996</v>
      </c>
      <c r="G23" s="43">
        <f>+'[1]all(net trust &amp;WF) (2)'!F62</f>
        <v>2321226.0109999999</v>
      </c>
      <c r="H23" s="43">
        <f>+'[1]all(net trust &amp;WF) (2)'!G62</f>
        <v>481112.83248000033</v>
      </c>
      <c r="I23" s="43">
        <f>+'[1]all(net trust &amp;WF) (2)'!H62</f>
        <v>909429.30001999997</v>
      </c>
      <c r="J23" s="43">
        <f t="shared" si="3"/>
        <v>3711768.1435000002</v>
      </c>
      <c r="K23" s="43">
        <f t="shared" si="4"/>
        <v>1511999.0300000003</v>
      </c>
      <c r="L23" s="43">
        <f t="shared" si="4"/>
        <v>595693.20251999982</v>
      </c>
      <c r="M23" s="43">
        <f t="shared" si="8"/>
        <v>2548472.7234999994</v>
      </c>
      <c r="N23" s="100">
        <f t="shared" si="5"/>
        <v>60.555432727592887</v>
      </c>
      <c r="O23" s="100">
        <f t="shared" si="6"/>
        <v>57.073749638321026</v>
      </c>
      <c r="P23" s="100">
        <f t="shared" si="7"/>
        <v>59.291139468228394</v>
      </c>
    </row>
    <row r="24" spans="2:16" x14ac:dyDescent="0.2">
      <c r="B24" s="49" t="s">
        <v>264</v>
      </c>
      <c r="C24" s="43">
        <f>+'[1]NCA RELEASES (2)'!F63</f>
        <v>16035769.19757</v>
      </c>
      <c r="D24" s="43">
        <f>+'[1]NCA RELEASES (2)'!G63</f>
        <v>6621207.3819899969</v>
      </c>
      <c r="E24" s="43">
        <f>+'[1]NCA RELEASES (2)'!H63</f>
        <v>10124816.664999999</v>
      </c>
      <c r="F24" s="43">
        <f t="shared" si="2"/>
        <v>32781793.244559996</v>
      </c>
      <c r="G24" s="43">
        <f>+'[1]all(net trust &amp;WF) (2)'!F63</f>
        <v>15468969.843879998</v>
      </c>
      <c r="H24" s="43">
        <f>+'[1]all(net trust &amp;WF) (2)'!G63</f>
        <v>5530605.1131599993</v>
      </c>
      <c r="I24" s="43">
        <f>+'[1]all(net trust &amp;WF) (2)'!H63</f>
        <v>9699637.6973700039</v>
      </c>
      <c r="J24" s="43">
        <f t="shared" si="3"/>
        <v>30699212.654410001</v>
      </c>
      <c r="K24" s="43">
        <f t="shared" si="4"/>
        <v>566799.35369000211</v>
      </c>
      <c r="L24" s="43">
        <f t="shared" si="4"/>
        <v>1090602.2688299976</v>
      </c>
      <c r="M24" s="43">
        <f t="shared" si="8"/>
        <v>2082580.5901499949</v>
      </c>
      <c r="N24" s="100">
        <f t="shared" si="5"/>
        <v>96.465405889130068</v>
      </c>
      <c r="O24" s="100">
        <f t="shared" si="6"/>
        <v>92.684806745065771</v>
      </c>
      <c r="P24" s="100">
        <f t="shared" si="7"/>
        <v>93.647142562905429</v>
      </c>
    </row>
    <row r="25" spans="2:16" x14ac:dyDescent="0.2">
      <c r="B25" s="49" t="s">
        <v>301</v>
      </c>
      <c r="C25" s="43">
        <f>+'[1]NCA RELEASES (2)'!F64</f>
        <v>1183826.4790000001</v>
      </c>
      <c r="D25" s="43">
        <f>+'[1]NCA RELEASES (2)'!G64</f>
        <v>451824.27300000028</v>
      </c>
      <c r="E25" s="43">
        <f>+'[1]NCA RELEASES (2)'!H64</f>
        <v>260935.06599999964</v>
      </c>
      <c r="F25" s="43">
        <f>SUM(C25:E25)</f>
        <v>1896585.818</v>
      </c>
      <c r="G25" s="43">
        <f>+'[1]all(net trust &amp;WF) (2)'!F64</f>
        <v>1045854.29758</v>
      </c>
      <c r="H25" s="43">
        <f>+'[1]all(net trust &amp;WF) (2)'!G64</f>
        <v>125724.17946000001</v>
      </c>
      <c r="I25" s="43">
        <f>+'[1]all(net trust &amp;WF) (2)'!H64</f>
        <v>198743.35311000026</v>
      </c>
      <c r="J25" s="43">
        <f>SUM(G25:I25)</f>
        <v>1370321.8301500003</v>
      </c>
      <c r="K25" s="43">
        <f>+C25-G25</f>
        <v>137972.18142000004</v>
      </c>
      <c r="L25" s="43">
        <f>+D25-H25</f>
        <v>326100.09354000026</v>
      </c>
      <c r="M25" s="43">
        <f t="shared" si="8"/>
        <v>526263.98784999968</v>
      </c>
      <c r="N25" s="100">
        <f t="shared" si="5"/>
        <v>88.345236074078386</v>
      </c>
      <c r="O25" s="100">
        <f t="shared" si="6"/>
        <v>71.627667190410079</v>
      </c>
      <c r="P25" s="100">
        <f t="shared" si="7"/>
        <v>72.252034004717018</v>
      </c>
    </row>
    <row r="26" spans="2:16" x14ac:dyDescent="0.2">
      <c r="B26" s="49" t="s">
        <v>265</v>
      </c>
      <c r="C26" s="43">
        <f>+'[1]NCA RELEASES (2)'!F65</f>
        <v>50676152.602160007</v>
      </c>
      <c r="D26" s="43">
        <f>+'[1]NCA RELEASES (2)'!G65</f>
        <v>17350219.379900008</v>
      </c>
      <c r="E26" s="43">
        <f>+'[1]NCA RELEASES (2)'!H65</f>
        <v>30046266.231680006</v>
      </c>
      <c r="F26" s="43">
        <f t="shared" si="2"/>
        <v>98072638.213740021</v>
      </c>
      <c r="G26" s="43">
        <f>+'[1]all(net trust &amp;WF) (2)'!F65</f>
        <v>50356490.875079989</v>
      </c>
      <c r="H26" s="43">
        <f>+'[1]all(net trust &amp;WF) (2)'!G65</f>
        <v>13955555.405970015</v>
      </c>
      <c r="I26" s="43">
        <f>+'[1]all(net trust &amp;WF) (2)'!H65</f>
        <v>27598001.130070008</v>
      </c>
      <c r="J26" s="43">
        <f t="shared" si="3"/>
        <v>91910047.411120012</v>
      </c>
      <c r="K26" s="43">
        <f t="shared" si="4"/>
        <v>319661.72708001733</v>
      </c>
      <c r="L26" s="43">
        <f t="shared" si="4"/>
        <v>3394663.9739299938</v>
      </c>
      <c r="M26" s="43">
        <f t="shared" si="8"/>
        <v>6162590.8026200086</v>
      </c>
      <c r="N26" s="100">
        <f t="shared" si="5"/>
        <v>99.369206795177277</v>
      </c>
      <c r="O26" s="100">
        <f t="shared" si="6"/>
        <v>94.539873885984164</v>
      </c>
      <c r="P26" s="100">
        <f t="shared" si="7"/>
        <v>93.716299556264389</v>
      </c>
    </row>
    <row r="27" spans="2:16" x14ac:dyDescent="0.2">
      <c r="B27" s="49" t="s">
        <v>266</v>
      </c>
      <c r="C27" s="43">
        <f>+'[1]NCA RELEASES (2)'!F66</f>
        <v>4464703.1739999996</v>
      </c>
      <c r="D27" s="43">
        <f>+'[1]NCA RELEASES (2)'!G66</f>
        <v>1976055.733</v>
      </c>
      <c r="E27" s="43">
        <f>+'[1]NCA RELEASES (2)'!H66</f>
        <v>2383926.9800000004</v>
      </c>
      <c r="F27" s="43">
        <f t="shared" si="2"/>
        <v>8824685.8870000001</v>
      </c>
      <c r="G27" s="43">
        <f>+'[1]all(net trust &amp;WF) (2)'!F66</f>
        <v>4370479.5208900003</v>
      </c>
      <c r="H27" s="43">
        <f>+'[1]all(net trust &amp;WF) (2)'!G66</f>
        <v>1623787.3837599987</v>
      </c>
      <c r="I27" s="43">
        <f>+'[1]all(net trust &amp;WF) (2)'!H66</f>
        <v>2333539.8904400012</v>
      </c>
      <c r="J27" s="43">
        <f t="shared" si="3"/>
        <v>8327806.7950900001</v>
      </c>
      <c r="K27" s="43">
        <f t="shared" si="4"/>
        <v>94223.653109999374</v>
      </c>
      <c r="L27" s="43">
        <f t="shared" si="4"/>
        <v>352268.34924000129</v>
      </c>
      <c r="M27" s="43">
        <f t="shared" si="8"/>
        <v>496879.09190999996</v>
      </c>
      <c r="N27" s="100">
        <f t="shared" si="5"/>
        <v>97.889587517067056</v>
      </c>
      <c r="O27" s="100">
        <f t="shared" si="6"/>
        <v>93.067711293078517</v>
      </c>
      <c r="P27" s="100">
        <f t="shared" si="7"/>
        <v>94.369441606505532</v>
      </c>
    </row>
    <row r="28" spans="2:16" x14ac:dyDescent="0.2">
      <c r="B28" s="40" t="s">
        <v>267</v>
      </c>
      <c r="C28" s="43">
        <f>+'[1]NCA RELEASES (2)'!F67</f>
        <v>2343006.9010000001</v>
      </c>
      <c r="D28" s="43">
        <f>+'[1]NCA RELEASES (2)'!G67</f>
        <v>1021143.9905500002</v>
      </c>
      <c r="E28" s="43">
        <f>+'[1]NCA RELEASES (2)'!H67</f>
        <v>1063099.3800000004</v>
      </c>
      <c r="F28" s="43">
        <f t="shared" si="2"/>
        <v>4427250.2715500006</v>
      </c>
      <c r="G28" s="43">
        <f>+'[1]all(net trust &amp;WF) (2)'!F67</f>
        <v>2086407.3112300001</v>
      </c>
      <c r="H28" s="43">
        <f>+'[1]all(net trust &amp;WF) (2)'!G67</f>
        <v>680288.04707000032</v>
      </c>
      <c r="I28" s="43">
        <f>+'[1]all(net trust &amp;WF) (2)'!H67</f>
        <v>1085473.2860199995</v>
      </c>
      <c r="J28" s="43">
        <f t="shared" si="3"/>
        <v>3852168.64432</v>
      </c>
      <c r="K28" s="43">
        <f t="shared" si="4"/>
        <v>256599.58976999996</v>
      </c>
      <c r="L28" s="43">
        <f t="shared" si="4"/>
        <v>340855.9434799999</v>
      </c>
      <c r="M28" s="43">
        <f t="shared" si="8"/>
        <v>575081.62723000068</v>
      </c>
      <c r="N28" s="100">
        <f t="shared" si="5"/>
        <v>89.048278532151031</v>
      </c>
      <c r="O28" s="100">
        <f t="shared" si="6"/>
        <v>82.240525098006884</v>
      </c>
      <c r="P28" s="100">
        <f t="shared" si="7"/>
        <v>87.0104107073969</v>
      </c>
    </row>
    <row r="29" spans="2:16" x14ac:dyDescent="0.2">
      <c r="B29" s="40" t="s">
        <v>268</v>
      </c>
      <c r="C29" s="43">
        <f>+'[1]NCA RELEASES (2)'!F68</f>
        <v>48096490.75592</v>
      </c>
      <c r="D29" s="43">
        <f>+'[1]NCA RELEASES (2)'!G68</f>
        <v>15375200.68936</v>
      </c>
      <c r="E29" s="43">
        <f>+'[1]NCA RELEASES (2)'!H68</f>
        <v>23551571.260000005</v>
      </c>
      <c r="F29" s="43">
        <f t="shared" si="2"/>
        <v>87023262.705280006</v>
      </c>
      <c r="G29" s="43">
        <f>+'[1]all(net trust &amp;WF) (2)'!F68</f>
        <v>47977019.669589996</v>
      </c>
      <c r="H29" s="43">
        <f>+'[1]all(net trust &amp;WF) (2)'!G68</f>
        <v>13599167.672060005</v>
      </c>
      <c r="I29" s="43">
        <f>+'[1]all(net trust &amp;WF) (2)'!H68</f>
        <v>21233829.916819997</v>
      </c>
      <c r="J29" s="43">
        <f t="shared" si="3"/>
        <v>82810017.258469999</v>
      </c>
      <c r="K29" s="43">
        <f t="shared" si="4"/>
        <v>119471.08633000404</v>
      </c>
      <c r="L29" s="43">
        <f t="shared" si="4"/>
        <v>1776033.0172999948</v>
      </c>
      <c r="M29" s="43">
        <f t="shared" si="8"/>
        <v>4213245.4468100071</v>
      </c>
      <c r="N29" s="100">
        <f t="shared" si="5"/>
        <v>99.751601240647076</v>
      </c>
      <c r="O29" s="100">
        <f t="shared" si="6"/>
        <v>97.013622828589433</v>
      </c>
      <c r="P29" s="100">
        <f t="shared" si="7"/>
        <v>95.158483702135001</v>
      </c>
    </row>
    <row r="30" spans="2:16" x14ac:dyDescent="0.2">
      <c r="B30" s="40" t="s">
        <v>269</v>
      </c>
      <c r="C30" s="43">
        <f>+'[1]NCA RELEASES (2)'!F69</f>
        <v>125069408.16296999</v>
      </c>
      <c r="D30" s="43">
        <f>+'[1]NCA RELEASES (2)'!G69</f>
        <v>24366557.577789977</v>
      </c>
      <c r="E30" s="43">
        <f>+'[1]NCA RELEASES (2)'!H69</f>
        <v>62356574.66456005</v>
      </c>
      <c r="F30" s="43">
        <f t="shared" si="2"/>
        <v>211792540.40532002</v>
      </c>
      <c r="G30" s="43">
        <f>+'[1]all(net trust &amp;WF) (2)'!F69</f>
        <v>124838770.85425</v>
      </c>
      <c r="H30" s="43">
        <f>+'[1]all(net trust &amp;WF) (2)'!G69</f>
        <v>19918502.460169986</v>
      </c>
      <c r="I30" s="43">
        <f>+'[1]all(net trust &amp;WF) (2)'!H69</f>
        <v>48286466.554580003</v>
      </c>
      <c r="J30" s="43">
        <f t="shared" ref="J30:J46" si="9">SUM(G30:I30)</f>
        <v>193043739.86899999</v>
      </c>
      <c r="K30" s="43">
        <f t="shared" si="4"/>
        <v>230637.30871999264</v>
      </c>
      <c r="L30" s="43">
        <f t="shared" si="4"/>
        <v>4448055.1176199913</v>
      </c>
      <c r="M30" s="43">
        <f t="shared" si="8"/>
        <v>18748800.536320031</v>
      </c>
      <c r="N30" s="100">
        <f t="shared" si="5"/>
        <v>99.815592548083814</v>
      </c>
      <c r="O30" s="100">
        <f t="shared" si="6"/>
        <v>96.869098812225346</v>
      </c>
      <c r="P30" s="100">
        <f t="shared" si="7"/>
        <v>91.147563318122849</v>
      </c>
    </row>
    <row r="31" spans="2:16" x14ac:dyDescent="0.2">
      <c r="B31" s="40" t="s">
        <v>270</v>
      </c>
      <c r="C31" s="43">
        <f>+'[1]NCA RELEASES (2)'!F70</f>
        <v>5069273.1749999998</v>
      </c>
      <c r="D31" s="43">
        <f>+'[1]NCA RELEASES (2)'!G70</f>
        <v>1465337.1400000006</v>
      </c>
      <c r="E31" s="43">
        <f>+'[1]NCA RELEASES (2)'!H70</f>
        <v>1754642.324</v>
      </c>
      <c r="F31" s="43">
        <f t="shared" si="2"/>
        <v>8289252.6390000004</v>
      </c>
      <c r="G31" s="43">
        <f>+'[1]all(net trust &amp;WF) (2)'!F70</f>
        <v>4870502.0774400001</v>
      </c>
      <c r="H31" s="43">
        <f>+'[1]all(net trust &amp;WF) (2)'!G70</f>
        <v>1153957.9729699995</v>
      </c>
      <c r="I31" s="43">
        <f>+'[1]all(net trust &amp;WF) (2)'!H70</f>
        <v>1794159.2957900008</v>
      </c>
      <c r="J31" s="43">
        <f t="shared" si="9"/>
        <v>7818619.3462000005</v>
      </c>
      <c r="K31" s="43">
        <f t="shared" si="4"/>
        <v>198771.09755999967</v>
      </c>
      <c r="L31" s="43">
        <f t="shared" si="4"/>
        <v>311379.16703000106</v>
      </c>
      <c r="M31" s="43">
        <f t="shared" si="8"/>
        <v>470633.29279999994</v>
      </c>
      <c r="N31" s="100">
        <f t="shared" si="5"/>
        <v>96.078903410842528</v>
      </c>
      <c r="O31" s="100">
        <f t="shared" si="6"/>
        <v>92.193103490517771</v>
      </c>
      <c r="P31" s="100">
        <f t="shared" si="7"/>
        <v>94.322367609044477</v>
      </c>
    </row>
    <row r="32" spans="2:16" x14ac:dyDescent="0.2">
      <c r="B32" s="40" t="s">
        <v>271</v>
      </c>
      <c r="C32" s="43">
        <f>+'[1]NCA RELEASES (2)'!F71</f>
        <v>26180293.585999999</v>
      </c>
      <c r="D32" s="43">
        <f>+'[1]NCA RELEASES (2)'!G71</f>
        <v>6619334.318</v>
      </c>
      <c r="E32" s="43">
        <f>+'[1]NCA RELEASES (2)'!H71</f>
        <v>3218294.516760014</v>
      </c>
      <c r="F32" s="43">
        <f t="shared" si="2"/>
        <v>36017922.420760013</v>
      </c>
      <c r="G32" s="43">
        <f>+'[1]all(net trust &amp;WF) (2)'!F71</f>
        <v>24720755.870050002</v>
      </c>
      <c r="H32" s="43">
        <f>+'[1]all(net trust &amp;WF) (2)'!G71</f>
        <v>2146733.8454699963</v>
      </c>
      <c r="I32" s="43">
        <f>+'[1]all(net trust &amp;WF) (2)'!H71</f>
        <v>3114476.9824200049</v>
      </c>
      <c r="J32" s="43">
        <f t="shared" si="9"/>
        <v>29981966.697940003</v>
      </c>
      <c r="K32" s="43">
        <f t="shared" si="4"/>
        <v>1459537.7159499973</v>
      </c>
      <c r="L32" s="43">
        <f t="shared" si="4"/>
        <v>4472600.4725300036</v>
      </c>
      <c r="M32" s="43">
        <f t="shared" si="8"/>
        <v>6035955.72282001</v>
      </c>
      <c r="N32" s="100">
        <f t="shared" si="5"/>
        <v>94.425052144065759</v>
      </c>
      <c r="O32" s="100">
        <f t="shared" si="6"/>
        <v>81.914007665445013</v>
      </c>
      <c r="P32" s="100">
        <f t="shared" si="7"/>
        <v>83.241799312275148</v>
      </c>
    </row>
    <row r="33" spans="1:16" x14ac:dyDescent="0.2">
      <c r="B33" s="40" t="s">
        <v>272</v>
      </c>
      <c r="C33" s="43">
        <f>+'[1]NCA RELEASES (2)'!F72</f>
        <v>607236.826</v>
      </c>
      <c r="D33" s="43">
        <f>+'[1]NCA RELEASES (2)'!G72</f>
        <v>384113.174</v>
      </c>
      <c r="E33" s="43">
        <f>+'[1]NCA RELEASES (2)'!H72</f>
        <v>254251.01600000006</v>
      </c>
      <c r="F33" s="43">
        <f t="shared" si="2"/>
        <v>1245601.0160000001</v>
      </c>
      <c r="G33" s="43">
        <f>+'[1]all(net trust &amp;WF) (2)'!F72</f>
        <v>588592.76138000004</v>
      </c>
      <c r="H33" s="43">
        <f>+'[1]all(net trust &amp;WF) (2)'!G72</f>
        <v>153724.78434000013</v>
      </c>
      <c r="I33" s="43">
        <f>+'[1]all(net trust &amp;WF) (2)'!H72</f>
        <v>234198.95475999988</v>
      </c>
      <c r="J33" s="43">
        <f t="shared" si="9"/>
        <v>976516.50048000005</v>
      </c>
      <c r="K33" s="43">
        <f t="shared" si="4"/>
        <v>18644.064619999961</v>
      </c>
      <c r="L33" s="43">
        <f t="shared" si="4"/>
        <v>230388.38965999987</v>
      </c>
      <c r="M33" s="43">
        <f t="shared" si="8"/>
        <v>269084.51552000002</v>
      </c>
      <c r="N33" s="100">
        <f t="shared" si="5"/>
        <v>96.92968808515576</v>
      </c>
      <c r="O33" s="100">
        <f t="shared" si="6"/>
        <v>74.879461917587136</v>
      </c>
      <c r="P33" s="100">
        <f t="shared" si="7"/>
        <v>78.39721451222708</v>
      </c>
    </row>
    <row r="34" spans="1:16" x14ac:dyDescent="0.2">
      <c r="B34" s="40" t="s">
        <v>273</v>
      </c>
      <c r="C34" s="43">
        <f>+'[1]NCA RELEASES (2)'!F73</f>
        <v>1154805.2660000001</v>
      </c>
      <c r="D34" s="43">
        <f>+'[1]NCA RELEASES (2)'!G73</f>
        <v>505233.00099999993</v>
      </c>
      <c r="E34" s="43">
        <f>+'[1]NCA RELEASES (2)'!H73</f>
        <v>3441852.6016200008</v>
      </c>
      <c r="F34" s="43">
        <f t="shared" si="2"/>
        <v>5101890.8686200008</v>
      </c>
      <c r="G34" s="43">
        <f>+'[1]all(net trust &amp;WF) (2)'!F73</f>
        <v>1134868.1435999998</v>
      </c>
      <c r="H34" s="43">
        <f>+'[1]all(net trust &amp;WF) (2)'!G73</f>
        <v>395811.68651000038</v>
      </c>
      <c r="I34" s="43">
        <f>+'[1]all(net trust &amp;WF) (2)'!H73</f>
        <v>3142616.7507100003</v>
      </c>
      <c r="J34" s="43">
        <f t="shared" si="9"/>
        <v>4673296.5808200007</v>
      </c>
      <c r="K34" s="43">
        <f t="shared" si="4"/>
        <v>19937.122400000226</v>
      </c>
      <c r="L34" s="43">
        <f t="shared" si="4"/>
        <v>109421.31448999955</v>
      </c>
      <c r="M34" s="43">
        <f t="shared" si="8"/>
        <v>428594.28780000005</v>
      </c>
      <c r="N34" s="100">
        <f t="shared" si="5"/>
        <v>98.273551135676911</v>
      </c>
      <c r="O34" s="100">
        <f t="shared" si="6"/>
        <v>92.207502714755208</v>
      </c>
      <c r="P34" s="100">
        <f t="shared" si="7"/>
        <v>91.599305064791992</v>
      </c>
    </row>
    <row r="35" spans="1:16" x14ac:dyDescent="0.2">
      <c r="B35" s="40" t="s">
        <v>302</v>
      </c>
      <c r="C35" s="43">
        <f>+'[1]NCA RELEASES (2)'!F74</f>
        <v>7961046.2209999999</v>
      </c>
      <c r="D35" s="43">
        <f>+'[1]NCA RELEASES (2)'!G74</f>
        <v>3412062.2215999989</v>
      </c>
      <c r="E35" s="43">
        <f>+'[1]NCA RELEASES (2)'!H74</f>
        <v>3281475.2290000003</v>
      </c>
      <c r="F35" s="43">
        <f t="shared" si="2"/>
        <v>14654583.671599999</v>
      </c>
      <c r="G35" s="43">
        <f>+'[1]all(net trust &amp;WF) (2)'!F74</f>
        <v>7943894.4730400005</v>
      </c>
      <c r="H35" s="43">
        <f>+'[1]all(net trust &amp;WF) (2)'!G74</f>
        <v>2098058.663689998</v>
      </c>
      <c r="I35" s="43">
        <f>+'[1]all(net trust &amp;WF) (2)'!H74</f>
        <v>2900559.3425700013</v>
      </c>
      <c r="J35" s="43">
        <f t="shared" si="9"/>
        <v>12942512.4793</v>
      </c>
      <c r="K35" s="43">
        <f t="shared" si="4"/>
        <v>17151.747959999368</v>
      </c>
      <c r="L35" s="43">
        <f t="shared" si="4"/>
        <v>1314003.5579100009</v>
      </c>
      <c r="M35" s="43">
        <f t="shared" si="8"/>
        <v>1712071.1922999993</v>
      </c>
      <c r="N35" s="100">
        <f t="shared" si="5"/>
        <v>99.784554096486005</v>
      </c>
      <c r="O35" s="100">
        <f t="shared" si="6"/>
        <v>88.295589437238448</v>
      </c>
      <c r="P35" s="100">
        <f t="shared" si="7"/>
        <v>88.317162529714679</v>
      </c>
    </row>
    <row r="36" spans="1:16" x14ac:dyDescent="0.2">
      <c r="B36" s="50" t="s">
        <v>274</v>
      </c>
      <c r="C36" s="43">
        <f>+'[1]NCA RELEASES (2)'!F75</f>
        <v>1337025.7590000001</v>
      </c>
      <c r="D36" s="43">
        <f>+'[1]NCA RELEASES (2)'!G75</f>
        <v>1321089.9050699999</v>
      </c>
      <c r="E36" s="43">
        <f>+'[1]NCA RELEASES (2)'!H75</f>
        <v>469597.11500000022</v>
      </c>
      <c r="F36" s="43">
        <f t="shared" si="2"/>
        <v>3127712.7790700002</v>
      </c>
      <c r="G36" s="43">
        <f>+'[1]all(net trust &amp;WF) (2)'!F75</f>
        <v>1297791.4149499999</v>
      </c>
      <c r="H36" s="43">
        <f>+'[1]all(net trust &amp;WF) (2)'!G75</f>
        <v>550918.74114000006</v>
      </c>
      <c r="I36" s="43">
        <f>+'[1]all(net trust &amp;WF) (2)'!H75</f>
        <v>536066.0104800004</v>
      </c>
      <c r="J36" s="43">
        <f t="shared" si="9"/>
        <v>2384776.1665700004</v>
      </c>
      <c r="K36" s="43">
        <f t="shared" si="4"/>
        <v>39234.344050000189</v>
      </c>
      <c r="L36" s="43">
        <f t="shared" si="4"/>
        <v>770171.16392999981</v>
      </c>
      <c r="M36" s="43">
        <f t="shared" si="8"/>
        <v>742936.61249999981</v>
      </c>
      <c r="N36" s="100">
        <f t="shared" si="5"/>
        <v>97.065550623396774</v>
      </c>
      <c r="O36" s="100">
        <f t="shared" si="6"/>
        <v>69.549650569355933</v>
      </c>
      <c r="P36" s="100">
        <f t="shared" si="7"/>
        <v>76.246648430393719</v>
      </c>
    </row>
    <row r="37" spans="1:16" x14ac:dyDescent="0.2">
      <c r="B37" s="40" t="s">
        <v>275</v>
      </c>
      <c r="C37" s="43">
        <f>+'[1]NCA RELEASES (2)'!F76</f>
        <v>299320.76400000002</v>
      </c>
      <c r="D37" s="43">
        <f>+'[1]NCA RELEASES (2)'!G76</f>
        <v>110856.40099999995</v>
      </c>
      <c r="E37" s="43">
        <f>+'[1]NCA RELEASES (2)'!H76</f>
        <v>142075.08100000006</v>
      </c>
      <c r="F37" s="43">
        <f t="shared" si="2"/>
        <v>552252.24600000004</v>
      </c>
      <c r="G37" s="43">
        <f>+'[1]all(net trust &amp;WF) (2)'!F76</f>
        <v>264088.54475</v>
      </c>
      <c r="H37" s="43">
        <f>+'[1]all(net trust &amp;WF) (2)'!G76</f>
        <v>93729.132279999962</v>
      </c>
      <c r="I37" s="43">
        <f>+'[1]all(net trust &amp;WF) (2)'!H76</f>
        <v>148696.66503999999</v>
      </c>
      <c r="J37" s="43">
        <f t="shared" si="9"/>
        <v>506514.34206999996</v>
      </c>
      <c r="K37" s="43">
        <f t="shared" si="4"/>
        <v>35232.219250000024</v>
      </c>
      <c r="L37" s="43">
        <f t="shared" si="4"/>
        <v>17127.268719999993</v>
      </c>
      <c r="M37" s="43">
        <f t="shared" si="8"/>
        <v>45737.903930000088</v>
      </c>
      <c r="N37" s="100">
        <f t="shared" si="5"/>
        <v>88.229276586371398</v>
      </c>
      <c r="O37" s="100">
        <f t="shared" si="6"/>
        <v>87.234909098364838</v>
      </c>
      <c r="P37" s="100">
        <f t="shared" si="7"/>
        <v>91.717932473560253</v>
      </c>
    </row>
    <row r="38" spans="1:16" x14ac:dyDescent="0.2">
      <c r="B38" s="40" t="s">
        <v>276</v>
      </c>
      <c r="C38" s="43">
        <f>+'[1]NCA RELEASES (2)'!F77</f>
        <v>18041438.909770001</v>
      </c>
      <c r="D38" s="43">
        <f>+'[1]NCA RELEASES (2)'!G77</f>
        <v>1881664.3178999983</v>
      </c>
      <c r="E38" s="43">
        <f>+'[1]NCA RELEASES (2)'!H77</f>
        <v>-24311.376619998366</v>
      </c>
      <c r="F38" s="43">
        <f t="shared" si="2"/>
        <v>19898791.851050001</v>
      </c>
      <c r="G38" s="43">
        <f>+'[1]all(net trust &amp;WF) (2)'!F77</f>
        <v>17616662.988699999</v>
      </c>
      <c r="H38" s="43">
        <f>+'[1]all(net trust &amp;WF) (2)'!G77</f>
        <v>1232180.4587399997</v>
      </c>
      <c r="I38" s="43">
        <f>+'[1]all(net trust &amp;WF) (2)'!H77</f>
        <v>-1510233.2154600024</v>
      </c>
      <c r="J38" s="43">
        <f t="shared" si="9"/>
        <v>17338610.231979996</v>
      </c>
      <c r="K38" s="43">
        <f t="shared" si="4"/>
        <v>424775.92107000202</v>
      </c>
      <c r="L38" s="43">
        <f t="shared" si="4"/>
        <v>649483.8591599986</v>
      </c>
      <c r="M38" s="43">
        <f t="shared" si="8"/>
        <v>2560181.6190700047</v>
      </c>
      <c r="N38" s="100">
        <f t="shared" si="5"/>
        <v>97.645554086930545</v>
      </c>
      <c r="O38" s="100">
        <f t="shared" si="6"/>
        <v>94.607969612193614</v>
      </c>
      <c r="P38" s="100">
        <f t="shared" si="7"/>
        <v>87.133984624624787</v>
      </c>
    </row>
    <row r="39" spans="1:16" x14ac:dyDescent="0.2">
      <c r="B39" s="40" t="s">
        <v>277</v>
      </c>
      <c r="C39" s="43">
        <f>+'[1]NCA RELEASES (2)'!F78</f>
        <v>967.5</v>
      </c>
      <c r="D39" s="43">
        <f>+'[1]NCA RELEASES (2)'!G78</f>
        <v>328</v>
      </c>
      <c r="E39" s="43">
        <f>+'[1]NCA RELEASES (2)'!H78</f>
        <v>419</v>
      </c>
      <c r="F39" s="43">
        <f t="shared" si="2"/>
        <v>1714.5</v>
      </c>
      <c r="G39" s="43">
        <f>+'[1]all(net trust &amp;WF) (2)'!F78</f>
        <v>854.92930999999999</v>
      </c>
      <c r="H39" s="43">
        <f>+'[1]all(net trust &amp;WF) (2)'!G78</f>
        <v>283.39989999999989</v>
      </c>
      <c r="I39" s="43">
        <f>+'[1]all(net trust &amp;WF) (2)'!H78</f>
        <v>449.87500999999997</v>
      </c>
      <c r="J39" s="43">
        <f t="shared" si="9"/>
        <v>1588.2042199999999</v>
      </c>
      <c r="K39" s="43">
        <f t="shared" si="4"/>
        <v>112.57069000000001</v>
      </c>
      <c r="L39" s="43">
        <f t="shared" si="4"/>
        <v>44.600100000000111</v>
      </c>
      <c r="M39" s="43">
        <f t="shared" si="8"/>
        <v>126.29578000000015</v>
      </c>
      <c r="N39" s="100">
        <f t="shared" si="5"/>
        <v>88.36478656330749</v>
      </c>
      <c r="O39" s="100">
        <f t="shared" si="6"/>
        <v>87.867943651099949</v>
      </c>
      <c r="P39" s="100">
        <f t="shared" si="7"/>
        <v>92.633666958296871</v>
      </c>
    </row>
    <row r="40" spans="1:16" x14ac:dyDescent="0.2">
      <c r="B40" s="40" t="s">
        <v>278</v>
      </c>
      <c r="C40" s="43">
        <f>+'[1]NCA RELEASES (2)'!F79</f>
        <v>7181908.7869999995</v>
      </c>
      <c r="D40" s="43">
        <f>+'[1]NCA RELEASES (2)'!G79</f>
        <v>3061044.9170000004</v>
      </c>
      <c r="E40" s="43">
        <f>+'[1]NCA RELEASES (2)'!H79</f>
        <v>3918093.7750000004</v>
      </c>
      <c r="F40" s="43">
        <f t="shared" si="2"/>
        <v>14161047.479</v>
      </c>
      <c r="G40" s="43">
        <f>+'[1]all(net trust &amp;WF) (2)'!F79</f>
        <v>6980076.4819299998</v>
      </c>
      <c r="H40" s="43">
        <f>+'[1]all(net trust &amp;WF) (2)'!G79</f>
        <v>1909345.0962499985</v>
      </c>
      <c r="I40" s="43">
        <f>+'[1]all(net trust &amp;WF) (2)'!H79</f>
        <v>2794379.4552600011</v>
      </c>
      <c r="J40" s="43">
        <f t="shared" si="9"/>
        <v>11683801.033439999</v>
      </c>
      <c r="K40" s="43">
        <f t="shared" si="4"/>
        <v>201832.30506999977</v>
      </c>
      <c r="L40" s="43">
        <f t="shared" si="4"/>
        <v>1151699.8207500018</v>
      </c>
      <c r="M40" s="43">
        <f t="shared" si="8"/>
        <v>2477246.4455600008</v>
      </c>
      <c r="N40" s="100">
        <f t="shared" si="5"/>
        <v>97.189712219189744</v>
      </c>
      <c r="O40" s="100">
        <f t="shared" si="6"/>
        <v>86.785724460597422</v>
      </c>
      <c r="P40" s="100">
        <f t="shared" si="7"/>
        <v>82.506615776596959</v>
      </c>
    </row>
    <row r="41" spans="1:16" x14ac:dyDescent="0.2">
      <c r="B41" s="40" t="s">
        <v>279</v>
      </c>
      <c r="C41" s="43">
        <f>+'[1]NCA RELEASES (2)'!F80</f>
        <v>255229.26199999999</v>
      </c>
      <c r="D41" s="43">
        <f>+'[1]NCA RELEASES (2)'!G80</f>
        <v>126982.46000000002</v>
      </c>
      <c r="E41" s="43">
        <f>+'[1]NCA RELEASES (2)'!H80</f>
        <v>204224.38700000005</v>
      </c>
      <c r="F41" s="43">
        <f t="shared" si="2"/>
        <v>586436.10900000005</v>
      </c>
      <c r="G41" s="43">
        <f>+'[1]all(net trust &amp;WF) (2)'!F80</f>
        <v>255228.88334000003</v>
      </c>
      <c r="H41" s="43">
        <f>+'[1]all(net trust &amp;WF) (2)'!G80</f>
        <v>94278.87599999996</v>
      </c>
      <c r="I41" s="43">
        <f>+'[1]all(net trust &amp;WF) (2)'!H80</f>
        <v>180738.77824999997</v>
      </c>
      <c r="J41" s="43">
        <f t="shared" si="9"/>
        <v>530246.53758999996</v>
      </c>
      <c r="K41" s="43">
        <f t="shared" si="4"/>
        <v>0.37865999995847233</v>
      </c>
      <c r="L41" s="43">
        <f t="shared" si="4"/>
        <v>32703.584000000061</v>
      </c>
      <c r="M41" s="43">
        <f t="shared" si="8"/>
        <v>56189.571410000091</v>
      </c>
      <c r="N41" s="100">
        <f t="shared" si="5"/>
        <v>99.999851639268556</v>
      </c>
      <c r="O41" s="100">
        <f t="shared" si="6"/>
        <v>91.44349563930956</v>
      </c>
      <c r="P41" s="100">
        <f t="shared" si="7"/>
        <v>90.418466641521206</v>
      </c>
    </row>
    <row r="42" spans="1:16" x14ac:dyDescent="0.2">
      <c r="B42" s="40" t="s">
        <v>280</v>
      </c>
      <c r="C42" s="43">
        <f>+'[1]NCA RELEASES (2)'!F81</f>
        <v>2290970.38</v>
      </c>
      <c r="D42" s="43">
        <f>+'[1]NCA RELEASES (2)'!G81</f>
        <v>1068583.523</v>
      </c>
      <c r="E42" s="43">
        <f>+'[1]NCA RELEASES (2)'!H81</f>
        <v>1313423.0779999997</v>
      </c>
      <c r="F42" s="43">
        <f t="shared" si="2"/>
        <v>4672976.9809999997</v>
      </c>
      <c r="G42" s="43">
        <f>+'[1]all(net trust &amp;WF) (2)'!F81</f>
        <v>2288028.91653</v>
      </c>
      <c r="H42" s="43">
        <f>+'[1]all(net trust &amp;WF) (2)'!G81</f>
        <v>1025370.7717499994</v>
      </c>
      <c r="I42" s="43">
        <f>+'[1]all(net trust &amp;WF) (2)'!H81</f>
        <v>1342476.4179300005</v>
      </c>
      <c r="J42" s="43">
        <f t="shared" si="9"/>
        <v>4655876.1062099999</v>
      </c>
      <c r="K42" s="43">
        <f t="shared" si="4"/>
        <v>2941.4634699998423</v>
      </c>
      <c r="L42" s="43">
        <f t="shared" si="4"/>
        <v>43212.751250000671</v>
      </c>
      <c r="M42" s="43">
        <f t="shared" si="8"/>
        <v>17100.874789999798</v>
      </c>
      <c r="N42" s="100">
        <f t="shared" si="5"/>
        <v>99.871606219980904</v>
      </c>
      <c r="O42" s="100">
        <f t="shared" si="6"/>
        <v>98.626180259266391</v>
      </c>
      <c r="P42" s="100">
        <f t="shared" si="7"/>
        <v>99.634047527742368</v>
      </c>
    </row>
    <row r="43" spans="1:16" x14ac:dyDescent="0.2">
      <c r="B43" s="40" t="s">
        <v>281</v>
      </c>
      <c r="C43" s="43">
        <f>+'[1]NCA RELEASES (2)'!F82</f>
        <v>1782115.8219999999</v>
      </c>
      <c r="D43" s="43">
        <f>+'[1]NCA RELEASES (2)'!G82</f>
        <v>5095817.6380000003</v>
      </c>
      <c r="E43" s="43">
        <f>+'[1]NCA RELEASES (2)'!H82</f>
        <v>506959.75100000016</v>
      </c>
      <c r="F43" s="43">
        <f t="shared" si="2"/>
        <v>7384893.2110000001</v>
      </c>
      <c r="G43" s="43">
        <f>+'[1]all(net trust &amp;WF) (2)'!F82</f>
        <v>1780430.4042</v>
      </c>
      <c r="H43" s="43">
        <f>+'[1]all(net trust &amp;WF) (2)'!G82</f>
        <v>4036772.0677699996</v>
      </c>
      <c r="I43" s="43">
        <f>+'[1]all(net trust &amp;WF) (2)'!H82</f>
        <v>1565634.1126699997</v>
      </c>
      <c r="J43" s="43">
        <f t="shared" si="9"/>
        <v>7382836.5846399991</v>
      </c>
      <c r="K43" s="43">
        <f t="shared" si="4"/>
        <v>1685.4177999999374</v>
      </c>
      <c r="L43" s="43">
        <f t="shared" si="4"/>
        <v>1059045.5702300007</v>
      </c>
      <c r="M43" s="43">
        <f t="shared" si="8"/>
        <v>2056.6263600010425</v>
      </c>
      <c r="N43" s="100">
        <f t="shared" si="5"/>
        <v>99.905426023427111</v>
      </c>
      <c r="O43" s="100">
        <f t="shared" si="6"/>
        <v>84.577766065942711</v>
      </c>
      <c r="P43" s="100">
        <f t="shared" si="7"/>
        <v>99.972150899122852</v>
      </c>
    </row>
    <row r="44" spans="1:16" x14ac:dyDescent="0.2">
      <c r="B44" s="40" t="s">
        <v>282</v>
      </c>
      <c r="C44" s="43">
        <f>+'[1]NCA RELEASES (2)'!F83</f>
        <v>563625.35699999996</v>
      </c>
      <c r="D44" s="43">
        <f>+'[1]NCA RELEASES (2)'!G83</f>
        <v>266060.64600000007</v>
      </c>
      <c r="E44" s="43">
        <f>+'[1]NCA RELEASES (2)'!H83</f>
        <v>309126.2379999999</v>
      </c>
      <c r="F44" s="43">
        <f t="shared" si="2"/>
        <v>1138812.2409999999</v>
      </c>
      <c r="G44" s="43">
        <f>+'[1]all(net trust &amp;WF) (2)'!F83</f>
        <v>563625.35699999996</v>
      </c>
      <c r="H44" s="43">
        <f>+'[1]all(net trust &amp;WF) (2)'!G83</f>
        <v>155890.38850999996</v>
      </c>
      <c r="I44" s="43">
        <f>+'[1]all(net trust &amp;WF) (2)'!H83</f>
        <v>360598.08974000008</v>
      </c>
      <c r="J44" s="43">
        <f t="shared" si="9"/>
        <v>1080113.83525</v>
      </c>
      <c r="K44" s="43">
        <f t="shared" si="4"/>
        <v>0</v>
      </c>
      <c r="L44" s="43">
        <f t="shared" si="4"/>
        <v>110170.25749000011</v>
      </c>
      <c r="M44" s="43">
        <f t="shared" si="8"/>
        <v>58698.405749999918</v>
      </c>
      <c r="N44" s="100">
        <f t="shared" si="5"/>
        <v>100</v>
      </c>
      <c r="O44" s="100">
        <f t="shared" si="6"/>
        <v>86.721451598358456</v>
      </c>
      <c r="P44" s="100">
        <f t="shared" si="7"/>
        <v>94.84564675047254</v>
      </c>
    </row>
    <row r="45" spans="1:16" x14ac:dyDescent="0.2">
      <c r="B45" s="40" t="s">
        <v>283</v>
      </c>
      <c r="C45" s="43">
        <f>+'[1]NCA RELEASES (2)'!F84</f>
        <v>186257.31899999999</v>
      </c>
      <c r="D45" s="43">
        <f>+'[1]NCA RELEASES (2)'!G84</f>
        <v>69165.460999999981</v>
      </c>
      <c r="E45" s="43">
        <f>+'[1]NCA RELEASES (2)'!H84</f>
        <v>79213.360000000044</v>
      </c>
      <c r="F45" s="43">
        <f t="shared" si="2"/>
        <v>334636.14</v>
      </c>
      <c r="G45" s="43">
        <f>+'[1]all(net trust &amp;WF) (2)'!F84</f>
        <v>184716.09332000004</v>
      </c>
      <c r="H45" s="43">
        <f>+'[1]all(net trust &amp;WF) (2)'!G84</f>
        <v>67598.243109999981</v>
      </c>
      <c r="I45" s="43">
        <f>+'[1]all(net trust &amp;WF) (2)'!H84</f>
        <v>70288.949209999992</v>
      </c>
      <c r="J45" s="43">
        <f t="shared" si="9"/>
        <v>322603.28564000002</v>
      </c>
      <c r="K45" s="43">
        <f t="shared" si="4"/>
        <v>1541.225679999945</v>
      </c>
      <c r="L45" s="43">
        <f t="shared" si="4"/>
        <v>1567.2178899999999</v>
      </c>
      <c r="M45" s="43">
        <f t="shared" si="8"/>
        <v>12032.854359999998</v>
      </c>
      <c r="N45" s="100">
        <f t="shared" si="5"/>
        <v>99.172528796036232</v>
      </c>
      <c r="O45" s="100">
        <f t="shared" si="6"/>
        <v>98.783020226308736</v>
      </c>
      <c r="P45" s="100">
        <f t="shared" si="7"/>
        <v>96.404197598023927</v>
      </c>
    </row>
    <row r="46" spans="1:16" x14ac:dyDescent="0.2">
      <c r="B46" s="40" t="s">
        <v>284</v>
      </c>
      <c r="C46" s="43">
        <f>+'[1]NCA RELEASES (2)'!F85</f>
        <v>7126256.0729999999</v>
      </c>
      <c r="D46" s="43">
        <f>+'[1]NCA RELEASES (2)'!G85</f>
        <v>3602814.0000000009</v>
      </c>
      <c r="E46" s="43">
        <f>+'[1]NCA RELEASES (2)'!H85</f>
        <v>2350716.1829999983</v>
      </c>
      <c r="F46" s="43">
        <f t="shared" si="2"/>
        <v>13079786.255999999</v>
      </c>
      <c r="G46" s="43">
        <f>+'[1]all(net trust &amp;WF) (2)'!F85</f>
        <v>6876504.6299400004</v>
      </c>
      <c r="H46" s="43">
        <f>+'[1]all(net trust &amp;WF) (2)'!G85</f>
        <v>1585098.1944599999</v>
      </c>
      <c r="I46" s="43">
        <f>+'[1]all(net trust &amp;WF) (2)'!H85</f>
        <v>2052097.3245099988</v>
      </c>
      <c r="J46" s="43">
        <f t="shared" si="9"/>
        <v>10513700.148909999</v>
      </c>
      <c r="K46" s="43">
        <f t="shared" si="4"/>
        <v>249751.4430599995</v>
      </c>
      <c r="L46" s="43">
        <f t="shared" si="4"/>
        <v>2017715.805540001</v>
      </c>
      <c r="M46" s="43">
        <f t="shared" si="8"/>
        <v>2566086.1070900001</v>
      </c>
      <c r="N46" s="100">
        <f t="shared" si="5"/>
        <v>96.495334429445222</v>
      </c>
      <c r="O46" s="100">
        <f t="shared" si="6"/>
        <v>78.866134407061566</v>
      </c>
      <c r="P46" s="100">
        <f t="shared" si="7"/>
        <v>80.381284090839969</v>
      </c>
    </row>
    <row r="47" spans="1:16" x14ac:dyDescent="0.2">
      <c r="C47" s="43"/>
      <c r="D47" s="43"/>
      <c r="E47" s="43"/>
      <c r="F47" s="43"/>
      <c r="G47" s="43"/>
      <c r="H47" s="43"/>
      <c r="I47" s="43"/>
      <c r="J47" s="43"/>
      <c r="K47" s="43"/>
      <c r="L47" s="43"/>
      <c r="M47" s="43"/>
      <c r="N47" s="100"/>
      <c r="O47" s="100"/>
      <c r="P47" s="100"/>
    </row>
    <row r="48" spans="1:16" ht="15" x14ac:dyDescent="0.35">
      <c r="A48" s="40" t="s">
        <v>285</v>
      </c>
      <c r="C48" s="48">
        <f t="shared" ref="C48:M48" si="10">SUM(C50:C52)</f>
        <v>159336668.63799998</v>
      </c>
      <c r="D48" s="48">
        <f t="shared" si="10"/>
        <v>53238933.048000015</v>
      </c>
      <c r="E48" s="48">
        <f>SUM(E50:E52)</f>
        <v>54378580.188000008</v>
      </c>
      <c r="F48" s="48">
        <f>SUM(F50:F52)</f>
        <v>266954181.87400001</v>
      </c>
      <c r="G48" s="48">
        <f t="shared" si="10"/>
        <v>159332405.96449</v>
      </c>
      <c r="H48" s="48">
        <f t="shared" si="10"/>
        <v>53204551.026110046</v>
      </c>
      <c r="I48" s="48">
        <f t="shared" si="10"/>
        <v>53444695.570769995</v>
      </c>
      <c r="J48" s="48">
        <f t="shared" si="10"/>
        <v>265981652.56137002</v>
      </c>
      <c r="K48" s="48">
        <f t="shared" si="10"/>
        <v>4262.6735099852085</v>
      </c>
      <c r="L48" s="48">
        <f t="shared" si="10"/>
        <v>34382.021889967844</v>
      </c>
      <c r="M48" s="48">
        <f t="shared" si="10"/>
        <v>972529.31263001636</v>
      </c>
      <c r="N48" s="100">
        <f>+G48/C48*100</f>
        <v>99.997324737898424</v>
      </c>
      <c r="O48" s="100">
        <f>((+H48+G48)/(+C48+D48))*100</f>
        <v>99.981820728675615</v>
      </c>
      <c r="P48" s="100">
        <f>+J48/F48*100</f>
        <v>99.63569429562672</v>
      </c>
    </row>
    <row r="49" spans="1:16" x14ac:dyDescent="0.2">
      <c r="C49" s="43"/>
      <c r="D49" s="43"/>
      <c r="E49" s="43"/>
      <c r="F49" s="43"/>
      <c r="G49" s="43"/>
      <c r="H49" s="43"/>
      <c r="I49" s="43"/>
      <c r="J49" s="43"/>
      <c r="K49" s="43"/>
      <c r="L49" s="43"/>
      <c r="M49" s="43"/>
      <c r="N49" s="100"/>
      <c r="O49" s="100"/>
      <c r="P49" s="100"/>
    </row>
    <row r="50" spans="1:16" x14ac:dyDescent="0.2">
      <c r="B50" s="40" t="s">
        <v>286</v>
      </c>
      <c r="C50" s="43">
        <f>+'[1]NCA RELEASES (2)'!F86</f>
        <v>9410206.1109999996</v>
      </c>
      <c r="D50" s="43">
        <f>+'[1]NCA RELEASES (2)'!G86</f>
        <v>5140969.5820000004</v>
      </c>
      <c r="E50" s="43">
        <f>+'[1]NCA RELEASES (2)'!H86</f>
        <v>6161410.2479999997</v>
      </c>
      <c r="F50" s="43">
        <f>SUM(C50:E50)</f>
        <v>20712585.941</v>
      </c>
      <c r="G50" s="43">
        <f>+'[1]all(net trust &amp;WF) (2)'!F86</f>
        <v>9410206.1109999996</v>
      </c>
      <c r="H50" s="43">
        <f>+'[1]all(net trust &amp;WF) (2)'!G86</f>
        <v>5109256.563000001</v>
      </c>
      <c r="I50" s="43">
        <f>+'[1]all(net trust &amp;WF) (2)'!H86</f>
        <v>5349289.2852499988</v>
      </c>
      <c r="J50" s="43">
        <f>SUM(G50:I50)</f>
        <v>19868751.959249999</v>
      </c>
      <c r="K50" s="43">
        <f>+C50-G50</f>
        <v>0</v>
      </c>
      <c r="L50" s="43">
        <f>+D50-H50</f>
        <v>31713.018999999389</v>
      </c>
      <c r="M50" s="43">
        <f t="shared" ref="M50" si="11">+F50-J50</f>
        <v>843833.98175000027</v>
      </c>
      <c r="N50" s="100">
        <f>+G50/C50*100</f>
        <v>100</v>
      </c>
      <c r="O50" s="100">
        <f>((+H50+G50)/(+C50+D50))*100</f>
        <v>99.782058716978767</v>
      </c>
      <c r="P50" s="100">
        <f>+J50/F50*100</f>
        <v>95.925984403136965</v>
      </c>
    </row>
    <row r="51" spans="1:16" ht="14.25" x14ac:dyDescent="0.2">
      <c r="B51" s="40" t="s">
        <v>333</v>
      </c>
      <c r="C51" s="43"/>
      <c r="D51" s="43"/>
      <c r="E51" s="43"/>
      <c r="F51" s="43"/>
      <c r="G51" s="43"/>
      <c r="H51" s="43"/>
      <c r="I51" s="43"/>
      <c r="J51" s="43"/>
      <c r="K51" s="43"/>
      <c r="L51" s="43"/>
      <c r="M51" s="43"/>
      <c r="N51" s="100"/>
      <c r="O51" s="100"/>
      <c r="P51" s="100"/>
    </row>
    <row r="52" spans="1:16" ht="14.25" x14ac:dyDescent="0.2">
      <c r="B52" s="40" t="s">
        <v>334</v>
      </c>
      <c r="C52" s="43">
        <f>+'[1]NCA RELEASES (2)'!F87+'[1]NCA RELEASES (2)'!F88</f>
        <v>149926462.52699998</v>
      </c>
      <c r="D52" s="43">
        <f>+'[1]NCA RELEASES (2)'!G87+'[1]NCA RELEASES (2)'!G88</f>
        <v>48097963.466000013</v>
      </c>
      <c r="E52" s="43">
        <f>+'[1]NCA RELEASES (2)'!H87+'[1]NCA RELEASES (2)'!H88</f>
        <v>48217169.940000013</v>
      </c>
      <c r="F52" s="43">
        <f>SUM(C52:E52)</f>
        <v>246241595.93300003</v>
      </c>
      <c r="G52" s="43">
        <f>+'[1]all(net trust &amp;WF) (2)'!F87+'[1]all(net trust &amp;WF) (2)'!F88</f>
        <v>149922199.85349</v>
      </c>
      <c r="H52" s="43">
        <f>+'[1]all(net trust &amp;WF) (2)'!G87+'[1]all(net trust &amp;WF) (2)'!G88</f>
        <v>48095294.463110045</v>
      </c>
      <c r="I52" s="43">
        <f>+'[1]all(net trust &amp;WF) (2)'!H87+'[1]all(net trust &amp;WF) (2)'!H88</f>
        <v>48095406.285519995</v>
      </c>
      <c r="J52" s="43">
        <f>SUM(G52:I52)</f>
        <v>246112900.60212001</v>
      </c>
      <c r="K52" s="43">
        <f t="shared" ref="K52:L53" si="12">+C52-G52</f>
        <v>4262.6735099852085</v>
      </c>
      <c r="L52" s="43">
        <f t="shared" si="12"/>
        <v>2669.0028899684548</v>
      </c>
      <c r="M52" s="43">
        <f t="shared" ref="M52:M53" si="13">+F52-J52</f>
        <v>128695.33088001609</v>
      </c>
      <c r="N52" s="100">
        <f t="shared" ref="N52:N53" si="14">+G52/C52*100</f>
        <v>99.997156823793389</v>
      </c>
      <c r="O52" s="100">
        <f>((+H52+G52)/(+C52+D52))*100</f>
        <v>99.996499585157125</v>
      </c>
      <c r="P52" s="100">
        <f>+J52/F52*100</f>
        <v>99.947736153027918</v>
      </c>
    </row>
    <row r="53" spans="1:16" ht="25.5" customHeight="1" x14ac:dyDescent="0.2">
      <c r="B53" s="51" t="s">
        <v>287</v>
      </c>
      <c r="C53" s="43">
        <f>+'[1]NCA RELEASES (2)'!F88</f>
        <v>415552.01199999999</v>
      </c>
      <c r="D53" s="43">
        <f>+'[1]NCA RELEASES (2)'!G88</f>
        <v>133766.84200000006</v>
      </c>
      <c r="E53" s="43">
        <f>+'[1]NCA RELEASES (2)'!H88</f>
        <v>254690.69299999997</v>
      </c>
      <c r="F53" s="43">
        <f>SUM(C53:E53)</f>
        <v>804009.54700000002</v>
      </c>
      <c r="G53" s="43">
        <f>+'[1]all(net trust &amp;WF) (2)'!F88</f>
        <v>415512.90980999998</v>
      </c>
      <c r="H53" s="43">
        <f>+'[1]all(net trust &amp;WF) (2)'!G88</f>
        <v>133531.42511000007</v>
      </c>
      <c r="I53" s="43">
        <f>+'[1]all(net trust &amp;WF) (2)'!H88</f>
        <v>135477.67151999997</v>
      </c>
      <c r="J53" s="43">
        <f>SUM(G53:I53)</f>
        <v>684522.00644000003</v>
      </c>
      <c r="K53" s="43">
        <f t="shared" si="12"/>
        <v>39.102190000005066</v>
      </c>
      <c r="L53" s="43">
        <f t="shared" si="12"/>
        <v>235.41688999999315</v>
      </c>
      <c r="M53" s="43">
        <f t="shared" si="13"/>
        <v>119487.54055999999</v>
      </c>
      <c r="N53" s="100">
        <f t="shared" si="14"/>
        <v>99.990590301846495</v>
      </c>
      <c r="O53" s="100">
        <f>((+H53+G53)/(+C53+D53))*100</f>
        <v>99.950025549277797</v>
      </c>
      <c r="P53" s="100">
        <f>+J53/F53*100</f>
        <v>85.138542072560739</v>
      </c>
    </row>
    <row r="54" spans="1:16" x14ac:dyDescent="0.2">
      <c r="C54" s="43"/>
      <c r="D54" s="43"/>
      <c r="E54" s="43"/>
      <c r="F54" s="43"/>
      <c r="G54" s="43"/>
      <c r="H54" s="43"/>
      <c r="I54" s="43"/>
      <c r="J54" s="43"/>
      <c r="K54" s="43"/>
      <c r="L54" s="43"/>
      <c r="M54" s="43"/>
      <c r="N54" s="101"/>
      <c r="O54" s="101"/>
      <c r="P54" s="101"/>
    </row>
    <row r="55" spans="1:16" x14ac:dyDescent="0.2">
      <c r="C55" s="43"/>
      <c r="D55" s="43"/>
      <c r="E55" s="43"/>
      <c r="F55" s="43"/>
      <c r="G55" s="43"/>
      <c r="H55" s="43"/>
      <c r="I55" s="43"/>
      <c r="J55" s="43"/>
      <c r="K55" s="43"/>
      <c r="L55" s="43"/>
      <c r="M55" s="43"/>
      <c r="N55" s="101"/>
      <c r="O55" s="101"/>
      <c r="P55" s="101"/>
    </row>
    <row r="56" spans="1:16" x14ac:dyDescent="0.2">
      <c r="A56" s="52"/>
      <c r="B56" s="52"/>
      <c r="C56" s="53"/>
      <c r="D56" s="53"/>
      <c r="E56" s="53"/>
      <c r="F56" s="53"/>
      <c r="G56" s="53"/>
      <c r="H56" s="53"/>
      <c r="I56" s="53"/>
      <c r="J56" s="53"/>
      <c r="K56" s="53"/>
      <c r="L56" s="53"/>
      <c r="M56" s="53"/>
      <c r="N56" s="54"/>
      <c r="O56" s="54"/>
      <c r="P56" s="54"/>
    </row>
    <row r="57" spans="1:16" x14ac:dyDescent="0.2">
      <c r="A57" s="55"/>
      <c r="B57" s="55"/>
      <c r="C57" s="56"/>
      <c r="D57" s="56"/>
      <c r="E57" s="56"/>
      <c r="F57" s="56"/>
      <c r="G57" s="56"/>
      <c r="H57" s="56"/>
      <c r="I57" s="56"/>
      <c r="J57" s="56"/>
      <c r="K57" s="56"/>
      <c r="L57" s="56"/>
      <c r="M57" s="56"/>
      <c r="N57" s="57"/>
      <c r="O57" s="57"/>
      <c r="P57" s="57"/>
    </row>
    <row r="58" spans="1:16" ht="12.75" customHeight="1" x14ac:dyDescent="0.2">
      <c r="A58" s="55" t="s">
        <v>288</v>
      </c>
      <c r="B58" s="58" t="s">
        <v>319</v>
      </c>
      <c r="C58" s="59"/>
      <c r="D58" s="59"/>
      <c r="E58" s="59"/>
      <c r="F58" s="59"/>
      <c r="G58" s="56"/>
      <c r="H58" s="56"/>
      <c r="I58" s="56"/>
      <c r="J58" s="56"/>
      <c r="K58" s="56"/>
      <c r="L58" s="60"/>
      <c r="M58" s="60"/>
    </row>
    <row r="59" spans="1:16" ht="12.75" customHeight="1" x14ac:dyDescent="0.2">
      <c r="A59" s="55" t="s">
        <v>289</v>
      </c>
      <c r="B59" s="58" t="s">
        <v>290</v>
      </c>
      <c r="C59" s="59"/>
      <c r="D59" s="59"/>
      <c r="E59" s="59"/>
      <c r="F59" s="59"/>
      <c r="G59" s="56"/>
      <c r="H59" s="56"/>
      <c r="I59" s="56"/>
      <c r="J59" s="56"/>
      <c r="K59" s="56"/>
      <c r="L59" s="60"/>
      <c r="M59" s="60"/>
    </row>
    <row r="60" spans="1:16" x14ac:dyDescent="0.2">
      <c r="A60" s="55" t="s">
        <v>291</v>
      </c>
      <c r="B60" s="55" t="s">
        <v>292</v>
      </c>
      <c r="C60" s="56"/>
      <c r="D60" s="56"/>
      <c r="E60" s="56"/>
      <c r="F60" s="56"/>
      <c r="G60" s="56"/>
      <c r="H60" s="56"/>
      <c r="I60" s="56"/>
      <c r="J60" s="56"/>
      <c r="K60" s="56"/>
      <c r="L60" s="60"/>
      <c r="M60" s="60"/>
    </row>
    <row r="61" spans="1:16" x14ac:dyDescent="0.2">
      <c r="A61" s="55" t="s">
        <v>293</v>
      </c>
      <c r="B61" s="55" t="s">
        <v>294</v>
      </c>
      <c r="C61" s="56"/>
      <c r="D61" s="56"/>
      <c r="E61" s="56"/>
      <c r="F61" s="56"/>
      <c r="G61" s="56"/>
      <c r="H61" s="56"/>
      <c r="I61" s="56"/>
      <c r="J61" s="56"/>
      <c r="K61" s="56"/>
      <c r="L61" s="60"/>
      <c r="M61" s="60"/>
    </row>
    <row r="62" spans="1:16" x14ac:dyDescent="0.2">
      <c r="A62" s="55" t="s">
        <v>295</v>
      </c>
      <c r="B62" s="55" t="s">
        <v>297</v>
      </c>
      <c r="C62" s="56"/>
      <c r="D62" s="56"/>
      <c r="E62" s="56"/>
      <c r="F62" s="56"/>
      <c r="G62" s="56"/>
      <c r="H62" s="56"/>
      <c r="I62" s="56"/>
      <c r="J62" s="56"/>
      <c r="K62" s="56"/>
      <c r="L62" s="60"/>
      <c r="M62" s="60"/>
    </row>
    <row r="63" spans="1:16" x14ac:dyDescent="0.2">
      <c r="A63" s="55" t="s">
        <v>296</v>
      </c>
      <c r="B63" s="55" t="s">
        <v>299</v>
      </c>
      <c r="C63" s="56"/>
      <c r="D63" s="56"/>
      <c r="E63" s="56"/>
      <c r="F63" s="56"/>
      <c r="G63" s="56"/>
      <c r="H63" s="56"/>
      <c r="I63" s="56"/>
      <c r="J63" s="56"/>
      <c r="K63" s="56"/>
      <c r="L63" s="60"/>
      <c r="M63" s="60"/>
    </row>
    <row r="64" spans="1:16" x14ac:dyDescent="0.2">
      <c r="A64" s="55" t="s">
        <v>298</v>
      </c>
      <c r="B64" s="55" t="s">
        <v>300</v>
      </c>
      <c r="C64" s="43"/>
      <c r="D64" s="43"/>
      <c r="E64" s="43"/>
      <c r="F64" s="43"/>
      <c r="G64" s="56"/>
      <c r="H64" s="56"/>
      <c r="I64" s="56"/>
      <c r="J64" s="56"/>
      <c r="K64" s="56"/>
      <c r="L64" s="60"/>
      <c r="M64" s="60"/>
    </row>
    <row r="65" spans="3:13" x14ac:dyDescent="0.2">
      <c r="C65" s="43"/>
      <c r="D65" s="43"/>
      <c r="E65" s="43"/>
      <c r="F65" s="43"/>
      <c r="G65" s="43"/>
      <c r="H65" s="43"/>
      <c r="I65" s="43"/>
      <c r="J65" s="43"/>
      <c r="K65" s="43"/>
      <c r="L65" s="43"/>
      <c r="M65" s="43"/>
    </row>
  </sheetData>
  <mergeCells count="5">
    <mergeCell ref="A5:B6"/>
    <mergeCell ref="C5:F5"/>
    <mergeCell ref="G5:J5"/>
    <mergeCell ref="K5:M5"/>
    <mergeCell ref="N5:P5"/>
  </mergeCells>
  <pageMargins left="0.4" right="0.2" top="0.34" bottom="0.35" header="0.3" footer="0.17"/>
  <pageSetup paperSize="9" scale="6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7"/>
  <sheetViews>
    <sheetView view="pageBreakPreview" zoomScale="115" zoomScaleNormal="148" zoomScaleSheetLayoutView="115" workbookViewId="0">
      <pane xSplit="1" ySplit="7" topLeftCell="B319" activePane="bottomRight" state="frozen"/>
      <selection pane="topRight" activeCell="B1" sqref="B1"/>
      <selection pane="bottomLeft" activeCell="A8" sqref="A8"/>
      <selection pane="bottomRight" activeCell="C324" sqref="C324"/>
    </sheetView>
  </sheetViews>
  <sheetFormatPr defaultColWidth="9.140625" defaultRowHeight="11.25" x14ac:dyDescent="0.2"/>
  <cols>
    <col min="1" max="1" width="30.28515625" style="19" customWidth="1"/>
    <col min="2" max="4" width="14.85546875" style="19" customWidth="1"/>
    <col min="5" max="5" width="14.85546875" style="36" customWidth="1"/>
    <col min="6" max="6" width="14.85546875" style="37" customWidth="1"/>
    <col min="7" max="7" width="14.85546875" style="9" customWidth="1"/>
    <col min="8" max="8" width="13.42578125" style="37" customWidth="1"/>
    <col min="9" max="16384" width="9.140625" style="37"/>
  </cols>
  <sheetData>
    <row r="1" spans="1:22" s="6" customFormat="1" ht="12.75" customHeight="1" x14ac:dyDescent="0.2">
      <c r="A1" s="3"/>
      <c r="B1" s="4"/>
      <c r="C1" s="4"/>
      <c r="D1" s="4"/>
      <c r="E1" s="4"/>
      <c r="F1" s="5"/>
      <c r="G1" s="5"/>
      <c r="H1" s="5"/>
    </row>
    <row r="2" spans="1:22" s="9" customFormat="1" ht="14.25" x14ac:dyDescent="0.3">
      <c r="A2" s="7" t="s">
        <v>320</v>
      </c>
      <c r="B2" s="8"/>
      <c r="C2" s="8"/>
      <c r="D2" s="8"/>
      <c r="E2" s="8"/>
      <c r="F2" s="8"/>
      <c r="G2" s="8"/>
      <c r="H2" s="8"/>
    </row>
    <row r="3" spans="1:22" s="9" customFormat="1" x14ac:dyDescent="0.2">
      <c r="A3" s="10" t="s">
        <v>12</v>
      </c>
      <c r="B3" s="8"/>
      <c r="C3" s="8"/>
      <c r="D3" s="8"/>
      <c r="E3" s="8"/>
      <c r="F3" s="11"/>
      <c r="G3" s="11"/>
      <c r="H3" s="11"/>
    </row>
    <row r="4" spans="1:22" s="9" customFormat="1" x14ac:dyDescent="0.2">
      <c r="A4" s="12" t="s">
        <v>13</v>
      </c>
      <c r="B4" s="13"/>
      <c r="C4" s="13"/>
      <c r="D4" s="13"/>
      <c r="E4" s="13"/>
      <c r="F4" s="13"/>
      <c r="G4" s="13"/>
      <c r="H4" s="13"/>
    </row>
    <row r="5" spans="1:22" s="6" customFormat="1" ht="6" customHeight="1" x14ac:dyDescent="0.2">
      <c r="A5" s="106" t="s">
        <v>14</v>
      </c>
      <c r="B5" s="14"/>
      <c r="C5" s="109"/>
      <c r="D5" s="109"/>
      <c r="E5" s="110"/>
      <c r="F5" s="14"/>
      <c r="G5" s="15"/>
      <c r="H5" s="15"/>
    </row>
    <row r="6" spans="1:22" s="6" customFormat="1" ht="14.25" customHeight="1" x14ac:dyDescent="0.2">
      <c r="A6" s="107"/>
      <c r="B6" s="111" t="s">
        <v>15</v>
      </c>
      <c r="C6" s="117" t="s">
        <v>328</v>
      </c>
      <c r="D6" s="117"/>
      <c r="E6" s="118"/>
      <c r="F6" s="113" t="s">
        <v>16</v>
      </c>
      <c r="G6" s="115" t="s">
        <v>17</v>
      </c>
      <c r="H6" s="119" t="s">
        <v>18</v>
      </c>
    </row>
    <row r="7" spans="1:22" s="6" customFormat="1" ht="37.15" customHeight="1" x14ac:dyDescent="0.2">
      <c r="A7" s="108"/>
      <c r="B7" s="112"/>
      <c r="C7" s="16" t="s">
        <v>19</v>
      </c>
      <c r="D7" s="16" t="s">
        <v>20</v>
      </c>
      <c r="E7" s="16" t="s">
        <v>251</v>
      </c>
      <c r="F7" s="114"/>
      <c r="G7" s="116"/>
      <c r="H7" s="120"/>
    </row>
    <row r="8" spans="1:22" s="19" customFormat="1" x14ac:dyDescent="0.2">
      <c r="A8" s="17"/>
      <c r="B8" s="18"/>
      <c r="C8" s="18"/>
      <c r="D8" s="18"/>
      <c r="E8" s="18"/>
      <c r="F8" s="18"/>
      <c r="G8" s="18"/>
      <c r="H8" s="18"/>
    </row>
    <row r="9" spans="1:22" s="19" customFormat="1" ht="13.5" x14ac:dyDescent="0.2">
      <c r="A9" s="20" t="s">
        <v>21</v>
      </c>
      <c r="B9" s="18"/>
      <c r="C9" s="18"/>
      <c r="D9" s="18"/>
      <c r="E9" s="18"/>
      <c r="F9" s="18"/>
      <c r="G9" s="18"/>
      <c r="H9" s="18"/>
    </row>
    <row r="10" spans="1:22" s="19" customFormat="1" ht="11.25" customHeight="1" x14ac:dyDescent="0.2">
      <c r="A10" s="21" t="s">
        <v>22</v>
      </c>
      <c r="B10" s="62">
        <f t="shared" ref="B10:G10" si="0">SUM(B11:B15)</f>
        <v>6969950.6909999996</v>
      </c>
      <c r="C10" s="62">
        <f t="shared" si="0"/>
        <v>5930081.6113599995</v>
      </c>
      <c r="D10" s="62">
        <f t="shared" si="0"/>
        <v>119686.78946</v>
      </c>
      <c r="E10" s="62">
        <f t="shared" si="0"/>
        <v>6049768.4008200001</v>
      </c>
      <c r="F10" s="62">
        <f t="shared" si="0"/>
        <v>920182.29017999989</v>
      </c>
      <c r="G10" s="62">
        <f t="shared" si="0"/>
        <v>1039869.07964</v>
      </c>
      <c r="H10" s="63">
        <f>E10/B10*100</f>
        <v>86.797865136001732</v>
      </c>
      <c r="I10" s="24"/>
      <c r="J10" s="24"/>
      <c r="K10" s="24"/>
      <c r="L10" s="24"/>
      <c r="M10" s="24"/>
      <c r="N10" s="24"/>
      <c r="O10" s="24"/>
      <c r="P10" s="24"/>
      <c r="Q10" s="24"/>
      <c r="R10" s="24"/>
      <c r="S10" s="24"/>
      <c r="T10" s="24"/>
      <c r="U10" s="24"/>
      <c r="V10" s="24"/>
    </row>
    <row r="11" spans="1:22" s="19" customFormat="1" ht="11.25" customHeight="1" x14ac:dyDescent="0.2">
      <c r="A11" s="22" t="s">
        <v>23</v>
      </c>
      <c r="B11" s="65">
        <v>1832511.8299999996</v>
      </c>
      <c r="C11" s="66">
        <v>1618878.5100299998</v>
      </c>
      <c r="D11" s="65">
        <v>64421.113709999991</v>
      </c>
      <c r="E11" s="66">
        <f>SUM(C11:D11)</f>
        <v>1683299.6237399997</v>
      </c>
      <c r="F11" s="66">
        <f>B11-E11</f>
        <v>149212.20625999989</v>
      </c>
      <c r="G11" s="66">
        <f>B11-C11</f>
        <v>213633.31996999984</v>
      </c>
      <c r="H11" s="67">
        <f>E11/B11*100</f>
        <v>91.857503792485744</v>
      </c>
    </row>
    <row r="12" spans="1:22" s="19" customFormat="1" ht="11.25" customHeight="1" x14ac:dyDescent="0.2">
      <c r="A12" s="23" t="s">
        <v>24</v>
      </c>
      <c r="B12" s="65">
        <v>104577</v>
      </c>
      <c r="C12" s="66">
        <v>70646.253580000004</v>
      </c>
      <c r="D12" s="65">
        <v>3121.8488399999997</v>
      </c>
      <c r="E12" s="66">
        <f>SUM(C12:D12)</f>
        <v>73768.10242000001</v>
      </c>
      <c r="F12" s="66">
        <f>B12-E12</f>
        <v>30808.89757999999</v>
      </c>
      <c r="G12" s="66">
        <f>B12-C12</f>
        <v>33930.746419999996</v>
      </c>
      <c r="H12" s="67">
        <f>E12/B12*100</f>
        <v>70.539509088996638</v>
      </c>
    </row>
    <row r="13" spans="1:22" s="19" customFormat="1" ht="11.25" customHeight="1" x14ac:dyDescent="0.2">
      <c r="A13" s="22" t="s">
        <v>25</v>
      </c>
      <c r="B13" s="65">
        <v>310365.86100000003</v>
      </c>
      <c r="C13" s="66">
        <v>244269.28150000001</v>
      </c>
      <c r="D13" s="65">
        <v>26723.193640000001</v>
      </c>
      <c r="E13" s="66">
        <f>SUM(C13:D13)</f>
        <v>270992.47514</v>
      </c>
      <c r="F13" s="66">
        <f>B13-E13</f>
        <v>39373.385860000039</v>
      </c>
      <c r="G13" s="66">
        <f>B13-C13</f>
        <v>66096.579500000022</v>
      </c>
      <c r="H13" s="67">
        <f>E13/B13*100</f>
        <v>87.313879905109786</v>
      </c>
    </row>
    <row r="14" spans="1:22" s="19" customFormat="1" ht="11.25" customHeight="1" x14ac:dyDescent="0.2">
      <c r="A14" s="22" t="s">
        <v>26</v>
      </c>
      <c r="B14" s="65">
        <v>4638220</v>
      </c>
      <c r="C14" s="66">
        <v>3926776.8615799998</v>
      </c>
      <c r="D14" s="65">
        <v>20258.306410000001</v>
      </c>
      <c r="E14" s="66">
        <f>SUM(C14:D14)</f>
        <v>3947035.16799</v>
      </c>
      <c r="F14" s="66">
        <f>B14-E14</f>
        <v>691184.83201000001</v>
      </c>
      <c r="G14" s="66">
        <f>B14-C14</f>
        <v>711443.13842000021</v>
      </c>
      <c r="H14" s="67">
        <f>E14/B14*100</f>
        <v>85.09805847911484</v>
      </c>
    </row>
    <row r="15" spans="1:22" s="19" customFormat="1" ht="11.25" customHeight="1" x14ac:dyDescent="0.2">
      <c r="A15" s="22" t="s">
        <v>27</v>
      </c>
      <c r="B15" s="65">
        <v>84276</v>
      </c>
      <c r="C15" s="66">
        <v>69510.704670000006</v>
      </c>
      <c r="D15" s="65">
        <v>5162.3268600000001</v>
      </c>
      <c r="E15" s="66">
        <f>SUM(C15:D15)</f>
        <v>74673.031530000007</v>
      </c>
      <c r="F15" s="66">
        <f>B15-E15</f>
        <v>9602.9684699999925</v>
      </c>
      <c r="G15" s="66">
        <f>B15-C15</f>
        <v>14765.295329999994</v>
      </c>
      <c r="H15" s="67">
        <f>E15/B15*100</f>
        <v>88.605334294461073</v>
      </c>
    </row>
    <row r="16" spans="1:22" s="19" customFormat="1" ht="11.25" customHeight="1" x14ac:dyDescent="0.2">
      <c r="B16" s="69"/>
      <c r="C16" s="69"/>
      <c r="D16" s="69"/>
      <c r="E16" s="69"/>
      <c r="F16" s="69"/>
      <c r="G16" s="69"/>
      <c r="H16" s="63"/>
    </row>
    <row r="17" spans="1:8" s="19" customFormat="1" ht="11.25" customHeight="1" x14ac:dyDescent="0.2">
      <c r="A17" s="21" t="s">
        <v>28</v>
      </c>
      <c r="B17" s="65">
        <v>2315083.6349999998</v>
      </c>
      <c r="C17" s="66">
        <v>1955992.0630899998</v>
      </c>
      <c r="D17" s="65">
        <v>16873.551019999999</v>
      </c>
      <c r="E17" s="66">
        <f>SUM(C17:D17)</f>
        <v>1972865.6141099997</v>
      </c>
      <c r="F17" s="66">
        <f>B17-E17</f>
        <v>342218.02089000004</v>
      </c>
      <c r="G17" s="66">
        <f>B17-C17</f>
        <v>359091.57190999994</v>
      </c>
      <c r="H17" s="67">
        <f>E17/B17*100</f>
        <v>85.21789814777037</v>
      </c>
    </row>
    <row r="18" spans="1:8" s="19" customFormat="1" ht="11.25" customHeight="1" x14ac:dyDescent="0.2">
      <c r="A18" s="22"/>
      <c r="B18" s="70"/>
      <c r="C18" s="69"/>
      <c r="D18" s="70"/>
      <c r="E18" s="69"/>
      <c r="F18" s="69"/>
      <c r="G18" s="69"/>
      <c r="H18" s="63"/>
    </row>
    <row r="19" spans="1:8" s="19" customFormat="1" ht="11.25" customHeight="1" x14ac:dyDescent="0.2">
      <c r="A19" s="21" t="s">
        <v>29</v>
      </c>
      <c r="B19" s="65">
        <v>198073.55499999999</v>
      </c>
      <c r="C19" s="66">
        <v>172102.62730000002</v>
      </c>
      <c r="D19" s="65">
        <v>789.97850000000005</v>
      </c>
      <c r="E19" s="66">
        <f>SUM(C19:D19)</f>
        <v>172892.60580000002</v>
      </c>
      <c r="F19" s="66">
        <f>B19-E19</f>
        <v>25180.949199999974</v>
      </c>
      <c r="G19" s="66">
        <f>B19-C19</f>
        <v>25970.927699999971</v>
      </c>
      <c r="H19" s="67">
        <f>E19/B19*100</f>
        <v>87.287071613371111</v>
      </c>
    </row>
    <row r="20" spans="1:8" s="19" customFormat="1" ht="11.25" customHeight="1" x14ac:dyDescent="0.2">
      <c r="A20" s="22"/>
      <c r="B20" s="70"/>
      <c r="C20" s="69"/>
      <c r="D20" s="70"/>
      <c r="E20" s="69"/>
      <c r="F20" s="69"/>
      <c r="G20" s="69"/>
      <c r="H20" s="63"/>
    </row>
    <row r="21" spans="1:8" s="19" customFormat="1" ht="11.25" customHeight="1" x14ac:dyDescent="0.2">
      <c r="A21" s="21" t="s">
        <v>30</v>
      </c>
      <c r="B21" s="65">
        <v>3022557.8334899996</v>
      </c>
      <c r="C21" s="66">
        <v>2849618.3993899999</v>
      </c>
      <c r="D21" s="65">
        <v>42722.811019999994</v>
      </c>
      <c r="E21" s="66">
        <f>SUM(C21:D21)</f>
        <v>2892341.2104099998</v>
      </c>
      <c r="F21" s="66">
        <f>B21-E21</f>
        <v>130216.62307999982</v>
      </c>
      <c r="G21" s="66">
        <f>B21-C21</f>
        <v>172939.43409999972</v>
      </c>
      <c r="H21" s="67">
        <f>E21/B21*100</f>
        <v>95.691840148195112</v>
      </c>
    </row>
    <row r="22" spans="1:8" s="19" customFormat="1" ht="11.25" customHeight="1" x14ac:dyDescent="0.2">
      <c r="A22" s="22"/>
      <c r="B22" s="69"/>
      <c r="C22" s="69"/>
      <c r="D22" s="69"/>
      <c r="E22" s="69"/>
      <c r="F22" s="69"/>
      <c r="G22" s="69"/>
      <c r="H22" s="63"/>
    </row>
    <row r="23" spans="1:8" s="19" customFormat="1" ht="11.25" customHeight="1" x14ac:dyDescent="0.2">
      <c r="A23" s="21" t="s">
        <v>32</v>
      </c>
      <c r="B23" s="62">
        <f t="shared" ref="B23:G23" si="1">SUM(B24:B32)</f>
        <v>12368830.811210001</v>
      </c>
      <c r="C23" s="62">
        <f t="shared" si="1"/>
        <v>10160597.826220002</v>
      </c>
      <c r="D23" s="62">
        <f t="shared" si="1"/>
        <v>212558.46937999997</v>
      </c>
      <c r="E23" s="62">
        <f t="shared" si="1"/>
        <v>10373156.295599999</v>
      </c>
      <c r="F23" s="62">
        <f t="shared" si="1"/>
        <v>1995674.5156100001</v>
      </c>
      <c r="G23" s="62">
        <f t="shared" si="1"/>
        <v>2208232.9849900003</v>
      </c>
      <c r="H23" s="63">
        <f>E23/B23*100</f>
        <v>83.865293768904152</v>
      </c>
    </row>
    <row r="24" spans="1:8" s="19" customFormat="1" ht="11.25" customHeight="1" x14ac:dyDescent="0.2">
      <c r="A24" s="22" t="s">
        <v>31</v>
      </c>
      <c r="B24" s="65">
        <v>8371356.3305700002</v>
      </c>
      <c r="C24" s="66">
        <v>6738838.4630500004</v>
      </c>
      <c r="D24" s="65">
        <v>144067.29055000001</v>
      </c>
      <c r="E24" s="66">
        <f t="shared" ref="E24:E32" si="2">SUM(C24:D24)</f>
        <v>6882905.7536000004</v>
      </c>
      <c r="F24" s="66">
        <f>B24-E24</f>
        <v>1488450.5769699998</v>
      </c>
      <c r="G24" s="66">
        <f>B24-C24</f>
        <v>1632517.8675199999</v>
      </c>
      <c r="H24" s="67">
        <f>E24/B24*100</f>
        <v>82.219720219833818</v>
      </c>
    </row>
    <row r="25" spans="1:8" s="19" customFormat="1" ht="11.25" customHeight="1" x14ac:dyDescent="0.2">
      <c r="A25" s="22" t="s">
        <v>33</v>
      </c>
      <c r="B25" s="65">
        <v>627368</v>
      </c>
      <c r="C25" s="66">
        <v>470227.24857</v>
      </c>
      <c r="D25" s="65">
        <v>2520.9119100000003</v>
      </c>
      <c r="E25" s="66">
        <f t="shared" si="2"/>
        <v>472748.16048000002</v>
      </c>
      <c r="F25" s="66">
        <f>B25-E25</f>
        <v>154619.83951999998</v>
      </c>
      <c r="G25" s="66">
        <f>B25-C25</f>
        <v>157140.75143</v>
      </c>
      <c r="H25" s="67">
        <f>E25/B25*100</f>
        <v>75.354203669935345</v>
      </c>
    </row>
    <row r="26" spans="1:8" s="19" customFormat="1" ht="11.25" customHeight="1" x14ac:dyDescent="0.2">
      <c r="A26" s="22" t="s">
        <v>34</v>
      </c>
      <c r="B26" s="65">
        <v>2551388.01664</v>
      </c>
      <c r="C26" s="66">
        <v>2216479.3990199999</v>
      </c>
      <c r="D26" s="65">
        <v>56667.208780000001</v>
      </c>
      <c r="E26" s="66">
        <f t="shared" si="2"/>
        <v>2273146.6077999999</v>
      </c>
      <c r="F26" s="66">
        <f>B26-E26</f>
        <v>278241.40884000016</v>
      </c>
      <c r="G26" s="66">
        <f>B26-C26</f>
        <v>334908.61762000015</v>
      </c>
      <c r="H26" s="67">
        <f>E26/B26*100</f>
        <v>89.094508282341749</v>
      </c>
    </row>
    <row r="27" spans="1:8" s="19" customFormat="1" ht="11.25" customHeight="1" x14ac:dyDescent="0.2">
      <c r="A27" s="22" t="s">
        <v>321</v>
      </c>
      <c r="B27" s="65">
        <v>77259.502999999997</v>
      </c>
      <c r="C27" s="66">
        <v>64859.845070000003</v>
      </c>
      <c r="D27" s="65">
        <v>3100.9963299999999</v>
      </c>
      <c r="E27" s="66">
        <f t="shared" si="2"/>
        <v>67960.841400000005</v>
      </c>
      <c r="F27" s="66">
        <f>B27-E27</f>
        <v>9298.6615999999922</v>
      </c>
      <c r="G27" s="66">
        <f>B27-C27</f>
        <v>12399.657929999994</v>
      </c>
      <c r="H27" s="67">
        <f>E27/B27*100</f>
        <v>87.964378181412854</v>
      </c>
    </row>
    <row r="28" spans="1:8" s="19" customFormat="1" ht="11.25" customHeight="1" x14ac:dyDescent="0.2">
      <c r="A28" s="22" t="s">
        <v>36</v>
      </c>
      <c r="B28" s="65">
        <v>215254.53100000002</v>
      </c>
      <c r="C28" s="66">
        <v>204743.17314</v>
      </c>
      <c r="D28" s="65">
        <v>173.73997</v>
      </c>
      <c r="E28" s="66">
        <f t="shared" si="2"/>
        <v>204916.91310999999</v>
      </c>
      <c r="F28" s="66">
        <f>B28-E28</f>
        <v>10337.617890000023</v>
      </c>
      <c r="G28" s="66">
        <f>B28-C28</f>
        <v>10511.357860000018</v>
      </c>
      <c r="H28" s="67">
        <f>E28/B28*100</f>
        <v>95.197491155250049</v>
      </c>
    </row>
    <row r="29" spans="1:8" s="19" customFormat="1" ht="11.25" customHeight="1" x14ac:dyDescent="0.2">
      <c r="A29" s="22" t="s">
        <v>37</v>
      </c>
      <c r="B29" s="65">
        <v>170928.467</v>
      </c>
      <c r="C29" s="66">
        <v>168385.82263000001</v>
      </c>
      <c r="D29" s="65">
        <v>2533.57251</v>
      </c>
      <c r="E29" s="66">
        <f t="shared" si="2"/>
        <v>170919.39514000001</v>
      </c>
      <c r="F29" s="66">
        <f>B29-E29</f>
        <v>9.0718599999963772</v>
      </c>
      <c r="G29" s="66">
        <f>B29-C29</f>
        <v>2542.6443699999945</v>
      </c>
      <c r="H29" s="67">
        <f>E29/B29*100</f>
        <v>99.994692598512572</v>
      </c>
    </row>
    <row r="30" spans="1:8" s="19" customFormat="1" ht="11.25" customHeight="1" x14ac:dyDescent="0.2">
      <c r="A30" s="22" t="s">
        <v>38</v>
      </c>
      <c r="B30" s="65">
        <v>127680.79</v>
      </c>
      <c r="C30" s="66">
        <v>94296.163509999998</v>
      </c>
      <c r="D30" s="65">
        <v>1398.6788700000002</v>
      </c>
      <c r="E30" s="66">
        <f t="shared" si="2"/>
        <v>95694.842380000002</v>
      </c>
      <c r="F30" s="66">
        <f>B30-E30</f>
        <v>31985.947619999992</v>
      </c>
      <c r="G30" s="66">
        <f>B30-C30</f>
        <v>33384.626489999995</v>
      </c>
      <c r="H30" s="67">
        <f>E30/B30*100</f>
        <v>74.948504297318337</v>
      </c>
    </row>
    <row r="31" spans="1:8" s="19" customFormat="1" ht="11.25" customHeight="1" x14ac:dyDescent="0.2">
      <c r="A31" s="22" t="s">
        <v>35</v>
      </c>
      <c r="B31" s="65">
        <v>145905.182</v>
      </c>
      <c r="C31" s="66">
        <v>128709.46402</v>
      </c>
      <c r="D31" s="65">
        <v>1724.5371</v>
      </c>
      <c r="E31" s="66">
        <f t="shared" si="2"/>
        <v>130434.00112</v>
      </c>
      <c r="F31" s="66">
        <f>B31-E31</f>
        <v>15471.18088</v>
      </c>
      <c r="G31" s="66">
        <f>B31-C31</f>
        <v>17195.717980000001</v>
      </c>
      <c r="H31" s="67">
        <f>E31/B31*100</f>
        <v>89.396414391916522</v>
      </c>
    </row>
    <row r="32" spans="1:8" s="19" customFormat="1" ht="11.25" customHeight="1" x14ac:dyDescent="0.2">
      <c r="A32" s="22" t="s">
        <v>39</v>
      </c>
      <c r="B32" s="65">
        <v>81689.991000000009</v>
      </c>
      <c r="C32" s="66">
        <v>74058.247209999987</v>
      </c>
      <c r="D32" s="65">
        <v>371.53335999999996</v>
      </c>
      <c r="E32" s="66">
        <f t="shared" si="2"/>
        <v>74429.780569999988</v>
      </c>
      <c r="F32" s="66">
        <f>B32-E32</f>
        <v>7260.210430000021</v>
      </c>
      <c r="G32" s="66">
        <f>B32-C32</f>
        <v>7631.7437900000223</v>
      </c>
      <c r="H32" s="67">
        <f>E32/B32*100</f>
        <v>91.112484722883593</v>
      </c>
    </row>
    <row r="33" spans="1:8" s="19" customFormat="1" ht="11.25" customHeight="1" x14ac:dyDescent="0.2">
      <c r="A33" s="22"/>
      <c r="B33" s="69"/>
      <c r="C33" s="69"/>
      <c r="D33" s="69"/>
      <c r="E33" s="69"/>
      <c r="F33" s="69"/>
      <c r="G33" s="69"/>
      <c r="H33" s="63"/>
    </row>
    <row r="34" spans="1:8" s="19" customFormat="1" ht="11.25" customHeight="1" x14ac:dyDescent="0.2">
      <c r="A34" s="21" t="s">
        <v>40</v>
      </c>
      <c r="B34" s="71">
        <f t="shared" ref="B34:G34" si="3">+B35+B36</f>
        <v>1680344.6579999998</v>
      </c>
      <c r="C34" s="71">
        <f t="shared" si="3"/>
        <v>1466548.3915300001</v>
      </c>
      <c r="D34" s="71">
        <f t="shared" si="3"/>
        <v>14969.619850000001</v>
      </c>
      <c r="E34" s="71">
        <f t="shared" si="3"/>
        <v>1481518.01138</v>
      </c>
      <c r="F34" s="71">
        <f t="shared" si="3"/>
        <v>198826.64661999972</v>
      </c>
      <c r="G34" s="71">
        <f t="shared" si="3"/>
        <v>213796.26646999971</v>
      </c>
      <c r="H34" s="63">
        <f>E34/B34*100</f>
        <v>88.167508036318594</v>
      </c>
    </row>
    <row r="35" spans="1:8" s="19" customFormat="1" ht="11.25" customHeight="1" x14ac:dyDescent="0.2">
      <c r="A35" s="22" t="s">
        <v>41</v>
      </c>
      <c r="B35" s="65">
        <v>1498242.1689999998</v>
      </c>
      <c r="C35" s="66">
        <v>1288563.63185</v>
      </c>
      <c r="D35" s="65">
        <v>14251.412180000001</v>
      </c>
      <c r="E35" s="66">
        <f t="shared" ref="E35:E36" si="4">SUM(C35:D35)</f>
        <v>1302815.04403</v>
      </c>
      <c r="F35" s="66">
        <f>B35-E35</f>
        <v>195427.12496999977</v>
      </c>
      <c r="G35" s="66">
        <f>B35-C35</f>
        <v>209678.53714999976</v>
      </c>
      <c r="H35" s="67">
        <f>E35/B35*100</f>
        <v>86.95623918392063</v>
      </c>
    </row>
    <row r="36" spans="1:8" s="19" customFormat="1" ht="11.25" customHeight="1" x14ac:dyDescent="0.2">
      <c r="A36" s="22" t="s">
        <v>42</v>
      </c>
      <c r="B36" s="65">
        <v>182102.48899999997</v>
      </c>
      <c r="C36" s="66">
        <v>177984.75968000002</v>
      </c>
      <c r="D36" s="65">
        <v>718.20767000000001</v>
      </c>
      <c r="E36" s="66">
        <f t="shared" si="4"/>
        <v>178702.96735000002</v>
      </c>
      <c r="F36" s="66">
        <f>B36-E36</f>
        <v>3399.5216499999515</v>
      </c>
      <c r="G36" s="66">
        <f>B36-C36</f>
        <v>4117.7293199999549</v>
      </c>
      <c r="H36" s="67">
        <f>E36/B36*100</f>
        <v>98.133182215867492</v>
      </c>
    </row>
    <row r="37" spans="1:8" s="19" customFormat="1" ht="11.25" customHeight="1" x14ac:dyDescent="0.2">
      <c r="A37" s="22"/>
      <c r="B37" s="69"/>
      <c r="C37" s="69"/>
      <c r="D37" s="69"/>
      <c r="E37" s="69"/>
      <c r="F37" s="69"/>
      <c r="G37" s="69"/>
      <c r="H37" s="63"/>
    </row>
    <row r="38" spans="1:8" s="19" customFormat="1" ht="11.25" customHeight="1" x14ac:dyDescent="0.2">
      <c r="A38" s="21" t="s">
        <v>43</v>
      </c>
      <c r="B38" s="71">
        <f t="shared" ref="B38:G38" si="5">SUM(B39:B44)</f>
        <v>218736648.42434001</v>
      </c>
      <c r="C38" s="71">
        <f t="shared" si="5"/>
        <v>192192305.54717004</v>
      </c>
      <c r="D38" s="71">
        <f t="shared" si="5"/>
        <v>2414174.7844599998</v>
      </c>
      <c r="E38" s="71">
        <f t="shared" si="5"/>
        <v>194606480.33163005</v>
      </c>
      <c r="F38" s="71">
        <f t="shared" si="5"/>
        <v>24130168.092710014</v>
      </c>
      <c r="G38" s="71">
        <f t="shared" si="5"/>
        <v>26544342.877170008</v>
      </c>
      <c r="H38" s="63">
        <f>E38/B38*100</f>
        <v>88.968392692065748</v>
      </c>
    </row>
    <row r="39" spans="1:8" s="19" customFormat="1" ht="11.25" customHeight="1" x14ac:dyDescent="0.2">
      <c r="A39" s="22" t="s">
        <v>44</v>
      </c>
      <c r="B39" s="65">
        <v>218105460.39034003</v>
      </c>
      <c r="C39" s="66">
        <v>191927150.01022002</v>
      </c>
      <c r="D39" s="65">
        <v>2370566.15056</v>
      </c>
      <c r="E39" s="66">
        <f t="shared" ref="E39:E44" si="6">SUM(C39:D39)</f>
        <v>194297716.16078001</v>
      </c>
      <c r="F39" s="66">
        <f>B39-E39</f>
        <v>23807744.229560018</v>
      </c>
      <c r="G39" s="66">
        <f>B39-C39</f>
        <v>26178310.380120009</v>
      </c>
      <c r="H39" s="67">
        <f>E39/B39*100</f>
        <v>89.084297024498298</v>
      </c>
    </row>
    <row r="40" spans="1:8" s="19" customFormat="1" ht="11.25" customHeight="1" x14ac:dyDescent="0.2">
      <c r="A40" s="25" t="s">
        <v>45</v>
      </c>
      <c r="B40" s="65">
        <v>23250.743000000002</v>
      </c>
      <c r="C40" s="66">
        <v>17124.83124</v>
      </c>
      <c r="D40" s="65">
        <v>107.0318</v>
      </c>
      <c r="E40" s="66">
        <f t="shared" si="6"/>
        <v>17231.86304</v>
      </c>
      <c r="F40" s="66">
        <f>B40-E40</f>
        <v>6018.879960000002</v>
      </c>
      <c r="G40" s="66">
        <f>B40-C40</f>
        <v>6125.9117600000027</v>
      </c>
      <c r="H40" s="67">
        <f>E40/B40*100</f>
        <v>74.113171523163786</v>
      </c>
    </row>
    <row r="41" spans="1:8" s="19" customFormat="1" ht="11.25" customHeight="1" x14ac:dyDescent="0.2">
      <c r="A41" s="25" t="s">
        <v>46</v>
      </c>
      <c r="B41" s="65">
        <v>6104</v>
      </c>
      <c r="C41" s="66">
        <v>4722.1837100000002</v>
      </c>
      <c r="D41" s="65">
        <v>188.61661999999998</v>
      </c>
      <c r="E41" s="66">
        <f t="shared" si="6"/>
        <v>4910.80033</v>
      </c>
      <c r="F41" s="66">
        <f>B41-E41</f>
        <v>1193.19967</v>
      </c>
      <c r="G41" s="66">
        <f>B41-C41</f>
        <v>1381.8162899999998</v>
      </c>
      <c r="H41" s="67">
        <f>E41/B41*100</f>
        <v>80.452167922673652</v>
      </c>
    </row>
    <row r="42" spans="1:8" s="19" customFormat="1" ht="11.25" customHeight="1" x14ac:dyDescent="0.2">
      <c r="A42" s="22" t="s">
        <v>47</v>
      </c>
      <c r="B42" s="65">
        <v>465420.37099999998</v>
      </c>
      <c r="C42" s="66">
        <v>171578.15733000002</v>
      </c>
      <c r="D42" s="65">
        <v>40896.58627</v>
      </c>
      <c r="E42" s="66">
        <f t="shared" si="6"/>
        <v>212474.74360000002</v>
      </c>
      <c r="F42" s="66">
        <f>B42-E42</f>
        <v>252945.62739999997</v>
      </c>
      <c r="G42" s="66">
        <f>B42-C42</f>
        <v>293842.21366999997</v>
      </c>
      <c r="H42" s="67">
        <f>E42/B42*100</f>
        <v>45.652222558174195</v>
      </c>
    </row>
    <row r="43" spans="1:8" s="19" customFormat="1" ht="11.25" customHeight="1" x14ac:dyDescent="0.2">
      <c r="A43" s="22" t="s">
        <v>49</v>
      </c>
      <c r="B43" s="65">
        <v>47180.92</v>
      </c>
      <c r="C43" s="66">
        <v>47171.893830000001</v>
      </c>
      <c r="D43" s="65">
        <v>9.0250000000000004</v>
      </c>
      <c r="E43" s="66">
        <f t="shared" si="6"/>
        <v>47180.918830000002</v>
      </c>
      <c r="F43" s="66">
        <f>B43-E43</f>
        <v>1.1699999959091656E-3</v>
      </c>
      <c r="G43" s="66">
        <f>B43-C43</f>
        <v>9.0261699999973644</v>
      </c>
      <c r="H43" s="67">
        <f>E43/B43*100</f>
        <v>99.99999752018401</v>
      </c>
    </row>
    <row r="44" spans="1:8" s="19" customFormat="1" ht="11.25" customHeight="1" x14ac:dyDescent="0.2">
      <c r="A44" s="22" t="s">
        <v>48</v>
      </c>
      <c r="B44" s="65">
        <v>89232</v>
      </c>
      <c r="C44" s="66">
        <v>24558.470839999998</v>
      </c>
      <c r="D44" s="65">
        <v>2407.3742099999999</v>
      </c>
      <c r="E44" s="66">
        <f t="shared" si="6"/>
        <v>26965.845049999996</v>
      </c>
      <c r="F44" s="66">
        <f>B44-E44</f>
        <v>62266.154950000004</v>
      </c>
      <c r="G44" s="66">
        <f>B44-C44</f>
        <v>64673.529160000006</v>
      </c>
      <c r="H44" s="67">
        <f>E44/B44*100</f>
        <v>30.219926763941185</v>
      </c>
    </row>
    <row r="45" spans="1:8" s="19" customFormat="1" ht="11.25" customHeight="1" x14ac:dyDescent="0.2">
      <c r="A45" s="22"/>
      <c r="B45" s="66"/>
      <c r="C45" s="66"/>
      <c r="D45" s="66"/>
      <c r="E45" s="66"/>
      <c r="F45" s="66"/>
      <c r="G45" s="66"/>
      <c r="H45" s="67"/>
    </row>
    <row r="46" spans="1:8" s="19" customFormat="1" ht="11.25" customHeight="1" x14ac:dyDescent="0.2">
      <c r="A46" s="21" t="s">
        <v>50</v>
      </c>
      <c r="B46" s="65">
        <v>24478038.136320002</v>
      </c>
      <c r="C46" s="66">
        <v>22738241.330659997</v>
      </c>
      <c r="D46" s="65">
        <v>391143.63620000001</v>
      </c>
      <c r="E46" s="66">
        <f t="shared" ref="E46" si="7">SUM(C46:D46)</f>
        <v>23129384.966859996</v>
      </c>
      <c r="F46" s="66">
        <f>B46-E46</f>
        <v>1348653.1694600061</v>
      </c>
      <c r="G46" s="66">
        <f>B46-C46</f>
        <v>1739796.8056600057</v>
      </c>
      <c r="H46" s="67">
        <f>E46/B46*100</f>
        <v>94.490354325174025</v>
      </c>
    </row>
    <row r="47" spans="1:8" s="19" customFormat="1" ht="11.25" customHeight="1" x14ac:dyDescent="0.2">
      <c r="A47" s="26"/>
      <c r="B47" s="69"/>
      <c r="C47" s="69"/>
      <c r="D47" s="69"/>
      <c r="E47" s="69"/>
      <c r="F47" s="69"/>
      <c r="G47" s="69"/>
      <c r="H47" s="63"/>
    </row>
    <row r="48" spans="1:8" s="19" customFormat="1" ht="11.25" customHeight="1" x14ac:dyDescent="0.2">
      <c r="A48" s="21" t="s">
        <v>51</v>
      </c>
      <c r="B48" s="65">
        <v>760553.66499999992</v>
      </c>
      <c r="C48" s="66">
        <v>548419.79423999996</v>
      </c>
      <c r="D48" s="65">
        <v>2374.4109700000004</v>
      </c>
      <c r="E48" s="66">
        <f t="shared" ref="E48" si="8">SUM(C48:D48)</f>
        <v>550794.20520999993</v>
      </c>
      <c r="F48" s="66">
        <f>B48-E48</f>
        <v>209759.45978999999</v>
      </c>
      <c r="G48" s="66">
        <f>B48-C48</f>
        <v>212133.87075999996</v>
      </c>
      <c r="H48" s="67">
        <f>E48/B48*100</f>
        <v>72.420163172838031</v>
      </c>
    </row>
    <row r="49" spans="1:8" s="19" customFormat="1" ht="11.25" customHeight="1" x14ac:dyDescent="0.2">
      <c r="A49" s="22"/>
      <c r="B49" s="69"/>
      <c r="C49" s="69"/>
      <c r="D49" s="69"/>
      <c r="E49" s="69"/>
      <c r="F49" s="69"/>
      <c r="G49" s="69"/>
      <c r="H49" s="63"/>
    </row>
    <row r="50" spans="1:8" s="19" customFormat="1" ht="11.25" customHeight="1" x14ac:dyDescent="0.2">
      <c r="A50" s="21" t="s">
        <v>52</v>
      </c>
      <c r="B50" s="71">
        <f t="shared" ref="B50:G50" si="9">SUM(B51:B56)</f>
        <v>8857665.3479900006</v>
      </c>
      <c r="C50" s="71">
        <f t="shared" si="9"/>
        <v>7012904.9851600016</v>
      </c>
      <c r="D50" s="71">
        <f t="shared" si="9"/>
        <v>170916.60298000003</v>
      </c>
      <c r="E50" s="71">
        <f t="shared" si="9"/>
        <v>7183821.5881400006</v>
      </c>
      <c r="F50" s="71">
        <f t="shared" si="9"/>
        <v>1673843.7598500005</v>
      </c>
      <c r="G50" s="71">
        <f t="shared" si="9"/>
        <v>1844760.3628300005</v>
      </c>
      <c r="H50" s="63">
        <f>E50/B50*100</f>
        <v>81.102878759922532</v>
      </c>
    </row>
    <row r="51" spans="1:8" s="19" customFormat="1" ht="11.25" customHeight="1" x14ac:dyDescent="0.2">
      <c r="A51" s="22" t="s">
        <v>31</v>
      </c>
      <c r="B51" s="65">
        <v>6743741.5669900011</v>
      </c>
      <c r="C51" s="66">
        <v>5279168.1300000008</v>
      </c>
      <c r="D51" s="65">
        <v>128994.05454000001</v>
      </c>
      <c r="E51" s="66">
        <f t="shared" ref="E51:E56" si="10">SUM(C51:D51)</f>
        <v>5408162.1845400007</v>
      </c>
      <c r="F51" s="66">
        <f>B51-E51</f>
        <v>1335579.3824500004</v>
      </c>
      <c r="G51" s="66">
        <f>B51-C51</f>
        <v>1464573.4369900003</v>
      </c>
      <c r="H51" s="67">
        <f>E51/B51*100</f>
        <v>80.195276328684656</v>
      </c>
    </row>
    <row r="52" spans="1:8" s="19" customFormat="1" ht="11.25" customHeight="1" x14ac:dyDescent="0.2">
      <c r="A52" s="22" t="s">
        <v>53</v>
      </c>
      <c r="B52" s="65">
        <v>1078876.2830000001</v>
      </c>
      <c r="C52" s="66">
        <v>813994.47608000005</v>
      </c>
      <c r="D52" s="65">
        <v>19249.937540000003</v>
      </c>
      <c r="E52" s="66">
        <f t="shared" si="10"/>
        <v>833244.41362000001</v>
      </c>
      <c r="F52" s="66">
        <f>B52-E52</f>
        <v>245631.86938000005</v>
      </c>
      <c r="G52" s="66">
        <f>B52-C52</f>
        <v>264881.80692</v>
      </c>
      <c r="H52" s="67">
        <f>E52/B52*100</f>
        <v>77.232619416104072</v>
      </c>
    </row>
    <row r="53" spans="1:8" s="19" customFormat="1" ht="11.25" customHeight="1" x14ac:dyDescent="0.2">
      <c r="A53" s="22" t="s">
        <v>54</v>
      </c>
      <c r="B53" s="65">
        <v>476785.30800000002</v>
      </c>
      <c r="C53" s="66">
        <v>426067.93242999993</v>
      </c>
      <c r="D53" s="65">
        <v>16895.303999999996</v>
      </c>
      <c r="E53" s="66">
        <f t="shared" si="10"/>
        <v>442963.23642999993</v>
      </c>
      <c r="F53" s="66">
        <f>B53-E53</f>
        <v>33822.071570000087</v>
      </c>
      <c r="G53" s="66">
        <f>B53-C53</f>
        <v>50717.375570000091</v>
      </c>
      <c r="H53" s="67">
        <f>E53/B53*100</f>
        <v>92.906226135223093</v>
      </c>
    </row>
    <row r="54" spans="1:8" s="19" customFormat="1" ht="11.25" customHeight="1" x14ac:dyDescent="0.2">
      <c r="A54" s="22" t="s">
        <v>55</v>
      </c>
      <c r="B54" s="65">
        <v>457682.58199999999</v>
      </c>
      <c r="C54" s="66">
        <v>403229.96957999998</v>
      </c>
      <c r="D54" s="65">
        <v>3908.0498900000002</v>
      </c>
      <c r="E54" s="66">
        <f t="shared" si="10"/>
        <v>407138.01947</v>
      </c>
      <c r="F54" s="66">
        <f>B54-E54</f>
        <v>50544.562529999996</v>
      </c>
      <c r="G54" s="66">
        <f>B54-C54</f>
        <v>54452.612420000019</v>
      </c>
      <c r="H54" s="67">
        <f>E54/B54*100</f>
        <v>88.956415533855733</v>
      </c>
    </row>
    <row r="55" spans="1:8" s="19" customFormat="1" ht="11.25" customHeight="1" x14ac:dyDescent="0.2">
      <c r="A55" s="22" t="s">
        <v>56</v>
      </c>
      <c r="B55" s="65">
        <v>57121.357999999993</v>
      </c>
      <c r="C55" s="66">
        <v>54708.323909999999</v>
      </c>
      <c r="D55" s="65">
        <v>765.45642000000009</v>
      </c>
      <c r="E55" s="66">
        <f t="shared" si="10"/>
        <v>55473.780330000001</v>
      </c>
      <c r="F55" s="66">
        <f>B55-E55</f>
        <v>1647.5776699999915</v>
      </c>
      <c r="G55" s="66">
        <f>B55-C55</f>
        <v>2413.0340899999937</v>
      </c>
      <c r="H55" s="67">
        <f>E55/B55*100</f>
        <v>97.115653885539643</v>
      </c>
    </row>
    <row r="56" spans="1:8" s="19" customFormat="1" ht="11.25" customHeight="1" x14ac:dyDescent="0.2">
      <c r="A56" s="22" t="s">
        <v>57</v>
      </c>
      <c r="B56" s="65">
        <v>43458.25</v>
      </c>
      <c r="C56" s="66">
        <v>35736.153160000002</v>
      </c>
      <c r="D56" s="65">
        <v>1103.8005900000001</v>
      </c>
      <c r="E56" s="66">
        <f t="shared" si="10"/>
        <v>36839.953750000001</v>
      </c>
      <c r="F56" s="66">
        <f>B56-E56</f>
        <v>6618.2962499999994</v>
      </c>
      <c r="G56" s="66">
        <f>B56-C56</f>
        <v>7722.0968399999983</v>
      </c>
      <c r="H56" s="67">
        <f>E56/B56*100</f>
        <v>84.770909436067953</v>
      </c>
    </row>
    <row r="57" spans="1:8" s="19" customFormat="1" ht="11.25" customHeight="1" x14ac:dyDescent="0.2">
      <c r="A57" s="22"/>
      <c r="B57" s="69"/>
      <c r="C57" s="69"/>
      <c r="D57" s="69"/>
      <c r="E57" s="69"/>
      <c r="F57" s="69"/>
      <c r="G57" s="69"/>
      <c r="H57" s="63"/>
    </row>
    <row r="58" spans="1:8" s="19" customFormat="1" ht="11.25" customHeight="1" x14ac:dyDescent="0.2">
      <c r="A58" s="21" t="s">
        <v>58</v>
      </c>
      <c r="B58" s="72">
        <f t="shared" ref="B58:G58" si="11">SUM(B59:B68)</f>
        <v>8143672.4002200132</v>
      </c>
      <c r="C58" s="72">
        <f t="shared" si="11"/>
        <v>7444325.9217799986</v>
      </c>
      <c r="D58" s="72">
        <f t="shared" si="11"/>
        <v>114450.16434000002</v>
      </c>
      <c r="E58" s="72">
        <f t="shared" si="11"/>
        <v>7558776.0861199992</v>
      </c>
      <c r="F58" s="72">
        <f t="shared" si="11"/>
        <v>584896.31410001405</v>
      </c>
      <c r="G58" s="72">
        <f t="shared" si="11"/>
        <v>699346.4784400143</v>
      </c>
      <c r="H58" s="63">
        <f>E58/B58*100</f>
        <v>92.817781888129332</v>
      </c>
    </row>
    <row r="59" spans="1:8" s="19" customFormat="1" ht="11.25" customHeight="1" x14ac:dyDescent="0.2">
      <c r="A59" s="22" t="s">
        <v>59</v>
      </c>
      <c r="B59" s="65">
        <v>370151.69620001304</v>
      </c>
      <c r="C59" s="66">
        <v>280099.36468399834</v>
      </c>
      <c r="D59" s="65">
        <v>7056.5871600000064</v>
      </c>
      <c r="E59" s="66">
        <f t="shared" ref="E59:E68" si="12">SUM(C59:D59)</f>
        <v>287155.95184399834</v>
      </c>
      <c r="F59" s="66">
        <f>B59-E59</f>
        <v>82995.744356014708</v>
      </c>
      <c r="G59" s="66">
        <f>B59-C59</f>
        <v>90052.331516014703</v>
      </c>
      <c r="H59" s="67">
        <f>E59/B59*100</f>
        <v>77.57791056800464</v>
      </c>
    </row>
    <row r="60" spans="1:8" s="19" customFormat="1" ht="11.25" customHeight="1" x14ac:dyDescent="0.2">
      <c r="A60" s="22" t="s">
        <v>60</v>
      </c>
      <c r="B60" s="65">
        <v>2847601.2209999994</v>
      </c>
      <c r="C60" s="66">
        <v>2753108.3137500002</v>
      </c>
      <c r="D60" s="65">
        <v>11770.733839999999</v>
      </c>
      <c r="E60" s="66">
        <f t="shared" si="12"/>
        <v>2764879.0475900001</v>
      </c>
      <c r="F60" s="66">
        <f>B60-E60</f>
        <v>82722.173409999348</v>
      </c>
      <c r="G60" s="66">
        <f>B60-C60</f>
        <v>94492.907249999233</v>
      </c>
      <c r="H60" s="67">
        <f>E60/B60*100</f>
        <v>97.095022547400461</v>
      </c>
    </row>
    <row r="61" spans="1:8" s="19" customFormat="1" ht="11.25" customHeight="1" x14ac:dyDescent="0.2">
      <c r="A61" s="22" t="s">
        <v>61</v>
      </c>
      <c r="B61" s="65">
        <v>3573908.1498800004</v>
      </c>
      <c r="C61" s="66">
        <v>3281337.9021500004</v>
      </c>
      <c r="D61" s="65">
        <v>66705.35656</v>
      </c>
      <c r="E61" s="66">
        <f t="shared" si="12"/>
        <v>3348043.2587100007</v>
      </c>
      <c r="F61" s="66">
        <f>B61-E61</f>
        <v>225864.89116999973</v>
      </c>
      <c r="G61" s="66">
        <f>B61-C61</f>
        <v>292570.24772999994</v>
      </c>
      <c r="H61" s="67">
        <f>E61/B61*100</f>
        <v>93.680170790690767</v>
      </c>
    </row>
    <row r="62" spans="1:8" s="19" customFormat="1" ht="11.25" customHeight="1" x14ac:dyDescent="0.2">
      <c r="A62" s="22" t="s">
        <v>62</v>
      </c>
      <c r="B62" s="65">
        <v>114181.39200000002</v>
      </c>
      <c r="C62" s="66">
        <v>99445.741300000009</v>
      </c>
      <c r="D62" s="65">
        <v>503.5513400000001</v>
      </c>
      <c r="E62" s="66">
        <f t="shared" si="12"/>
        <v>99949.292640000014</v>
      </c>
      <c r="F62" s="66">
        <f>B62-E62</f>
        <v>14232.099360000007</v>
      </c>
      <c r="G62" s="66">
        <f>B62-C62</f>
        <v>14735.650700000013</v>
      </c>
      <c r="H62" s="67">
        <f>E62/B62*100</f>
        <v>87.535535247284429</v>
      </c>
    </row>
    <row r="63" spans="1:8" s="19" customFormat="1" ht="11.25" customHeight="1" x14ac:dyDescent="0.2">
      <c r="A63" s="22" t="s">
        <v>63</v>
      </c>
      <c r="B63" s="65">
        <v>729152.59210000024</v>
      </c>
      <c r="C63" s="66">
        <v>581827.29084599996</v>
      </c>
      <c r="D63" s="65">
        <v>18642.878349999995</v>
      </c>
      <c r="E63" s="66">
        <f t="shared" si="12"/>
        <v>600470.16919599997</v>
      </c>
      <c r="F63" s="66">
        <f>B63-E63</f>
        <v>128682.42290400027</v>
      </c>
      <c r="G63" s="66">
        <f>B63-C63</f>
        <v>147325.30125400028</v>
      </c>
      <c r="H63" s="67">
        <f>E63/B63*100</f>
        <v>82.351784208379797</v>
      </c>
    </row>
    <row r="64" spans="1:8" s="19" customFormat="1" ht="11.25" customHeight="1" x14ac:dyDescent="0.2">
      <c r="A64" s="22" t="s">
        <v>64</v>
      </c>
      <c r="B64" s="65">
        <v>7782</v>
      </c>
      <c r="C64" s="66">
        <v>7625.5051700000004</v>
      </c>
      <c r="D64" s="65">
        <v>99.412669999999991</v>
      </c>
      <c r="E64" s="66">
        <f t="shared" si="12"/>
        <v>7724.9178400000001</v>
      </c>
      <c r="F64" s="66">
        <f>B64-E64</f>
        <v>57.082159999999931</v>
      </c>
      <c r="G64" s="66">
        <f>B64-C64</f>
        <v>156.49482999999964</v>
      </c>
      <c r="H64" s="67">
        <f>E64/B64*100</f>
        <v>99.266484708301206</v>
      </c>
    </row>
    <row r="65" spans="1:8" s="19" customFormat="1" ht="11.25" customHeight="1" x14ac:dyDescent="0.2">
      <c r="A65" s="22" t="s">
        <v>65</v>
      </c>
      <c r="B65" s="65">
        <v>179887.82704</v>
      </c>
      <c r="C65" s="66">
        <v>141811.15575999999</v>
      </c>
      <c r="D65" s="65">
        <v>7756.1882200000009</v>
      </c>
      <c r="E65" s="66">
        <f t="shared" si="12"/>
        <v>149567.34398000001</v>
      </c>
      <c r="F65" s="66">
        <f>B65-E65</f>
        <v>30320.483059999999</v>
      </c>
      <c r="G65" s="66">
        <f>B65-C65</f>
        <v>38076.67128000001</v>
      </c>
      <c r="H65" s="67">
        <f>E65/B65*100</f>
        <v>83.144783302508898</v>
      </c>
    </row>
    <row r="66" spans="1:8" s="19" customFormat="1" ht="11.25" customHeight="1" x14ac:dyDescent="0.2">
      <c r="A66" s="22" t="s">
        <v>66</v>
      </c>
      <c r="B66" s="65">
        <v>30911.256000000001</v>
      </c>
      <c r="C66" s="66">
        <v>28136.502710000001</v>
      </c>
      <c r="D66" s="65">
        <v>33.997150000000005</v>
      </c>
      <c r="E66" s="66">
        <f t="shared" si="12"/>
        <v>28170.49986</v>
      </c>
      <c r="F66" s="66">
        <f>B66-E66</f>
        <v>2740.7561400000013</v>
      </c>
      <c r="G66" s="66">
        <f>B66-C66</f>
        <v>2774.7532900000006</v>
      </c>
      <c r="H66" s="67">
        <f>E66/B66*100</f>
        <v>91.133468856781491</v>
      </c>
    </row>
    <row r="67" spans="1:8" s="19" customFormat="1" ht="11.25" customHeight="1" x14ac:dyDescent="0.2">
      <c r="A67" s="25" t="s">
        <v>67</v>
      </c>
      <c r="B67" s="65">
        <v>30744.000000000004</v>
      </c>
      <c r="C67" s="66">
        <v>28317.166399999998</v>
      </c>
      <c r="D67" s="65">
        <v>1337.3953799999999</v>
      </c>
      <c r="E67" s="66">
        <f t="shared" si="12"/>
        <v>29654.561779999996</v>
      </c>
      <c r="F67" s="66">
        <f>B67-E67</f>
        <v>1089.4382200000073</v>
      </c>
      <c r="G67" s="66">
        <f>B67-C67</f>
        <v>2426.8336000000054</v>
      </c>
      <c r="H67" s="67">
        <f>E67/B67*100</f>
        <v>96.45642004944051</v>
      </c>
    </row>
    <row r="68" spans="1:8" s="19" customFormat="1" ht="11.25" customHeight="1" x14ac:dyDescent="0.2">
      <c r="A68" s="22" t="s">
        <v>68</v>
      </c>
      <c r="B68" s="65">
        <v>259352.266</v>
      </c>
      <c r="C68" s="66">
        <v>242616.97900999998</v>
      </c>
      <c r="D68" s="65">
        <v>544.06367</v>
      </c>
      <c r="E68" s="66">
        <f t="shared" si="12"/>
        <v>243161.04267999998</v>
      </c>
      <c r="F68" s="66">
        <f>B68-E68</f>
        <v>16191.223320000019</v>
      </c>
      <c r="G68" s="66">
        <f>B68-C68</f>
        <v>16735.286990000022</v>
      </c>
      <c r="H68" s="67">
        <f>E68/B68*100</f>
        <v>93.757053458711624</v>
      </c>
    </row>
    <row r="69" spans="1:8" s="19" customFormat="1" ht="11.25" customHeight="1" x14ac:dyDescent="0.2">
      <c r="A69" s="22"/>
      <c r="B69" s="69"/>
      <c r="C69" s="69"/>
      <c r="D69" s="69"/>
      <c r="E69" s="69"/>
      <c r="F69" s="69"/>
      <c r="G69" s="69"/>
      <c r="H69" s="63"/>
    </row>
    <row r="70" spans="1:8" s="19" customFormat="1" ht="11.25" customHeight="1" x14ac:dyDescent="0.2">
      <c r="A70" s="21" t="s">
        <v>69</v>
      </c>
      <c r="B70" s="71">
        <f t="shared" ref="B70:G70" si="13">SUM(B71:B74)</f>
        <v>6260240.8669999996</v>
      </c>
      <c r="C70" s="71">
        <f t="shared" si="13"/>
        <v>3683860.5755700003</v>
      </c>
      <c r="D70" s="71">
        <f t="shared" si="13"/>
        <v>27907.567929999997</v>
      </c>
      <c r="E70" s="71">
        <f t="shared" si="13"/>
        <v>3711768.1434999998</v>
      </c>
      <c r="F70" s="71">
        <f t="shared" si="13"/>
        <v>2548472.7234999998</v>
      </c>
      <c r="G70" s="71">
        <f t="shared" si="13"/>
        <v>2576380.2914299998</v>
      </c>
      <c r="H70" s="63">
        <f>E70/B70*100</f>
        <v>59.29113946822838</v>
      </c>
    </row>
    <row r="71" spans="1:8" s="19" customFormat="1" ht="11.25" customHeight="1" x14ac:dyDescent="0.2">
      <c r="A71" s="22" t="s">
        <v>31</v>
      </c>
      <c r="B71" s="65">
        <v>6217388.2359999996</v>
      </c>
      <c r="C71" s="66">
        <v>3643671.56146</v>
      </c>
      <c r="D71" s="65">
        <v>27590.891419999996</v>
      </c>
      <c r="E71" s="66">
        <f t="shared" ref="E71:E74" si="14">SUM(C71:D71)</f>
        <v>3671262.4528799998</v>
      </c>
      <c r="F71" s="66">
        <f>B71-E71</f>
        <v>2546125.7831199998</v>
      </c>
      <c r="G71" s="66">
        <f>B71-C71</f>
        <v>2573716.6745399996</v>
      </c>
      <c r="H71" s="67">
        <f>E71/B71*100</f>
        <v>59.048306355112423</v>
      </c>
    </row>
    <row r="72" spans="1:8" s="19" customFormat="1" ht="11.25" customHeight="1" x14ac:dyDescent="0.2">
      <c r="A72" s="22" t="s">
        <v>70</v>
      </c>
      <c r="B72" s="65">
        <v>32610.435999999998</v>
      </c>
      <c r="C72" s="66">
        <v>31751.546320000001</v>
      </c>
      <c r="D72" s="65">
        <v>257.73685999999998</v>
      </c>
      <c r="E72" s="66">
        <f t="shared" si="14"/>
        <v>32009.283180000002</v>
      </c>
      <c r="F72" s="66">
        <f>B72-E72</f>
        <v>601.1528199999957</v>
      </c>
      <c r="G72" s="66">
        <f>B72-C72</f>
        <v>858.88967999999659</v>
      </c>
      <c r="H72" s="67">
        <f>E72/B72*100</f>
        <v>98.156563070791208</v>
      </c>
    </row>
    <row r="73" spans="1:8" s="19" customFormat="1" ht="11.25" customHeight="1" x14ac:dyDescent="0.2">
      <c r="A73" s="22" t="s">
        <v>71</v>
      </c>
      <c r="B73" s="65">
        <v>1867.1949999999999</v>
      </c>
      <c r="C73" s="66">
        <v>1750.4814199999998</v>
      </c>
      <c r="D73" s="65">
        <v>20.021529999999998</v>
      </c>
      <c r="E73" s="66">
        <f t="shared" si="14"/>
        <v>1770.5029499999998</v>
      </c>
      <c r="F73" s="66">
        <f>B73-E73</f>
        <v>96.692050000000108</v>
      </c>
      <c r="G73" s="66">
        <f>B73-C73</f>
        <v>116.71358000000009</v>
      </c>
      <c r="H73" s="67">
        <f>E73/B73*100</f>
        <v>94.821534440698471</v>
      </c>
    </row>
    <row r="74" spans="1:8" s="19" customFormat="1" ht="11.25" customHeight="1" x14ac:dyDescent="0.2">
      <c r="A74" s="22" t="s">
        <v>72</v>
      </c>
      <c r="B74" s="65">
        <v>8375</v>
      </c>
      <c r="C74" s="66">
        <v>6686.9863700000005</v>
      </c>
      <c r="D74" s="65">
        <v>38.918120000000002</v>
      </c>
      <c r="E74" s="66">
        <f t="shared" si="14"/>
        <v>6725.9044900000008</v>
      </c>
      <c r="F74" s="66">
        <f>B74-E74</f>
        <v>1649.0955099999992</v>
      </c>
      <c r="G74" s="66">
        <f>B74-C74</f>
        <v>1688.0136299999995</v>
      </c>
      <c r="H74" s="67">
        <f>E74/B74*100</f>
        <v>80.309307343283592</v>
      </c>
    </row>
    <row r="75" spans="1:8" s="19" customFormat="1" ht="11.25" customHeight="1" x14ac:dyDescent="0.2">
      <c r="A75" s="22"/>
      <c r="B75" s="69"/>
      <c r="C75" s="69"/>
      <c r="D75" s="69"/>
      <c r="E75" s="69"/>
      <c r="F75" s="69"/>
      <c r="G75" s="69"/>
      <c r="H75" s="63"/>
    </row>
    <row r="76" spans="1:8" s="19" customFormat="1" ht="11.25" customHeight="1" x14ac:dyDescent="0.2">
      <c r="A76" s="21" t="s">
        <v>73</v>
      </c>
      <c r="B76" s="71">
        <f t="shared" ref="B76:G76" si="15">SUM(B77:B79)</f>
        <v>32781793.24456</v>
      </c>
      <c r="C76" s="71">
        <f t="shared" si="15"/>
        <v>29753474.45087</v>
      </c>
      <c r="D76" s="71">
        <f t="shared" si="15"/>
        <v>945738.2035399999</v>
      </c>
      <c r="E76" s="71">
        <f t="shared" si="15"/>
        <v>30699212.654410001</v>
      </c>
      <c r="F76" s="71">
        <f t="shared" si="15"/>
        <v>2082580.5901500019</v>
      </c>
      <c r="G76" s="71">
        <f t="shared" si="15"/>
        <v>3028318.7936900002</v>
      </c>
      <c r="H76" s="63">
        <f>E76/B76*100</f>
        <v>93.647142562905415</v>
      </c>
    </row>
    <row r="77" spans="1:8" s="19" customFormat="1" ht="11.25" customHeight="1" x14ac:dyDescent="0.2">
      <c r="A77" s="22" t="s">
        <v>74</v>
      </c>
      <c r="B77" s="65">
        <v>32338895.70256</v>
      </c>
      <c r="C77" s="66">
        <v>29353641.61902</v>
      </c>
      <c r="D77" s="65">
        <v>930525.65834999993</v>
      </c>
      <c r="E77" s="66">
        <f t="shared" ref="E77:E79" si="16">SUM(C77:D77)</f>
        <v>30284167.277369998</v>
      </c>
      <c r="F77" s="66">
        <f>B77-E77</f>
        <v>2054728.4251900017</v>
      </c>
      <c r="G77" s="66">
        <f>B77-C77</f>
        <v>2985254.08354</v>
      </c>
      <c r="H77" s="67">
        <f>E77/B77*100</f>
        <v>93.646262865347794</v>
      </c>
    </row>
    <row r="78" spans="1:8" s="19" customFormat="1" ht="11.25" customHeight="1" x14ac:dyDescent="0.2">
      <c r="A78" s="22" t="s">
        <v>75</v>
      </c>
      <c r="B78" s="65">
        <v>182254.43199999997</v>
      </c>
      <c r="C78" s="66">
        <v>163318.6911</v>
      </c>
      <c r="D78" s="65">
        <v>2851.7408299999997</v>
      </c>
      <c r="E78" s="66">
        <f t="shared" si="16"/>
        <v>166170.43192999999</v>
      </c>
      <c r="F78" s="66">
        <f>B78-E78</f>
        <v>16084.00006999998</v>
      </c>
      <c r="G78" s="66">
        <f>B78-C78</f>
        <v>18935.740899999975</v>
      </c>
      <c r="H78" s="67">
        <f>E78/B78*100</f>
        <v>91.174974515846074</v>
      </c>
    </row>
    <row r="79" spans="1:8" s="19" customFormat="1" ht="11.25" customHeight="1" x14ac:dyDescent="0.2">
      <c r="A79" s="22" t="s">
        <v>76</v>
      </c>
      <c r="B79" s="65">
        <v>260643.11000000004</v>
      </c>
      <c r="C79" s="66">
        <v>236514.14074999999</v>
      </c>
      <c r="D79" s="65">
        <v>12360.80436</v>
      </c>
      <c r="E79" s="66">
        <f t="shared" si="16"/>
        <v>248874.94511</v>
      </c>
      <c r="F79" s="66">
        <f>B79-E79</f>
        <v>11768.164890000044</v>
      </c>
      <c r="G79" s="66">
        <f>B79-C79</f>
        <v>24128.969250000053</v>
      </c>
      <c r="H79" s="67">
        <f>E79/B79*100</f>
        <v>95.484950709036568</v>
      </c>
    </row>
    <row r="80" spans="1:8" s="19" customFormat="1" ht="11.25" customHeight="1" x14ac:dyDescent="0.2">
      <c r="A80" s="22"/>
      <c r="B80" s="69"/>
      <c r="C80" s="69"/>
      <c r="D80" s="69"/>
      <c r="E80" s="69"/>
      <c r="F80" s="69"/>
      <c r="G80" s="69"/>
      <c r="H80" s="63"/>
    </row>
    <row r="81" spans="1:8" s="19" customFormat="1" ht="11.25" customHeight="1" x14ac:dyDescent="0.2">
      <c r="A81" s="21" t="s">
        <v>303</v>
      </c>
      <c r="B81" s="71">
        <f t="shared" ref="B81:G81" si="17">SUM(B82:B85)</f>
        <v>1896585.818</v>
      </c>
      <c r="C81" s="71">
        <f t="shared" si="17"/>
        <v>1357323.3414200002</v>
      </c>
      <c r="D81" s="71">
        <f t="shared" si="17"/>
        <v>12998.488729999999</v>
      </c>
      <c r="E81" s="71">
        <f t="shared" si="17"/>
        <v>1370321.8301499998</v>
      </c>
      <c r="F81" s="71">
        <f t="shared" si="17"/>
        <v>526263.98785000015</v>
      </c>
      <c r="G81" s="71">
        <f t="shared" si="17"/>
        <v>539262.47658000002</v>
      </c>
      <c r="H81" s="63">
        <f>E81/B81*100</f>
        <v>72.25203400471699</v>
      </c>
    </row>
    <row r="82" spans="1:8" s="19" customFormat="1" ht="11.25" customHeight="1" x14ac:dyDescent="0.2">
      <c r="A82" s="22" t="s">
        <v>44</v>
      </c>
      <c r="B82" s="65">
        <v>1614868.8840000001</v>
      </c>
      <c r="C82" s="66">
        <v>1142761.36497</v>
      </c>
      <c r="D82" s="65">
        <v>10875.68413</v>
      </c>
      <c r="E82" s="66">
        <f t="shared" ref="E82:E85" si="18">SUM(C82:D82)</f>
        <v>1153637.0490999999</v>
      </c>
      <c r="F82" s="66">
        <f>B82-E82</f>
        <v>461231.83490000013</v>
      </c>
      <c r="G82" s="66">
        <f>B82-C82</f>
        <v>472107.51903000008</v>
      </c>
      <c r="H82" s="67">
        <f>E82/B82*100</f>
        <v>71.438434446916986</v>
      </c>
    </row>
    <row r="83" spans="1:8" s="19" customFormat="1" ht="11.25" customHeight="1" x14ac:dyDescent="0.2">
      <c r="A83" s="22" t="s">
        <v>304</v>
      </c>
      <c r="B83" s="65">
        <v>0</v>
      </c>
      <c r="C83" s="66">
        <v>0</v>
      </c>
      <c r="D83" s="65">
        <v>0</v>
      </c>
      <c r="E83" s="66">
        <f t="shared" si="18"/>
        <v>0</v>
      </c>
      <c r="F83" s="66">
        <f>B83-E83</f>
        <v>0</v>
      </c>
      <c r="G83" s="66">
        <f>B83-C83</f>
        <v>0</v>
      </c>
      <c r="H83" s="67" t="e">
        <f>E83/B83*100</f>
        <v>#DIV/0!</v>
      </c>
    </row>
    <row r="84" spans="1:8" s="19" customFormat="1" ht="11.25" customHeight="1" x14ac:dyDescent="0.2">
      <c r="A84" s="22" t="s">
        <v>305</v>
      </c>
      <c r="B84" s="65">
        <v>67573.389999999985</v>
      </c>
      <c r="C84" s="66">
        <v>56102.475429999999</v>
      </c>
      <c r="D84" s="65">
        <v>73.525289999999998</v>
      </c>
      <c r="E84" s="66">
        <f t="shared" si="18"/>
        <v>56176.000719999996</v>
      </c>
      <c r="F84" s="66">
        <f>B84-E84</f>
        <v>11397.389279999989</v>
      </c>
      <c r="G84" s="66">
        <f>B84-C84</f>
        <v>11470.914569999986</v>
      </c>
      <c r="H84" s="67">
        <f>E84/B84*100</f>
        <v>83.13331730138151</v>
      </c>
    </row>
    <row r="85" spans="1:8" s="19" customFormat="1" ht="11.25" customHeight="1" x14ac:dyDescent="0.2">
      <c r="A85" s="22" t="s">
        <v>306</v>
      </c>
      <c r="B85" s="65">
        <v>214143.54400000002</v>
      </c>
      <c r="C85" s="66">
        <v>158459.50102000003</v>
      </c>
      <c r="D85" s="65">
        <v>2049.2793099999999</v>
      </c>
      <c r="E85" s="66">
        <f t="shared" si="18"/>
        <v>160508.78033000004</v>
      </c>
      <c r="F85" s="66">
        <f>B85-E85</f>
        <v>53634.763669999986</v>
      </c>
      <c r="G85" s="66">
        <f>B85-C85</f>
        <v>55684.042979999998</v>
      </c>
      <c r="H85" s="67">
        <f>E85/B85*100</f>
        <v>74.953826452970262</v>
      </c>
    </row>
    <row r="86" spans="1:8" s="19" customFormat="1" ht="11.25" customHeight="1" x14ac:dyDescent="0.2">
      <c r="A86" s="73"/>
      <c r="B86" s="65"/>
      <c r="C86" s="66"/>
      <c r="D86" s="65"/>
      <c r="E86" s="66"/>
      <c r="F86" s="66"/>
      <c r="G86" s="66"/>
      <c r="H86" s="67"/>
    </row>
    <row r="87" spans="1:8" s="19" customFormat="1" ht="11.25" customHeight="1" x14ac:dyDescent="0.2">
      <c r="A87" s="21" t="s">
        <v>77</v>
      </c>
      <c r="B87" s="71">
        <f>SUM(B88:B97)</f>
        <v>98072638.213740021</v>
      </c>
      <c r="C87" s="71">
        <f t="shared" ref="C87:G87" si="19">SUM(C88:C97)</f>
        <v>91605506.554440022</v>
      </c>
      <c r="D87" s="71">
        <f t="shared" si="19"/>
        <v>304540.85668000003</v>
      </c>
      <c r="E87" s="71">
        <f t="shared" si="19"/>
        <v>91910047.411120027</v>
      </c>
      <c r="F87" s="71">
        <f t="shared" si="19"/>
        <v>6162590.8026199834</v>
      </c>
      <c r="G87" s="71">
        <f t="shared" si="19"/>
        <v>6467131.6592999864</v>
      </c>
      <c r="H87" s="63">
        <f>E87/B87*100</f>
        <v>93.716299556264389</v>
      </c>
    </row>
    <row r="88" spans="1:8" s="19" customFormat="1" ht="11.25" customHeight="1" x14ac:dyDescent="0.2">
      <c r="A88" s="22" t="s">
        <v>59</v>
      </c>
      <c r="B88" s="65">
        <v>2628433.6269699996</v>
      </c>
      <c r="C88" s="66">
        <v>2521662.3580900002</v>
      </c>
      <c r="D88" s="65">
        <v>35750.780340000005</v>
      </c>
      <c r="E88" s="66">
        <f t="shared" ref="E88:E97" si="20">SUM(C88:D88)</f>
        <v>2557413.1384300003</v>
      </c>
      <c r="F88" s="66">
        <f>B88-E88</f>
        <v>71020.488539999351</v>
      </c>
      <c r="G88" s="66">
        <f>B88-C88</f>
        <v>106771.26887999941</v>
      </c>
      <c r="H88" s="67">
        <f>E88/B88*100</f>
        <v>97.297991936670272</v>
      </c>
    </row>
    <row r="89" spans="1:8" s="19" customFormat="1" ht="11.25" customHeight="1" x14ac:dyDescent="0.2">
      <c r="A89" s="22" t="s">
        <v>78</v>
      </c>
      <c r="B89" s="65">
        <v>10346963.684850007</v>
      </c>
      <c r="C89" s="66">
        <v>8668773.9047599994</v>
      </c>
      <c r="D89" s="65">
        <v>113809.62766</v>
      </c>
      <c r="E89" s="66">
        <f t="shared" si="20"/>
        <v>8782583.5324200001</v>
      </c>
      <c r="F89" s="66">
        <f>B89-E89</f>
        <v>1564380.1524300072</v>
      </c>
      <c r="G89" s="66">
        <f>B89-C89</f>
        <v>1678189.7800900079</v>
      </c>
      <c r="H89" s="67">
        <f>E89/B89*100</f>
        <v>84.880780487124269</v>
      </c>
    </row>
    <row r="90" spans="1:8" s="19" customFormat="1" ht="11.25" customHeight="1" x14ac:dyDescent="0.2">
      <c r="A90" s="22" t="s">
        <v>79</v>
      </c>
      <c r="B90" s="65">
        <v>6305878.2280999999</v>
      </c>
      <c r="C90" s="66">
        <v>6205983.41756</v>
      </c>
      <c r="D90" s="65">
        <v>14033.377289999997</v>
      </c>
      <c r="E90" s="66">
        <f t="shared" si="20"/>
        <v>6220016.7948500002</v>
      </c>
      <c r="F90" s="66">
        <f>B90-E90</f>
        <v>85861.433249999769</v>
      </c>
      <c r="G90" s="66">
        <f>B90-C90</f>
        <v>99894.810539999977</v>
      </c>
      <c r="H90" s="67">
        <f>E90/B90*100</f>
        <v>98.638390559662454</v>
      </c>
    </row>
    <row r="91" spans="1:8" s="19" customFormat="1" ht="11.25" customHeight="1" x14ac:dyDescent="0.2">
      <c r="A91" s="22" t="s">
        <v>80</v>
      </c>
      <c r="B91" s="65">
        <v>84893.217000000004</v>
      </c>
      <c r="C91" s="66">
        <v>72176.240650000007</v>
      </c>
      <c r="D91" s="65">
        <v>3862.9428800000001</v>
      </c>
      <c r="E91" s="66">
        <f t="shared" si="20"/>
        <v>76039.183530000009</v>
      </c>
      <c r="F91" s="66">
        <f>B91-E91</f>
        <v>8854.0334699999948</v>
      </c>
      <c r="G91" s="66">
        <f>B91-C91</f>
        <v>12716.976349999997</v>
      </c>
      <c r="H91" s="67">
        <f>E91/B91*100</f>
        <v>89.570387620014458</v>
      </c>
    </row>
    <row r="92" spans="1:8" s="19" customFormat="1" ht="11.25" customHeight="1" x14ac:dyDescent="0.2">
      <c r="A92" s="22" t="s">
        <v>81</v>
      </c>
      <c r="B92" s="65">
        <v>607146.473</v>
      </c>
      <c r="C92" s="66">
        <v>576641.79788999993</v>
      </c>
      <c r="D92" s="65">
        <v>12314.51326</v>
      </c>
      <c r="E92" s="66">
        <f t="shared" si="20"/>
        <v>588956.31114999996</v>
      </c>
      <c r="F92" s="66">
        <f>B92-E92</f>
        <v>18190.161850000033</v>
      </c>
      <c r="G92" s="66">
        <f>B92-C92</f>
        <v>30504.675110000069</v>
      </c>
      <c r="H92" s="67">
        <f>E92/B92*100</f>
        <v>97.003991185171543</v>
      </c>
    </row>
    <row r="93" spans="1:8" s="19" customFormat="1" ht="11.25" customHeight="1" x14ac:dyDescent="0.2">
      <c r="A93" s="22" t="s">
        <v>82</v>
      </c>
      <c r="B93" s="65">
        <v>77127345.574819997</v>
      </c>
      <c r="C93" s="66">
        <v>72624372.011140019</v>
      </c>
      <c r="D93" s="65">
        <v>103517.34666999998</v>
      </c>
      <c r="E93" s="66">
        <f t="shared" si="20"/>
        <v>72727889.35781002</v>
      </c>
      <c r="F93" s="66">
        <f>B93-E93</f>
        <v>4399456.2170099765</v>
      </c>
      <c r="G93" s="66">
        <f>B93-C93</f>
        <v>4502973.5636799783</v>
      </c>
      <c r="H93" s="67">
        <f>E93/B93*100</f>
        <v>94.295854234031523</v>
      </c>
    </row>
    <row r="94" spans="1:8" s="19" customFormat="1" ht="11.25" customHeight="1" x14ac:dyDescent="0.2">
      <c r="A94" s="22" t="s">
        <v>83</v>
      </c>
      <c r="B94" s="65">
        <v>644427.32699999993</v>
      </c>
      <c r="C94" s="66">
        <v>623485.31145000004</v>
      </c>
      <c r="D94" s="65">
        <v>20746.180499999999</v>
      </c>
      <c r="E94" s="66">
        <f t="shared" si="20"/>
        <v>644231.49195000005</v>
      </c>
      <c r="F94" s="66">
        <f>B94-E94</f>
        <v>195.83504999987781</v>
      </c>
      <c r="G94" s="66">
        <f>B94-C94</f>
        <v>20942.015549999895</v>
      </c>
      <c r="H94" s="67">
        <f>E94/B94*100</f>
        <v>99.969610995407109</v>
      </c>
    </row>
    <row r="95" spans="1:8" s="19" customFormat="1" ht="11.25" customHeight="1" x14ac:dyDescent="0.2">
      <c r="A95" s="22" t="s">
        <v>322</v>
      </c>
      <c r="B95" s="65">
        <v>231832.20599999998</v>
      </c>
      <c r="C95" s="66">
        <v>231266.81578</v>
      </c>
      <c r="D95" s="65">
        <v>116.02013000000001</v>
      </c>
      <c r="E95" s="66">
        <f t="shared" si="20"/>
        <v>231382.83590999999</v>
      </c>
      <c r="F95" s="66">
        <f>B95-E95</f>
        <v>449.37008999998216</v>
      </c>
      <c r="G95" s="66">
        <f>B95-C95</f>
        <v>565.39021999997203</v>
      </c>
      <c r="H95" s="67">
        <f>E95/B95*100</f>
        <v>99.806165805108208</v>
      </c>
    </row>
    <row r="96" spans="1:8" s="19" customFormat="1" ht="11.25" customHeight="1" x14ac:dyDescent="0.2">
      <c r="A96" s="22" t="s">
        <v>323</v>
      </c>
      <c r="B96" s="65">
        <v>44645</v>
      </c>
      <c r="C96" s="66">
        <v>41828.247659999994</v>
      </c>
      <c r="D96" s="65">
        <v>4.9096200000000003</v>
      </c>
      <c r="E96" s="66">
        <f t="shared" si="20"/>
        <v>41833.157279999992</v>
      </c>
      <c r="F96" s="66">
        <f>B96-E96</f>
        <v>2811.8427200000078</v>
      </c>
      <c r="G96" s="66">
        <f>B96-C96</f>
        <v>2816.7523400000064</v>
      </c>
      <c r="H96" s="67">
        <f>E96/B96*100</f>
        <v>93.701774622018135</v>
      </c>
    </row>
    <row r="97" spans="1:8" s="19" customFormat="1" ht="11.25" customHeight="1" x14ac:dyDescent="0.2">
      <c r="A97" s="22" t="s">
        <v>139</v>
      </c>
      <c r="B97" s="65">
        <v>51072.876000000004</v>
      </c>
      <c r="C97" s="66">
        <v>39316.449460000003</v>
      </c>
      <c r="D97" s="65">
        <v>385.15833000000003</v>
      </c>
      <c r="E97" s="66">
        <f t="shared" si="20"/>
        <v>39701.607790000002</v>
      </c>
      <c r="F97" s="66">
        <f>B97-E97</f>
        <v>11371.268210000002</v>
      </c>
      <c r="G97" s="66">
        <f>B97-C97</f>
        <v>11756.42654</v>
      </c>
      <c r="H97" s="67">
        <f>E97/B97*100</f>
        <v>77.735210740824542</v>
      </c>
    </row>
    <row r="98" spans="1:8" s="19" customFormat="1" ht="11.25" customHeight="1" x14ac:dyDescent="0.2">
      <c r="A98" s="22"/>
      <c r="B98" s="69"/>
      <c r="C98" s="69"/>
      <c r="D98" s="69"/>
      <c r="E98" s="69"/>
      <c r="F98" s="69"/>
      <c r="G98" s="69"/>
      <c r="H98" s="63"/>
    </row>
    <row r="99" spans="1:8" s="19" customFormat="1" ht="11.25" customHeight="1" x14ac:dyDescent="0.2">
      <c r="A99" s="21" t="s">
        <v>84</v>
      </c>
      <c r="B99" s="71">
        <f t="shared" ref="B99:G99" si="21">SUM(B100:B109)</f>
        <v>8824685.8870000001</v>
      </c>
      <c r="C99" s="71">
        <f t="shared" si="21"/>
        <v>8147942.5692299996</v>
      </c>
      <c r="D99" s="71">
        <f t="shared" si="21"/>
        <v>179864.22586000001</v>
      </c>
      <c r="E99" s="71">
        <f t="shared" si="21"/>
        <v>8327806.7950899992</v>
      </c>
      <c r="F99" s="71">
        <f t="shared" si="21"/>
        <v>496879.09190999938</v>
      </c>
      <c r="G99" s="71">
        <f t="shared" si="21"/>
        <v>676743.31776999938</v>
      </c>
      <c r="H99" s="63">
        <f>E99/B99*100</f>
        <v>94.369441606505518</v>
      </c>
    </row>
    <row r="100" spans="1:8" s="19" customFormat="1" ht="11.25" customHeight="1" x14ac:dyDescent="0.2">
      <c r="A100" s="22" t="s">
        <v>31</v>
      </c>
      <c r="B100" s="65">
        <v>3169538.6399999997</v>
      </c>
      <c r="C100" s="66">
        <v>2981538.8119999999</v>
      </c>
      <c r="D100" s="65">
        <v>10502.82033</v>
      </c>
      <c r="E100" s="66">
        <f t="shared" ref="E100:E109" si="22">SUM(C100:D100)</f>
        <v>2992041.6323299999</v>
      </c>
      <c r="F100" s="66">
        <f>B100-E100</f>
        <v>177497.00766999973</v>
      </c>
      <c r="G100" s="66">
        <f>B100-C100</f>
        <v>187999.82799999975</v>
      </c>
      <c r="H100" s="67">
        <f>E100/B100*100</f>
        <v>94.399910276216104</v>
      </c>
    </row>
    <row r="101" spans="1:8" s="19" customFormat="1" ht="11.25" customHeight="1" x14ac:dyDescent="0.2">
      <c r="A101" s="22" t="s">
        <v>85</v>
      </c>
      <c r="B101" s="65">
        <v>1147559.308</v>
      </c>
      <c r="C101" s="66">
        <v>1011359.5660100001</v>
      </c>
      <c r="D101" s="65">
        <v>43463.125650000002</v>
      </c>
      <c r="E101" s="66">
        <f t="shared" si="22"/>
        <v>1054822.69166</v>
      </c>
      <c r="F101" s="66">
        <f>B101-E101</f>
        <v>92736.61633999995</v>
      </c>
      <c r="G101" s="66">
        <f>B101-C101</f>
        <v>136199.74198999989</v>
      </c>
      <c r="H101" s="67">
        <f>E101/B101*100</f>
        <v>91.918795334280006</v>
      </c>
    </row>
    <row r="102" spans="1:8" s="19" customFormat="1" ht="11.25" customHeight="1" x14ac:dyDescent="0.2">
      <c r="A102" s="22" t="s">
        <v>86</v>
      </c>
      <c r="B102" s="65">
        <v>473696.03399999999</v>
      </c>
      <c r="C102" s="66">
        <v>468766.21704000002</v>
      </c>
      <c r="D102" s="65">
        <v>3256.5782200000003</v>
      </c>
      <c r="E102" s="66">
        <f t="shared" si="22"/>
        <v>472022.79526000004</v>
      </c>
      <c r="F102" s="66">
        <f>B102-E102</f>
        <v>1673.2387399999425</v>
      </c>
      <c r="G102" s="66">
        <f>B102-C102</f>
        <v>4929.8169599999674</v>
      </c>
      <c r="H102" s="67">
        <f>E102/B102*100</f>
        <v>99.646769527312543</v>
      </c>
    </row>
    <row r="103" spans="1:8" s="19" customFormat="1" ht="11.25" customHeight="1" x14ac:dyDescent="0.2">
      <c r="A103" s="22" t="s">
        <v>87</v>
      </c>
      <c r="B103" s="65">
        <v>586178.10999999987</v>
      </c>
      <c r="C103" s="66">
        <v>510802.48634000006</v>
      </c>
      <c r="D103" s="65">
        <v>9051.1090500000009</v>
      </c>
      <c r="E103" s="66">
        <f t="shared" si="22"/>
        <v>519853.59539000009</v>
      </c>
      <c r="F103" s="66">
        <f>B103-E103</f>
        <v>66324.51460999978</v>
      </c>
      <c r="G103" s="66">
        <f>B103-C103</f>
        <v>75375.623659999808</v>
      </c>
      <c r="H103" s="67">
        <f>E103/B103*100</f>
        <v>88.685262469115429</v>
      </c>
    </row>
    <row r="104" spans="1:8" s="19" customFormat="1" ht="11.25" customHeight="1" x14ac:dyDescent="0.2">
      <c r="A104" s="22" t="s">
        <v>88</v>
      </c>
      <c r="B104" s="65">
        <v>666947.34400000004</v>
      </c>
      <c r="C104" s="66">
        <v>600016.39165000001</v>
      </c>
      <c r="D104" s="65">
        <v>14466.892689999999</v>
      </c>
      <c r="E104" s="66">
        <f t="shared" si="22"/>
        <v>614483.28434000001</v>
      </c>
      <c r="F104" s="66">
        <f>B104-E104</f>
        <v>52464.059660000028</v>
      </c>
      <c r="G104" s="66">
        <f>B104-C104</f>
        <v>66930.952350000036</v>
      </c>
      <c r="H104" s="67">
        <f>E104/B104*100</f>
        <v>92.133702887944921</v>
      </c>
    </row>
    <row r="105" spans="1:8" s="19" customFormat="1" ht="11.25" customHeight="1" x14ac:dyDescent="0.2">
      <c r="A105" s="22" t="s">
        <v>89</v>
      </c>
      <c r="B105" s="65">
        <v>72580.106</v>
      </c>
      <c r="C105" s="66">
        <v>61196.17669</v>
      </c>
      <c r="D105" s="65">
        <v>275.64526000000001</v>
      </c>
      <c r="E105" s="66">
        <f t="shared" si="22"/>
        <v>61471.821949999998</v>
      </c>
      <c r="F105" s="66">
        <f>B105-E105</f>
        <v>11108.284050000002</v>
      </c>
      <c r="G105" s="66">
        <f>B105-C105</f>
        <v>11383.92931</v>
      </c>
      <c r="H105" s="67">
        <f>E105/B105*100</f>
        <v>84.695139395359931</v>
      </c>
    </row>
    <row r="106" spans="1:8" s="19" customFormat="1" ht="11.25" customHeight="1" x14ac:dyDescent="0.2">
      <c r="A106" s="22" t="s">
        <v>90</v>
      </c>
      <c r="B106" s="65">
        <v>481783.73</v>
      </c>
      <c r="C106" s="66">
        <v>419496.28950999997</v>
      </c>
      <c r="D106" s="65">
        <v>5611.0691999999999</v>
      </c>
      <c r="E106" s="66">
        <f t="shared" si="22"/>
        <v>425107.35871</v>
      </c>
      <c r="F106" s="66">
        <f>B106-E106</f>
        <v>56676.371289999981</v>
      </c>
      <c r="G106" s="66">
        <f>B106-C106</f>
        <v>62287.440490000008</v>
      </c>
      <c r="H106" s="67">
        <f>E106/B106*100</f>
        <v>88.236138383087365</v>
      </c>
    </row>
    <row r="107" spans="1:8" s="19" customFormat="1" ht="11.25" customHeight="1" x14ac:dyDescent="0.2">
      <c r="A107" s="22" t="s">
        <v>91</v>
      </c>
      <c r="B107" s="65">
        <v>413558.47600000002</v>
      </c>
      <c r="C107" s="66">
        <v>373871.35542000009</v>
      </c>
      <c r="D107" s="65">
        <v>8326.1817600000177</v>
      </c>
      <c r="E107" s="66">
        <f t="shared" si="22"/>
        <v>382197.5371800001</v>
      </c>
      <c r="F107" s="66">
        <f>B107-E107</f>
        <v>31360.938819999923</v>
      </c>
      <c r="G107" s="66">
        <f>B107-C107</f>
        <v>39687.12057999993</v>
      </c>
      <c r="H107" s="67">
        <f>E107/B107*100</f>
        <v>92.416806657349255</v>
      </c>
    </row>
    <row r="108" spans="1:8" s="19" customFormat="1" ht="11.25" customHeight="1" x14ac:dyDescent="0.2">
      <c r="A108" s="22" t="s">
        <v>92</v>
      </c>
      <c r="B108" s="65">
        <v>65493.590000000004</v>
      </c>
      <c r="C108" s="66">
        <v>57060.607640000002</v>
      </c>
      <c r="D108" s="65">
        <v>1394.9216299999998</v>
      </c>
      <c r="E108" s="66">
        <f t="shared" si="22"/>
        <v>58455.529269999999</v>
      </c>
      <c r="F108" s="66">
        <f>B108-E108</f>
        <v>7038.0607300000047</v>
      </c>
      <c r="G108" s="66">
        <f>B108-C108</f>
        <v>8432.9823600000018</v>
      </c>
      <c r="H108" s="67">
        <f>E108/B108*100</f>
        <v>89.253817465190096</v>
      </c>
    </row>
    <row r="109" spans="1:8" s="19" customFormat="1" ht="11.25" customHeight="1" x14ac:dyDescent="0.2">
      <c r="A109" s="22" t="s">
        <v>93</v>
      </c>
      <c r="B109" s="65">
        <v>1747350.5490000001</v>
      </c>
      <c r="C109" s="66">
        <v>1663834.6669300001</v>
      </c>
      <c r="D109" s="65">
        <v>83515.882069999992</v>
      </c>
      <c r="E109" s="66">
        <f t="shared" si="22"/>
        <v>1747350.5490000001</v>
      </c>
      <c r="F109" s="66">
        <f>B109-E109</f>
        <v>0</v>
      </c>
      <c r="G109" s="66">
        <f>B109-C109</f>
        <v>83515.882070000051</v>
      </c>
      <c r="H109" s="67">
        <f>E109/B109*100</f>
        <v>100</v>
      </c>
    </row>
    <row r="110" spans="1:8" s="19" customFormat="1" ht="11.25" customHeight="1" x14ac:dyDescent="0.2">
      <c r="A110" s="22"/>
      <c r="B110" s="69"/>
      <c r="C110" s="69"/>
      <c r="D110" s="69"/>
      <c r="E110" s="69"/>
      <c r="F110" s="69"/>
      <c r="G110" s="69"/>
      <c r="H110" s="63"/>
    </row>
    <row r="111" spans="1:8" s="19" customFormat="1" ht="11.25" customHeight="1" x14ac:dyDescent="0.2">
      <c r="A111" s="21" t="s">
        <v>94</v>
      </c>
      <c r="B111" s="71">
        <f t="shared" ref="B111:G111" si="23">SUM(B112:B120)</f>
        <v>4427250.2715500006</v>
      </c>
      <c r="C111" s="71">
        <f t="shared" si="23"/>
        <v>3730590.6508500003</v>
      </c>
      <c r="D111" s="71">
        <f t="shared" si="23"/>
        <v>121577.992038</v>
      </c>
      <c r="E111" s="71">
        <f t="shared" si="23"/>
        <v>3852168.6428879998</v>
      </c>
      <c r="F111" s="71">
        <f t="shared" si="23"/>
        <v>575081.62866200064</v>
      </c>
      <c r="G111" s="71">
        <f t="shared" si="23"/>
        <v>696659.62070000067</v>
      </c>
      <c r="H111" s="63">
        <f>E111/B111*100</f>
        <v>87.010410675051759</v>
      </c>
    </row>
    <row r="112" spans="1:8" s="19" customFormat="1" ht="11.25" customHeight="1" x14ac:dyDescent="0.2">
      <c r="A112" s="22" t="s">
        <v>31</v>
      </c>
      <c r="B112" s="65">
        <v>2594347.0959800007</v>
      </c>
      <c r="C112" s="66">
        <v>2052069.6105800001</v>
      </c>
      <c r="D112" s="65">
        <v>82957.546660000007</v>
      </c>
      <c r="E112" s="66">
        <f t="shared" ref="E112:E120" si="24">SUM(C112:D112)</f>
        <v>2135027.1572400001</v>
      </c>
      <c r="F112" s="66">
        <f>B112-E112</f>
        <v>459319.93874000059</v>
      </c>
      <c r="G112" s="66">
        <f>B112-C112</f>
        <v>542277.48540000059</v>
      </c>
      <c r="H112" s="67">
        <f>E112/B112*100</f>
        <v>82.29535518004792</v>
      </c>
    </row>
    <row r="113" spans="1:8" s="19" customFormat="1" ht="11.25" customHeight="1" x14ac:dyDescent="0.2">
      <c r="A113" s="22" t="s">
        <v>95</v>
      </c>
      <c r="B113" s="65">
        <v>15567</v>
      </c>
      <c r="C113" s="66">
        <v>15333.65799</v>
      </c>
      <c r="D113" s="65">
        <v>146.44789</v>
      </c>
      <c r="E113" s="66">
        <f t="shared" si="24"/>
        <v>15480.105879999999</v>
      </c>
      <c r="F113" s="66">
        <f>B113-E113</f>
        <v>86.894120000000839</v>
      </c>
      <c r="G113" s="66">
        <f>B113-C113</f>
        <v>233.3420100000003</v>
      </c>
      <c r="H113" s="67">
        <f>E113/B113*100</f>
        <v>99.44180561444081</v>
      </c>
    </row>
    <row r="114" spans="1:8" s="19" customFormat="1" ht="11.25" customHeight="1" x14ac:dyDescent="0.2">
      <c r="A114" s="22" t="s">
        <v>96</v>
      </c>
      <c r="B114" s="65">
        <v>94690.44299999997</v>
      </c>
      <c r="C114" s="66">
        <v>87205.855559999982</v>
      </c>
      <c r="D114" s="65">
        <v>1445.9718279999997</v>
      </c>
      <c r="E114" s="66">
        <f t="shared" si="24"/>
        <v>88651.827387999976</v>
      </c>
      <c r="F114" s="66">
        <f>B114-E114</f>
        <v>6038.6156119999941</v>
      </c>
      <c r="G114" s="66">
        <f>B114-C114</f>
        <v>7484.5874399999884</v>
      </c>
      <c r="H114" s="67">
        <f>E114/B114*100</f>
        <v>93.622782383645628</v>
      </c>
    </row>
    <row r="115" spans="1:8" s="19" customFormat="1" ht="11.25" customHeight="1" x14ac:dyDescent="0.2">
      <c r="A115" s="22" t="s">
        <v>97</v>
      </c>
      <c r="B115" s="65">
        <v>596070.04500000016</v>
      </c>
      <c r="C115" s="66">
        <v>558351.73408000008</v>
      </c>
      <c r="D115" s="65">
        <v>12870.485939999999</v>
      </c>
      <c r="E115" s="66">
        <f t="shared" si="24"/>
        <v>571222.22002000012</v>
      </c>
      <c r="F115" s="66">
        <f>B115-E115</f>
        <v>24847.824980000034</v>
      </c>
      <c r="G115" s="66">
        <f>B115-C115</f>
        <v>37718.310920000076</v>
      </c>
      <c r="H115" s="67">
        <f>E115/B115*100</f>
        <v>95.831391765375486</v>
      </c>
    </row>
    <row r="116" spans="1:8" s="19" customFormat="1" ht="11.25" customHeight="1" x14ac:dyDescent="0.2">
      <c r="A116" s="22" t="s">
        <v>98</v>
      </c>
      <c r="B116" s="65">
        <v>42888</v>
      </c>
      <c r="C116" s="66">
        <v>36311.513460000002</v>
      </c>
      <c r="D116" s="65">
        <v>58.660449999999997</v>
      </c>
      <c r="E116" s="66">
        <f t="shared" si="24"/>
        <v>36370.173910000005</v>
      </c>
      <c r="F116" s="66">
        <f>B116-E116</f>
        <v>6517.826089999995</v>
      </c>
      <c r="G116" s="66">
        <f>B116-C116</f>
        <v>6576.4865399999981</v>
      </c>
      <c r="H116" s="67">
        <f>E116/B116*100</f>
        <v>84.802681192874473</v>
      </c>
    </row>
    <row r="117" spans="1:8" s="19" customFormat="1" ht="11.25" customHeight="1" x14ac:dyDescent="0.2">
      <c r="A117" s="22" t="s">
        <v>99</v>
      </c>
      <c r="B117" s="65">
        <v>86000.756569999983</v>
      </c>
      <c r="C117" s="66">
        <v>78820.374030000021</v>
      </c>
      <c r="D117" s="65">
        <v>1971.5400700000002</v>
      </c>
      <c r="E117" s="66">
        <f t="shared" si="24"/>
        <v>80791.914100000024</v>
      </c>
      <c r="F117" s="66">
        <f>B117-E117</f>
        <v>5208.8424699999596</v>
      </c>
      <c r="G117" s="66">
        <f>B117-C117</f>
        <v>7180.3825399999623</v>
      </c>
      <c r="H117" s="67">
        <f>E117/B117*100</f>
        <v>93.943259713348866</v>
      </c>
    </row>
    <row r="118" spans="1:8" s="19" customFormat="1" ht="11.25" customHeight="1" x14ac:dyDescent="0.2">
      <c r="A118" s="22" t="s">
        <v>314</v>
      </c>
      <c r="B118" s="65">
        <v>415712.35600000003</v>
      </c>
      <c r="C118" s="66">
        <v>354592.37670999998</v>
      </c>
      <c r="D118" s="65">
        <v>15681.430130000001</v>
      </c>
      <c r="E118" s="66">
        <f t="shared" si="24"/>
        <v>370273.80683999998</v>
      </c>
      <c r="F118" s="66">
        <f>B118-E118</f>
        <v>45438.549160000053</v>
      </c>
      <c r="G118" s="66">
        <f>B118-C118</f>
        <v>61119.979290000047</v>
      </c>
      <c r="H118" s="67">
        <f>E118/B118*100</f>
        <v>89.069714069311885</v>
      </c>
    </row>
    <row r="119" spans="1:8" s="19" customFormat="1" ht="11.25" customHeight="1" x14ac:dyDescent="0.2">
      <c r="A119" s="22" t="s">
        <v>100</v>
      </c>
      <c r="B119" s="65">
        <v>209668.69299999997</v>
      </c>
      <c r="C119" s="66">
        <v>188525.87918000002</v>
      </c>
      <c r="D119" s="65">
        <v>87.905810000000002</v>
      </c>
      <c r="E119" s="66">
        <f t="shared" si="24"/>
        <v>188613.78499000001</v>
      </c>
      <c r="F119" s="66">
        <f>B119-E119</f>
        <v>21054.908009999956</v>
      </c>
      <c r="G119" s="66">
        <f>B119-C119</f>
        <v>21142.813819999952</v>
      </c>
      <c r="H119" s="67">
        <f>E119/B119*100</f>
        <v>89.958010560021975</v>
      </c>
    </row>
    <row r="120" spans="1:8" s="19" customFormat="1" ht="11.25" customHeight="1" x14ac:dyDescent="0.2">
      <c r="A120" s="22" t="s">
        <v>101</v>
      </c>
      <c r="B120" s="65">
        <v>372305.88199999998</v>
      </c>
      <c r="C120" s="66">
        <v>359379.64925999998</v>
      </c>
      <c r="D120" s="65">
        <v>6358.0032599999995</v>
      </c>
      <c r="E120" s="66">
        <f t="shared" si="24"/>
        <v>365737.65252</v>
      </c>
      <c r="F120" s="66">
        <f>B120-E120</f>
        <v>6568.22947999998</v>
      </c>
      <c r="G120" s="66">
        <f>B120-C120</f>
        <v>12926.232740000007</v>
      </c>
      <c r="H120" s="67">
        <f>E120/B120*100</f>
        <v>98.235797553152821</v>
      </c>
    </row>
    <row r="121" spans="1:8" s="19" customFormat="1" ht="11.25" customHeight="1" x14ac:dyDescent="0.2">
      <c r="A121" s="26"/>
      <c r="B121" s="69"/>
      <c r="C121" s="69"/>
      <c r="D121" s="69"/>
      <c r="E121" s="69"/>
      <c r="F121" s="69"/>
      <c r="G121" s="69"/>
      <c r="H121" s="63"/>
    </row>
    <row r="122" spans="1:8" s="19" customFormat="1" ht="12" x14ac:dyDescent="0.2">
      <c r="A122" s="21" t="s">
        <v>102</v>
      </c>
      <c r="B122" s="71">
        <f t="shared" ref="B122:G122" si="25">+B123+B131</f>
        <v>87023262.705279991</v>
      </c>
      <c r="C122" s="71">
        <f t="shared" si="25"/>
        <v>80986436.815970019</v>
      </c>
      <c r="D122" s="71">
        <f t="shared" si="25"/>
        <v>1823580.4425000008</v>
      </c>
      <c r="E122" s="71">
        <f t="shared" si="25"/>
        <v>82810017.258469999</v>
      </c>
      <c r="F122" s="71">
        <f t="shared" si="25"/>
        <v>4213245.4468099922</v>
      </c>
      <c r="G122" s="71">
        <f t="shared" si="25"/>
        <v>6036825.8893099902</v>
      </c>
      <c r="H122" s="67">
        <f>E122/B122*100</f>
        <v>95.158483702135015</v>
      </c>
    </row>
    <row r="123" spans="1:8" s="19" customFormat="1" ht="11.25" customHeight="1" x14ac:dyDescent="0.2">
      <c r="A123" s="27" t="s">
        <v>103</v>
      </c>
      <c r="B123" s="82">
        <f t="shared" ref="B123:G123" si="26">SUM(B124:B128)</f>
        <v>5810399.8509999998</v>
      </c>
      <c r="C123" s="74">
        <f t="shared" si="26"/>
        <v>5620028.3901899997</v>
      </c>
      <c r="D123" s="82">
        <f t="shared" si="26"/>
        <v>45289.68091000001</v>
      </c>
      <c r="E123" s="74">
        <f t="shared" si="26"/>
        <v>5665318.0711000003</v>
      </c>
      <c r="F123" s="74">
        <f t="shared" si="26"/>
        <v>145081.77990000026</v>
      </c>
      <c r="G123" s="74">
        <f t="shared" si="26"/>
        <v>190371.46081000037</v>
      </c>
      <c r="H123" s="67">
        <f>E123/B123*100</f>
        <v>97.503067196399059</v>
      </c>
    </row>
    <row r="124" spans="1:8" s="19" customFormat="1" ht="11.25" customHeight="1" x14ac:dyDescent="0.2">
      <c r="A124" s="29" t="s">
        <v>104</v>
      </c>
      <c r="B124" s="65">
        <v>175845.06800000003</v>
      </c>
      <c r="C124" s="66">
        <v>173288.41612000001</v>
      </c>
      <c r="D124" s="65">
        <v>2501.7575699999998</v>
      </c>
      <c r="E124" s="66">
        <f t="shared" ref="E124:E130" si="27">SUM(C124:D124)</f>
        <v>175790.17369</v>
      </c>
      <c r="F124" s="66">
        <f>B124-E124</f>
        <v>54.894310000032419</v>
      </c>
      <c r="G124" s="66">
        <f>B124-C124</f>
        <v>2556.6518800000194</v>
      </c>
      <c r="H124" s="67">
        <f>E124/B124*100</f>
        <v>99.968782570575115</v>
      </c>
    </row>
    <row r="125" spans="1:8" s="19" customFormat="1" ht="11.25" customHeight="1" x14ac:dyDescent="0.2">
      <c r="A125" s="29" t="s">
        <v>105</v>
      </c>
      <c r="B125" s="65">
        <v>580490.88800000004</v>
      </c>
      <c r="C125" s="66">
        <v>484133.29119000002</v>
      </c>
      <c r="D125" s="65">
        <v>2852.2433300000002</v>
      </c>
      <c r="E125" s="66">
        <f t="shared" si="27"/>
        <v>486985.53452000004</v>
      </c>
      <c r="F125" s="66">
        <f>B125-E125</f>
        <v>93505.353479999991</v>
      </c>
      <c r="G125" s="66">
        <f>B125-C125</f>
        <v>96357.596810000017</v>
      </c>
      <c r="H125" s="67">
        <f>E125/B125*100</f>
        <v>83.892020458381424</v>
      </c>
    </row>
    <row r="126" spans="1:8" s="19" customFormat="1" ht="11.25" customHeight="1" x14ac:dyDescent="0.2">
      <c r="A126" s="29" t="s">
        <v>106</v>
      </c>
      <c r="B126" s="65">
        <v>92434.850999999981</v>
      </c>
      <c r="C126" s="66">
        <v>91023.239889999997</v>
      </c>
      <c r="D126" s="65">
        <v>104.27885000000001</v>
      </c>
      <c r="E126" s="66">
        <f t="shared" si="27"/>
        <v>91127.51874</v>
      </c>
      <c r="F126" s="66">
        <f>B126-E126</f>
        <v>1307.332259999981</v>
      </c>
      <c r="G126" s="66">
        <f>B126-C126</f>
        <v>1411.6111099999835</v>
      </c>
      <c r="H126" s="67">
        <f>E126/B126*100</f>
        <v>98.585671696490337</v>
      </c>
    </row>
    <row r="127" spans="1:8" s="19" customFormat="1" ht="11.25" customHeight="1" x14ac:dyDescent="0.2">
      <c r="A127" s="29" t="s">
        <v>107</v>
      </c>
      <c r="B127" s="65">
        <v>365235.75899999996</v>
      </c>
      <c r="C127" s="66">
        <v>335325.00601000001</v>
      </c>
      <c r="D127" s="65">
        <v>2209.9612700000002</v>
      </c>
      <c r="E127" s="66">
        <f t="shared" si="27"/>
        <v>337534.96728000004</v>
      </c>
      <c r="F127" s="66">
        <f>B127-E127</f>
        <v>27700.791719999921</v>
      </c>
      <c r="G127" s="66">
        <f>B127-C127</f>
        <v>29910.75298999995</v>
      </c>
      <c r="H127" s="67">
        <f>E127/B127*100</f>
        <v>92.415640846382757</v>
      </c>
    </row>
    <row r="128" spans="1:8" s="19" customFormat="1" ht="11.25" customHeight="1" x14ac:dyDescent="0.2">
      <c r="A128" s="27" t="s">
        <v>108</v>
      </c>
      <c r="B128" s="83">
        <f>SUM(B129:B130)</f>
        <v>4596393.2850000001</v>
      </c>
      <c r="C128" s="83">
        <f>SUM(C129:C130)</f>
        <v>4536258.4369799998</v>
      </c>
      <c r="D128" s="83">
        <f>SUM(D129:D130)</f>
        <v>37621.439890000009</v>
      </c>
      <c r="E128" s="71">
        <f t="shared" si="27"/>
        <v>4573879.8768699998</v>
      </c>
      <c r="F128" s="71">
        <f>B128-E128</f>
        <v>22513.408130000345</v>
      </c>
      <c r="G128" s="71">
        <f>B128-C128</f>
        <v>60134.848020000383</v>
      </c>
      <c r="H128" s="67">
        <f>E128/B128*100</f>
        <v>99.510194042718865</v>
      </c>
    </row>
    <row r="129" spans="1:8" s="19" customFormat="1" ht="11.25" customHeight="1" x14ac:dyDescent="0.2">
      <c r="A129" s="28" t="s">
        <v>108</v>
      </c>
      <c r="B129" s="65">
        <v>4060704.6</v>
      </c>
      <c r="C129" s="66">
        <v>4011785.3146099998</v>
      </c>
      <c r="D129" s="65">
        <v>33240.915850000005</v>
      </c>
      <c r="E129" s="66">
        <f t="shared" si="27"/>
        <v>4045026.2304599998</v>
      </c>
      <c r="F129" s="66">
        <f>B129-E129</f>
        <v>15678.369540000334</v>
      </c>
      <c r="G129" s="66">
        <f>B129-C129</f>
        <v>48919.285390000325</v>
      </c>
      <c r="H129" s="67">
        <f>E129/B129*100</f>
        <v>99.613900268933619</v>
      </c>
    </row>
    <row r="130" spans="1:8" s="19" customFormat="1" ht="11.25" customHeight="1" x14ac:dyDescent="0.2">
      <c r="A130" s="28" t="s">
        <v>109</v>
      </c>
      <c r="B130" s="65">
        <v>535688.68499999994</v>
      </c>
      <c r="C130" s="66">
        <v>524473.12237</v>
      </c>
      <c r="D130" s="65">
        <v>4380.5240400000002</v>
      </c>
      <c r="E130" s="66">
        <f t="shared" si="27"/>
        <v>528853.64641000004</v>
      </c>
      <c r="F130" s="66">
        <f>B130-E130</f>
        <v>6835.0385899998946</v>
      </c>
      <c r="G130" s="66">
        <f>B130-C130</f>
        <v>11215.562629999942</v>
      </c>
      <c r="H130" s="67">
        <f>E130/B130*100</f>
        <v>98.72406515549234</v>
      </c>
    </row>
    <row r="131" spans="1:8" s="19" customFormat="1" ht="11.25" customHeight="1" x14ac:dyDescent="0.2">
      <c r="A131" s="27" t="s">
        <v>110</v>
      </c>
      <c r="B131" s="83">
        <f t="shared" ref="B131:G131" si="28">SUM(B132:B135)</f>
        <v>81212862.854279995</v>
      </c>
      <c r="C131" s="83">
        <f t="shared" si="28"/>
        <v>75366408.425780013</v>
      </c>
      <c r="D131" s="83">
        <f t="shared" si="28"/>
        <v>1778290.7615900007</v>
      </c>
      <c r="E131" s="83">
        <f t="shared" si="28"/>
        <v>77144699.187370002</v>
      </c>
      <c r="F131" s="83">
        <f t="shared" si="28"/>
        <v>4068163.6669099918</v>
      </c>
      <c r="G131" s="83">
        <f t="shared" si="28"/>
        <v>5846454.4284999901</v>
      </c>
      <c r="H131" s="67">
        <f>E131/B131*100</f>
        <v>94.99073973760845</v>
      </c>
    </row>
    <row r="132" spans="1:8" s="19" customFormat="1" ht="11.25" customHeight="1" x14ac:dyDescent="0.2">
      <c r="A132" s="28" t="s">
        <v>111</v>
      </c>
      <c r="B132" s="65">
        <v>33714203.810220003</v>
      </c>
      <c r="C132" s="66">
        <v>32240940.88274001</v>
      </c>
      <c r="D132" s="65">
        <v>1464823.6791400006</v>
      </c>
      <c r="E132" s="66">
        <f t="shared" ref="E132:E134" si="29">SUM(C132:D132)</f>
        <v>33705764.561880007</v>
      </c>
      <c r="F132" s="66">
        <f>B132-E132</f>
        <v>8439.2483399957418</v>
      </c>
      <c r="G132" s="66">
        <f>B132-C132</f>
        <v>1473262.9274799936</v>
      </c>
      <c r="H132" s="67">
        <f>E132/B132*100</f>
        <v>99.974968270383897</v>
      </c>
    </row>
    <row r="133" spans="1:8" s="19" customFormat="1" ht="11.25" customHeight="1" x14ac:dyDescent="0.2">
      <c r="A133" s="28" t="s">
        <v>112</v>
      </c>
      <c r="B133" s="65">
        <v>8748315.8867199998</v>
      </c>
      <c r="C133" s="66">
        <v>7834167.3085599998</v>
      </c>
      <c r="D133" s="65">
        <v>73597.327049999993</v>
      </c>
      <c r="E133" s="66">
        <f t="shared" si="29"/>
        <v>7907764.6356100002</v>
      </c>
      <c r="F133" s="66">
        <f>B133-E133</f>
        <v>840551.2511099996</v>
      </c>
      <c r="G133" s="66">
        <f>B133-C133</f>
        <v>914148.57816000003</v>
      </c>
      <c r="H133" s="67">
        <f>E133/B133*100</f>
        <v>90.391850705963179</v>
      </c>
    </row>
    <row r="134" spans="1:8" s="19" customFormat="1" ht="11.25" customHeight="1" x14ac:dyDescent="0.2">
      <c r="A134" s="28" t="s">
        <v>113</v>
      </c>
      <c r="B134" s="65">
        <v>9971428.4099699985</v>
      </c>
      <c r="C134" s="66">
        <v>9499693.6675299983</v>
      </c>
      <c r="D134" s="65">
        <v>153313.63932000002</v>
      </c>
      <c r="E134" s="66">
        <f t="shared" si="29"/>
        <v>9653007.3068499975</v>
      </c>
      <c r="F134" s="66">
        <f>B134-E134</f>
        <v>318421.10312000103</v>
      </c>
      <c r="G134" s="66">
        <f>B134-C134</f>
        <v>471734.74244000018</v>
      </c>
      <c r="H134" s="67">
        <f>E134/B134*100</f>
        <v>96.80666510325014</v>
      </c>
    </row>
    <row r="135" spans="1:8" s="19" customFormat="1" ht="11.25" customHeight="1" x14ac:dyDescent="0.2">
      <c r="A135" s="30" t="s">
        <v>114</v>
      </c>
      <c r="B135" s="84">
        <f>SUM(B136)</f>
        <v>28778914.747369997</v>
      </c>
      <c r="C135" s="84">
        <f t="shared" ref="C135:G135" si="30">SUM(C136)</f>
        <v>25791606.566950001</v>
      </c>
      <c r="D135" s="84">
        <f t="shared" si="30"/>
        <v>86556.116080000007</v>
      </c>
      <c r="E135" s="84">
        <f t="shared" si="30"/>
        <v>25878162.683030002</v>
      </c>
      <c r="F135" s="84">
        <f t="shared" si="30"/>
        <v>2900752.0643399954</v>
      </c>
      <c r="G135" s="84">
        <f t="shared" si="30"/>
        <v>2987308.1804199964</v>
      </c>
      <c r="H135" s="75">
        <f>+H136</f>
        <v>89.920564796123585</v>
      </c>
    </row>
    <row r="136" spans="1:8" s="19" customFormat="1" ht="11.25" customHeight="1" x14ac:dyDescent="0.2">
      <c r="A136" s="28" t="s">
        <v>115</v>
      </c>
      <c r="B136" s="65">
        <v>28778914.747369997</v>
      </c>
      <c r="C136" s="66">
        <v>25791606.566950001</v>
      </c>
      <c r="D136" s="65">
        <v>86556.116080000007</v>
      </c>
      <c r="E136" s="66">
        <f t="shared" ref="E136" si="31">SUM(C136:D136)</f>
        <v>25878162.683030002</v>
      </c>
      <c r="F136" s="66">
        <f>B136-E136</f>
        <v>2900752.0643399954</v>
      </c>
      <c r="G136" s="66">
        <f>B136-C136</f>
        <v>2987308.1804199964</v>
      </c>
      <c r="H136" s="67">
        <f>E136/B136*100</f>
        <v>89.920564796123585</v>
      </c>
    </row>
    <row r="137" spans="1:8" s="19" customFormat="1" ht="11.25" customHeight="1" x14ac:dyDescent="0.2">
      <c r="A137" s="26"/>
      <c r="B137" s="65"/>
      <c r="C137" s="66"/>
      <c r="D137" s="65"/>
      <c r="E137" s="66"/>
      <c r="F137" s="66"/>
      <c r="G137" s="66"/>
      <c r="H137" s="67"/>
    </row>
    <row r="138" spans="1:8" s="19" customFormat="1" ht="11.25" customHeight="1" x14ac:dyDescent="0.2">
      <c r="A138" s="21" t="s">
        <v>116</v>
      </c>
      <c r="B138" s="65">
        <v>211792540.40532005</v>
      </c>
      <c r="C138" s="66">
        <v>188853849.33978999</v>
      </c>
      <c r="D138" s="65">
        <v>4189890.5292099998</v>
      </c>
      <c r="E138" s="66">
        <f t="shared" ref="E138" si="32">SUM(C138:D138)</f>
        <v>193043739.86899999</v>
      </c>
      <c r="F138" s="66">
        <f>B138-E138</f>
        <v>18748800.53632006</v>
      </c>
      <c r="G138" s="66">
        <f>B138-C138</f>
        <v>22938691.065530062</v>
      </c>
      <c r="H138" s="67">
        <f>E138/B138*100</f>
        <v>91.147563318122835</v>
      </c>
    </row>
    <row r="139" spans="1:8" s="19" customFormat="1" ht="11.25" customHeight="1" x14ac:dyDescent="0.2">
      <c r="A139" s="26"/>
      <c r="B139" s="69"/>
      <c r="C139" s="69"/>
      <c r="D139" s="69"/>
      <c r="E139" s="69"/>
      <c r="F139" s="69"/>
      <c r="G139" s="69"/>
      <c r="H139" s="63"/>
    </row>
    <row r="140" spans="1:8" s="19" customFormat="1" ht="11.25" customHeight="1" x14ac:dyDescent="0.2">
      <c r="A140" s="21" t="s">
        <v>117</v>
      </c>
      <c r="B140" s="84">
        <f t="shared" ref="B140:G140" si="33">SUM(B141:B159)</f>
        <v>8289252.6389999986</v>
      </c>
      <c r="C140" s="71">
        <f t="shared" si="33"/>
        <v>7460929.2472200021</v>
      </c>
      <c r="D140" s="84">
        <f t="shared" si="33"/>
        <v>357690.09897999989</v>
      </c>
      <c r="E140" s="71">
        <f t="shared" si="33"/>
        <v>7818619.3461999996</v>
      </c>
      <c r="F140" s="71">
        <f t="shared" si="33"/>
        <v>470633.29279999784</v>
      </c>
      <c r="G140" s="71">
        <f t="shared" si="33"/>
        <v>828323.39177999762</v>
      </c>
      <c r="H140" s="67">
        <f>E140/B140*100</f>
        <v>94.322367609044477</v>
      </c>
    </row>
    <row r="141" spans="1:8" s="19" customFormat="1" ht="11.25" customHeight="1" x14ac:dyDescent="0.2">
      <c r="A141" s="22" t="s">
        <v>118</v>
      </c>
      <c r="B141" s="65">
        <v>2876610.3339999984</v>
      </c>
      <c r="C141" s="66">
        <v>2745659.6791700004</v>
      </c>
      <c r="D141" s="65">
        <v>46137.760309999881</v>
      </c>
      <c r="E141" s="66">
        <f t="shared" ref="E141:E159" si="34">SUM(C141:D141)</f>
        <v>2791797.4394800002</v>
      </c>
      <c r="F141" s="66">
        <f>B141-E141</f>
        <v>84812.894519998226</v>
      </c>
      <c r="G141" s="66">
        <f>B141-C141</f>
        <v>130950.65482999803</v>
      </c>
      <c r="H141" s="67">
        <f>E141/B141*100</f>
        <v>97.051637702974389</v>
      </c>
    </row>
    <row r="142" spans="1:8" s="19" customFormat="1" ht="11.25" customHeight="1" x14ac:dyDescent="0.2">
      <c r="A142" s="22" t="s">
        <v>119</v>
      </c>
      <c r="B142" s="65">
        <v>175403.823</v>
      </c>
      <c r="C142" s="66">
        <v>173552.86343999999</v>
      </c>
      <c r="D142" s="65">
        <v>877.96042</v>
      </c>
      <c r="E142" s="66">
        <f t="shared" si="34"/>
        <v>174430.82385999997</v>
      </c>
      <c r="F142" s="66">
        <f>B142-E142</f>
        <v>972.999140000029</v>
      </c>
      <c r="G142" s="66">
        <f>B142-C142</f>
        <v>1850.9595600000175</v>
      </c>
      <c r="H142" s="67">
        <f>E142/B142*100</f>
        <v>99.445280539865976</v>
      </c>
    </row>
    <row r="143" spans="1:8" s="19" customFormat="1" ht="11.25" customHeight="1" x14ac:dyDescent="0.2">
      <c r="A143" s="22" t="s">
        <v>120</v>
      </c>
      <c r="B143" s="65">
        <v>153479.15100000001</v>
      </c>
      <c r="C143" s="66">
        <v>136182.35696999999</v>
      </c>
      <c r="D143" s="65">
        <v>2112.9821099999999</v>
      </c>
      <c r="E143" s="66">
        <f t="shared" si="34"/>
        <v>138295.33908000001</v>
      </c>
      <c r="F143" s="66">
        <f>B143-E143</f>
        <v>15183.811920000007</v>
      </c>
      <c r="G143" s="66">
        <f>B143-C143</f>
        <v>17296.794030000019</v>
      </c>
      <c r="H143" s="67">
        <f>E143/B143*100</f>
        <v>90.10692213172328</v>
      </c>
    </row>
    <row r="144" spans="1:8" s="19" customFormat="1" ht="11.25" customHeight="1" x14ac:dyDescent="0.2">
      <c r="A144" s="31" t="s">
        <v>121</v>
      </c>
      <c r="B144" s="65">
        <v>87491.222999999998</v>
      </c>
      <c r="C144" s="66">
        <v>79783.869579999999</v>
      </c>
      <c r="D144" s="65">
        <v>133.52826000000002</v>
      </c>
      <c r="E144" s="66">
        <f t="shared" si="34"/>
        <v>79917.397840000005</v>
      </c>
      <c r="F144" s="66">
        <f>B144-E144</f>
        <v>7573.825159999993</v>
      </c>
      <c r="G144" s="66">
        <f>B144-C144</f>
        <v>7707.3534199999995</v>
      </c>
      <c r="H144" s="67">
        <f>E144/B144*100</f>
        <v>91.34333147909021</v>
      </c>
    </row>
    <row r="145" spans="1:8" s="19" customFormat="1" ht="11.25" customHeight="1" x14ac:dyDescent="0.2">
      <c r="A145" s="31" t="s">
        <v>122</v>
      </c>
      <c r="B145" s="65">
        <v>222954.2</v>
      </c>
      <c r="C145" s="66">
        <v>221599.99341999998</v>
      </c>
      <c r="D145" s="65">
        <v>1342.2155400000001</v>
      </c>
      <c r="E145" s="66">
        <f t="shared" si="34"/>
        <v>222942.20895999999</v>
      </c>
      <c r="F145" s="66">
        <f>B145-E145</f>
        <v>11.991040000022622</v>
      </c>
      <c r="G145" s="66">
        <f>B145-C145</f>
        <v>1354.2065800000273</v>
      </c>
      <c r="H145" s="67">
        <f>E145/B145*100</f>
        <v>99.994621747426137</v>
      </c>
    </row>
    <row r="146" spans="1:8" s="19" customFormat="1" ht="11.25" customHeight="1" x14ac:dyDescent="0.2">
      <c r="A146" s="22" t="s">
        <v>123</v>
      </c>
      <c r="B146" s="65">
        <v>132485.49799999999</v>
      </c>
      <c r="C146" s="66">
        <v>131683.90194000001</v>
      </c>
      <c r="D146" s="65">
        <v>800.58566000000008</v>
      </c>
      <c r="E146" s="66">
        <f t="shared" si="34"/>
        <v>132484.48760000002</v>
      </c>
      <c r="F146" s="66">
        <f>B146-E146</f>
        <v>1.0103999999701045</v>
      </c>
      <c r="G146" s="66">
        <f>B146-C146</f>
        <v>801.59605999998166</v>
      </c>
      <c r="H146" s="67">
        <f>E146/B146*100</f>
        <v>99.999237350491015</v>
      </c>
    </row>
    <row r="147" spans="1:8" s="19" customFormat="1" ht="11.25" customHeight="1" x14ac:dyDescent="0.2">
      <c r="A147" s="22" t="s">
        <v>124</v>
      </c>
      <c r="B147" s="65">
        <v>25151</v>
      </c>
      <c r="C147" s="66">
        <v>23482.68103</v>
      </c>
      <c r="D147" s="65">
        <v>293.48421999999999</v>
      </c>
      <c r="E147" s="66">
        <f t="shared" si="34"/>
        <v>23776.165249999998</v>
      </c>
      <c r="F147" s="66">
        <f>B147-E147</f>
        <v>1374.8347500000018</v>
      </c>
      <c r="G147" s="66">
        <f>B147-C147</f>
        <v>1668.3189700000003</v>
      </c>
      <c r="H147" s="67">
        <f>E147/B147*100</f>
        <v>94.533677587372267</v>
      </c>
    </row>
    <row r="148" spans="1:8" s="19" customFormat="1" ht="11.25" customHeight="1" x14ac:dyDescent="0.2">
      <c r="A148" s="22" t="s">
        <v>125</v>
      </c>
      <c r="B148" s="65">
        <v>23896</v>
      </c>
      <c r="C148" s="66">
        <v>18974.684969999998</v>
      </c>
      <c r="D148" s="65">
        <v>755.24368000000004</v>
      </c>
      <c r="E148" s="66">
        <f t="shared" si="34"/>
        <v>19729.928649999998</v>
      </c>
      <c r="F148" s="66">
        <f>B148-E148</f>
        <v>4166.071350000002</v>
      </c>
      <c r="G148" s="66">
        <f>B148-C148</f>
        <v>4921.3150300000016</v>
      </c>
      <c r="H148" s="67">
        <f>E148/B148*100</f>
        <v>82.565821267157673</v>
      </c>
    </row>
    <row r="149" spans="1:8" s="19" customFormat="1" ht="11.25" customHeight="1" x14ac:dyDescent="0.2">
      <c r="A149" s="22" t="s">
        <v>126</v>
      </c>
      <c r="B149" s="65">
        <v>670591.64500000002</v>
      </c>
      <c r="C149" s="66">
        <v>652996.36833000008</v>
      </c>
      <c r="D149" s="65">
        <v>14111.475369999998</v>
      </c>
      <c r="E149" s="66">
        <f t="shared" si="34"/>
        <v>667107.84370000008</v>
      </c>
      <c r="F149" s="66">
        <f>B149-E149</f>
        <v>3483.8012999999337</v>
      </c>
      <c r="G149" s="66">
        <f>B149-C149</f>
        <v>17595.276669999934</v>
      </c>
      <c r="H149" s="67">
        <f>E149/B149*100</f>
        <v>99.48048841258678</v>
      </c>
    </row>
    <row r="150" spans="1:8" s="19" customFormat="1" ht="11.25" customHeight="1" x14ac:dyDescent="0.2">
      <c r="A150" s="22" t="s">
        <v>307</v>
      </c>
      <c r="B150" s="65">
        <v>535661.29499999993</v>
      </c>
      <c r="C150" s="66">
        <v>351046.19861999998</v>
      </c>
      <c r="D150" s="65">
        <v>1217.7143799999999</v>
      </c>
      <c r="E150" s="66">
        <f t="shared" si="34"/>
        <v>352263.913</v>
      </c>
      <c r="F150" s="66">
        <f>B150-E150</f>
        <v>183397.38199999993</v>
      </c>
      <c r="G150" s="66">
        <f>B150-C150</f>
        <v>184615.09637999994</v>
      </c>
      <c r="H150" s="67">
        <f>E150/B150*100</f>
        <v>65.762435383725091</v>
      </c>
    </row>
    <row r="151" spans="1:8" s="19" customFormat="1" ht="11.25" customHeight="1" x14ac:dyDescent="0.2">
      <c r="A151" s="31" t="s">
        <v>127</v>
      </c>
      <c r="B151" s="65">
        <v>198849.31899999999</v>
      </c>
      <c r="C151" s="66">
        <v>198033.11066999999</v>
      </c>
      <c r="D151" s="65">
        <v>807.24718999999993</v>
      </c>
      <c r="E151" s="66">
        <f t="shared" si="34"/>
        <v>198840.35785999999</v>
      </c>
      <c r="F151" s="66">
        <f>B151-E151</f>
        <v>8.9611399999994319</v>
      </c>
      <c r="G151" s="66">
        <f>B151-C151</f>
        <v>816.20832999999402</v>
      </c>
      <c r="H151" s="67">
        <f>E151/B151*100</f>
        <v>99.99549350229357</v>
      </c>
    </row>
    <row r="152" spans="1:8" s="19" customFormat="1" ht="11.25" customHeight="1" x14ac:dyDescent="0.2">
      <c r="A152" s="22" t="s">
        <v>308</v>
      </c>
      <c r="B152" s="65">
        <v>294987.951</v>
      </c>
      <c r="C152" s="66">
        <v>286811.03029999998</v>
      </c>
      <c r="D152" s="65">
        <v>1701.4711000000002</v>
      </c>
      <c r="E152" s="66">
        <f t="shared" si="34"/>
        <v>288512.50140000001</v>
      </c>
      <c r="F152" s="66">
        <f>B152-E152</f>
        <v>6475.4495999999926</v>
      </c>
      <c r="G152" s="66">
        <f>B152-C152</f>
        <v>8176.920700000017</v>
      </c>
      <c r="H152" s="67">
        <f>E152/B152*100</f>
        <v>97.804842679828639</v>
      </c>
    </row>
    <row r="153" spans="1:8" s="19" customFormat="1" ht="11.25" customHeight="1" x14ac:dyDescent="0.2">
      <c r="A153" s="22" t="s">
        <v>128</v>
      </c>
      <c r="B153" s="65">
        <v>158355.18299999999</v>
      </c>
      <c r="C153" s="66">
        <v>138744.23168</v>
      </c>
      <c r="D153" s="65">
        <v>17513.872910000002</v>
      </c>
      <c r="E153" s="66">
        <f t="shared" si="34"/>
        <v>156258.10459</v>
      </c>
      <c r="F153" s="66">
        <f>B153-E153</f>
        <v>2097.0784099999873</v>
      </c>
      <c r="G153" s="66">
        <f>B153-C153</f>
        <v>19610.951319999993</v>
      </c>
      <c r="H153" s="67">
        <f>E153/B153*100</f>
        <v>98.675712174195155</v>
      </c>
    </row>
    <row r="154" spans="1:8" s="19" customFormat="1" ht="11.25" customHeight="1" x14ac:dyDescent="0.2">
      <c r="A154" s="22" t="s">
        <v>129</v>
      </c>
      <c r="B154" s="65">
        <v>102676.74900000001</v>
      </c>
      <c r="C154" s="66">
        <v>92810.571779999998</v>
      </c>
      <c r="D154" s="65">
        <v>5613.0954599999995</v>
      </c>
      <c r="E154" s="66">
        <f t="shared" si="34"/>
        <v>98423.667239999995</v>
      </c>
      <c r="F154" s="66">
        <f>B154-E154</f>
        <v>4253.0817600000155</v>
      </c>
      <c r="G154" s="66">
        <f>B154-C154</f>
        <v>9866.1772200000123</v>
      </c>
      <c r="H154" s="67">
        <f>E154/B154*100</f>
        <v>95.85779467949456</v>
      </c>
    </row>
    <row r="155" spans="1:8" s="19" customFormat="1" ht="11.25" customHeight="1" x14ac:dyDescent="0.2">
      <c r="A155" s="22" t="s">
        <v>130</v>
      </c>
      <c r="B155" s="65">
        <v>1015563.054</v>
      </c>
      <c r="C155" s="66">
        <v>781425.56995000038</v>
      </c>
      <c r="D155" s="65">
        <v>85282.956880000012</v>
      </c>
      <c r="E155" s="66">
        <f t="shared" si="34"/>
        <v>866708.52683000034</v>
      </c>
      <c r="F155" s="66">
        <f>B155-E155</f>
        <v>148854.52716999967</v>
      </c>
      <c r="G155" s="66">
        <f>B155-C155</f>
        <v>234137.48404999962</v>
      </c>
      <c r="H155" s="67">
        <f>E155/B155*100</f>
        <v>85.342660252979258</v>
      </c>
    </row>
    <row r="156" spans="1:8" s="19" customFormat="1" ht="11.25" customHeight="1" x14ac:dyDescent="0.2">
      <c r="A156" s="22" t="s">
        <v>131</v>
      </c>
      <c r="B156" s="65">
        <v>43962.665000000001</v>
      </c>
      <c r="C156" s="66">
        <v>37608.897060000003</v>
      </c>
      <c r="D156" s="65">
        <v>1105.7413300000001</v>
      </c>
      <c r="E156" s="66">
        <f t="shared" si="34"/>
        <v>38714.63839</v>
      </c>
      <c r="F156" s="66">
        <f>B156-E156</f>
        <v>5248.0266100000008</v>
      </c>
      <c r="G156" s="66">
        <f>B156-C156</f>
        <v>6353.7679399999979</v>
      </c>
      <c r="H156" s="67">
        <f>E156/B156*100</f>
        <v>88.062537587291402</v>
      </c>
    </row>
    <row r="157" spans="1:8" s="19" customFormat="1" ht="11.25" customHeight="1" x14ac:dyDescent="0.2">
      <c r="A157" s="22" t="s">
        <v>132</v>
      </c>
      <c r="B157" s="65">
        <v>1493275</v>
      </c>
      <c r="C157" s="66">
        <v>1316265.2964399999</v>
      </c>
      <c r="D157" s="65">
        <v>176611.75109999999</v>
      </c>
      <c r="E157" s="66">
        <f t="shared" si="34"/>
        <v>1492877.0475399999</v>
      </c>
      <c r="F157" s="66">
        <f>B157-E157</f>
        <v>397.95246000005864</v>
      </c>
      <c r="G157" s="66">
        <f>B157-C157</f>
        <v>177009.70356000005</v>
      </c>
      <c r="H157" s="67">
        <f>E157/B157*100</f>
        <v>99.973350356766161</v>
      </c>
    </row>
    <row r="158" spans="1:8" s="19" customFormat="1" ht="11.25" customHeight="1" x14ac:dyDescent="0.2">
      <c r="A158" s="22" t="s">
        <v>133</v>
      </c>
      <c r="B158" s="65">
        <v>36218</v>
      </c>
      <c r="C158" s="66">
        <v>33027.403350000001</v>
      </c>
      <c r="D158" s="65">
        <v>871.01306000000011</v>
      </c>
      <c r="E158" s="66">
        <f t="shared" si="34"/>
        <v>33898.416409999998</v>
      </c>
      <c r="F158" s="66">
        <f>B158-E158</f>
        <v>2319.583590000002</v>
      </c>
      <c r="G158" s="66">
        <f>B158-C158</f>
        <v>3190.5966499999995</v>
      </c>
      <c r="H158" s="67">
        <f>E158/B158*100</f>
        <v>93.595495085316685</v>
      </c>
    </row>
    <row r="159" spans="1:8" s="19" customFormat="1" ht="11.25" customHeight="1" x14ac:dyDescent="0.2">
      <c r="A159" s="22" t="s">
        <v>134</v>
      </c>
      <c r="B159" s="65">
        <v>41640.548999999999</v>
      </c>
      <c r="C159" s="66">
        <v>41240.538520000002</v>
      </c>
      <c r="D159" s="65">
        <v>400</v>
      </c>
      <c r="E159" s="66">
        <f t="shared" si="34"/>
        <v>41640.538520000002</v>
      </c>
      <c r="F159" s="66">
        <f>B159-E159</f>
        <v>1.0479999997187406E-2</v>
      </c>
      <c r="G159" s="66">
        <f>B159-C159</f>
        <v>400.01047999999719</v>
      </c>
      <c r="H159" s="63">
        <f>E159/B159*100</f>
        <v>99.99997483222424</v>
      </c>
    </row>
    <row r="160" spans="1:8" s="19" customFormat="1" ht="11.25" customHeight="1" x14ac:dyDescent="0.2">
      <c r="A160" s="26"/>
      <c r="B160" s="69"/>
      <c r="C160" s="69"/>
      <c r="D160" s="69"/>
      <c r="E160" s="69"/>
      <c r="F160" s="69"/>
      <c r="G160" s="69"/>
      <c r="H160" s="63"/>
    </row>
    <row r="161" spans="1:8" s="19" customFormat="1" ht="11.25" customHeight="1" x14ac:dyDescent="0.2">
      <c r="A161" s="21" t="s">
        <v>135</v>
      </c>
      <c r="B161" s="84">
        <f>SUM(B162:B169)</f>
        <v>36017922.420760006</v>
      </c>
      <c r="C161" s="84">
        <f t="shared" ref="C161:G161" si="35">SUM(C162:C169)</f>
        <v>28182374.763240002</v>
      </c>
      <c r="D161" s="84">
        <f t="shared" si="35"/>
        <v>1799591.9347000003</v>
      </c>
      <c r="E161" s="84">
        <f t="shared" si="35"/>
        <v>29981966.697940003</v>
      </c>
      <c r="F161" s="84">
        <f t="shared" si="35"/>
        <v>6035955.722819997</v>
      </c>
      <c r="G161" s="84">
        <f t="shared" si="35"/>
        <v>7835547.6575199999</v>
      </c>
      <c r="H161" s="67">
        <f>E161/B161*100</f>
        <v>83.241799312275162</v>
      </c>
    </row>
    <row r="162" spans="1:8" s="19" customFormat="1" ht="11.25" customHeight="1" x14ac:dyDescent="0.2">
      <c r="A162" s="22" t="s">
        <v>31</v>
      </c>
      <c r="B162" s="65">
        <v>35278775.232730001</v>
      </c>
      <c r="C162" s="66">
        <v>27550899.297170002</v>
      </c>
      <c r="D162" s="65">
        <v>1784235.4957300003</v>
      </c>
      <c r="E162" s="66">
        <f t="shared" ref="E162:E169" si="36">SUM(C162:D162)</f>
        <v>29335134.792900003</v>
      </c>
      <c r="F162" s="66">
        <f>B162-E162</f>
        <v>5943640.4398299977</v>
      </c>
      <c r="G162" s="66">
        <f>B162-C162</f>
        <v>7727875.9355599992</v>
      </c>
      <c r="H162" s="63">
        <f>E162/B162*100</f>
        <v>83.152361722819208</v>
      </c>
    </row>
    <row r="163" spans="1:8" s="19" customFormat="1" ht="11.25" customHeight="1" x14ac:dyDescent="0.2">
      <c r="A163" s="22" t="s">
        <v>136</v>
      </c>
      <c r="B163" s="65">
        <v>24276.477000000003</v>
      </c>
      <c r="C163" s="66">
        <v>18790.986710000001</v>
      </c>
      <c r="D163" s="65">
        <v>348.34234000000004</v>
      </c>
      <c r="E163" s="66">
        <f t="shared" si="36"/>
        <v>19139.32905</v>
      </c>
      <c r="F163" s="66">
        <f>B163-E163</f>
        <v>5137.1479500000023</v>
      </c>
      <c r="G163" s="66">
        <f>B163-C163</f>
        <v>5485.4902900000016</v>
      </c>
      <c r="H163" s="63">
        <f>E163/B163*100</f>
        <v>78.838989075721315</v>
      </c>
    </row>
    <row r="164" spans="1:8" s="19" customFormat="1" ht="11.25" customHeight="1" x14ac:dyDescent="0.2">
      <c r="A164" s="22" t="s">
        <v>137</v>
      </c>
      <c r="B164" s="65">
        <v>20764.338</v>
      </c>
      <c r="C164" s="66">
        <v>17506.288769999999</v>
      </c>
      <c r="D164" s="65">
        <v>16.110309999999998</v>
      </c>
      <c r="E164" s="66">
        <f t="shared" si="36"/>
        <v>17522.399079999999</v>
      </c>
      <c r="F164" s="66">
        <f>B164-E164</f>
        <v>3241.9389200000005</v>
      </c>
      <c r="G164" s="66">
        <f>B164-C164</f>
        <v>3258.0492300000005</v>
      </c>
      <c r="H164" s="63">
        <f>E164/B164*100</f>
        <v>84.386986380206295</v>
      </c>
    </row>
    <row r="165" spans="1:8" s="19" customFormat="1" ht="11.25" customHeight="1" x14ac:dyDescent="0.2">
      <c r="A165" s="22" t="s">
        <v>138</v>
      </c>
      <c r="B165" s="65">
        <v>23006.467000000001</v>
      </c>
      <c r="C165" s="66">
        <v>16602.809499999999</v>
      </c>
      <c r="D165" s="65">
        <v>962.83871999999997</v>
      </c>
      <c r="E165" s="66">
        <f t="shared" si="36"/>
        <v>17565.648219999999</v>
      </c>
      <c r="F165" s="66">
        <f>B165-E165</f>
        <v>5440.8187800000014</v>
      </c>
      <c r="G165" s="66">
        <f>B165-C165</f>
        <v>6403.6575000000012</v>
      </c>
      <c r="H165" s="63">
        <f>E165/B165*100</f>
        <v>76.350915679491322</v>
      </c>
    </row>
    <row r="166" spans="1:8" s="19" customFormat="1" ht="11.25" customHeight="1" x14ac:dyDescent="0.2">
      <c r="A166" s="22" t="s">
        <v>140</v>
      </c>
      <c r="B166" s="65">
        <v>39422.555030000003</v>
      </c>
      <c r="C166" s="66">
        <v>38588.739849999998</v>
      </c>
      <c r="D166" s="65">
        <v>86.50057000000001</v>
      </c>
      <c r="E166" s="66">
        <f t="shared" si="36"/>
        <v>38675.240419999995</v>
      </c>
      <c r="F166" s="66">
        <f>B166-E166</f>
        <v>747.31461000000854</v>
      </c>
      <c r="G166" s="66">
        <f>B166-C166</f>
        <v>833.81518000000506</v>
      </c>
      <c r="H166" s="63">
        <f>E166/B166*100</f>
        <v>98.104347601439542</v>
      </c>
    </row>
    <row r="167" spans="1:8" s="19" customFormat="1" ht="11.25" customHeight="1" x14ac:dyDescent="0.2">
      <c r="A167" s="22" t="s">
        <v>324</v>
      </c>
      <c r="B167" s="65">
        <v>119708.67299999998</v>
      </c>
      <c r="C167" s="66">
        <v>90080.478000000003</v>
      </c>
      <c r="D167" s="65">
        <v>1705.33475</v>
      </c>
      <c r="E167" s="66">
        <f t="shared" si="36"/>
        <v>91785.812749999997</v>
      </c>
      <c r="F167" s="66">
        <f>B167-E167</f>
        <v>27922.860249999983</v>
      </c>
      <c r="G167" s="66">
        <f>B167-C167</f>
        <v>29628.194999999978</v>
      </c>
      <c r="H167" s="63">
        <f>E167/B167*100</f>
        <v>76.674321458730077</v>
      </c>
    </row>
    <row r="168" spans="1:8" s="19" customFormat="1" ht="11.25" customHeight="1" x14ac:dyDescent="0.2">
      <c r="A168" s="22" t="s">
        <v>187</v>
      </c>
      <c r="B168" s="65">
        <v>440027.47099999996</v>
      </c>
      <c r="C168" s="66">
        <v>384904.18091000005</v>
      </c>
      <c r="D168" s="65">
        <v>11515.49451</v>
      </c>
      <c r="E168" s="66">
        <f t="shared" si="36"/>
        <v>396419.67542000004</v>
      </c>
      <c r="F168" s="66">
        <f>B168-E168</f>
        <v>43607.795579999918</v>
      </c>
      <c r="G168" s="66">
        <f>B168-C168</f>
        <v>55123.290089999908</v>
      </c>
      <c r="H168" s="63">
        <f>E168/B168*100</f>
        <v>90.089756105250103</v>
      </c>
    </row>
    <row r="169" spans="1:8" s="19" customFormat="1" ht="11.25" customHeight="1" x14ac:dyDescent="0.2">
      <c r="A169" s="22" t="s">
        <v>196</v>
      </c>
      <c r="B169" s="65">
        <v>71941.206999999995</v>
      </c>
      <c r="C169" s="66">
        <v>65001.982329999999</v>
      </c>
      <c r="D169" s="65">
        <v>721.81777</v>
      </c>
      <c r="E169" s="66">
        <f t="shared" si="36"/>
        <v>65723.800099999993</v>
      </c>
      <c r="F169" s="66">
        <f>B169-E169</f>
        <v>6217.4069000000018</v>
      </c>
      <c r="G169" s="66">
        <f>B169-C169</f>
        <v>6939.224669999996</v>
      </c>
      <c r="H169" s="63">
        <f>E169/B169*100</f>
        <v>91.357655564494493</v>
      </c>
    </row>
    <row r="170" spans="1:8" s="19" customFormat="1" ht="11.25" customHeight="1" x14ac:dyDescent="0.2">
      <c r="A170" s="26"/>
      <c r="B170" s="69"/>
      <c r="C170" s="69"/>
      <c r="D170" s="69"/>
      <c r="E170" s="69"/>
      <c r="F170" s="69"/>
      <c r="G170" s="69"/>
      <c r="H170" s="63"/>
    </row>
    <row r="171" spans="1:8" s="19" customFormat="1" ht="11.25" customHeight="1" x14ac:dyDescent="0.2">
      <c r="A171" s="21" t="s">
        <v>141</v>
      </c>
      <c r="B171" s="84">
        <f t="shared" ref="B171:G171" si="37">SUM(B172:B174)</f>
        <v>1245601.0160000001</v>
      </c>
      <c r="C171" s="71">
        <f t="shared" si="37"/>
        <v>873218.27617000008</v>
      </c>
      <c r="D171" s="84">
        <f t="shared" si="37"/>
        <v>103298.22430999999</v>
      </c>
      <c r="E171" s="71">
        <f t="shared" si="37"/>
        <v>976516.50048000016</v>
      </c>
      <c r="F171" s="71">
        <f t="shared" si="37"/>
        <v>269084.5155199999</v>
      </c>
      <c r="G171" s="71">
        <f t="shared" si="37"/>
        <v>372382.73982999998</v>
      </c>
      <c r="H171" s="67">
        <f>E171/B171*100</f>
        <v>78.397214512227094</v>
      </c>
    </row>
    <row r="172" spans="1:8" s="19" customFormat="1" ht="11.25" customHeight="1" x14ac:dyDescent="0.2">
      <c r="A172" s="22" t="s">
        <v>118</v>
      </c>
      <c r="B172" s="65">
        <v>1087770.58</v>
      </c>
      <c r="C172" s="66">
        <v>742398.93848000013</v>
      </c>
      <c r="D172" s="65">
        <v>100826.65994</v>
      </c>
      <c r="E172" s="66">
        <f t="shared" ref="E172:E174" si="38">SUM(C172:D172)</f>
        <v>843225.59842000017</v>
      </c>
      <c r="F172" s="66">
        <f>B172-E172</f>
        <v>244544.98157999991</v>
      </c>
      <c r="G172" s="66">
        <f>B172-C172</f>
        <v>345371.64151999995</v>
      </c>
      <c r="H172" s="63">
        <f>E172/B172*100</f>
        <v>77.518698696557891</v>
      </c>
    </row>
    <row r="173" spans="1:8" s="19" customFormat="1" ht="11.25" customHeight="1" x14ac:dyDescent="0.2">
      <c r="A173" s="22" t="s">
        <v>142</v>
      </c>
      <c r="B173" s="65">
        <v>35168.193999999996</v>
      </c>
      <c r="C173" s="66">
        <v>32731.46315</v>
      </c>
      <c r="D173" s="65">
        <v>2412.578</v>
      </c>
      <c r="E173" s="66">
        <f t="shared" si="38"/>
        <v>35144.041149999997</v>
      </c>
      <c r="F173" s="66">
        <f>B173-E173</f>
        <v>24.15284999999858</v>
      </c>
      <c r="G173" s="66">
        <f>B173-C173</f>
        <v>2436.7308499999963</v>
      </c>
      <c r="H173" s="63">
        <f>E173/B173*100</f>
        <v>99.931321892730693</v>
      </c>
    </row>
    <row r="174" spans="1:8" s="19" customFormat="1" ht="11.25" customHeight="1" x14ac:dyDescent="0.2">
      <c r="A174" s="22" t="s">
        <v>143</v>
      </c>
      <c r="B174" s="65">
        <v>122662.24200000001</v>
      </c>
      <c r="C174" s="66">
        <v>98087.874540000004</v>
      </c>
      <c r="D174" s="65">
        <v>58.986370000000001</v>
      </c>
      <c r="E174" s="66">
        <f t="shared" si="38"/>
        <v>98146.860910000003</v>
      </c>
      <c r="F174" s="66">
        <f>B174-E174</f>
        <v>24515.38109000001</v>
      </c>
      <c r="G174" s="66">
        <f>B174-C174</f>
        <v>24574.367460000009</v>
      </c>
      <c r="H174" s="63">
        <f>E174/B174*100</f>
        <v>80.013914069824352</v>
      </c>
    </row>
    <row r="175" spans="1:8" s="19" customFormat="1" ht="11.25" customHeight="1" x14ac:dyDescent="0.2">
      <c r="A175" s="26" t="s">
        <v>144</v>
      </c>
      <c r="B175" s="69"/>
      <c r="C175" s="69"/>
      <c r="D175" s="69"/>
      <c r="E175" s="69"/>
      <c r="F175" s="69"/>
      <c r="G175" s="69"/>
      <c r="H175" s="63"/>
    </row>
    <row r="176" spans="1:8" s="19" customFormat="1" ht="11.25" customHeight="1" x14ac:dyDescent="0.2">
      <c r="A176" s="21" t="s">
        <v>145</v>
      </c>
      <c r="B176" s="84">
        <f>SUM(B177:B183)</f>
        <v>5101890.8686200008</v>
      </c>
      <c r="C176" s="84">
        <f t="shared" ref="C176:G176" si="39">SUM(C177:C183)</f>
        <v>4594273.3759000003</v>
      </c>
      <c r="D176" s="84">
        <f t="shared" si="39"/>
        <v>79023.204890000023</v>
      </c>
      <c r="E176" s="84">
        <f t="shared" si="39"/>
        <v>4673296.58079</v>
      </c>
      <c r="F176" s="84">
        <f t="shared" si="39"/>
        <v>428594.28783000127</v>
      </c>
      <c r="G176" s="84">
        <f t="shared" si="39"/>
        <v>507617.49272000149</v>
      </c>
      <c r="H176" s="67">
        <f>E176/B176*100</f>
        <v>91.599305064203961</v>
      </c>
    </row>
    <row r="177" spans="1:8" s="19" customFormat="1" ht="11.25" customHeight="1" x14ac:dyDescent="0.2">
      <c r="A177" s="22" t="s">
        <v>118</v>
      </c>
      <c r="B177" s="65">
        <v>1980181.1760000004</v>
      </c>
      <c r="C177" s="66">
        <v>1821494.7361299996</v>
      </c>
      <c r="D177" s="65">
        <v>12308.399010000001</v>
      </c>
      <c r="E177" s="66">
        <f t="shared" ref="E177:E183" si="40">SUM(C177:D177)</f>
        <v>1833803.1351399997</v>
      </c>
      <c r="F177" s="66">
        <f>B177-E177</f>
        <v>146378.04086000076</v>
      </c>
      <c r="G177" s="66">
        <f>B177-C177</f>
        <v>158686.43987000082</v>
      </c>
      <c r="H177" s="63">
        <f>E177/B177*100</f>
        <v>92.607846058021465</v>
      </c>
    </row>
    <row r="178" spans="1:8" s="19" customFormat="1" ht="11.25" customHeight="1" x14ac:dyDescent="0.2">
      <c r="A178" s="22" t="s">
        <v>146</v>
      </c>
      <c r="B178" s="65">
        <v>152750.68900000001</v>
      </c>
      <c r="C178" s="66">
        <v>142054.82775</v>
      </c>
      <c r="D178" s="65">
        <v>165.46448000000001</v>
      </c>
      <c r="E178" s="66">
        <f t="shared" si="40"/>
        <v>142220.29222999999</v>
      </c>
      <c r="F178" s="66">
        <f>B178-E178</f>
        <v>10530.396770000021</v>
      </c>
      <c r="G178" s="66">
        <f>B178-C178</f>
        <v>10695.861250000016</v>
      </c>
      <c r="H178" s="63">
        <f>E178/B178*100</f>
        <v>93.106154323140217</v>
      </c>
    </row>
    <row r="179" spans="1:8" s="19" customFormat="1" ht="11.45" customHeight="1" x14ac:dyDescent="0.2">
      <c r="A179" s="22" t="s">
        <v>148</v>
      </c>
      <c r="B179" s="65">
        <v>24986.128000000004</v>
      </c>
      <c r="C179" s="66">
        <v>22542.654460000002</v>
      </c>
      <c r="D179" s="65">
        <v>1053.99503</v>
      </c>
      <c r="E179" s="66">
        <f t="shared" si="40"/>
        <v>23596.649490000003</v>
      </c>
      <c r="F179" s="66">
        <f>B179-E179</f>
        <v>1389.4785100000008</v>
      </c>
      <c r="G179" s="66">
        <f>B179-C179</f>
        <v>2443.4735400000027</v>
      </c>
      <c r="H179" s="63">
        <f>E179/B179*100</f>
        <v>94.439000272471191</v>
      </c>
    </row>
    <row r="180" spans="1:8" s="19" customFormat="1" ht="11.25" customHeight="1" x14ac:dyDescent="0.2">
      <c r="A180" s="22" t="s">
        <v>315</v>
      </c>
      <c r="B180" s="65">
        <v>49739</v>
      </c>
      <c r="C180" s="66">
        <v>49272.335650000001</v>
      </c>
      <c r="D180" s="65">
        <v>412.06746000000004</v>
      </c>
      <c r="E180" s="66">
        <f t="shared" si="40"/>
        <v>49684.403109999999</v>
      </c>
      <c r="F180" s="66">
        <f>B180-E180</f>
        <v>54.596890000000712</v>
      </c>
      <c r="G180" s="66">
        <f>B180-C180</f>
        <v>466.6643499999991</v>
      </c>
      <c r="H180" s="63">
        <f>E180/B180*100</f>
        <v>99.890233237499743</v>
      </c>
    </row>
    <row r="181" spans="1:8" s="19" customFormat="1" ht="11.25" customHeight="1" x14ac:dyDescent="0.2">
      <c r="A181" s="22" t="s">
        <v>147</v>
      </c>
      <c r="B181" s="65">
        <v>43843</v>
      </c>
      <c r="C181" s="66">
        <v>40471.10497</v>
      </c>
      <c r="D181" s="65">
        <v>3369.2040000000002</v>
      </c>
      <c r="E181" s="66">
        <f t="shared" si="40"/>
        <v>43840.308969999998</v>
      </c>
      <c r="F181" s="66">
        <f>B181-E181</f>
        <v>2.6910300000017742</v>
      </c>
      <c r="G181" s="66">
        <f>B181-C181</f>
        <v>3371.8950299999997</v>
      </c>
      <c r="H181" s="63">
        <f>E181/B181*100</f>
        <v>99.99386212166138</v>
      </c>
    </row>
    <row r="182" spans="1:8" s="19" customFormat="1" ht="11.25" customHeight="1" x14ac:dyDescent="0.2">
      <c r="A182" s="22" t="s">
        <v>310</v>
      </c>
      <c r="B182" s="65">
        <v>232740.37099999998</v>
      </c>
      <c r="C182" s="66">
        <v>210945.43995999999</v>
      </c>
      <c r="D182" s="65">
        <v>3479.2867299999994</v>
      </c>
      <c r="E182" s="66">
        <f t="shared" si="40"/>
        <v>214424.72668999998</v>
      </c>
      <c r="F182" s="66">
        <f>B182-E182</f>
        <v>18315.644310000003</v>
      </c>
      <c r="G182" s="66">
        <f>B182-C182</f>
        <v>21794.931039999996</v>
      </c>
      <c r="H182" s="63">
        <f>E182/B182*100</f>
        <v>92.130439497322953</v>
      </c>
    </row>
    <row r="183" spans="1:8" s="19" customFormat="1" ht="11.25" customHeight="1" x14ac:dyDescent="0.2">
      <c r="A183" s="22" t="s">
        <v>325</v>
      </c>
      <c r="B183" s="65">
        <v>2617650.5046200012</v>
      </c>
      <c r="C183" s="66">
        <v>2307492.2769800005</v>
      </c>
      <c r="D183" s="65">
        <v>58234.788180000018</v>
      </c>
      <c r="E183" s="66">
        <f t="shared" si="40"/>
        <v>2365727.0651600007</v>
      </c>
      <c r="F183" s="66">
        <f>B183-E183</f>
        <v>251923.43946000049</v>
      </c>
      <c r="G183" s="66">
        <f>B183-C183</f>
        <v>310158.22764000064</v>
      </c>
      <c r="H183" s="63">
        <f>E183/B183*100</f>
        <v>90.37597116133837</v>
      </c>
    </row>
    <row r="184" spans="1:8" s="19" customFormat="1" ht="11.25" customHeight="1" x14ac:dyDescent="0.2">
      <c r="A184" s="26"/>
      <c r="B184" s="69"/>
      <c r="C184" s="69"/>
      <c r="D184" s="69"/>
      <c r="E184" s="69"/>
      <c r="F184" s="69"/>
      <c r="G184" s="69"/>
      <c r="H184" s="63"/>
    </row>
    <row r="185" spans="1:8" s="19" customFormat="1" ht="11.25" customHeight="1" x14ac:dyDescent="0.2">
      <c r="A185" s="21" t="s">
        <v>309</v>
      </c>
      <c r="B185" s="84">
        <f t="shared" ref="B185:G185" si="41">SUM(B186:B192)</f>
        <v>14654583.671600001</v>
      </c>
      <c r="C185" s="71">
        <f t="shared" si="41"/>
        <v>12895805.052029999</v>
      </c>
      <c r="D185" s="84">
        <f t="shared" si="41"/>
        <v>46707.427269999978</v>
      </c>
      <c r="E185" s="71">
        <f t="shared" si="41"/>
        <v>12942512.4793</v>
      </c>
      <c r="F185" s="71">
        <f t="shared" si="41"/>
        <v>1712071.1923000005</v>
      </c>
      <c r="G185" s="71">
        <f t="shared" si="41"/>
        <v>1758778.6195699996</v>
      </c>
      <c r="H185" s="67">
        <f>E185/B185*100</f>
        <v>88.317162529714665</v>
      </c>
    </row>
    <row r="186" spans="1:8" s="19" customFormat="1" ht="11.25" customHeight="1" x14ac:dyDescent="0.2">
      <c r="A186" s="22" t="s">
        <v>118</v>
      </c>
      <c r="B186" s="65">
        <v>9353899.6815299988</v>
      </c>
      <c r="C186" s="66">
        <v>7919120.5879199989</v>
      </c>
      <c r="D186" s="65">
        <v>38013.099419999984</v>
      </c>
      <c r="E186" s="66">
        <f t="shared" ref="E186:E192" si="42">SUM(C186:D186)</f>
        <v>7957133.6873399988</v>
      </c>
      <c r="F186" s="66">
        <f>B186-E186</f>
        <v>1396765.99419</v>
      </c>
      <c r="G186" s="66">
        <f>B186-C186</f>
        <v>1434779.0936099999</v>
      </c>
      <c r="H186" s="63">
        <f>E186/B186*100</f>
        <v>85.067554263511909</v>
      </c>
    </row>
    <row r="187" spans="1:8" s="19" customFormat="1" ht="11.25" customHeight="1" x14ac:dyDescent="0.2">
      <c r="A187" s="22" t="s">
        <v>149</v>
      </c>
      <c r="B187" s="65">
        <v>37270.474000000002</v>
      </c>
      <c r="C187" s="66">
        <v>37225.55328</v>
      </c>
      <c r="D187" s="65">
        <v>41.515059999999998</v>
      </c>
      <c r="E187" s="66">
        <f t="shared" si="42"/>
        <v>37267.068339999998</v>
      </c>
      <c r="F187" s="66">
        <f>B187-E187</f>
        <v>3.4056600000039907</v>
      </c>
      <c r="G187" s="66">
        <f>B187-C187</f>
        <v>44.920720000001893</v>
      </c>
      <c r="H187" s="63">
        <f>E187/B187*100</f>
        <v>99.990862311007888</v>
      </c>
    </row>
    <row r="188" spans="1:8" s="19" customFormat="1" ht="11.25" customHeight="1" x14ac:dyDescent="0.2">
      <c r="A188" s="22" t="s">
        <v>150</v>
      </c>
      <c r="B188" s="65">
        <v>328106.64599999995</v>
      </c>
      <c r="C188" s="66">
        <v>318633.65438000008</v>
      </c>
      <c r="D188" s="65">
        <v>2699.9233399999998</v>
      </c>
      <c r="E188" s="66">
        <f t="shared" si="42"/>
        <v>321333.57772000006</v>
      </c>
      <c r="F188" s="66">
        <f>B188-E188</f>
        <v>6773.0682799998904</v>
      </c>
      <c r="G188" s="66">
        <f>B188-C188</f>
        <v>9472.9916199998697</v>
      </c>
      <c r="H188" s="63">
        <f>E188/B188*100</f>
        <v>97.935711341854415</v>
      </c>
    </row>
    <row r="189" spans="1:8" s="19" customFormat="1" ht="11.25" customHeight="1" x14ac:dyDescent="0.2">
      <c r="A189" s="22" t="s">
        <v>151</v>
      </c>
      <c r="B189" s="65">
        <v>22516.231</v>
      </c>
      <c r="C189" s="66">
        <v>22515.230670000001</v>
      </c>
      <c r="D189" s="65">
        <v>0</v>
      </c>
      <c r="E189" s="66">
        <f t="shared" si="42"/>
        <v>22515.230670000001</v>
      </c>
      <c r="F189" s="66">
        <f>B189-E189</f>
        <v>1.0003299999989395</v>
      </c>
      <c r="G189" s="66">
        <f>B189-C189</f>
        <v>1.0003299999989395</v>
      </c>
      <c r="H189" s="63">
        <f>E189/B189*100</f>
        <v>99.995557293758452</v>
      </c>
    </row>
    <row r="190" spans="1:8" s="19" customFormat="1" ht="11.25" customHeight="1" x14ac:dyDescent="0.2">
      <c r="A190" s="22" t="s">
        <v>152</v>
      </c>
      <c r="B190" s="65">
        <v>801860.19800000009</v>
      </c>
      <c r="C190" s="66">
        <v>529895.94019999995</v>
      </c>
      <c r="D190" s="65">
        <v>1772.0125</v>
      </c>
      <c r="E190" s="66">
        <f t="shared" si="42"/>
        <v>531667.95269999991</v>
      </c>
      <c r="F190" s="66">
        <f>B190-E190</f>
        <v>270192.24530000018</v>
      </c>
      <c r="G190" s="66">
        <f>B190-C190</f>
        <v>271964.25780000014</v>
      </c>
      <c r="H190" s="63">
        <f>E190/B190*100</f>
        <v>66.304320132871823</v>
      </c>
    </row>
    <row r="191" spans="1:8" s="19" customFormat="1" ht="11.25" customHeight="1" x14ac:dyDescent="0.2">
      <c r="A191" s="22" t="s">
        <v>153</v>
      </c>
      <c r="B191" s="65">
        <v>4097926.9610000001</v>
      </c>
      <c r="C191" s="66">
        <v>4057384.6731400001</v>
      </c>
      <c r="D191" s="65">
        <v>3523.6467499999999</v>
      </c>
      <c r="E191" s="66">
        <f t="shared" si="42"/>
        <v>4060908.3198899999</v>
      </c>
      <c r="F191" s="66">
        <f>B191-E191</f>
        <v>37018.641110000201</v>
      </c>
      <c r="G191" s="66">
        <f>B191-C191</f>
        <v>40542.28786000004</v>
      </c>
      <c r="H191" s="63">
        <f>E191/B191*100</f>
        <v>99.096649563003268</v>
      </c>
    </row>
    <row r="192" spans="1:8" s="19" customFormat="1" ht="11.25" customHeight="1" x14ac:dyDescent="0.2">
      <c r="A192" s="22" t="s">
        <v>154</v>
      </c>
      <c r="B192" s="65">
        <v>13003.480070000001</v>
      </c>
      <c r="C192" s="66">
        <v>11029.41244</v>
      </c>
      <c r="D192" s="65">
        <v>657.23019999999997</v>
      </c>
      <c r="E192" s="66">
        <f t="shared" si="42"/>
        <v>11686.64264</v>
      </c>
      <c r="F192" s="66">
        <f>B192-E192</f>
        <v>1316.8374300000014</v>
      </c>
      <c r="G192" s="66">
        <f>B192-C192</f>
        <v>1974.0676300000014</v>
      </c>
      <c r="H192" s="63">
        <f>E192/B192*100</f>
        <v>89.873192230762569</v>
      </c>
    </row>
    <row r="193" spans="1:8" s="19" customFormat="1" ht="11.25" customHeight="1" x14ac:dyDescent="0.2">
      <c r="A193" s="26"/>
      <c r="B193" s="85"/>
      <c r="C193" s="85"/>
      <c r="D193" s="85"/>
      <c r="E193" s="85"/>
      <c r="F193" s="85"/>
      <c r="G193" s="85"/>
      <c r="H193" s="63"/>
    </row>
    <row r="194" spans="1:8" s="19" customFormat="1" ht="11.25" customHeight="1" x14ac:dyDescent="0.2">
      <c r="A194" s="21" t="s">
        <v>155</v>
      </c>
      <c r="B194" s="86">
        <f t="shared" ref="B194:G194" si="43">SUM(B195:B200)</f>
        <v>3127712.7790700002</v>
      </c>
      <c r="C194" s="87">
        <f t="shared" si="43"/>
        <v>2116394.1025799997</v>
      </c>
      <c r="D194" s="86">
        <f t="shared" si="43"/>
        <v>268382.06399000005</v>
      </c>
      <c r="E194" s="87">
        <f t="shared" si="43"/>
        <v>2384776.1665699999</v>
      </c>
      <c r="F194" s="87">
        <f t="shared" si="43"/>
        <v>742936.61250000016</v>
      </c>
      <c r="G194" s="87">
        <f t="shared" si="43"/>
        <v>1011318.6764900002</v>
      </c>
      <c r="H194" s="67">
        <f>E194/B194*100</f>
        <v>76.246648430393719</v>
      </c>
    </row>
    <row r="195" spans="1:8" s="19" customFormat="1" ht="11.25" customHeight="1" x14ac:dyDescent="0.2">
      <c r="A195" s="22" t="s">
        <v>156</v>
      </c>
      <c r="B195" s="65">
        <v>823617.10907000047</v>
      </c>
      <c r="C195" s="66">
        <v>660669.65656999999</v>
      </c>
      <c r="D195" s="65">
        <v>10550.541680000017</v>
      </c>
      <c r="E195" s="66">
        <f t="shared" ref="E195:E200" si="44">SUM(C195:D195)</f>
        <v>671220.19825000002</v>
      </c>
      <c r="F195" s="66">
        <f>B195-E195</f>
        <v>152396.91082000046</v>
      </c>
      <c r="G195" s="66">
        <f>B195-C195</f>
        <v>162947.45250000048</v>
      </c>
      <c r="H195" s="63">
        <f>E195/B195*100</f>
        <v>81.496631245059774</v>
      </c>
    </row>
    <row r="196" spans="1:8" s="19" customFormat="1" ht="11.25" customHeight="1" x14ac:dyDescent="0.2">
      <c r="A196" s="22" t="s">
        <v>157</v>
      </c>
      <c r="B196" s="65">
        <v>12708.205000000002</v>
      </c>
      <c r="C196" s="66">
        <v>11116.26485</v>
      </c>
      <c r="D196" s="65">
        <v>645.07700999999997</v>
      </c>
      <c r="E196" s="66">
        <f t="shared" si="44"/>
        <v>11761.34186</v>
      </c>
      <c r="F196" s="66">
        <f>B196-E196</f>
        <v>946.86314000000129</v>
      </c>
      <c r="G196" s="66">
        <f>B196-C196</f>
        <v>1591.9401500000022</v>
      </c>
      <c r="H196" s="63">
        <f>E196/B196*100</f>
        <v>92.549198411577393</v>
      </c>
    </row>
    <row r="197" spans="1:8" s="19" customFormat="1" ht="11.25" customHeight="1" x14ac:dyDescent="0.2">
      <c r="A197" s="22" t="s">
        <v>158</v>
      </c>
      <c r="B197" s="65">
        <v>65282.999999999993</v>
      </c>
      <c r="C197" s="66">
        <v>52437.40741</v>
      </c>
      <c r="D197" s="65">
        <v>15.026129999999998</v>
      </c>
      <c r="E197" s="66">
        <f t="shared" si="44"/>
        <v>52452.433539999998</v>
      </c>
      <c r="F197" s="66">
        <f>B197-E197</f>
        <v>12830.566459999995</v>
      </c>
      <c r="G197" s="66">
        <f>B197-C197</f>
        <v>12845.592589999993</v>
      </c>
      <c r="H197" s="63">
        <f>E197/B197*100</f>
        <v>80.346236447467192</v>
      </c>
    </row>
    <row r="198" spans="1:8" s="19" customFormat="1" ht="11.25" customHeight="1" x14ac:dyDescent="0.2">
      <c r="A198" s="22" t="s">
        <v>316</v>
      </c>
      <c r="B198" s="65">
        <v>16370.908000000001</v>
      </c>
      <c r="C198" s="66">
        <v>15918.32438</v>
      </c>
      <c r="D198" s="65">
        <v>379.91224999999997</v>
      </c>
      <c r="E198" s="66">
        <f t="shared" si="44"/>
        <v>16298.236629999999</v>
      </c>
      <c r="F198" s="66">
        <f>B198-E198</f>
        <v>72.671370000001843</v>
      </c>
      <c r="G198" s="66">
        <f>B198-C198</f>
        <v>452.58362000000125</v>
      </c>
      <c r="H198" s="63">
        <f>E198/B198*100</f>
        <v>99.556094445097358</v>
      </c>
    </row>
    <row r="199" spans="1:8" s="19" customFormat="1" ht="11.25" customHeight="1" x14ac:dyDescent="0.2">
      <c r="A199" s="22" t="s">
        <v>159</v>
      </c>
      <c r="B199" s="65">
        <v>33520.010999999999</v>
      </c>
      <c r="C199" s="66">
        <v>30140.081409999999</v>
      </c>
      <c r="D199" s="65">
        <v>870.67466999999999</v>
      </c>
      <c r="E199" s="66">
        <f t="shared" si="44"/>
        <v>31010.756079999999</v>
      </c>
      <c r="F199" s="66">
        <f>B199-E199</f>
        <v>2509.2549199999994</v>
      </c>
      <c r="G199" s="66">
        <f>B199-C199</f>
        <v>3379.9295899999997</v>
      </c>
      <c r="H199" s="63">
        <f>E199/B199*100</f>
        <v>92.514158423158037</v>
      </c>
    </row>
    <row r="200" spans="1:8" s="19" customFormat="1" ht="11.25" customHeight="1" x14ac:dyDescent="0.2">
      <c r="A200" s="22" t="s">
        <v>160</v>
      </c>
      <c r="B200" s="65">
        <v>2176213.5459999996</v>
      </c>
      <c r="C200" s="66">
        <v>1346112.3679599999</v>
      </c>
      <c r="D200" s="65">
        <v>255920.83225000001</v>
      </c>
      <c r="E200" s="66">
        <f t="shared" si="44"/>
        <v>1602033.2002099999</v>
      </c>
      <c r="F200" s="66">
        <f>B200-E200</f>
        <v>574180.3457899997</v>
      </c>
      <c r="G200" s="66">
        <f>B200-C200</f>
        <v>830101.17803999968</v>
      </c>
      <c r="H200" s="63">
        <f>E200/B200*100</f>
        <v>73.615624861568634</v>
      </c>
    </row>
    <row r="201" spans="1:8" s="19" customFormat="1" ht="11.25" customHeight="1" x14ac:dyDescent="0.2">
      <c r="A201" s="26"/>
      <c r="B201" s="69"/>
      <c r="C201" s="69"/>
      <c r="D201" s="69"/>
      <c r="E201" s="69"/>
      <c r="F201" s="69"/>
      <c r="G201" s="69"/>
      <c r="H201" s="63"/>
    </row>
    <row r="202" spans="1:8" s="19" customFormat="1" ht="11.25" customHeight="1" x14ac:dyDescent="0.2">
      <c r="A202" s="21" t="s">
        <v>161</v>
      </c>
      <c r="B202" s="84">
        <f t="shared" ref="B202:G202" si="45">SUM(B203:B209)</f>
        <v>552252.24599999993</v>
      </c>
      <c r="C202" s="71">
        <f t="shared" si="45"/>
        <v>504352.43199999991</v>
      </c>
      <c r="D202" s="84">
        <f t="shared" si="45"/>
        <v>2161.9100699999999</v>
      </c>
      <c r="E202" s="71">
        <f t="shared" si="45"/>
        <v>506514.34206999996</v>
      </c>
      <c r="F202" s="71">
        <f t="shared" si="45"/>
        <v>45737.903929999993</v>
      </c>
      <c r="G202" s="71">
        <f t="shared" si="45"/>
        <v>47899.813999999969</v>
      </c>
      <c r="H202" s="67">
        <f>E202/B202*100</f>
        <v>91.717932473560282</v>
      </c>
    </row>
    <row r="203" spans="1:8" s="19" customFormat="1" ht="11.25" customHeight="1" x14ac:dyDescent="0.2">
      <c r="A203" s="22" t="s">
        <v>162</v>
      </c>
      <c r="B203" s="65">
        <v>108740.33199999994</v>
      </c>
      <c r="C203" s="66">
        <v>107618.94599999995</v>
      </c>
      <c r="D203" s="65">
        <v>184.58280999999982</v>
      </c>
      <c r="E203" s="66">
        <f t="shared" ref="E203:E209" si="46">SUM(C203:D203)</f>
        <v>107803.52880999995</v>
      </c>
      <c r="F203" s="66">
        <f>B203-E203</f>
        <v>936.80318999999145</v>
      </c>
      <c r="G203" s="66">
        <f>B203-C203</f>
        <v>1121.3859999999841</v>
      </c>
      <c r="H203" s="63">
        <f>E203/B203*100</f>
        <v>99.138495190542557</v>
      </c>
    </row>
    <row r="204" spans="1:8" s="19" customFormat="1" ht="11.25" customHeight="1" x14ac:dyDescent="0.2">
      <c r="A204" s="22" t="s">
        <v>163</v>
      </c>
      <c r="B204" s="65">
        <v>141912.28399999999</v>
      </c>
      <c r="C204" s="66">
        <v>140664.21883000003</v>
      </c>
      <c r="D204" s="65">
        <v>553.4348</v>
      </c>
      <c r="E204" s="66">
        <f t="shared" si="46"/>
        <v>141217.65363000002</v>
      </c>
      <c r="F204" s="66">
        <f>B204-E204</f>
        <v>694.63036999996984</v>
      </c>
      <c r="G204" s="66">
        <f>B204-C204</f>
        <v>1248.065169999958</v>
      </c>
      <c r="H204" s="63">
        <f>E204/B204*100</f>
        <v>99.510521323157647</v>
      </c>
    </row>
    <row r="205" spans="1:8" s="19" customFormat="1" ht="11.25" customHeight="1" x14ac:dyDescent="0.2">
      <c r="A205" s="22" t="s">
        <v>164</v>
      </c>
      <c r="B205" s="65">
        <v>21915.300000000003</v>
      </c>
      <c r="C205" s="66">
        <v>19223.23919</v>
      </c>
      <c r="D205" s="65">
        <v>760.95187999999996</v>
      </c>
      <c r="E205" s="66">
        <f t="shared" si="46"/>
        <v>19984.191070000001</v>
      </c>
      <c r="F205" s="66">
        <f>B205-E205</f>
        <v>1931.1089300000021</v>
      </c>
      <c r="G205" s="66">
        <f>B205-C205</f>
        <v>2692.0608100000027</v>
      </c>
      <c r="H205" s="63">
        <f>E205/B205*100</f>
        <v>91.188307118770894</v>
      </c>
    </row>
    <row r="206" spans="1:8" s="19" customFormat="1" ht="11.25" customHeight="1" x14ac:dyDescent="0.2">
      <c r="A206" s="22" t="s">
        <v>165</v>
      </c>
      <c r="B206" s="65">
        <v>10757</v>
      </c>
      <c r="C206" s="66">
        <v>0</v>
      </c>
      <c r="D206" s="65">
        <v>0</v>
      </c>
      <c r="E206" s="66">
        <f t="shared" si="46"/>
        <v>0</v>
      </c>
      <c r="F206" s="66">
        <f>B206-E206</f>
        <v>10757</v>
      </c>
      <c r="G206" s="66">
        <f>B206-C206</f>
        <v>10757</v>
      </c>
      <c r="H206" s="63">
        <f>E206/B206*100</f>
        <v>0</v>
      </c>
    </row>
    <row r="207" spans="1:8" s="19" customFormat="1" ht="11.25" customHeight="1" x14ac:dyDescent="0.2">
      <c r="A207" s="22" t="s">
        <v>166</v>
      </c>
      <c r="B207" s="65">
        <v>47646.23</v>
      </c>
      <c r="C207" s="66">
        <v>45530.424119999996</v>
      </c>
      <c r="D207" s="65">
        <v>477.06678999999997</v>
      </c>
      <c r="E207" s="66">
        <f t="shared" si="46"/>
        <v>46007.490909999993</v>
      </c>
      <c r="F207" s="66">
        <f>B207-E207</f>
        <v>1638.73909000001</v>
      </c>
      <c r="G207" s="66">
        <f>B207-C207</f>
        <v>2115.8058800000072</v>
      </c>
      <c r="H207" s="63">
        <f>E207/B207*100</f>
        <v>96.560611217298813</v>
      </c>
    </row>
    <row r="208" spans="1:8" s="19" customFormat="1" ht="11.25" customHeight="1" x14ac:dyDescent="0.2">
      <c r="A208" s="22" t="s">
        <v>167</v>
      </c>
      <c r="B208" s="65">
        <v>136608.05800000002</v>
      </c>
      <c r="C208" s="66">
        <v>130840.56122</v>
      </c>
      <c r="D208" s="65">
        <v>6.7472399999999997</v>
      </c>
      <c r="E208" s="66">
        <f t="shared" si="46"/>
        <v>130847.30846</v>
      </c>
      <c r="F208" s="66">
        <f>B208-E208</f>
        <v>5760.7495400000189</v>
      </c>
      <c r="G208" s="66">
        <f>B208-C208</f>
        <v>5767.4967800000159</v>
      </c>
      <c r="H208" s="63">
        <f>E208/B208*100</f>
        <v>95.783008978870029</v>
      </c>
    </row>
    <row r="209" spans="1:8" s="19" customFormat="1" ht="11.25" customHeight="1" x14ac:dyDescent="0.2">
      <c r="A209" s="22" t="s">
        <v>168</v>
      </c>
      <c r="B209" s="65">
        <v>84673.042000000001</v>
      </c>
      <c r="C209" s="66">
        <v>60475.04264</v>
      </c>
      <c r="D209" s="65">
        <v>179.12654999999998</v>
      </c>
      <c r="E209" s="66">
        <f t="shared" si="46"/>
        <v>60654.169190000001</v>
      </c>
      <c r="F209" s="66">
        <f>B209-E209</f>
        <v>24018.872810000001</v>
      </c>
      <c r="G209" s="66">
        <f>B209-C209</f>
        <v>24197.999360000002</v>
      </c>
      <c r="H209" s="63">
        <f>E209/B209*100</f>
        <v>71.633388570118925</v>
      </c>
    </row>
    <row r="210" spans="1:8" s="19" customFormat="1" ht="11.25" customHeight="1" x14ac:dyDescent="0.2">
      <c r="A210" s="26"/>
      <c r="B210" s="85"/>
      <c r="C210" s="85"/>
      <c r="D210" s="85"/>
      <c r="E210" s="85"/>
      <c r="F210" s="85"/>
      <c r="G210" s="85"/>
      <c r="H210" s="63"/>
    </row>
    <row r="211" spans="1:8" s="19" customFormat="1" ht="11.25" customHeight="1" x14ac:dyDescent="0.2">
      <c r="A211" s="21" t="s">
        <v>169</v>
      </c>
      <c r="B211" s="86">
        <f>SUM(B212:B226)+SUM(B231:B241)</f>
        <v>19898791.850770004</v>
      </c>
      <c r="C211" s="87">
        <f>SUM(C212:C226)+SUM(C231:C241)</f>
        <v>17015977.295119993</v>
      </c>
      <c r="D211" s="86">
        <f>SUM(D212:D226)+SUM(D231:D241)</f>
        <v>322632.93688999978</v>
      </c>
      <c r="E211" s="87">
        <f>SUM(E212:E226)+SUM(E231:E241)</f>
        <v>17338610.232009996</v>
      </c>
      <c r="F211" s="87">
        <f>SUM(F212:F226)+SUM(F231:F241)</f>
        <v>2560181.6187600079</v>
      </c>
      <c r="G211" s="87">
        <f>SUM(G212:G226)+SUM(G231:G241)</f>
        <v>2882814.5556500084</v>
      </c>
      <c r="H211" s="67">
        <f>E211/B211*100</f>
        <v>87.133984626001606</v>
      </c>
    </row>
    <row r="212" spans="1:8" s="19" customFormat="1" ht="11.25" customHeight="1" x14ac:dyDescent="0.2">
      <c r="A212" s="22" t="s">
        <v>170</v>
      </c>
      <c r="B212" s="65">
        <v>15366</v>
      </c>
      <c r="C212" s="66">
        <v>11453.698410000001</v>
      </c>
      <c r="D212" s="65">
        <v>505</v>
      </c>
      <c r="E212" s="66">
        <f t="shared" ref="E212:E225" si="47">SUM(C212:D212)</f>
        <v>11958.698410000001</v>
      </c>
      <c r="F212" s="66">
        <f>B212-E212</f>
        <v>3407.3015899999991</v>
      </c>
      <c r="G212" s="66">
        <f>B212-C212</f>
        <v>3912.3015899999991</v>
      </c>
      <c r="H212" s="63">
        <f>E212/B212*100</f>
        <v>77.82570877261486</v>
      </c>
    </row>
    <row r="213" spans="1:8" s="19" customFormat="1" ht="11.25" customHeight="1" x14ac:dyDescent="0.2">
      <c r="A213" s="22" t="s">
        <v>171</v>
      </c>
      <c r="B213" s="65">
        <v>45189.558999999994</v>
      </c>
      <c r="C213" s="66">
        <v>42805.144630000003</v>
      </c>
      <c r="D213" s="65">
        <v>104.5188</v>
      </c>
      <c r="E213" s="66">
        <f t="shared" si="47"/>
        <v>42909.663430000001</v>
      </c>
      <c r="F213" s="66">
        <f>B213-E213</f>
        <v>2279.8955699999933</v>
      </c>
      <c r="G213" s="66">
        <f>B213-C213</f>
        <v>2384.4143699999913</v>
      </c>
      <c r="H213" s="63">
        <f>E213/B213*100</f>
        <v>94.954817837456673</v>
      </c>
    </row>
    <row r="214" spans="1:8" s="19" customFormat="1" ht="11.25" customHeight="1" x14ac:dyDescent="0.2">
      <c r="A214" s="22" t="s">
        <v>172</v>
      </c>
      <c r="B214" s="65">
        <v>33961</v>
      </c>
      <c r="C214" s="66">
        <v>32919.840219999998</v>
      </c>
      <c r="D214" s="65">
        <v>344.27454</v>
      </c>
      <c r="E214" s="66">
        <f t="shared" si="47"/>
        <v>33264.114759999997</v>
      </c>
      <c r="F214" s="66">
        <f>B214-E214</f>
        <v>696.88524000000325</v>
      </c>
      <c r="G214" s="66">
        <f>B214-C214</f>
        <v>1041.1597800000018</v>
      </c>
      <c r="H214" s="63">
        <f>E214/B214*100</f>
        <v>97.947983746061652</v>
      </c>
    </row>
    <row r="215" spans="1:8" s="19" customFormat="1" ht="11.25" customHeight="1" x14ac:dyDescent="0.2">
      <c r="A215" s="22" t="s">
        <v>173</v>
      </c>
      <c r="B215" s="65">
        <v>14072129.904770005</v>
      </c>
      <c r="C215" s="66">
        <v>13470713.377899997</v>
      </c>
      <c r="D215" s="65">
        <v>264714.77651</v>
      </c>
      <c r="E215" s="66">
        <f t="shared" si="47"/>
        <v>13735428.154409997</v>
      </c>
      <c r="F215" s="66">
        <f>B215-E215</f>
        <v>336701.75036000833</v>
      </c>
      <c r="G215" s="66">
        <f>B215-C215</f>
        <v>601416.52687000856</v>
      </c>
      <c r="H215" s="63">
        <f>E215/B215*100</f>
        <v>97.607314936412877</v>
      </c>
    </row>
    <row r="216" spans="1:8" s="19" customFormat="1" ht="11.25" customHeight="1" x14ac:dyDescent="0.2">
      <c r="A216" s="22" t="s">
        <v>174</v>
      </c>
      <c r="B216" s="65">
        <v>38024.589000000007</v>
      </c>
      <c r="C216" s="66">
        <v>37623.407119999996</v>
      </c>
      <c r="D216" s="65">
        <v>95.357590000000002</v>
      </c>
      <c r="E216" s="66">
        <f t="shared" si="47"/>
        <v>37718.764709999996</v>
      </c>
      <c r="F216" s="66">
        <f>B216-E216</f>
        <v>305.82429000001139</v>
      </c>
      <c r="G216" s="66">
        <f>B216-C216</f>
        <v>401.18188000001101</v>
      </c>
      <c r="H216" s="63">
        <f>E216/B216*100</f>
        <v>99.195719669711593</v>
      </c>
    </row>
    <row r="217" spans="1:8" s="19" customFormat="1" ht="11.25" customHeight="1" x14ac:dyDescent="0.2">
      <c r="A217" s="22" t="s">
        <v>175</v>
      </c>
      <c r="B217" s="65">
        <v>58402.630000000005</v>
      </c>
      <c r="C217" s="66">
        <v>54003.539899999996</v>
      </c>
      <c r="D217" s="65">
        <v>2221.0058899999999</v>
      </c>
      <c r="E217" s="66">
        <f t="shared" si="47"/>
        <v>56224.545789999996</v>
      </c>
      <c r="F217" s="66">
        <f>B217-E217</f>
        <v>2178.0842100000082</v>
      </c>
      <c r="G217" s="66">
        <f>B217-C217</f>
        <v>4399.0901000000085</v>
      </c>
      <c r="H217" s="63">
        <f>E217/B217*100</f>
        <v>96.270571701993546</v>
      </c>
    </row>
    <row r="218" spans="1:8" s="19" customFormat="1" ht="11.25" customHeight="1" x14ac:dyDescent="0.2">
      <c r="A218" s="22" t="s">
        <v>176</v>
      </c>
      <c r="B218" s="65">
        <v>210027.78599999996</v>
      </c>
      <c r="C218" s="66">
        <v>172827.82222</v>
      </c>
      <c r="D218" s="65">
        <v>653.27647000000002</v>
      </c>
      <c r="E218" s="66">
        <f t="shared" si="47"/>
        <v>173481.09869000001</v>
      </c>
      <c r="F218" s="66">
        <f>B218-E218</f>
        <v>36546.68730999995</v>
      </c>
      <c r="G218" s="66">
        <f>B218-C218</f>
        <v>37199.963779999962</v>
      </c>
      <c r="H218" s="63">
        <f>E218/B218*100</f>
        <v>82.599117951945672</v>
      </c>
    </row>
    <row r="219" spans="1:8" s="19" customFormat="1" ht="11.25" customHeight="1" x14ac:dyDescent="0.2">
      <c r="A219" s="22" t="s">
        <v>177</v>
      </c>
      <c r="B219" s="65">
        <v>107334.894</v>
      </c>
      <c r="C219" s="66">
        <v>98365.684550000005</v>
      </c>
      <c r="D219" s="65">
        <v>8673.6414700000005</v>
      </c>
      <c r="E219" s="66">
        <f t="shared" si="47"/>
        <v>107039.32602000001</v>
      </c>
      <c r="F219" s="66">
        <f>B219-E219</f>
        <v>295.56797999999253</v>
      </c>
      <c r="G219" s="66">
        <f>B219-C219</f>
        <v>8969.2094499999948</v>
      </c>
      <c r="H219" s="63">
        <f>E219/B219*100</f>
        <v>99.724630109570896</v>
      </c>
    </row>
    <row r="220" spans="1:8" s="19" customFormat="1" ht="11.25" customHeight="1" x14ac:dyDescent="0.2">
      <c r="A220" s="22" t="s">
        <v>178</v>
      </c>
      <c r="B220" s="65">
        <v>46957</v>
      </c>
      <c r="C220" s="66">
        <v>36779.071429999996</v>
      </c>
      <c r="D220" s="65">
        <v>318.57547</v>
      </c>
      <c r="E220" s="66">
        <f t="shared" si="47"/>
        <v>37097.6469</v>
      </c>
      <c r="F220" s="66">
        <f>B220-E220</f>
        <v>9859.3531000000003</v>
      </c>
      <c r="G220" s="66">
        <f>B220-C220</f>
        <v>10177.928570000004</v>
      </c>
      <c r="H220" s="63">
        <f>E220/B220*100</f>
        <v>79.003443363076855</v>
      </c>
    </row>
    <row r="221" spans="1:8" s="19" customFormat="1" ht="11.25" customHeight="1" x14ac:dyDescent="0.2">
      <c r="A221" s="22" t="s">
        <v>179</v>
      </c>
      <c r="B221" s="65">
        <v>63450.718000000001</v>
      </c>
      <c r="C221" s="66">
        <v>59245.373200000002</v>
      </c>
      <c r="D221" s="65">
        <v>1806.10672</v>
      </c>
      <c r="E221" s="66">
        <f t="shared" si="47"/>
        <v>61051.479920000005</v>
      </c>
      <c r="F221" s="66">
        <f>B221-E221</f>
        <v>2399.2380799999955</v>
      </c>
      <c r="G221" s="66">
        <f>B221-C221</f>
        <v>4205.3447999999989</v>
      </c>
      <c r="H221" s="63">
        <f>E221/B221*100</f>
        <v>96.218737698129758</v>
      </c>
    </row>
    <row r="222" spans="1:8" s="19" customFormat="1" ht="11.25" customHeight="1" x14ac:dyDescent="0.2">
      <c r="A222" s="22" t="s">
        <v>180</v>
      </c>
      <c r="B222" s="65">
        <v>279380.83799999999</v>
      </c>
      <c r="C222" s="66">
        <v>237810.21145999999</v>
      </c>
      <c r="D222" s="65">
        <v>2286.0820899999999</v>
      </c>
      <c r="E222" s="66">
        <f t="shared" si="47"/>
        <v>240096.29355</v>
      </c>
      <c r="F222" s="66">
        <f>B222-E222</f>
        <v>39284.544449999987</v>
      </c>
      <c r="G222" s="66">
        <f>B222-C222</f>
        <v>41570.626539999997</v>
      </c>
      <c r="H222" s="63">
        <f>E222/B222*100</f>
        <v>85.938711927694925</v>
      </c>
    </row>
    <row r="223" spans="1:8" s="19" customFormat="1" ht="11.25" customHeight="1" x14ac:dyDescent="0.2">
      <c r="A223" s="22" t="s">
        <v>181</v>
      </c>
      <c r="B223" s="65">
        <v>61531.999999999993</v>
      </c>
      <c r="C223" s="66">
        <v>40012.149310000001</v>
      </c>
      <c r="D223" s="65">
        <v>5759.2455099999997</v>
      </c>
      <c r="E223" s="66">
        <f t="shared" si="47"/>
        <v>45771.394820000001</v>
      </c>
      <c r="F223" s="66">
        <f>B223-E223</f>
        <v>15760.605179999991</v>
      </c>
      <c r="G223" s="66">
        <f>B223-C223</f>
        <v>21519.850689999992</v>
      </c>
      <c r="H223" s="63">
        <f>E223/B223*100</f>
        <v>74.386327146850434</v>
      </c>
    </row>
    <row r="224" spans="1:8" s="19" customFormat="1" ht="11.25" customHeight="1" x14ac:dyDescent="0.2">
      <c r="A224" s="22" t="s">
        <v>182</v>
      </c>
      <c r="B224" s="65">
        <v>62400.000000000007</v>
      </c>
      <c r="C224" s="66">
        <v>59698.319779999998</v>
      </c>
      <c r="D224" s="65">
        <v>493.79230000000001</v>
      </c>
      <c r="E224" s="66">
        <f t="shared" si="47"/>
        <v>60192.112079999999</v>
      </c>
      <c r="F224" s="66">
        <f>B224-E224</f>
        <v>2207.8879200000083</v>
      </c>
      <c r="G224" s="66">
        <f>B224-C224</f>
        <v>2701.6802200000093</v>
      </c>
      <c r="H224" s="63">
        <f>E224/B224*100</f>
        <v>96.461718076923063</v>
      </c>
    </row>
    <row r="225" spans="1:8" s="19" customFormat="1" ht="11.25" customHeight="1" x14ac:dyDescent="0.2">
      <c r="A225" s="22" t="s">
        <v>183</v>
      </c>
      <c r="B225" s="65">
        <v>37419.307999999997</v>
      </c>
      <c r="C225" s="66">
        <v>27353.480189999998</v>
      </c>
      <c r="D225" s="65">
        <v>184.52915999999999</v>
      </c>
      <c r="E225" s="66">
        <f t="shared" si="47"/>
        <v>27538.009349999997</v>
      </c>
      <c r="F225" s="66">
        <f>B225-E225</f>
        <v>9881.2986500000006</v>
      </c>
      <c r="G225" s="66">
        <f>B225-C225</f>
        <v>10065.827809999999</v>
      </c>
      <c r="H225" s="63">
        <f>E225/B225*100</f>
        <v>73.593048139746458</v>
      </c>
    </row>
    <row r="226" spans="1:8" s="19" customFormat="1" ht="11.25" customHeight="1" x14ac:dyDescent="0.2">
      <c r="A226" s="22" t="s">
        <v>184</v>
      </c>
      <c r="B226" s="84">
        <f t="shared" ref="B226:G226" si="48">SUM(B227:B230)</f>
        <v>955290.45</v>
      </c>
      <c r="C226" s="71">
        <f t="shared" si="48"/>
        <v>790783.04385999998</v>
      </c>
      <c r="D226" s="84">
        <f t="shared" si="48"/>
        <v>6225.54007</v>
      </c>
      <c r="E226" s="71">
        <f t="shared" si="48"/>
        <v>797008.58392999996</v>
      </c>
      <c r="F226" s="71">
        <f t="shared" si="48"/>
        <v>158281.86606999993</v>
      </c>
      <c r="G226" s="71">
        <f t="shared" si="48"/>
        <v>164507.40613999992</v>
      </c>
      <c r="H226" s="67">
        <f>E226/B226*100</f>
        <v>83.431021835296264</v>
      </c>
    </row>
    <row r="227" spans="1:8" s="19" customFormat="1" ht="11.25" customHeight="1" x14ac:dyDescent="0.2">
      <c r="A227" s="22" t="s">
        <v>311</v>
      </c>
      <c r="B227" s="65">
        <v>394311.37599999993</v>
      </c>
      <c r="C227" s="66">
        <v>372452.71818999999</v>
      </c>
      <c r="D227" s="65">
        <v>4190.4427599999999</v>
      </c>
      <c r="E227" s="66">
        <f t="shared" ref="E227:E241" si="49">SUM(C227:D227)</f>
        <v>376643.16094999999</v>
      </c>
      <c r="F227" s="66">
        <f>B227-E227</f>
        <v>17668.215049999941</v>
      </c>
      <c r="G227" s="66">
        <f>B227-C227</f>
        <v>21858.657809999946</v>
      </c>
      <c r="H227" s="63">
        <f>E227/B227*100</f>
        <v>95.51922259275625</v>
      </c>
    </row>
    <row r="228" spans="1:8" s="19" customFormat="1" ht="11.25" customHeight="1" x14ac:dyDescent="0.2">
      <c r="A228" s="22" t="s">
        <v>312</v>
      </c>
      <c r="B228" s="65">
        <v>161249.06</v>
      </c>
      <c r="C228" s="66">
        <v>152048.16028000001</v>
      </c>
      <c r="D228" s="65">
        <v>1389.0801799999999</v>
      </c>
      <c r="E228" s="66">
        <f t="shared" si="49"/>
        <v>153437.24046</v>
      </c>
      <c r="F228" s="66">
        <f>B228-E228</f>
        <v>7811.8195399999968</v>
      </c>
      <c r="G228" s="66">
        <f>B228-C228</f>
        <v>9200.8997199999867</v>
      </c>
      <c r="H228" s="63">
        <f>E228/B228*100</f>
        <v>95.15543250918796</v>
      </c>
    </row>
    <row r="229" spans="1:8" s="19" customFormat="1" ht="11.25" customHeight="1" x14ac:dyDescent="0.2">
      <c r="A229" s="22" t="s">
        <v>185</v>
      </c>
      <c r="B229" s="65">
        <v>63177.794999999998</v>
      </c>
      <c r="C229" s="66">
        <v>58927.730600000003</v>
      </c>
      <c r="D229" s="65">
        <v>635.27522999999997</v>
      </c>
      <c r="E229" s="66">
        <f t="shared" si="49"/>
        <v>59563.005830000002</v>
      </c>
      <c r="F229" s="66">
        <f>B229-E229</f>
        <v>3614.7891699999964</v>
      </c>
      <c r="G229" s="66">
        <f>B229-C229</f>
        <v>4250.0643999999957</v>
      </c>
      <c r="H229" s="63">
        <f>E229/B229*100</f>
        <v>94.278386623021589</v>
      </c>
    </row>
    <row r="230" spans="1:8" s="19" customFormat="1" ht="11.25" customHeight="1" x14ac:dyDescent="0.2">
      <c r="A230" s="22" t="s">
        <v>186</v>
      </c>
      <c r="B230" s="65">
        <v>336552.21899999998</v>
      </c>
      <c r="C230" s="66">
        <v>207354.43479</v>
      </c>
      <c r="D230" s="65">
        <v>10.741899999999999</v>
      </c>
      <c r="E230" s="66">
        <f t="shared" si="49"/>
        <v>207365.17668999999</v>
      </c>
      <c r="F230" s="66">
        <f>B230-E230</f>
        <v>129187.04230999999</v>
      </c>
      <c r="G230" s="66">
        <f>B230-C230</f>
        <v>129197.78420999998</v>
      </c>
      <c r="H230" s="63">
        <f>E230/B230*100</f>
        <v>61.614562312542652</v>
      </c>
    </row>
    <row r="231" spans="1:8" s="19" customFormat="1" ht="11.25" customHeight="1" x14ac:dyDescent="0.2">
      <c r="A231" s="22" t="s">
        <v>188</v>
      </c>
      <c r="B231" s="65">
        <v>307562.40399999998</v>
      </c>
      <c r="C231" s="66">
        <v>276307.57394999999</v>
      </c>
      <c r="D231" s="65">
        <v>4573.5445</v>
      </c>
      <c r="E231" s="66">
        <f t="shared" si="49"/>
        <v>280881.11845000001</v>
      </c>
      <c r="F231" s="66">
        <f>B231-E231</f>
        <v>26681.285549999971</v>
      </c>
      <c r="G231" s="66">
        <f>B231-C231</f>
        <v>31254.83004999999</v>
      </c>
      <c r="H231" s="63">
        <f>E231/B231*100</f>
        <v>91.324919690119216</v>
      </c>
    </row>
    <row r="232" spans="1:8" s="19" customFormat="1" ht="11.25" customHeight="1" x14ac:dyDescent="0.2">
      <c r="A232" s="22" t="s">
        <v>189</v>
      </c>
      <c r="B232" s="65">
        <v>91266</v>
      </c>
      <c r="C232" s="66">
        <v>68962.680739999996</v>
      </c>
      <c r="D232" s="65">
        <v>3359.50459</v>
      </c>
      <c r="E232" s="66">
        <f t="shared" si="49"/>
        <v>72322.185329999993</v>
      </c>
      <c r="F232" s="66">
        <f>B232-E232</f>
        <v>18943.814670000007</v>
      </c>
      <c r="G232" s="66">
        <f>B232-C232</f>
        <v>22303.319260000004</v>
      </c>
      <c r="H232" s="63">
        <f>E232/B232*100</f>
        <v>79.243294688054689</v>
      </c>
    </row>
    <row r="233" spans="1:8" s="19" customFormat="1" ht="11.25" customHeight="1" x14ac:dyDescent="0.2">
      <c r="A233" s="22" t="s">
        <v>190</v>
      </c>
      <c r="B233" s="65">
        <v>289899.64599999995</v>
      </c>
      <c r="C233" s="66">
        <v>218913.28475999998</v>
      </c>
      <c r="D233" s="65">
        <v>7044.1503899999998</v>
      </c>
      <c r="E233" s="66">
        <f t="shared" si="49"/>
        <v>225957.43514999998</v>
      </c>
      <c r="F233" s="66">
        <f>B233-E233</f>
        <v>63942.210849999974</v>
      </c>
      <c r="G233" s="66">
        <f>B233-C233</f>
        <v>70986.361239999969</v>
      </c>
      <c r="H233" s="63">
        <f>E233/B233*100</f>
        <v>77.943329102926882</v>
      </c>
    </row>
    <row r="234" spans="1:8" s="19" customFormat="1" ht="11.25" customHeight="1" x14ac:dyDescent="0.2">
      <c r="A234" s="22" t="s">
        <v>191</v>
      </c>
      <c r="B234" s="65">
        <v>30010.591</v>
      </c>
      <c r="C234" s="66">
        <v>27601.542920000004</v>
      </c>
      <c r="D234" s="65">
        <v>991.22537999999997</v>
      </c>
      <c r="E234" s="66">
        <f t="shared" si="49"/>
        <v>28592.768300000003</v>
      </c>
      <c r="F234" s="66">
        <f>B234-E234</f>
        <v>1417.822699999997</v>
      </c>
      <c r="G234" s="66">
        <f>B234-C234</f>
        <v>2409.0480799999968</v>
      </c>
      <c r="H234" s="63">
        <f>E234/B234*100</f>
        <v>95.275592206764614</v>
      </c>
    </row>
    <row r="235" spans="1:8" s="19" customFormat="1" ht="11.25" customHeight="1" x14ac:dyDescent="0.2">
      <c r="A235" s="22" t="s">
        <v>192</v>
      </c>
      <c r="B235" s="65">
        <v>80841.84</v>
      </c>
      <c r="C235" s="66">
        <v>75169.860329999996</v>
      </c>
      <c r="D235" s="65">
        <v>431.07740000000001</v>
      </c>
      <c r="E235" s="66">
        <f t="shared" si="49"/>
        <v>75600.937729999991</v>
      </c>
      <c r="F235" s="66">
        <f>B235-E235</f>
        <v>5240.902270000006</v>
      </c>
      <c r="G235" s="66">
        <f>B235-C235</f>
        <v>5671.9796700000006</v>
      </c>
      <c r="H235" s="63">
        <f>E235/B235*100</f>
        <v>93.517091805431434</v>
      </c>
    </row>
    <row r="236" spans="1:8" s="19" customFormat="1" ht="11.25" customHeight="1" x14ac:dyDescent="0.2">
      <c r="A236" s="22" t="s">
        <v>37</v>
      </c>
      <c r="B236" s="65">
        <v>164234.745</v>
      </c>
      <c r="C236" s="66">
        <v>124326.97181999999</v>
      </c>
      <c r="D236" s="65">
        <v>742.84339999999997</v>
      </c>
      <c r="E236" s="66">
        <f t="shared" si="49"/>
        <v>125069.81521999999</v>
      </c>
      <c r="F236" s="66">
        <f>B236-E236</f>
        <v>39164.929780000006</v>
      </c>
      <c r="G236" s="66">
        <f>B236-C236</f>
        <v>39907.773180000004</v>
      </c>
      <c r="H236" s="63">
        <f>E236/B236*100</f>
        <v>76.153079069839933</v>
      </c>
    </row>
    <row r="237" spans="1:8" s="19" customFormat="1" ht="11.25" customHeight="1" x14ac:dyDescent="0.2">
      <c r="A237" s="22" t="s">
        <v>193</v>
      </c>
      <c r="B237" s="65">
        <v>710266.28</v>
      </c>
      <c r="C237" s="66">
        <v>707812.14466999995</v>
      </c>
      <c r="D237" s="65">
        <v>2118.06871</v>
      </c>
      <c r="E237" s="66">
        <f t="shared" si="49"/>
        <v>709930.21337999997</v>
      </c>
      <c r="F237" s="66">
        <f>B237-E237</f>
        <v>336.06662000005599</v>
      </c>
      <c r="G237" s="66">
        <f>B237-C237</f>
        <v>2454.1353300000774</v>
      </c>
      <c r="H237" s="63">
        <f>E237/B237*100</f>
        <v>99.952684418581711</v>
      </c>
    </row>
    <row r="238" spans="1:8" s="19" customFormat="1" ht="11.25" customHeight="1" x14ac:dyDescent="0.2">
      <c r="A238" s="22" t="s">
        <v>194</v>
      </c>
      <c r="B238" s="65">
        <v>66496</v>
      </c>
      <c r="C238" s="66">
        <v>53574.807430000001</v>
      </c>
      <c r="D238" s="65">
        <v>3141.3108900000002</v>
      </c>
      <c r="E238" s="66">
        <f t="shared" si="49"/>
        <v>56716.118320000001</v>
      </c>
      <c r="F238" s="66">
        <f>B238-E238</f>
        <v>9779.8816799999986</v>
      </c>
      <c r="G238" s="66">
        <f>B238-C238</f>
        <v>12921.192569999999</v>
      </c>
      <c r="H238" s="63">
        <f>E238/B238*100</f>
        <v>85.292526347449467</v>
      </c>
    </row>
    <row r="239" spans="1:8" s="19" customFormat="1" ht="11.25" customHeight="1" x14ac:dyDescent="0.2">
      <c r="A239" s="22" t="s">
        <v>195</v>
      </c>
      <c r="B239" s="65">
        <v>1829304.4929999998</v>
      </c>
      <c r="C239" s="66">
        <v>73571.613169999997</v>
      </c>
      <c r="D239" s="65">
        <v>775.63791000000003</v>
      </c>
      <c r="E239" s="66">
        <f t="shared" si="49"/>
        <v>74347.251080000002</v>
      </c>
      <c r="F239" s="66">
        <f>B239-E239</f>
        <v>1754957.2419199997</v>
      </c>
      <c r="G239" s="66">
        <f>B239-C239</f>
        <v>1755732.8798299998</v>
      </c>
      <c r="H239" s="63">
        <f>E239/B239*100</f>
        <v>4.0642359631486462</v>
      </c>
    </row>
    <row r="240" spans="1:8" s="19" customFormat="1" ht="11.25" customHeight="1" x14ac:dyDescent="0.2">
      <c r="A240" s="22" t="s">
        <v>197</v>
      </c>
      <c r="B240" s="65">
        <v>34799</v>
      </c>
      <c r="C240" s="66">
        <v>27591.304829999997</v>
      </c>
      <c r="D240" s="65">
        <v>202.19723000000002</v>
      </c>
      <c r="E240" s="66">
        <f t="shared" si="49"/>
        <v>27793.502059999999</v>
      </c>
      <c r="F240" s="66">
        <f>B240-E240</f>
        <v>7005.4979400000011</v>
      </c>
      <c r="G240" s="66">
        <f>B240-C240</f>
        <v>7207.6951700000027</v>
      </c>
      <c r="H240" s="63">
        <f>E240/B240*100</f>
        <v>79.868680306905375</v>
      </c>
    </row>
    <row r="241" spans="1:8" s="19" customFormat="1" ht="11.25" customHeight="1" x14ac:dyDescent="0.2">
      <c r="A241" s="22" t="s">
        <v>198</v>
      </c>
      <c r="B241" s="65">
        <v>207244.17500000002</v>
      </c>
      <c r="C241" s="66">
        <v>189751.34631999998</v>
      </c>
      <c r="D241" s="65">
        <v>4867.6539000000002</v>
      </c>
      <c r="E241" s="66">
        <f t="shared" si="49"/>
        <v>194619.00021999999</v>
      </c>
      <c r="F241" s="66">
        <f>B241-E241</f>
        <v>12625.17478000003</v>
      </c>
      <c r="G241" s="66">
        <f>B241-C241</f>
        <v>17492.828680000035</v>
      </c>
      <c r="H241" s="63">
        <f>E241/B241*100</f>
        <v>93.908067727355899</v>
      </c>
    </row>
    <row r="242" spans="1:8" s="19" customFormat="1" ht="11.25" customHeight="1" x14ac:dyDescent="0.2">
      <c r="A242" s="26"/>
      <c r="B242" s="65"/>
      <c r="C242" s="66"/>
      <c r="D242" s="65"/>
      <c r="E242" s="66"/>
      <c r="F242" s="66"/>
      <c r="G242" s="66"/>
      <c r="H242" s="63"/>
    </row>
    <row r="243" spans="1:8" s="19" customFormat="1" ht="11.25" customHeight="1" x14ac:dyDescent="0.2">
      <c r="A243" s="21" t="s">
        <v>313</v>
      </c>
      <c r="B243" s="65">
        <v>13079786.255999999</v>
      </c>
      <c r="C243" s="66">
        <v>10110059.94241</v>
      </c>
      <c r="D243" s="65">
        <v>403640.20649999997</v>
      </c>
      <c r="E243" s="66">
        <f t="shared" ref="E243" si="50">SUM(C243:D243)</f>
        <v>10513700.148909999</v>
      </c>
      <c r="F243" s="66">
        <f>B243-E243</f>
        <v>2566086.1070900001</v>
      </c>
      <c r="G243" s="66">
        <f>B243-C243</f>
        <v>2969726.3135899995</v>
      </c>
      <c r="H243" s="63">
        <f>E243/B243*100</f>
        <v>80.381284090839969</v>
      </c>
    </row>
    <row r="244" spans="1:8" s="19" customFormat="1" ht="11.25" customHeight="1" x14ac:dyDescent="0.2">
      <c r="A244" s="26"/>
      <c r="B244" s="65"/>
      <c r="C244" s="66"/>
      <c r="D244" s="65"/>
      <c r="E244" s="66"/>
      <c r="F244" s="66"/>
      <c r="G244" s="66"/>
      <c r="H244" s="67"/>
    </row>
    <row r="245" spans="1:8" s="19" customFormat="1" ht="11.25" customHeight="1" x14ac:dyDescent="0.2">
      <c r="A245" s="21" t="s">
        <v>199</v>
      </c>
      <c r="B245" s="65">
        <v>1714.5</v>
      </c>
      <c r="C245" s="66">
        <v>1569.1044399999998</v>
      </c>
      <c r="D245" s="65">
        <v>19.099779999999999</v>
      </c>
      <c r="E245" s="66">
        <f t="shared" ref="E245" si="51">SUM(C245:D245)</f>
        <v>1588.2042199999999</v>
      </c>
      <c r="F245" s="66">
        <f>B245-E245</f>
        <v>126.29578000000015</v>
      </c>
      <c r="G245" s="66">
        <f>B245-C245</f>
        <v>145.39556000000016</v>
      </c>
      <c r="H245" s="63">
        <f>E245/B245*100</f>
        <v>92.633666958296871</v>
      </c>
    </row>
    <row r="246" spans="1:8" s="19" customFormat="1" ht="11.25" customHeight="1" x14ac:dyDescent="0.2">
      <c r="A246" s="26"/>
      <c r="B246" s="69"/>
      <c r="C246" s="69"/>
      <c r="D246" s="69"/>
      <c r="E246" s="69"/>
      <c r="F246" s="69"/>
      <c r="G246" s="69"/>
      <c r="H246" s="63"/>
    </row>
    <row r="247" spans="1:8" s="19" customFormat="1" ht="11.25" customHeight="1" x14ac:dyDescent="0.2">
      <c r="A247" s="21" t="s">
        <v>200</v>
      </c>
      <c r="B247" s="84">
        <f t="shared" ref="B247:G247" si="52">SUM(B248:B252)</f>
        <v>14161047.479000002</v>
      </c>
      <c r="C247" s="71">
        <f t="shared" si="52"/>
        <v>11438686.008709999</v>
      </c>
      <c r="D247" s="84">
        <f t="shared" si="52"/>
        <v>245115.02472999998</v>
      </c>
      <c r="E247" s="71">
        <f t="shared" si="52"/>
        <v>11683801.033439998</v>
      </c>
      <c r="F247" s="71">
        <f t="shared" si="52"/>
        <v>2477246.4455600027</v>
      </c>
      <c r="G247" s="71">
        <f t="shared" si="52"/>
        <v>2722361.4702900024</v>
      </c>
      <c r="H247" s="67">
        <f>E247/B247*100</f>
        <v>82.506615776596931</v>
      </c>
    </row>
    <row r="248" spans="1:8" s="19" customFormat="1" ht="11.25" customHeight="1" x14ac:dyDescent="0.2">
      <c r="A248" s="22" t="s">
        <v>201</v>
      </c>
      <c r="B248" s="65">
        <v>12734129.186000001</v>
      </c>
      <c r="C248" s="66">
        <v>10214115.579759998</v>
      </c>
      <c r="D248" s="65">
        <v>240981.47753999999</v>
      </c>
      <c r="E248" s="66">
        <f t="shared" ref="E248:E252" si="53">SUM(C248:D248)</f>
        <v>10455097.057299998</v>
      </c>
      <c r="F248" s="66">
        <f>B248-E248</f>
        <v>2279032.128700003</v>
      </c>
      <c r="G248" s="66">
        <f>B248-C248</f>
        <v>2520013.6062400024</v>
      </c>
      <c r="H248" s="63">
        <f>E248/B248*100</f>
        <v>82.102960513345607</v>
      </c>
    </row>
    <row r="249" spans="1:8" s="19" customFormat="1" ht="11.25" customHeight="1" x14ac:dyDescent="0.2">
      <c r="A249" s="22" t="s">
        <v>202</v>
      </c>
      <c r="B249" s="65">
        <v>55657.505000000005</v>
      </c>
      <c r="C249" s="66">
        <v>46511.39374</v>
      </c>
      <c r="D249" s="65">
        <v>270.95717999999999</v>
      </c>
      <c r="E249" s="66">
        <f t="shared" si="53"/>
        <v>46782.350919999997</v>
      </c>
      <c r="F249" s="66">
        <f>B249-E249</f>
        <v>8875.1540800000075</v>
      </c>
      <c r="G249" s="66">
        <f>B249-C249</f>
        <v>9146.1112600000051</v>
      </c>
      <c r="H249" s="63">
        <f>E249/B249*100</f>
        <v>84.053985028613837</v>
      </c>
    </row>
    <row r="250" spans="1:8" s="19" customFormat="1" ht="11.25" customHeight="1" x14ac:dyDescent="0.2">
      <c r="A250" s="22" t="s">
        <v>203</v>
      </c>
      <c r="B250" s="65">
        <v>267910.43799999997</v>
      </c>
      <c r="C250" s="66">
        <v>219030.30965000001</v>
      </c>
      <c r="D250" s="65">
        <v>2266.35635</v>
      </c>
      <c r="E250" s="66">
        <f t="shared" si="53"/>
        <v>221296.666</v>
      </c>
      <c r="F250" s="66">
        <f>B250-E250</f>
        <v>46613.771999999968</v>
      </c>
      <c r="G250" s="66">
        <f>B250-C250</f>
        <v>48880.128349999955</v>
      </c>
      <c r="H250" s="63">
        <f>E250/B250*100</f>
        <v>82.600986976102817</v>
      </c>
    </row>
    <row r="251" spans="1:8" s="19" customFormat="1" ht="11.25" customHeight="1" x14ac:dyDescent="0.2">
      <c r="A251" s="22" t="s">
        <v>204</v>
      </c>
      <c r="B251" s="65">
        <v>914907.70799999998</v>
      </c>
      <c r="C251" s="66">
        <v>816714.11002000002</v>
      </c>
      <c r="D251" s="65">
        <v>713.43812000000003</v>
      </c>
      <c r="E251" s="66">
        <f t="shared" si="53"/>
        <v>817427.54813999997</v>
      </c>
      <c r="F251" s="66">
        <f>B251-E251</f>
        <v>97480.159860000014</v>
      </c>
      <c r="G251" s="66">
        <f>B251-C251</f>
        <v>98193.597979999962</v>
      </c>
      <c r="H251" s="63">
        <f>E251/B251*100</f>
        <v>89.345355929605958</v>
      </c>
    </row>
    <row r="252" spans="1:8" s="19" customFormat="1" ht="11.25" customHeight="1" x14ac:dyDescent="0.2">
      <c r="A252" s="22" t="s">
        <v>205</v>
      </c>
      <c r="B252" s="65">
        <v>188442.64199999999</v>
      </c>
      <c r="C252" s="66">
        <v>142314.61554</v>
      </c>
      <c r="D252" s="65">
        <v>882.79554000000007</v>
      </c>
      <c r="E252" s="66">
        <f t="shared" si="53"/>
        <v>143197.41107999999</v>
      </c>
      <c r="F252" s="66">
        <f>B252-E252</f>
        <v>45245.230920000002</v>
      </c>
      <c r="G252" s="66">
        <f>B252-C252</f>
        <v>46128.026459999994</v>
      </c>
      <c r="H252" s="63">
        <f>E252/B252*100</f>
        <v>75.989919033293958</v>
      </c>
    </row>
    <row r="253" spans="1:8" s="19" customFormat="1" ht="11.25" customHeight="1" x14ac:dyDescent="0.2">
      <c r="A253" s="26"/>
      <c r="B253" s="69"/>
      <c r="C253" s="69"/>
      <c r="D253" s="69"/>
      <c r="E253" s="69"/>
      <c r="F253" s="69"/>
      <c r="G253" s="69"/>
      <c r="H253" s="63"/>
    </row>
    <row r="254" spans="1:8" s="19" customFormat="1" ht="11.25" customHeight="1" x14ac:dyDescent="0.2">
      <c r="A254" s="21" t="s">
        <v>206</v>
      </c>
      <c r="B254" s="84">
        <f t="shared" ref="B254:G254" si="54">+B255+B256</f>
        <v>586436.10899700003</v>
      </c>
      <c r="C254" s="71">
        <f t="shared" si="54"/>
        <v>517071.40336</v>
      </c>
      <c r="D254" s="84">
        <f t="shared" si="54"/>
        <v>13175.134230000001</v>
      </c>
      <c r="E254" s="71">
        <f t="shared" si="54"/>
        <v>530246.53758999996</v>
      </c>
      <c r="F254" s="71">
        <f t="shared" si="54"/>
        <v>56189.571407000025</v>
      </c>
      <c r="G254" s="71">
        <f t="shared" si="54"/>
        <v>69364.705637000006</v>
      </c>
      <c r="H254" s="67">
        <f>E254/B254*100</f>
        <v>90.418466641983755</v>
      </c>
    </row>
    <row r="255" spans="1:8" s="19" customFormat="1" ht="11.25" customHeight="1" x14ac:dyDescent="0.2">
      <c r="A255" s="22" t="s">
        <v>207</v>
      </c>
      <c r="B255" s="65">
        <v>551914.10899700003</v>
      </c>
      <c r="C255" s="66">
        <v>487692.49180000002</v>
      </c>
      <c r="D255" s="65">
        <v>11903.783740000001</v>
      </c>
      <c r="E255" s="66">
        <f t="shared" ref="E255:E256" si="55">SUM(C255:D255)</f>
        <v>499596.27554</v>
      </c>
      <c r="F255" s="66">
        <f>B255-E255</f>
        <v>52317.83345700003</v>
      </c>
      <c r="G255" s="66">
        <f>B255-C255</f>
        <v>64221.617197000014</v>
      </c>
      <c r="H255" s="63">
        <f>E255/B255*100</f>
        <v>90.520656637664544</v>
      </c>
    </row>
    <row r="256" spans="1:8" s="19" customFormat="1" ht="11.25" customHeight="1" x14ac:dyDescent="0.2">
      <c r="A256" s="22" t="s">
        <v>208</v>
      </c>
      <c r="B256" s="65">
        <v>34522</v>
      </c>
      <c r="C256" s="66">
        <v>29378.91156</v>
      </c>
      <c r="D256" s="65">
        <v>1271.35049</v>
      </c>
      <c r="E256" s="66">
        <f t="shared" si="55"/>
        <v>30650.262050000001</v>
      </c>
      <c r="F256" s="66">
        <f>B256-E256</f>
        <v>3871.7379499999988</v>
      </c>
      <c r="G256" s="66">
        <f>B256-C256</f>
        <v>5143.0884399999995</v>
      </c>
      <c r="H256" s="63">
        <f>E256/B256*100</f>
        <v>88.784722930305321</v>
      </c>
    </row>
    <row r="257" spans="1:8" s="19" customFormat="1" ht="11.25" customHeight="1" x14ac:dyDescent="0.2">
      <c r="A257" s="26"/>
      <c r="B257" s="65"/>
      <c r="C257" s="66"/>
      <c r="D257" s="65"/>
      <c r="E257" s="66"/>
      <c r="F257" s="66"/>
      <c r="G257" s="66"/>
      <c r="H257" s="67"/>
    </row>
    <row r="258" spans="1:8" s="19" customFormat="1" ht="11.25" customHeight="1" x14ac:dyDescent="0.2">
      <c r="A258" s="21" t="s">
        <v>209</v>
      </c>
      <c r="B258" s="65">
        <v>4672976.9809999997</v>
      </c>
      <c r="C258" s="66">
        <v>4645791.5708400002</v>
      </c>
      <c r="D258" s="65">
        <v>10084.53537</v>
      </c>
      <c r="E258" s="66">
        <f t="shared" ref="E258" si="56">SUM(C258:D258)</f>
        <v>4655876.1062099999</v>
      </c>
      <c r="F258" s="66">
        <f>B258-E258</f>
        <v>17100.874789999798</v>
      </c>
      <c r="G258" s="66">
        <f>B258-C258</f>
        <v>27185.410159999505</v>
      </c>
      <c r="H258" s="63">
        <f>E258/B258*100</f>
        <v>99.634047527742368</v>
      </c>
    </row>
    <row r="259" spans="1:8" s="19" customFormat="1" ht="11.25" customHeight="1" x14ac:dyDescent="0.2">
      <c r="A259" s="26"/>
      <c r="B259" s="65"/>
      <c r="C259" s="66"/>
      <c r="D259" s="65"/>
      <c r="E259" s="66"/>
      <c r="F259" s="66"/>
      <c r="G259" s="66"/>
      <c r="H259" s="63"/>
    </row>
    <row r="260" spans="1:8" s="19" customFormat="1" ht="11.25" customHeight="1" x14ac:dyDescent="0.2">
      <c r="A260" s="21" t="s">
        <v>210</v>
      </c>
      <c r="B260" s="65">
        <v>7384893.2110000001</v>
      </c>
      <c r="C260" s="66">
        <v>7381782.8933999995</v>
      </c>
      <c r="D260" s="65">
        <v>1053.6912399999999</v>
      </c>
      <c r="E260" s="66">
        <f t="shared" ref="E260" si="57">SUM(C260:D260)</f>
        <v>7382836.5846399991</v>
      </c>
      <c r="F260" s="66">
        <f>B260-E260</f>
        <v>2056.6263600010425</v>
      </c>
      <c r="G260" s="66">
        <f>B260-C260</f>
        <v>3110.3176000006497</v>
      </c>
      <c r="H260" s="63">
        <f>E260/B260*100</f>
        <v>99.972150899122852</v>
      </c>
    </row>
    <row r="261" spans="1:8" s="19" customFormat="1" ht="11.25" customHeight="1" x14ac:dyDescent="0.2">
      <c r="A261" s="26"/>
      <c r="B261" s="65"/>
      <c r="C261" s="66"/>
      <c r="D261" s="65"/>
      <c r="E261" s="66"/>
      <c r="F261" s="66"/>
      <c r="G261" s="66"/>
      <c r="H261" s="63"/>
    </row>
    <row r="262" spans="1:8" s="19" customFormat="1" ht="11.25" customHeight="1" x14ac:dyDescent="0.2">
      <c r="A262" s="21" t="s">
        <v>211</v>
      </c>
      <c r="B262" s="65">
        <v>1138812.2409999999</v>
      </c>
      <c r="C262" s="66">
        <v>1077567.5454200001</v>
      </c>
      <c r="D262" s="65">
        <v>2546.2898300000002</v>
      </c>
      <c r="E262" s="66">
        <f t="shared" ref="E262" si="58">SUM(C262:D262)</f>
        <v>1080113.83525</v>
      </c>
      <c r="F262" s="66">
        <f>B262-E262</f>
        <v>58698.405749999918</v>
      </c>
      <c r="G262" s="66">
        <f>B262-C262</f>
        <v>61244.695579999825</v>
      </c>
      <c r="H262" s="63">
        <f>E262/B262*100</f>
        <v>94.84564675047254</v>
      </c>
    </row>
    <row r="263" spans="1:8" s="19" customFormat="1" ht="11.25" customHeight="1" x14ac:dyDescent="0.2">
      <c r="A263" s="26"/>
      <c r="B263" s="65"/>
      <c r="C263" s="66"/>
      <c r="D263" s="65"/>
      <c r="E263" s="66"/>
      <c r="F263" s="66"/>
      <c r="G263" s="66"/>
      <c r="H263" s="63"/>
    </row>
    <row r="264" spans="1:8" s="19" customFormat="1" ht="11.25" customHeight="1" x14ac:dyDescent="0.2">
      <c r="A264" s="21" t="s">
        <v>212</v>
      </c>
      <c r="B264" s="84">
        <f t="shared" ref="B264:G264" si="59">+B265+B266</f>
        <v>334636.13932000002</v>
      </c>
      <c r="C264" s="84">
        <f t="shared" si="59"/>
        <v>321301.50630999997</v>
      </c>
      <c r="D264" s="84">
        <f t="shared" si="59"/>
        <v>1301.7793300000001</v>
      </c>
      <c r="E264" s="84">
        <f t="shared" si="59"/>
        <v>322603.28563999996</v>
      </c>
      <c r="F264" s="84">
        <f t="shared" si="59"/>
        <v>12032.853680000022</v>
      </c>
      <c r="G264" s="84">
        <f t="shared" si="59"/>
        <v>13334.633010000043</v>
      </c>
      <c r="H264" s="63">
        <f>E264/B264*100</f>
        <v>96.404197793922819</v>
      </c>
    </row>
    <row r="265" spans="1:8" s="19" customFormat="1" ht="11.25" customHeight="1" x14ac:dyDescent="0.2">
      <c r="A265" s="22" t="s">
        <v>326</v>
      </c>
      <c r="B265" s="65">
        <v>324781.13973</v>
      </c>
      <c r="C265" s="66">
        <v>314341.88989999995</v>
      </c>
      <c r="D265" s="65">
        <v>931.34798000000012</v>
      </c>
      <c r="E265" s="66">
        <f t="shared" ref="E265:E266" si="60">SUM(C265:D265)</f>
        <v>315273.23787999997</v>
      </c>
      <c r="F265" s="66">
        <f>B265-E265</f>
        <v>9507.9018500000238</v>
      </c>
      <c r="G265" s="66">
        <f>B265-C265</f>
        <v>10439.249830000044</v>
      </c>
      <c r="H265" s="63">
        <f>E265/B265*100</f>
        <v>97.072520326178974</v>
      </c>
    </row>
    <row r="266" spans="1:8" s="19" customFormat="1" ht="11.25" customHeight="1" x14ac:dyDescent="0.2">
      <c r="A266" s="22" t="s">
        <v>327</v>
      </c>
      <c r="B266" s="65">
        <v>9854.9995899999994</v>
      </c>
      <c r="C266" s="66">
        <v>6959.6164100000005</v>
      </c>
      <c r="D266" s="65">
        <v>370.43134999999995</v>
      </c>
      <c r="E266" s="66">
        <f t="shared" si="60"/>
        <v>7330.0477600000004</v>
      </c>
      <c r="F266" s="66">
        <f>B266-E266</f>
        <v>2524.9518299999991</v>
      </c>
      <c r="G266" s="66">
        <f>B266-C266</f>
        <v>2895.3831799999989</v>
      </c>
      <c r="H266" s="63">
        <f>E266/B266*100</f>
        <v>74.378975798617972</v>
      </c>
    </row>
    <row r="267" spans="1:8" s="19" customFormat="1" ht="12" x14ac:dyDescent="0.2">
      <c r="A267" s="98"/>
      <c r="B267" s="69"/>
      <c r="C267" s="69"/>
      <c r="D267" s="69"/>
      <c r="E267" s="69"/>
      <c r="F267" s="69"/>
      <c r="G267" s="69"/>
      <c r="H267" s="63"/>
    </row>
    <row r="268" spans="1:8" s="19" customFormat="1" ht="11.25" customHeight="1" x14ac:dyDescent="0.2">
      <c r="A268" s="88" t="s">
        <v>213</v>
      </c>
      <c r="B268" s="76">
        <f>B10+B17+B19+B21+B23+B34+B38+B46+B48+B50+B58+B70+B76+B81+B87+B99+B111+B122+B138+B140+B161+B171+B176+B185+B194+B202+B211+B243+B245+B247+B254+B258+B260+B262+B264</f>
        <v>868858726.97815728</v>
      </c>
      <c r="C268" s="76">
        <f>C10+C17+C19+C21+C23+C34+C38+C46+C48+C50+C58+C70+C76+C81+C87+C99+C111+C122+C138+C140+C161+C171+C176+C185+C194+C202+C211+C243+C245+C247+C254+C258+C260+C262+C264</f>
        <v>769727277.31519008</v>
      </c>
      <c r="D268" s="76">
        <f>D10+D17+D19+D21+D23+D34+D38+D46+D48+D50+D58+D70+D76+D81+D87+D99+D111+D122+D138+D140+D161+D171+D176+D185+D194+D202+D211+D243+D245+D247+D254+D258+D260+D262+D264</f>
        <v>14763182.686778003</v>
      </c>
      <c r="E268" s="76">
        <f>E10+E17+E19+E21+E23+E34+E38+E46+E48+E50+E58+E70+E76+E81+E87+E99+E111+E122+E138+E140+E161+E171+E176+E185+E194+E202+E211+E243+E245+E247+E254+E258+E260+E262+E264</f>
        <v>784490460.00196838</v>
      </c>
      <c r="F268" s="76">
        <f>F10+F17+F19+F21+F23+F34+F38+F46+F48+F50+F58+F70+F76+F81+F87+F99+F111+F122+F138+F140+F161+F171+F176+F185+F194+F202+F211+F243+F245+F247+F254+F258+F260+F262+F264</f>
        <v>84368266.976189077</v>
      </c>
      <c r="G268" s="76">
        <f>G10+G17+G19+G21+G23+G34+G38+G46+G48+G50+G58+G70+G76+G81+G87+G99+G111+G122+G138+G140+G161+G171+G176+G185+G194+G202+G211+G243+G245+G247+G254+G258+G260+G262+G264</f>
        <v>99131449.662967086</v>
      </c>
      <c r="H268" s="63">
        <f>E268/B268*100</f>
        <v>90.289760077611575</v>
      </c>
    </row>
    <row r="269" spans="1:8" s="19" customFormat="1" ht="11.25" customHeight="1" x14ac:dyDescent="0.2">
      <c r="A269" s="98"/>
      <c r="B269" s="69"/>
      <c r="C269" s="69"/>
      <c r="D269" s="69"/>
      <c r="E269" s="69"/>
      <c r="F269" s="69"/>
      <c r="G269" s="69"/>
      <c r="H269" s="63"/>
    </row>
    <row r="270" spans="1:8" s="19" customFormat="1" ht="11.25" customHeight="1" x14ac:dyDescent="0.2">
      <c r="A270" s="20" t="s">
        <v>214</v>
      </c>
      <c r="B270" s="65"/>
      <c r="C270" s="66"/>
      <c r="D270" s="65"/>
      <c r="E270" s="66"/>
      <c r="F270" s="66"/>
      <c r="G270" s="66"/>
      <c r="H270" s="67"/>
    </row>
    <row r="271" spans="1:8" s="19" customFormat="1" ht="11.25" customHeight="1" x14ac:dyDescent="0.2">
      <c r="A271" s="22" t="s">
        <v>215</v>
      </c>
      <c r="B271" s="69">
        <v>20712585.941</v>
      </c>
      <c r="C271" s="69">
        <v>19858551.959249999</v>
      </c>
      <c r="D271" s="69">
        <v>10200</v>
      </c>
      <c r="E271" s="69">
        <f>SUM(C271:D271)</f>
        <v>19868751.959249999</v>
      </c>
      <c r="F271" s="69">
        <f>B271-E271</f>
        <v>843833.98175000027</v>
      </c>
      <c r="G271" s="69">
        <f>B271-C271</f>
        <v>854033.98175000027</v>
      </c>
      <c r="H271" s="63">
        <f>E271/B271*100</f>
        <v>95.925984403136965</v>
      </c>
    </row>
    <row r="272" spans="1:8" s="19" customFormat="1" ht="11.25" customHeight="1" x14ac:dyDescent="0.2">
      <c r="A272" s="32"/>
      <c r="B272" s="69"/>
      <c r="C272" s="69"/>
      <c r="D272" s="69"/>
      <c r="E272" s="69"/>
      <c r="F272" s="69"/>
      <c r="G272" s="69"/>
      <c r="H272" s="63"/>
    </row>
    <row r="273" spans="1:8" s="19" customFormat="1" ht="11.25" customHeight="1" x14ac:dyDescent="0.2">
      <c r="A273" s="31" t="s">
        <v>216</v>
      </c>
      <c r="B273" s="65">
        <f t="shared" ref="B273:G273" si="61">SUM(B274:B279)</f>
        <v>246241595.933</v>
      </c>
      <c r="C273" s="65">
        <f t="shared" si="61"/>
        <v>246108933.84531003</v>
      </c>
      <c r="D273" s="65">
        <f t="shared" si="61"/>
        <v>3966.7568099999999</v>
      </c>
      <c r="E273" s="65">
        <f t="shared" si="61"/>
        <v>246112900.60212004</v>
      </c>
      <c r="F273" s="65">
        <f t="shared" si="61"/>
        <v>128695.33087997918</v>
      </c>
      <c r="G273" s="65">
        <f t="shared" si="61"/>
        <v>132662.08768997923</v>
      </c>
      <c r="H273" s="68">
        <f>E273/B273*100</f>
        <v>99.947736153027961</v>
      </c>
    </row>
    <row r="274" spans="1:8" s="19" customFormat="1" ht="11.25" hidden="1" customHeight="1" x14ac:dyDescent="0.2">
      <c r="A274" s="31" t="s">
        <v>317</v>
      </c>
      <c r="B274" s="65">
        <v>245437586.38600001</v>
      </c>
      <c r="C274" s="65">
        <v>245428378.59568003</v>
      </c>
      <c r="D274" s="65">
        <v>0</v>
      </c>
      <c r="E274" s="65">
        <f t="shared" ref="E274:E279" si="62">SUM(C274:D274)</f>
        <v>245428378.59568003</v>
      </c>
      <c r="F274" s="65">
        <f>B274-E274</f>
        <v>9207.7903199791908</v>
      </c>
      <c r="G274" s="65">
        <f>B274-C274</f>
        <v>9207.7903199791908</v>
      </c>
      <c r="H274" s="68">
        <f>E274/B274*100</f>
        <v>99.99624841881166</v>
      </c>
    </row>
    <row r="275" spans="1:8" s="19" customFormat="1" ht="11.25" hidden="1" customHeight="1" x14ac:dyDescent="0.2">
      <c r="A275" s="33" t="s">
        <v>217</v>
      </c>
      <c r="B275" s="78"/>
      <c r="C275" s="78">
        <v>0</v>
      </c>
      <c r="D275" s="78"/>
      <c r="E275" s="78">
        <f t="shared" si="62"/>
        <v>0</v>
      </c>
      <c r="F275" s="78">
        <f>B275-E275</f>
        <v>0</v>
      </c>
      <c r="G275" s="78">
        <f>B275-C275</f>
        <v>0</v>
      </c>
      <c r="H275" s="79" t="e">
        <f>E275/B275*100</f>
        <v>#DIV/0!</v>
      </c>
    </row>
    <row r="276" spans="1:8" s="19" customFormat="1" ht="11.25" hidden="1" customHeight="1" x14ac:dyDescent="0.2">
      <c r="A276" s="33" t="s">
        <v>218</v>
      </c>
      <c r="B276" s="78"/>
      <c r="C276" s="78">
        <v>0</v>
      </c>
      <c r="D276" s="78"/>
      <c r="E276" s="78">
        <f t="shared" si="62"/>
        <v>0</v>
      </c>
      <c r="F276" s="78">
        <f>B276-E276</f>
        <v>0</v>
      </c>
      <c r="G276" s="78">
        <f>B276-C276</f>
        <v>0</v>
      </c>
      <c r="H276" s="80" t="e">
        <f>E276/B276*100</f>
        <v>#DIV/0!</v>
      </c>
    </row>
    <row r="277" spans="1:8" s="19" customFormat="1" ht="23.25" hidden="1" customHeight="1" x14ac:dyDescent="0.2">
      <c r="A277" s="89" t="s">
        <v>219</v>
      </c>
      <c r="B277" s="78"/>
      <c r="C277" s="78">
        <v>0</v>
      </c>
      <c r="D277" s="78"/>
      <c r="E277" s="78">
        <f t="shared" si="62"/>
        <v>0</v>
      </c>
      <c r="F277" s="78">
        <f>B277-E277</f>
        <v>0</v>
      </c>
      <c r="G277" s="78">
        <f>B277-C277</f>
        <v>0</v>
      </c>
      <c r="H277" s="80" t="e">
        <f>E277/B277*100</f>
        <v>#DIV/0!</v>
      </c>
    </row>
    <row r="278" spans="1:8" s="19" customFormat="1" ht="11.25" hidden="1" customHeight="1" x14ac:dyDescent="0.2">
      <c r="A278" s="90" t="s">
        <v>220</v>
      </c>
      <c r="B278" s="78"/>
      <c r="C278" s="78">
        <v>0</v>
      </c>
      <c r="D278" s="78"/>
      <c r="E278" s="78">
        <f t="shared" si="62"/>
        <v>0</v>
      </c>
      <c r="F278" s="78">
        <f>B278-E278</f>
        <v>0</v>
      </c>
      <c r="G278" s="78">
        <f>B278-C278</f>
        <v>0</v>
      </c>
      <c r="H278" s="80" t="e">
        <f>E278/B278*100</f>
        <v>#DIV/0!</v>
      </c>
    </row>
    <row r="279" spans="1:8" s="19" customFormat="1" ht="11.25" customHeight="1" x14ac:dyDescent="0.2">
      <c r="A279" s="22" t="s">
        <v>221</v>
      </c>
      <c r="B279" s="66">
        <v>804009.54700000002</v>
      </c>
      <c r="C279" s="66">
        <v>680555.24962999998</v>
      </c>
      <c r="D279" s="66">
        <v>3966.7568099999999</v>
      </c>
      <c r="E279" s="66">
        <f t="shared" si="62"/>
        <v>684522.00644000003</v>
      </c>
      <c r="F279" s="66">
        <f>B279-E279</f>
        <v>119487.54055999999</v>
      </c>
      <c r="G279" s="66">
        <f>B279-C279</f>
        <v>123454.29737000004</v>
      </c>
      <c r="H279" s="63">
        <f>E279/B279*100</f>
        <v>85.138542072560739</v>
      </c>
    </row>
    <row r="280" spans="1:8" s="19" customFormat="1" ht="11.25" hidden="1" customHeight="1" x14ac:dyDescent="0.2">
      <c r="A280" s="91"/>
      <c r="B280" s="66"/>
      <c r="C280" s="66"/>
      <c r="D280" s="66"/>
      <c r="E280" s="66"/>
      <c r="F280" s="66"/>
      <c r="G280" s="66"/>
      <c r="H280" s="67"/>
    </row>
    <row r="281" spans="1:8" s="19" customFormat="1" ht="11.25" hidden="1" customHeight="1" x14ac:dyDescent="0.2">
      <c r="A281" s="22" t="s">
        <v>222</v>
      </c>
      <c r="B281" s="66"/>
      <c r="C281" s="66">
        <v>0</v>
      </c>
      <c r="D281" s="66"/>
      <c r="E281" s="66">
        <f>SUM(C281:D281)</f>
        <v>0</v>
      </c>
      <c r="F281" s="66">
        <f>B281-E281</f>
        <v>0</v>
      </c>
      <c r="G281" s="66">
        <f>B281-C281</f>
        <v>0</v>
      </c>
      <c r="H281" s="63" t="e">
        <f>E281/B281*100</f>
        <v>#DIV/0!</v>
      </c>
    </row>
    <row r="282" spans="1:8" s="19" customFormat="1" ht="23.25" hidden="1" customHeight="1" x14ac:dyDescent="0.2">
      <c r="A282" s="22"/>
      <c r="B282" s="66"/>
      <c r="C282" s="66"/>
      <c r="D282" s="66"/>
      <c r="E282" s="66"/>
      <c r="F282" s="66"/>
      <c r="G282" s="66"/>
      <c r="H282" s="67"/>
    </row>
    <row r="283" spans="1:8" s="19" customFormat="1" ht="11.25" hidden="1" customHeight="1" x14ac:dyDescent="0.2">
      <c r="A283" s="34" t="s">
        <v>223</v>
      </c>
      <c r="B283" s="66"/>
      <c r="C283" s="66">
        <v>0</v>
      </c>
      <c r="D283" s="66"/>
      <c r="E283" s="66">
        <f>SUM(C283:D283)</f>
        <v>0</v>
      </c>
      <c r="F283" s="66">
        <f>B283-E283</f>
        <v>0</v>
      </c>
      <c r="G283" s="66">
        <f>B283-C283</f>
        <v>0</v>
      </c>
      <c r="H283" s="63" t="e">
        <f>E283/B283*100</f>
        <v>#DIV/0!</v>
      </c>
    </row>
    <row r="284" spans="1:8" s="19" customFormat="1" ht="11.25" hidden="1" customHeight="1" x14ac:dyDescent="0.2">
      <c r="A284" s="22"/>
      <c r="B284" s="66"/>
      <c r="C284" s="66"/>
      <c r="D284" s="66"/>
      <c r="E284" s="66"/>
      <c r="F284" s="66"/>
      <c r="G284" s="66"/>
      <c r="H284" s="67"/>
    </row>
    <row r="285" spans="1:8" s="19" customFormat="1" ht="11.25" hidden="1" customHeight="1" x14ac:dyDescent="0.2">
      <c r="A285" s="22" t="s">
        <v>224</v>
      </c>
      <c r="B285" s="66"/>
      <c r="C285" s="66">
        <v>0</v>
      </c>
      <c r="D285" s="66"/>
      <c r="E285" s="66">
        <f>SUM(C285:D285)</f>
        <v>0</v>
      </c>
      <c r="F285" s="66">
        <f>B285-E285</f>
        <v>0</v>
      </c>
      <c r="G285" s="66">
        <f>B285-C285</f>
        <v>0</v>
      </c>
      <c r="H285" s="63" t="e">
        <f>E285/B285*100</f>
        <v>#DIV/0!</v>
      </c>
    </row>
    <row r="286" spans="1:8" s="19" customFormat="1" ht="12" hidden="1" customHeight="1" x14ac:dyDescent="0.2">
      <c r="A286" s="22"/>
      <c r="B286" s="66"/>
      <c r="C286" s="66"/>
      <c r="D286" s="66"/>
      <c r="E286" s="66"/>
      <c r="F286" s="66"/>
      <c r="G286" s="66"/>
      <c r="H286" s="67"/>
    </row>
    <row r="287" spans="1:8" s="19" customFormat="1" ht="11.25" hidden="1" customHeight="1" x14ac:dyDescent="0.2">
      <c r="A287" s="34" t="s">
        <v>225</v>
      </c>
      <c r="B287" s="66"/>
      <c r="C287" s="66">
        <v>0</v>
      </c>
      <c r="D287" s="66"/>
      <c r="E287" s="66">
        <f>SUM(C287:D287)</f>
        <v>0</v>
      </c>
      <c r="F287" s="66">
        <f>B287-E287</f>
        <v>0</v>
      </c>
      <c r="G287" s="66">
        <f>B287-C287</f>
        <v>0</v>
      </c>
      <c r="H287" s="63" t="e">
        <f>E287/B287*100</f>
        <v>#DIV/0!</v>
      </c>
    </row>
    <row r="288" spans="1:8" s="19" customFormat="1" ht="11.25" hidden="1" customHeight="1" x14ac:dyDescent="0.2">
      <c r="A288" s="22"/>
      <c r="B288" s="66"/>
      <c r="C288" s="66"/>
      <c r="D288" s="66"/>
      <c r="E288" s="66"/>
      <c r="F288" s="66"/>
      <c r="G288" s="66"/>
      <c r="H288" s="67"/>
    </row>
    <row r="289" spans="1:8" s="19" customFormat="1" ht="11.25" hidden="1" customHeight="1" x14ac:dyDescent="0.2">
      <c r="A289" s="22" t="s">
        <v>226</v>
      </c>
      <c r="B289" s="66"/>
      <c r="C289" s="66">
        <v>0</v>
      </c>
      <c r="D289" s="66"/>
      <c r="E289" s="66">
        <f>SUM(C289:D289)</f>
        <v>0</v>
      </c>
      <c r="F289" s="66">
        <f>B289-E289</f>
        <v>0</v>
      </c>
      <c r="G289" s="66">
        <f>B289-C289</f>
        <v>0</v>
      </c>
      <c r="H289" s="63" t="e">
        <f>E289/B289*100</f>
        <v>#DIV/0!</v>
      </c>
    </row>
    <row r="290" spans="1:8" s="19" customFormat="1" ht="11.25" hidden="1" customHeight="1" x14ac:dyDescent="0.2">
      <c r="A290" s="22"/>
      <c r="B290" s="66"/>
      <c r="C290" s="66"/>
      <c r="D290" s="66"/>
      <c r="E290" s="66"/>
      <c r="F290" s="66"/>
      <c r="G290" s="66"/>
      <c r="H290" s="67"/>
    </row>
    <row r="291" spans="1:8" s="19" customFormat="1" ht="11.25" hidden="1" customHeight="1" x14ac:dyDescent="0.2">
      <c r="A291" s="22" t="s">
        <v>227</v>
      </c>
      <c r="B291" s="66"/>
      <c r="C291" s="66">
        <v>0</v>
      </c>
      <c r="D291" s="66"/>
      <c r="E291" s="66">
        <f>SUM(C291:D291)</f>
        <v>0</v>
      </c>
      <c r="F291" s="66">
        <f>B291-E291</f>
        <v>0</v>
      </c>
      <c r="G291" s="66">
        <f>B291-C291</f>
        <v>0</v>
      </c>
      <c r="H291" s="67" t="e">
        <f>E291/B291*100</f>
        <v>#DIV/0!</v>
      </c>
    </row>
    <row r="292" spans="1:8" s="19" customFormat="1" ht="11.25" hidden="1" customHeight="1" x14ac:dyDescent="0.2">
      <c r="A292" s="22"/>
      <c r="B292" s="66"/>
      <c r="C292" s="66"/>
      <c r="D292" s="66"/>
      <c r="E292" s="66"/>
      <c r="F292" s="66"/>
      <c r="G292" s="66"/>
      <c r="H292" s="67"/>
    </row>
    <row r="293" spans="1:8" s="19" customFormat="1" ht="11.25" hidden="1" customHeight="1" x14ac:dyDescent="0.2">
      <c r="A293" s="22" t="s">
        <v>228</v>
      </c>
      <c r="B293" s="66"/>
      <c r="C293" s="66">
        <v>0</v>
      </c>
      <c r="D293" s="66"/>
      <c r="E293" s="66">
        <f>SUM(C293:D293)</f>
        <v>0</v>
      </c>
      <c r="F293" s="66">
        <f>B293-E293</f>
        <v>0</v>
      </c>
      <c r="G293" s="66">
        <f>B293-C293</f>
        <v>0</v>
      </c>
      <c r="H293" s="67" t="e">
        <f>E293/B293*100</f>
        <v>#DIV/0!</v>
      </c>
    </row>
    <row r="294" spans="1:8" s="19" customFormat="1" ht="12" hidden="1" customHeight="1" x14ac:dyDescent="0.2">
      <c r="A294" s="22"/>
      <c r="B294" s="66"/>
      <c r="C294" s="66"/>
      <c r="D294" s="66"/>
      <c r="E294" s="66"/>
      <c r="F294" s="66"/>
      <c r="G294" s="66"/>
      <c r="H294" s="67"/>
    </row>
    <row r="295" spans="1:8" s="19" customFormat="1" ht="11.25" hidden="1" customHeight="1" x14ac:dyDescent="0.2">
      <c r="A295" s="34" t="s">
        <v>229</v>
      </c>
      <c r="B295" s="66"/>
      <c r="C295" s="66">
        <v>0</v>
      </c>
      <c r="D295" s="66"/>
      <c r="E295" s="66">
        <f>SUM(C295:D295)</f>
        <v>0</v>
      </c>
      <c r="F295" s="66">
        <f>B295-E295</f>
        <v>0</v>
      </c>
      <c r="G295" s="66">
        <f>B295-C295</f>
        <v>0</v>
      </c>
      <c r="H295" s="63" t="e">
        <f>E295/B295*100</f>
        <v>#DIV/0!</v>
      </c>
    </row>
    <row r="296" spans="1:8" s="19" customFormat="1" ht="11.25" hidden="1" customHeight="1" x14ac:dyDescent="0.2">
      <c r="A296" s="22"/>
      <c r="B296" s="66"/>
      <c r="C296" s="66"/>
      <c r="D296" s="66"/>
      <c r="E296" s="66"/>
      <c r="F296" s="66"/>
      <c r="G296" s="66"/>
      <c r="H296" s="67"/>
    </row>
    <row r="297" spans="1:8" s="19" customFormat="1" ht="12" hidden="1" customHeight="1" x14ac:dyDescent="0.2">
      <c r="A297" s="22" t="s">
        <v>230</v>
      </c>
      <c r="B297" s="66"/>
      <c r="C297" s="66">
        <v>0</v>
      </c>
      <c r="D297" s="66"/>
      <c r="E297" s="66">
        <f>SUM(C297:D297)</f>
        <v>0</v>
      </c>
      <c r="F297" s="66">
        <f>B297-E297</f>
        <v>0</v>
      </c>
      <c r="G297" s="66">
        <f>B297-C297</f>
        <v>0</v>
      </c>
      <c r="H297" s="63" t="e">
        <f>E297/B297*100</f>
        <v>#DIV/0!</v>
      </c>
    </row>
    <row r="298" spans="1:8" s="19" customFormat="1" ht="11.25" hidden="1" customHeight="1" x14ac:dyDescent="0.2">
      <c r="A298" s="22"/>
      <c r="B298" s="66"/>
      <c r="C298" s="66"/>
      <c r="D298" s="66"/>
      <c r="E298" s="66"/>
      <c r="F298" s="66"/>
      <c r="G298" s="66"/>
      <c r="H298" s="67"/>
    </row>
    <row r="299" spans="1:8" s="19" customFormat="1" ht="11.25" hidden="1" customHeight="1" x14ac:dyDescent="0.2">
      <c r="A299" s="22" t="s">
        <v>231</v>
      </c>
      <c r="B299" s="66"/>
      <c r="C299" s="66"/>
      <c r="D299" s="66"/>
      <c r="E299" s="66"/>
      <c r="F299" s="66"/>
      <c r="G299" s="66"/>
      <c r="H299" s="63"/>
    </row>
    <row r="300" spans="1:8" s="19" customFormat="1" ht="22.5" hidden="1" customHeight="1" x14ac:dyDescent="0.2">
      <c r="A300" s="22"/>
      <c r="B300" s="66"/>
      <c r="C300" s="66"/>
      <c r="D300" s="66"/>
      <c r="E300" s="66"/>
      <c r="F300" s="66"/>
      <c r="G300" s="66"/>
      <c r="H300" s="67"/>
    </row>
    <row r="301" spans="1:8" s="19" customFormat="1" ht="11.25" hidden="1" customHeight="1" x14ac:dyDescent="0.2">
      <c r="A301" s="34" t="s">
        <v>232</v>
      </c>
      <c r="B301" s="69"/>
      <c r="C301" s="69">
        <v>0</v>
      </c>
      <c r="D301" s="69"/>
      <c r="E301" s="69">
        <f>SUM(C301:D301)</f>
        <v>0</v>
      </c>
      <c r="F301" s="69">
        <f>B301-E301</f>
        <v>0</v>
      </c>
      <c r="G301" s="69">
        <f>B301-C301</f>
        <v>0</v>
      </c>
      <c r="H301" s="63" t="e">
        <f>E301/B301*100</f>
        <v>#DIV/0!</v>
      </c>
    </row>
    <row r="302" spans="1:8" s="19" customFormat="1" ht="11.25" hidden="1" customHeight="1" x14ac:dyDescent="0.2">
      <c r="A302" s="22"/>
      <c r="B302" s="69"/>
      <c r="C302" s="69"/>
      <c r="D302" s="69"/>
      <c r="E302" s="69"/>
      <c r="F302" s="69"/>
      <c r="G302" s="69"/>
      <c r="H302" s="63"/>
    </row>
    <row r="303" spans="1:8" s="19" customFormat="1" ht="11.25" customHeight="1" x14ac:dyDescent="0.2">
      <c r="A303" s="91"/>
      <c r="B303" s="85"/>
      <c r="C303" s="85"/>
      <c r="D303" s="85"/>
      <c r="E303" s="85"/>
      <c r="F303" s="85"/>
      <c r="G303" s="85"/>
      <c r="H303" s="63"/>
    </row>
    <row r="304" spans="1:8" s="19" customFormat="1" ht="11.25" customHeight="1" x14ac:dyDescent="0.2">
      <c r="A304" s="20" t="s">
        <v>233</v>
      </c>
      <c r="B304" s="92">
        <f t="shared" ref="B304:G304" si="63">SUM(B281:B301)+B271+B273</f>
        <v>266954181.87400001</v>
      </c>
      <c r="C304" s="92">
        <f t="shared" si="63"/>
        <v>265967485.80456004</v>
      </c>
      <c r="D304" s="92">
        <f t="shared" si="63"/>
        <v>14166.756809999999</v>
      </c>
      <c r="E304" s="92">
        <f t="shared" si="63"/>
        <v>265981652.56137004</v>
      </c>
      <c r="F304" s="92">
        <f t="shared" si="63"/>
        <v>972529.31262997945</v>
      </c>
      <c r="G304" s="92">
        <f t="shared" si="63"/>
        <v>986696.0694399795</v>
      </c>
      <c r="H304" s="63">
        <f>E304/B304*100</f>
        <v>99.635694295626735</v>
      </c>
    </row>
    <row r="305" spans="1:8" s="19" customFormat="1" ht="11.25" hidden="1" customHeight="1" x14ac:dyDescent="0.2">
      <c r="A305" s="22"/>
      <c r="B305" s="69"/>
      <c r="C305" s="69"/>
      <c r="D305" s="69"/>
      <c r="E305" s="69"/>
      <c r="F305" s="69"/>
      <c r="G305" s="69"/>
      <c r="H305" s="63"/>
    </row>
    <row r="306" spans="1:8" s="19" customFormat="1" ht="11.25" hidden="1" customHeight="1" x14ac:dyDescent="0.2">
      <c r="A306" s="32" t="s">
        <v>234</v>
      </c>
      <c r="B306" s="71">
        <f t="shared" ref="B306:G306" si="64">+B304+B268</f>
        <v>1135812908.8521574</v>
      </c>
      <c r="C306" s="71">
        <f t="shared" si="64"/>
        <v>1035694763.1197501</v>
      </c>
      <c r="D306" s="71">
        <f t="shared" si="64"/>
        <v>14777349.443588004</v>
      </c>
      <c r="E306" s="71">
        <f t="shared" si="64"/>
        <v>1050472112.5633384</v>
      </c>
      <c r="F306" s="71">
        <f t="shared" si="64"/>
        <v>85340796.28881906</v>
      </c>
      <c r="G306" s="71">
        <f t="shared" si="64"/>
        <v>100118145.73240706</v>
      </c>
      <c r="H306" s="77">
        <f>E306/B306*100</f>
        <v>92.486368518644184</v>
      </c>
    </row>
    <row r="307" spans="1:8" s="35" customFormat="1" ht="16.5" customHeight="1" x14ac:dyDescent="0.2">
      <c r="A307" s="93"/>
      <c r="B307" s="70"/>
      <c r="C307" s="70"/>
      <c r="D307" s="70"/>
      <c r="E307" s="70"/>
      <c r="F307" s="70"/>
      <c r="G307" s="70"/>
      <c r="H307" s="64"/>
    </row>
    <row r="308" spans="1:8" ht="12.75" thickBot="1" x14ac:dyDescent="0.25">
      <c r="A308" s="94" t="s">
        <v>235</v>
      </c>
      <c r="B308" s="95">
        <f>+B306</f>
        <v>1135812908.8521574</v>
      </c>
      <c r="C308" s="95">
        <f t="shared" ref="C308:G308" si="65">+C306</f>
        <v>1035694763.1197501</v>
      </c>
      <c r="D308" s="95">
        <f t="shared" si="65"/>
        <v>14777349.443588004</v>
      </c>
      <c r="E308" s="95">
        <f t="shared" si="65"/>
        <v>1050472112.5633384</v>
      </c>
      <c r="F308" s="95">
        <f t="shared" si="65"/>
        <v>85340796.28881906</v>
      </c>
      <c r="G308" s="95">
        <f t="shared" si="65"/>
        <v>100118145.73240706</v>
      </c>
      <c r="H308" s="102">
        <f>E308/B308*100</f>
        <v>92.486368518644184</v>
      </c>
    </row>
    <row r="309" spans="1:8" ht="23.25" customHeight="1" thickTop="1" x14ac:dyDescent="0.2">
      <c r="A309" s="97"/>
      <c r="B309" s="97"/>
      <c r="C309" s="97"/>
      <c r="D309" s="97"/>
      <c r="E309" s="97"/>
      <c r="F309" s="97"/>
      <c r="G309" s="96"/>
      <c r="H309" s="97"/>
    </row>
    <row r="310" spans="1:8" ht="10.5" customHeight="1" x14ac:dyDescent="0.2">
      <c r="A310" s="121" t="s">
        <v>236</v>
      </c>
      <c r="B310" s="121"/>
      <c r="C310" s="121"/>
      <c r="D310" s="121"/>
      <c r="E310" s="121"/>
      <c r="F310" s="121"/>
      <c r="G310" s="121"/>
      <c r="H310" s="121"/>
    </row>
    <row r="311" spans="1:8" ht="12" customHeight="1" x14ac:dyDescent="0.2">
      <c r="A311" s="105" t="s">
        <v>237</v>
      </c>
      <c r="B311" s="105"/>
      <c r="C311" s="105"/>
      <c r="D311" s="105"/>
      <c r="E311" s="105"/>
      <c r="F311" s="105"/>
      <c r="G311" s="105"/>
      <c r="H311" s="105"/>
    </row>
    <row r="312" spans="1:8" x14ac:dyDescent="0.2">
      <c r="A312" s="122" t="s">
        <v>238</v>
      </c>
      <c r="B312" s="122"/>
      <c r="C312" s="122"/>
      <c r="D312" s="122"/>
      <c r="E312" s="122"/>
      <c r="F312" s="122"/>
      <c r="G312" s="122"/>
      <c r="H312" s="122"/>
    </row>
    <row r="313" spans="1:8" x14ac:dyDescent="0.2">
      <c r="A313" s="105" t="s">
        <v>239</v>
      </c>
      <c r="B313" s="105"/>
      <c r="C313" s="105"/>
      <c r="D313" s="105"/>
      <c r="E313" s="105"/>
      <c r="F313" s="105"/>
      <c r="G313" s="105"/>
      <c r="H313" s="105"/>
    </row>
    <row r="314" spans="1:8" x14ac:dyDescent="0.2">
      <c r="A314" s="105" t="s">
        <v>240</v>
      </c>
      <c r="B314" s="105"/>
      <c r="C314" s="105"/>
      <c r="D314" s="105"/>
      <c r="E314" s="105"/>
      <c r="F314" s="105"/>
      <c r="G314" s="105"/>
      <c r="H314" s="105"/>
    </row>
    <row r="315" spans="1:8" x14ac:dyDescent="0.2">
      <c r="A315" s="105" t="s">
        <v>241</v>
      </c>
      <c r="B315" s="105"/>
      <c r="C315" s="105"/>
      <c r="D315" s="105"/>
      <c r="E315" s="105"/>
      <c r="F315" s="105"/>
      <c r="G315" s="105"/>
      <c r="H315" s="105"/>
    </row>
    <row r="316" spans="1:8" ht="21.75" customHeight="1" x14ac:dyDescent="0.2">
      <c r="A316" s="123" t="s">
        <v>336</v>
      </c>
      <c r="B316" s="123"/>
      <c r="C316" s="123"/>
      <c r="D316" s="123"/>
      <c r="E316" s="123"/>
      <c r="F316" s="123"/>
      <c r="G316" s="123"/>
      <c r="H316" s="123"/>
    </row>
    <row r="317" spans="1:8" x14ac:dyDescent="0.2">
      <c r="E317" s="19"/>
      <c r="F317" s="19"/>
      <c r="G317" s="36"/>
    </row>
  </sheetData>
  <mergeCells count="14">
    <mergeCell ref="A315:H315"/>
    <mergeCell ref="A316:H316"/>
    <mergeCell ref="A313:H313"/>
    <mergeCell ref="A314:H314"/>
    <mergeCell ref="A5:A7"/>
    <mergeCell ref="C5:E5"/>
    <mergeCell ref="B6:B7"/>
    <mergeCell ref="F6:F7"/>
    <mergeCell ref="G6:G7"/>
    <mergeCell ref="C6:E6"/>
    <mergeCell ref="H6:H7"/>
    <mergeCell ref="A310:H310"/>
    <mergeCell ref="A311:H311"/>
    <mergeCell ref="A312:H312"/>
  </mergeCells>
  <printOptions horizontalCentered="1"/>
  <pageMargins left="0.4" right="0.28000000000000003" top="0.3" bottom="0.4" header="0.2" footer="0.18"/>
  <pageSetup paperSize="9" scale="74" fitToHeight="0"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M7"/>
  <sheetViews>
    <sheetView topLeftCell="A4" zoomScaleNormal="100" workbookViewId="0">
      <selection activeCell="A50" sqref="A50:XFD58"/>
    </sheetView>
  </sheetViews>
  <sheetFormatPr defaultRowHeight="12.75" x14ac:dyDescent="0.2"/>
  <cols>
    <col min="1" max="1" width="38.7109375" customWidth="1"/>
    <col min="2" max="2" width="11.5703125" bestFit="1" customWidth="1"/>
    <col min="3" max="3" width="10" bestFit="1" customWidth="1"/>
    <col min="4" max="6" width="10" customWidth="1"/>
    <col min="7" max="7" width="12.28515625" customWidth="1"/>
    <col min="9" max="9" width="9.42578125" bestFit="1" customWidth="1"/>
    <col min="10" max="10" width="10.28515625" bestFit="1" customWidth="1"/>
    <col min="12" max="12" width="10.7109375" customWidth="1"/>
    <col min="13" max="13" width="11" customWidth="1"/>
  </cols>
  <sheetData>
    <row r="1" spans="1:13" x14ac:dyDescent="0.2">
      <c r="A1" t="s">
        <v>330</v>
      </c>
    </row>
    <row r="2" spans="1:13" x14ac:dyDescent="0.2">
      <c r="A2" t="s">
        <v>0</v>
      </c>
    </row>
    <row r="3" spans="1:13" x14ac:dyDescent="0.2">
      <c r="A3" t="s">
        <v>1</v>
      </c>
      <c r="I3" t="s">
        <v>2</v>
      </c>
    </row>
    <row r="4" spans="1:13" x14ac:dyDescent="0.2">
      <c r="B4" s="1" t="s">
        <v>3</v>
      </c>
      <c r="C4" s="1" t="s">
        <v>4</v>
      </c>
      <c r="D4" s="1" t="s">
        <v>5</v>
      </c>
      <c r="E4" s="1" t="s">
        <v>6</v>
      </c>
      <c r="F4" s="1" t="s">
        <v>9</v>
      </c>
      <c r="G4" s="1" t="s">
        <v>10</v>
      </c>
      <c r="I4" s="1" t="s">
        <v>3</v>
      </c>
      <c r="J4" s="1" t="s">
        <v>4</v>
      </c>
      <c r="K4" s="1" t="s">
        <v>5</v>
      </c>
      <c r="L4" s="1" t="s">
        <v>6</v>
      </c>
      <c r="M4" s="1" t="s">
        <v>9</v>
      </c>
    </row>
    <row r="5" spans="1:13" x14ac:dyDescent="0.2">
      <c r="A5" t="s">
        <v>7</v>
      </c>
      <c r="B5" s="2">
        <v>211942.04800000001</v>
      </c>
      <c r="C5" s="2">
        <v>229477.02799999999</v>
      </c>
      <c r="D5" s="2">
        <v>180934.66399999999</v>
      </c>
      <c r="E5" s="2">
        <v>238799.367</v>
      </c>
      <c r="F5" s="2">
        <v>274659.8</v>
      </c>
      <c r="G5" s="2">
        <f>SUM(B5:F5)</f>
        <v>1135812.9069999999</v>
      </c>
      <c r="H5" s="2"/>
      <c r="I5" s="2">
        <f>B5</f>
        <v>211942.04800000001</v>
      </c>
      <c r="J5" s="2">
        <f t="shared" ref="J5:M6" si="0">+I5+C5</f>
        <v>441419.076</v>
      </c>
      <c r="K5" s="2">
        <f t="shared" si="0"/>
        <v>622353.74</v>
      </c>
      <c r="L5" s="2">
        <f t="shared" si="0"/>
        <v>861153.10699999996</v>
      </c>
      <c r="M5" s="2">
        <f t="shared" si="0"/>
        <v>1135812.9069999999</v>
      </c>
    </row>
    <row r="6" spans="1:13" x14ac:dyDescent="0.2">
      <c r="A6" t="s">
        <v>8</v>
      </c>
      <c r="B6" s="2">
        <v>126996.966</v>
      </c>
      <c r="C6" s="2">
        <v>240393.27</v>
      </c>
      <c r="D6" s="2">
        <v>247222.25</v>
      </c>
      <c r="E6" s="2">
        <v>171139.606</v>
      </c>
      <c r="F6" s="2">
        <v>264720.01799999998</v>
      </c>
      <c r="G6" s="2">
        <f>SUM(B6:F6)</f>
        <v>1050472.1100000001</v>
      </c>
      <c r="H6" s="2"/>
      <c r="I6" s="2">
        <f>B6</f>
        <v>126996.966</v>
      </c>
      <c r="J6" s="2">
        <f t="shared" si="0"/>
        <v>367390.23599999998</v>
      </c>
      <c r="K6" s="2">
        <f t="shared" si="0"/>
        <v>614612.48600000003</v>
      </c>
      <c r="L6" s="2">
        <f t="shared" si="0"/>
        <v>785752.09200000006</v>
      </c>
      <c r="M6" s="2">
        <f t="shared" si="0"/>
        <v>1050472.1100000001</v>
      </c>
    </row>
    <row r="7" spans="1:13" x14ac:dyDescent="0.2">
      <c r="A7" t="s">
        <v>11</v>
      </c>
      <c r="B7" s="61">
        <f>I7</f>
        <v>59.920609052527418</v>
      </c>
      <c r="C7" s="61">
        <f>J7</f>
        <v>83.229351873320496</v>
      </c>
      <c r="D7" s="61">
        <f>K7</f>
        <v>98.75613280640043</v>
      </c>
      <c r="E7" s="61">
        <f>L7</f>
        <v>91.244180113026061</v>
      </c>
      <c r="F7" s="61">
        <f>M7</f>
        <v>92.486368443777536</v>
      </c>
      <c r="G7" s="61"/>
      <c r="H7" s="61"/>
      <c r="I7" s="61">
        <f>+I6/I5*100</f>
        <v>59.920609052527418</v>
      </c>
      <c r="J7" s="61">
        <f>+J6/J5*100</f>
        <v>83.229351873320496</v>
      </c>
      <c r="K7" s="61">
        <f>+K6/K5*100</f>
        <v>98.75613280640043</v>
      </c>
      <c r="L7" s="61">
        <f>+L6/L5*100</f>
        <v>91.244180113026061</v>
      </c>
      <c r="M7" s="61">
        <f>+M6/M5*100</f>
        <v>92.486368443777536</v>
      </c>
    </row>
  </sheetData>
  <phoneticPr fontId="19" type="noConversion"/>
  <pageMargins left="0.75" right="0.75" top="0.39" bottom="0.36" header="0.35" footer="0.2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Joyce Marasigan</cp:lastModifiedBy>
  <cp:lastPrinted>2019-06-13T05:12:02Z</cp:lastPrinted>
  <dcterms:created xsi:type="dcterms:W3CDTF">2014-06-18T02:22:11Z</dcterms:created>
  <dcterms:modified xsi:type="dcterms:W3CDTF">2019-06-13T05:29:18Z</dcterms:modified>
</cp:coreProperties>
</file>