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9\WEBSITE\For website\March 2019\"/>
    </mc:Choice>
  </mc:AlternateContent>
  <bookViews>
    <workbookView xWindow="240" yWindow="330" windowWidth="18795" windowHeight="10995"/>
  </bookViews>
  <sheets>
    <sheet name="Department" sheetId="9" r:id="rId1"/>
    <sheet name="Agency" sheetId="10" r:id="rId2"/>
    <sheet name="Graph" sheetId="3" r:id="rId3"/>
  </sheets>
  <definedNames>
    <definedName name="_xlnm.Print_Area" localSheetId="1">Agency!$A$1:$H$328</definedName>
    <definedName name="_xlnm.Print_Area" localSheetId="0">Department!$A$1:$R$73</definedName>
    <definedName name="_xlnm.Print_Area" localSheetId="2">Graph!$A$10:$H$50</definedName>
    <definedName name="_xlnm.Print_Titles" localSheetId="1">Agency!$1:$8</definedName>
    <definedName name="Z_149BABA1_3CBB_4AB5_8307_CDFFE2416884_.wvu.PrintArea" localSheetId="1" hidden="1">Agency!$A$1:$F$326</definedName>
    <definedName name="Z_149BABA1_3CBB_4AB5_8307_CDFFE2416884_.wvu.PrintTitles" localSheetId="1" hidden="1">Agency!$1:$8</definedName>
    <definedName name="Z_149BABA1_3CBB_4AB5_8307_CDFFE2416884_.wvu.Rows" localSheetId="1" hidden="1">Agency!$130:$130,Agency!$272:$275,Agency!$278:$300,Agency!$303:$316</definedName>
    <definedName name="Z_32FD75DB_C2F2_4294_8471_7CD68BDD134B_.wvu.Rows" localSheetId="1" hidden="1">Agency!#REF!,Agency!#REF!,Agency!#REF!,Agency!#REF!,Agency!#REF!,Agency!#REF!,Agency!#REF!,Agency!#REF!,Agency!#REF!,Agency!#REF!,Agency!#REF!,Agency!#REF!,Agency!#REF!,Agency!#REF!,Agency!#REF!</definedName>
    <definedName name="Z_63CE5467_86C0_4816_A6C7_6C3632652BD9_.wvu.PrintArea" localSheetId="1" hidden="1">Agency!$A$1:$H$327</definedName>
    <definedName name="Z_63CE5467_86C0_4816_A6C7_6C3632652BD9_.wvu.PrintTitles" localSheetId="1" hidden="1">Agency!$1:$8</definedName>
    <definedName name="Z_63CE5467_86C0_4816_A6C7_6C3632652BD9_.wvu.Rows" localSheetId="1" hidden="1">Agency!$130:$130,Agency!$271:$275,Agency!$278:$300,Agency!$303:$316</definedName>
    <definedName name="Z_92A72121_270A_4D07_961C_15515D7CE906_.wvu.Cols" localSheetId="1" hidden="1">Agency!#REF!,Agency!#REF!,Agency!#REF!,Agency!#REF!,Agency!#REF!</definedName>
    <definedName name="Z_92A72121_270A_4D07_961C_15515D7CE906_.wvu.PrintArea" localSheetId="1" hidden="1">Agency!#REF!</definedName>
    <definedName name="Z_92A72121_270A_4D07_961C_15515D7CE906_.wvu.PrintTitles" localSheetId="1" hidden="1">Agency!#REF!</definedName>
    <definedName name="Z_92A72121_270A_4D07_961C_15515D7CE906_.wvu.Rows" localSheetId="1" hidden="1">Agency!#REF!,Agency!#REF!,Agency!#REF!,Agency!#REF!,Agency!#REF!,Agency!#REF!,Agency!#REF!,Agency!#REF!,Agency!#REF!,Agency!#REF!,Agency!#REF!,Agency!#REF!,Agency!#REF!,Agency!#REF!,Agency!#REF!,Agency!#REF!,Agency!#REF!,Agency!#REF!</definedName>
    <definedName name="Z_A36966C3_2B91_49EA_8368_0F103F951C33_.wvu.Cols" localSheetId="1" hidden="1">Agency!#REF!,Agency!#REF!,Agency!#REF!,Agency!#REF!</definedName>
    <definedName name="Z_A36966C3_2B91_49EA_8368_0F103F951C33_.wvu.PrintArea" localSheetId="1" hidden="1">Agency!#REF!</definedName>
    <definedName name="Z_A36966C3_2B91_49EA_8368_0F103F951C33_.wvu.PrintTitles" localSheetId="1" hidden="1">Agency!#REF!</definedName>
    <definedName name="Z_A36966C3_2B91_49EA_8368_0F103F951C33_.wvu.Rows" localSheetId="1" hidden="1">Agency!#REF!,Agency!#REF!,Agency!#REF!,Agency!#REF!,Agency!#REF!,Agency!#REF!,Agency!#REF!,Agency!#REF!,Agency!#REF!,Agency!#REF!,Agency!#REF!,Agency!#REF!,Agency!#REF!,Agency!#REF!,Agency!#REF!,Agency!#REF!,Agency!#REF!</definedName>
    <definedName name="Z_E72949E6_F470_4685_A8B8_FC40C2B684D5_.wvu.PrintArea" localSheetId="1" hidden="1">Agency!$A$1:$F$326</definedName>
    <definedName name="Z_E72949E6_F470_4685_A8B8_FC40C2B684D5_.wvu.PrintTitles" localSheetId="1" hidden="1">Agency!$1:$8</definedName>
    <definedName name="Z_E72949E6_F470_4685_A8B8_FC40C2B684D5_.wvu.Rows" localSheetId="1" hidden="1">Agency!$130:$130,Agency!$272:$275,Agency!$278:$300,Agency!$303:$316</definedName>
  </definedNames>
  <calcPr calcId="152511"/>
</workbook>
</file>

<file path=xl/calcChain.xml><?xml version="1.0" encoding="utf-8"?>
<calcChain xmlns="http://schemas.openxmlformats.org/spreadsheetml/2006/main">
  <c r="C124" i="10" l="1"/>
  <c r="D124" i="10"/>
  <c r="C119" i="10"/>
  <c r="B131" i="10" l="1"/>
  <c r="C131" i="10"/>
  <c r="D131" i="10"/>
  <c r="D317" i="10"/>
  <c r="B317" i="10"/>
  <c r="E315" i="10"/>
  <c r="E313" i="10"/>
  <c r="E311" i="10"/>
  <c r="E309" i="10"/>
  <c r="E299" i="10"/>
  <c r="E293" i="10"/>
  <c r="E289" i="10"/>
  <c r="E285" i="10"/>
  <c r="E281" i="10"/>
  <c r="E277" i="10"/>
  <c r="E275" i="10"/>
  <c r="E273" i="10"/>
  <c r="D302" i="10"/>
  <c r="E260" i="10"/>
  <c r="H260" i="10" s="1"/>
  <c r="D254" i="10"/>
  <c r="E255" i="10"/>
  <c r="H255" i="10" s="1"/>
  <c r="E252" i="10"/>
  <c r="H252" i="10" s="1"/>
  <c r="G251" i="10"/>
  <c r="E251" i="10"/>
  <c r="H251" i="10" s="1"/>
  <c r="E248" i="10"/>
  <c r="H248" i="10" s="1"/>
  <c r="E245" i="10"/>
  <c r="H245" i="10" s="1"/>
  <c r="G243" i="10"/>
  <c r="E243" i="10"/>
  <c r="H243" i="10" s="1"/>
  <c r="E239" i="10"/>
  <c r="H239" i="10" s="1"/>
  <c r="E238" i="10"/>
  <c r="H238" i="10" s="1"/>
  <c r="E235" i="10"/>
  <c r="H235" i="10" s="1"/>
  <c r="G234" i="10"/>
  <c r="E234" i="10"/>
  <c r="H234" i="10" s="1"/>
  <c r="E231" i="10"/>
  <c r="H231" i="10" s="1"/>
  <c r="E230" i="10"/>
  <c r="H230" i="10" s="1"/>
  <c r="E227" i="10"/>
  <c r="H227" i="10" s="1"/>
  <c r="G226" i="10"/>
  <c r="E226" i="10"/>
  <c r="H226" i="10" s="1"/>
  <c r="E223" i="10"/>
  <c r="H223" i="10" s="1"/>
  <c r="E222" i="10"/>
  <c r="H222" i="10" s="1"/>
  <c r="E217" i="10"/>
  <c r="H217" i="10" s="1"/>
  <c r="E216" i="10"/>
  <c r="H216" i="10" s="1"/>
  <c r="E213" i="10"/>
  <c r="H213" i="10" s="1"/>
  <c r="G212" i="10"/>
  <c r="E212" i="10"/>
  <c r="H212" i="10" s="1"/>
  <c r="E209" i="10"/>
  <c r="H209" i="10" s="1"/>
  <c r="E208" i="10"/>
  <c r="H208" i="10" s="1"/>
  <c r="E205" i="10"/>
  <c r="H205" i="10" s="1"/>
  <c r="E204" i="10"/>
  <c r="H204" i="10" s="1"/>
  <c r="E197" i="10"/>
  <c r="H197" i="10" s="1"/>
  <c r="D193" i="10"/>
  <c r="B193" i="10"/>
  <c r="E190" i="10"/>
  <c r="H190" i="10" s="1"/>
  <c r="D185" i="10"/>
  <c r="E186" i="10"/>
  <c r="E183" i="10"/>
  <c r="H183" i="10" s="1"/>
  <c r="E179" i="10"/>
  <c r="H179" i="10" s="1"/>
  <c r="E172" i="10"/>
  <c r="H172" i="10" s="1"/>
  <c r="D164" i="10"/>
  <c r="E165" i="10"/>
  <c r="E162" i="10"/>
  <c r="H162" i="10" s="1"/>
  <c r="D157" i="10"/>
  <c r="E158" i="10"/>
  <c r="E155" i="10"/>
  <c r="H155" i="10" s="1"/>
  <c r="E151" i="10"/>
  <c r="H151" i="10" s="1"/>
  <c r="E147" i="10"/>
  <c r="H147" i="10" s="1"/>
  <c r="E143" i="10"/>
  <c r="H143" i="10" s="1"/>
  <c r="E139" i="10"/>
  <c r="H139" i="10" s="1"/>
  <c r="D127" i="10"/>
  <c r="B127" i="10"/>
  <c r="D119" i="10"/>
  <c r="E125" i="10"/>
  <c r="H125" i="10" s="1"/>
  <c r="E123" i="10"/>
  <c r="H123" i="10" s="1"/>
  <c r="E116" i="10"/>
  <c r="H116" i="10" s="1"/>
  <c r="E114" i="10"/>
  <c r="H114" i="10" s="1"/>
  <c r="E112" i="10"/>
  <c r="H112" i="10" s="1"/>
  <c r="E110" i="10"/>
  <c r="H110" i="10" s="1"/>
  <c r="D107" i="10"/>
  <c r="E105" i="10"/>
  <c r="H105" i="10" s="1"/>
  <c r="G105" i="10"/>
  <c r="E103" i="10"/>
  <c r="H103" i="10" s="1"/>
  <c r="G103" i="10"/>
  <c r="E101" i="10"/>
  <c r="H101" i="10" s="1"/>
  <c r="G101" i="10"/>
  <c r="E99" i="10"/>
  <c r="H99" i="10" s="1"/>
  <c r="G99" i="10"/>
  <c r="E97" i="10"/>
  <c r="H97" i="10" s="1"/>
  <c r="G97" i="10"/>
  <c r="D95" i="10"/>
  <c r="B95" i="10"/>
  <c r="E90" i="10"/>
  <c r="H90" i="10" s="1"/>
  <c r="D86" i="10"/>
  <c r="B86" i="10"/>
  <c r="E83" i="10"/>
  <c r="H83" i="10" s="1"/>
  <c r="D80" i="10"/>
  <c r="B80" i="10"/>
  <c r="D75" i="10"/>
  <c r="E77" i="10"/>
  <c r="H77" i="10" s="1"/>
  <c r="B75" i="10"/>
  <c r="D69" i="10"/>
  <c r="E70" i="10"/>
  <c r="E67" i="10"/>
  <c r="H67" i="10" s="1"/>
  <c r="E63" i="10"/>
  <c r="H63" i="10" s="1"/>
  <c r="D57" i="10"/>
  <c r="E59" i="10"/>
  <c r="H59" i="10" s="1"/>
  <c r="E52" i="10"/>
  <c r="H52" i="10" s="1"/>
  <c r="E43" i="10"/>
  <c r="H43" i="10" s="1"/>
  <c r="D37" i="10"/>
  <c r="E39" i="10"/>
  <c r="H39" i="10" s="1"/>
  <c r="D33" i="10"/>
  <c r="E29" i="10"/>
  <c r="H29" i="10" s="1"/>
  <c r="D23" i="10"/>
  <c r="E25" i="10"/>
  <c r="H25" i="10" s="1"/>
  <c r="E15" i="10"/>
  <c r="H15" i="10" s="1"/>
  <c r="D10" i="10"/>
  <c r="E11" i="10"/>
  <c r="F243" i="10" l="1"/>
  <c r="F234" i="10"/>
  <c r="F226" i="10"/>
  <c r="F277" i="10"/>
  <c r="G277" i="10"/>
  <c r="H277" i="10"/>
  <c r="F251" i="10"/>
  <c r="D118" i="10"/>
  <c r="E124" i="10"/>
  <c r="F212" i="10"/>
  <c r="G281" i="10"/>
  <c r="G285" i="10"/>
  <c r="G289" i="10"/>
  <c r="G293" i="10"/>
  <c r="G299" i="10"/>
  <c r="G309" i="10"/>
  <c r="G311" i="10"/>
  <c r="G313" i="10"/>
  <c r="G315" i="10"/>
  <c r="G273" i="10"/>
  <c r="G275" i="10"/>
  <c r="G26" i="10"/>
  <c r="E26" i="10"/>
  <c r="H26" i="10" s="1"/>
  <c r="E28" i="10"/>
  <c r="H28" i="10" s="1"/>
  <c r="G28" i="10"/>
  <c r="G30" i="10"/>
  <c r="E30" i="10"/>
  <c r="H30" i="10" s="1"/>
  <c r="G40" i="10"/>
  <c r="E40" i="10"/>
  <c r="H40" i="10" s="1"/>
  <c r="E42" i="10"/>
  <c r="H42" i="10" s="1"/>
  <c r="G42" i="10"/>
  <c r="G45" i="10"/>
  <c r="E45" i="10"/>
  <c r="H45" i="10" s="1"/>
  <c r="G60" i="10"/>
  <c r="E60" i="10"/>
  <c r="H60" i="10" s="1"/>
  <c r="E62" i="10"/>
  <c r="H62" i="10" s="1"/>
  <c r="G62" i="10"/>
  <c r="G64" i="10"/>
  <c r="E64" i="10"/>
  <c r="H64" i="10" s="1"/>
  <c r="E66" i="10"/>
  <c r="H66" i="10" s="1"/>
  <c r="G66" i="10"/>
  <c r="E73" i="10"/>
  <c r="H73" i="10" s="1"/>
  <c r="G73" i="10"/>
  <c r="G78" i="10"/>
  <c r="E78" i="10"/>
  <c r="H78" i="10" s="1"/>
  <c r="G84" i="10"/>
  <c r="E84" i="10"/>
  <c r="H84" i="10" s="1"/>
  <c r="E89" i="10"/>
  <c r="H89" i="10" s="1"/>
  <c r="G89" i="10"/>
  <c r="G91" i="10"/>
  <c r="E91" i="10"/>
  <c r="H91" i="10" s="1"/>
  <c r="E93" i="10"/>
  <c r="H93" i="10" s="1"/>
  <c r="G93" i="10"/>
  <c r="E14" i="10"/>
  <c r="H14" i="10" s="1"/>
  <c r="G14" i="10"/>
  <c r="G17" i="10"/>
  <c r="E17" i="10"/>
  <c r="H17" i="10" s="1"/>
  <c r="E21" i="10"/>
  <c r="H21" i="10" s="1"/>
  <c r="G21" i="10"/>
  <c r="E35" i="10"/>
  <c r="H35" i="10" s="1"/>
  <c r="G35" i="10"/>
  <c r="E51" i="10"/>
  <c r="H51" i="10" s="1"/>
  <c r="G51" i="10"/>
  <c r="G53" i="10"/>
  <c r="E53" i="10"/>
  <c r="H53" i="10" s="1"/>
  <c r="E55" i="10"/>
  <c r="H55" i="10" s="1"/>
  <c r="G55" i="10"/>
  <c r="H11" i="10"/>
  <c r="F14" i="10"/>
  <c r="F21" i="10"/>
  <c r="G31" i="10"/>
  <c r="B33" i="10"/>
  <c r="F35" i="10"/>
  <c r="G47" i="10"/>
  <c r="B49" i="10"/>
  <c r="F51" i="10"/>
  <c r="G54" i="10"/>
  <c r="F55" i="10"/>
  <c r="F62" i="10"/>
  <c r="H70" i="10"/>
  <c r="F73" i="10"/>
  <c r="F89" i="10"/>
  <c r="F93" i="10"/>
  <c r="E108" i="10"/>
  <c r="C107" i="10"/>
  <c r="G109" i="10"/>
  <c r="E109" i="10"/>
  <c r="H109" i="10" s="1"/>
  <c r="G111" i="10"/>
  <c r="E111" i="10"/>
  <c r="H111" i="10" s="1"/>
  <c r="G113" i="10"/>
  <c r="E113" i="10"/>
  <c r="H113" i="10" s="1"/>
  <c r="G115" i="10"/>
  <c r="E115" i="10"/>
  <c r="H115" i="10" s="1"/>
  <c r="E138" i="10"/>
  <c r="H138" i="10" s="1"/>
  <c r="G138" i="10"/>
  <c r="G140" i="10"/>
  <c r="E140" i="10"/>
  <c r="H140" i="10" s="1"/>
  <c r="E142" i="10"/>
  <c r="H142" i="10" s="1"/>
  <c r="G142" i="10"/>
  <c r="G144" i="10"/>
  <c r="E144" i="10"/>
  <c r="H144" i="10" s="1"/>
  <c r="E146" i="10"/>
  <c r="H146" i="10" s="1"/>
  <c r="G146" i="10"/>
  <c r="G148" i="10"/>
  <c r="E148" i="10"/>
  <c r="H148" i="10" s="1"/>
  <c r="E150" i="10"/>
  <c r="H150" i="10" s="1"/>
  <c r="G150" i="10"/>
  <c r="G152" i="10"/>
  <c r="E152" i="10"/>
  <c r="H152" i="10" s="1"/>
  <c r="E154" i="10"/>
  <c r="H154" i="10" s="1"/>
  <c r="G154" i="10"/>
  <c r="E161" i="10"/>
  <c r="H161" i="10" s="1"/>
  <c r="G161" i="10"/>
  <c r="E178" i="10"/>
  <c r="H178" i="10" s="1"/>
  <c r="G178" i="10"/>
  <c r="G180" i="10"/>
  <c r="E180" i="10"/>
  <c r="H180" i="10" s="1"/>
  <c r="E182" i="10"/>
  <c r="H182" i="10" s="1"/>
  <c r="G182" i="10"/>
  <c r="E189" i="10"/>
  <c r="H189" i="10" s="1"/>
  <c r="G189" i="10"/>
  <c r="G191" i="10"/>
  <c r="E191" i="10"/>
  <c r="H191" i="10" s="1"/>
  <c r="E196" i="10"/>
  <c r="H196" i="10" s="1"/>
  <c r="G196" i="10"/>
  <c r="G198" i="10"/>
  <c r="E198" i="10"/>
  <c r="H198" i="10" s="1"/>
  <c r="E200" i="10"/>
  <c r="H200" i="10" s="1"/>
  <c r="G200" i="10"/>
  <c r="G210" i="10"/>
  <c r="E210" i="10"/>
  <c r="H210" i="10" s="1"/>
  <c r="G218" i="10"/>
  <c r="E218" i="10"/>
  <c r="H218" i="10" s="1"/>
  <c r="G224" i="10"/>
  <c r="E224" i="10"/>
  <c r="H224" i="10" s="1"/>
  <c r="G232" i="10"/>
  <c r="E232" i="10"/>
  <c r="H232" i="10" s="1"/>
  <c r="G240" i="10"/>
  <c r="E240" i="10"/>
  <c r="H240" i="10" s="1"/>
  <c r="G11" i="10"/>
  <c r="B10" i="10"/>
  <c r="F11" i="10"/>
  <c r="E13" i="10"/>
  <c r="H13" i="10" s="1"/>
  <c r="G15" i="10"/>
  <c r="F15" i="10"/>
  <c r="E19" i="10"/>
  <c r="H19" i="10" s="1"/>
  <c r="B23" i="10"/>
  <c r="G25" i="10"/>
  <c r="F25" i="10"/>
  <c r="E27" i="10"/>
  <c r="H27" i="10" s="1"/>
  <c r="G29" i="10"/>
  <c r="F29" i="10"/>
  <c r="E31" i="10"/>
  <c r="H31" i="10" s="1"/>
  <c r="B37" i="10"/>
  <c r="G39" i="10"/>
  <c r="F39" i="10"/>
  <c r="F40" i="10"/>
  <c r="E41" i="10"/>
  <c r="H41" i="10" s="1"/>
  <c r="G43" i="10"/>
  <c r="F43" i="10"/>
  <c r="F45" i="10"/>
  <c r="E47" i="10"/>
  <c r="H47" i="10" s="1"/>
  <c r="D49" i="10"/>
  <c r="G52" i="10"/>
  <c r="F52" i="10"/>
  <c r="E54" i="10"/>
  <c r="H54" i="10" s="1"/>
  <c r="B57" i="10"/>
  <c r="G59" i="10"/>
  <c r="F59" i="10"/>
  <c r="F60" i="10"/>
  <c r="E61" i="10"/>
  <c r="H61" i="10" s="1"/>
  <c r="G63" i="10"/>
  <c r="F63" i="10"/>
  <c r="F64" i="10"/>
  <c r="E65" i="10"/>
  <c r="H65" i="10" s="1"/>
  <c r="G67" i="10"/>
  <c r="F67" i="10"/>
  <c r="G70" i="10"/>
  <c r="B69" i="10"/>
  <c r="F70" i="10"/>
  <c r="E72" i="10"/>
  <c r="H72" i="10" s="1"/>
  <c r="G77" i="10"/>
  <c r="F77" i="10"/>
  <c r="E82" i="10"/>
  <c r="F82" i="10" s="1"/>
  <c r="G83" i="10"/>
  <c r="F83" i="10"/>
  <c r="E88" i="10"/>
  <c r="H88" i="10" s="1"/>
  <c r="G90" i="10"/>
  <c r="F90" i="10"/>
  <c r="E92" i="10"/>
  <c r="H92" i="10" s="1"/>
  <c r="G98" i="10"/>
  <c r="E98" i="10"/>
  <c r="H98" i="10" s="1"/>
  <c r="G100" i="10"/>
  <c r="E100" i="10"/>
  <c r="H100" i="10" s="1"/>
  <c r="G102" i="10"/>
  <c r="E102" i="10"/>
  <c r="H102" i="10" s="1"/>
  <c r="G104" i="10"/>
  <c r="E104" i="10"/>
  <c r="H104" i="10" s="1"/>
  <c r="G108" i="10"/>
  <c r="G110" i="10"/>
  <c r="G112" i="10"/>
  <c r="G114" i="10"/>
  <c r="G116" i="10"/>
  <c r="E122" i="10"/>
  <c r="H122" i="10" s="1"/>
  <c r="G122" i="10"/>
  <c r="E130" i="10"/>
  <c r="H130" i="10" s="1"/>
  <c r="G130" i="10"/>
  <c r="G132" i="10"/>
  <c r="G131" i="10" s="1"/>
  <c r="E132" i="10"/>
  <c r="F132" i="10" s="1"/>
  <c r="F131" i="10" s="1"/>
  <c r="E171" i="10"/>
  <c r="H171" i="10" s="1"/>
  <c r="G171" i="10"/>
  <c r="G173" i="10"/>
  <c r="E173" i="10"/>
  <c r="H173" i="10" s="1"/>
  <c r="G206" i="10"/>
  <c r="E206" i="10"/>
  <c r="H206" i="10" s="1"/>
  <c r="G214" i="10"/>
  <c r="E214" i="10"/>
  <c r="H214" i="10" s="1"/>
  <c r="G228" i="10"/>
  <c r="E228" i="10"/>
  <c r="H228" i="10" s="1"/>
  <c r="G236" i="10"/>
  <c r="E236" i="10"/>
  <c r="H236" i="10" s="1"/>
  <c r="G262" i="10"/>
  <c r="E262" i="10"/>
  <c r="H262" i="10" s="1"/>
  <c r="F97" i="10"/>
  <c r="F99" i="10"/>
  <c r="F101" i="10"/>
  <c r="F103" i="10"/>
  <c r="F105" i="10"/>
  <c r="F108" i="10"/>
  <c r="F110" i="10"/>
  <c r="F112" i="10"/>
  <c r="F114" i="10"/>
  <c r="F116" i="10"/>
  <c r="F130" i="10"/>
  <c r="G137" i="10"/>
  <c r="B136" i="10"/>
  <c r="F142" i="10"/>
  <c r="F150" i="10"/>
  <c r="H158" i="10"/>
  <c r="H165" i="10"/>
  <c r="B169" i="10"/>
  <c r="B176" i="10"/>
  <c r="F178" i="10"/>
  <c r="H186" i="10"/>
  <c r="F189" i="10"/>
  <c r="G195" i="10"/>
  <c r="F196" i="10"/>
  <c r="B220" i="10"/>
  <c r="B202" i="10" s="1"/>
  <c r="G229" i="10"/>
  <c r="G237" i="10"/>
  <c r="G308" i="10"/>
  <c r="E308" i="10"/>
  <c r="C317" i="10"/>
  <c r="H315" i="10"/>
  <c r="F315" i="10"/>
  <c r="G316" i="10"/>
  <c r="E316" i="10"/>
  <c r="B107" i="10"/>
  <c r="E121" i="10"/>
  <c r="H121" i="10" s="1"/>
  <c r="G123" i="10"/>
  <c r="F123" i="10"/>
  <c r="G125" i="10"/>
  <c r="B124" i="10"/>
  <c r="F125" i="10"/>
  <c r="E129" i="10"/>
  <c r="H129" i="10" s="1"/>
  <c r="E134" i="10"/>
  <c r="H134" i="10" s="1"/>
  <c r="D136" i="10"/>
  <c r="G139" i="10"/>
  <c r="F139" i="10"/>
  <c r="E141" i="10"/>
  <c r="H141" i="10" s="1"/>
  <c r="G143" i="10"/>
  <c r="F143" i="10"/>
  <c r="E145" i="10"/>
  <c r="H145" i="10" s="1"/>
  <c r="G147" i="10"/>
  <c r="F147" i="10"/>
  <c r="E149" i="10"/>
  <c r="H149" i="10" s="1"/>
  <c r="G151" i="10"/>
  <c r="F151" i="10"/>
  <c r="E153" i="10"/>
  <c r="H153" i="10" s="1"/>
  <c r="G155" i="10"/>
  <c r="F155" i="10"/>
  <c r="G158" i="10"/>
  <c r="B157" i="10"/>
  <c r="F158" i="10"/>
  <c r="E160" i="10"/>
  <c r="H160" i="10" s="1"/>
  <c r="G162" i="10"/>
  <c r="F162" i="10"/>
  <c r="G165" i="10"/>
  <c r="B164" i="10"/>
  <c r="F165" i="10"/>
  <c r="E167" i="10"/>
  <c r="H167" i="10" s="1"/>
  <c r="D169" i="10"/>
  <c r="G172" i="10"/>
  <c r="F172" i="10"/>
  <c r="E174" i="10"/>
  <c r="H174" i="10" s="1"/>
  <c r="D176" i="10"/>
  <c r="G179" i="10"/>
  <c r="F179" i="10"/>
  <c r="E181" i="10"/>
  <c r="H181" i="10" s="1"/>
  <c r="G183" i="10"/>
  <c r="F183" i="10"/>
  <c r="G186" i="10"/>
  <c r="B185" i="10"/>
  <c r="F186" i="10"/>
  <c r="E188" i="10"/>
  <c r="H188" i="10" s="1"/>
  <c r="G190" i="10"/>
  <c r="F190" i="10"/>
  <c r="E195" i="10"/>
  <c r="H195" i="10" s="1"/>
  <c r="G197" i="10"/>
  <c r="F197" i="10"/>
  <c r="E199" i="10"/>
  <c r="H199" i="10" s="1"/>
  <c r="G204" i="10"/>
  <c r="F204" i="10"/>
  <c r="F208" i="10"/>
  <c r="G208" i="10"/>
  <c r="F216" i="10"/>
  <c r="G216" i="10"/>
  <c r="F222" i="10"/>
  <c r="G222" i="10"/>
  <c r="F230" i="10"/>
  <c r="G230" i="10"/>
  <c r="F238" i="10"/>
  <c r="G238" i="10"/>
  <c r="D247" i="10"/>
  <c r="H311" i="10"/>
  <c r="F311" i="10"/>
  <c r="G312" i="10"/>
  <c r="E312" i="10"/>
  <c r="G205" i="10"/>
  <c r="F205" i="10"/>
  <c r="E207" i="10"/>
  <c r="H207" i="10" s="1"/>
  <c r="G209" i="10"/>
  <c r="F209" i="10"/>
  <c r="E211" i="10"/>
  <c r="H211" i="10" s="1"/>
  <c r="G213" i="10"/>
  <c r="F213" i="10"/>
  <c r="E215" i="10"/>
  <c r="H215" i="10" s="1"/>
  <c r="G217" i="10"/>
  <c r="F217" i="10"/>
  <c r="E219" i="10"/>
  <c r="H219" i="10" s="1"/>
  <c r="D220" i="10"/>
  <c r="D202" i="10" s="1"/>
  <c r="G223" i="10"/>
  <c r="F223" i="10"/>
  <c r="F224" i="10"/>
  <c r="E225" i="10"/>
  <c r="H225" i="10" s="1"/>
  <c r="G227" i="10"/>
  <c r="F227" i="10"/>
  <c r="F228" i="10"/>
  <c r="E229" i="10"/>
  <c r="H229" i="10" s="1"/>
  <c r="G231" i="10"/>
  <c r="F231" i="10"/>
  <c r="F232" i="10"/>
  <c r="E233" i="10"/>
  <c r="H233" i="10" s="1"/>
  <c r="G235" i="10"/>
  <c r="F235" i="10"/>
  <c r="F236" i="10"/>
  <c r="E237" i="10"/>
  <c r="H237" i="10" s="1"/>
  <c r="G239" i="10"/>
  <c r="F239" i="10"/>
  <c r="F240" i="10"/>
  <c r="E241" i="10"/>
  <c r="H241" i="10" s="1"/>
  <c r="G245" i="10"/>
  <c r="F245" i="10"/>
  <c r="G248" i="10"/>
  <c r="B247" i="10"/>
  <c r="F248" i="10"/>
  <c r="E250" i="10"/>
  <c r="H250" i="10" s="1"/>
  <c r="G252" i="10"/>
  <c r="F252" i="10"/>
  <c r="G255" i="10"/>
  <c r="B254" i="10"/>
  <c r="F255" i="10"/>
  <c r="E258" i="10"/>
  <c r="H258" i="10" s="1"/>
  <c r="B271" i="10"/>
  <c r="B302" i="10" s="1"/>
  <c r="H309" i="10"/>
  <c r="F309" i="10"/>
  <c r="G310" i="10"/>
  <c r="E310" i="10"/>
  <c r="H313" i="10"/>
  <c r="F313" i="10"/>
  <c r="G314" i="10"/>
  <c r="E314" i="10"/>
  <c r="G260" i="10"/>
  <c r="F260" i="10"/>
  <c r="E264" i="10"/>
  <c r="H264" i="10" s="1"/>
  <c r="G272" i="10"/>
  <c r="H273" i="10"/>
  <c r="F273" i="10"/>
  <c r="G274" i="10"/>
  <c r="E274" i="10"/>
  <c r="H275" i="10"/>
  <c r="F275" i="10"/>
  <c r="G276" i="10"/>
  <c r="E276" i="10"/>
  <c r="G279" i="10"/>
  <c r="E279" i="10"/>
  <c r="H281" i="10"/>
  <c r="F281" i="10"/>
  <c r="G283" i="10"/>
  <c r="E283" i="10"/>
  <c r="H285" i="10"/>
  <c r="F285" i="10"/>
  <c r="G287" i="10"/>
  <c r="E287" i="10"/>
  <c r="H289" i="10"/>
  <c r="F289" i="10"/>
  <c r="G291" i="10"/>
  <c r="E291" i="10"/>
  <c r="H293" i="10"/>
  <c r="F293" i="10"/>
  <c r="G295" i="10"/>
  <c r="E295" i="10"/>
  <c r="H299" i="10"/>
  <c r="F299" i="10"/>
  <c r="F154" i="10" l="1"/>
  <c r="F146" i="10"/>
  <c r="F138" i="10"/>
  <c r="F262" i="10"/>
  <c r="F218" i="10"/>
  <c r="F214" i="10"/>
  <c r="F210" i="10"/>
  <c r="F206" i="10"/>
  <c r="F198" i="10"/>
  <c r="F191" i="10"/>
  <c r="F173" i="10"/>
  <c r="F115" i="10"/>
  <c r="F113" i="10"/>
  <c r="F111" i="10"/>
  <c r="F109" i="10"/>
  <c r="F84" i="10"/>
  <c r="F53" i="10"/>
  <c r="F30" i="10"/>
  <c r="F26" i="10"/>
  <c r="D266" i="10"/>
  <c r="D304" i="10" s="1"/>
  <c r="D319" i="10" s="1"/>
  <c r="F27" i="10"/>
  <c r="F41" i="10"/>
  <c r="F122" i="10"/>
  <c r="F161" i="10"/>
  <c r="F171" i="10"/>
  <c r="F182" i="10"/>
  <c r="F199" i="10"/>
  <c r="F211" i="10"/>
  <c r="F207" i="10"/>
  <c r="F219" i="10"/>
  <c r="F215" i="10"/>
  <c r="F241" i="10"/>
  <c r="F225" i="10"/>
  <c r="F233" i="10"/>
  <c r="F250" i="10"/>
  <c r="F264" i="10"/>
  <c r="E269" i="10"/>
  <c r="F314" i="10"/>
  <c r="H314" i="10"/>
  <c r="F310" i="10"/>
  <c r="H310" i="10"/>
  <c r="G271" i="10"/>
  <c r="E221" i="10"/>
  <c r="C220" i="10"/>
  <c r="G258" i="10"/>
  <c r="C202" i="10"/>
  <c r="E203" i="10"/>
  <c r="G203" i="10"/>
  <c r="F124" i="10"/>
  <c r="G124" i="10"/>
  <c r="B119" i="10"/>
  <c r="B118" i="10" s="1"/>
  <c r="B266" i="10" s="1"/>
  <c r="B304" i="10" s="1"/>
  <c r="B319" i="10" s="1"/>
  <c r="F308" i="10"/>
  <c r="E317" i="10"/>
  <c r="H308" i="10"/>
  <c r="G269" i="10"/>
  <c r="G249" i="10"/>
  <c r="E249" i="10"/>
  <c r="C247" i="10"/>
  <c r="G188" i="10"/>
  <c r="F181" i="10"/>
  <c r="F174" i="10"/>
  <c r="F167" i="10"/>
  <c r="G166" i="10"/>
  <c r="E166" i="10"/>
  <c r="C164" i="10"/>
  <c r="G160" i="10"/>
  <c r="F153" i="10"/>
  <c r="G149" i="10"/>
  <c r="F145" i="10"/>
  <c r="G141" i="10"/>
  <c r="G134" i="10"/>
  <c r="F129" i="10"/>
  <c r="C127" i="10"/>
  <c r="G128" i="10"/>
  <c r="E128" i="10"/>
  <c r="G121" i="10"/>
  <c r="H124" i="10"/>
  <c r="C75" i="10"/>
  <c r="E76" i="10"/>
  <c r="G76" i="10"/>
  <c r="G75" i="10" s="1"/>
  <c r="C57" i="10"/>
  <c r="E58" i="10"/>
  <c r="G58" i="10"/>
  <c r="E50" i="10"/>
  <c r="C49" i="10"/>
  <c r="E34" i="10"/>
  <c r="C33" i="10"/>
  <c r="F104" i="10"/>
  <c r="F100" i="10"/>
  <c r="F92" i="10"/>
  <c r="G88" i="10"/>
  <c r="C80" i="10"/>
  <c r="G81" i="10"/>
  <c r="E81" i="10"/>
  <c r="G72" i="10"/>
  <c r="F65" i="10"/>
  <c r="G61" i="10"/>
  <c r="G50" i="10"/>
  <c r="G49" i="10" s="1"/>
  <c r="G34" i="10"/>
  <c r="G33" i="10" s="1"/>
  <c r="F19" i="10"/>
  <c r="G13" i="10"/>
  <c r="H295" i="10"/>
  <c r="F295" i="10"/>
  <c r="H291" i="10"/>
  <c r="F291" i="10"/>
  <c r="H287" i="10"/>
  <c r="F287" i="10"/>
  <c r="H283" i="10"/>
  <c r="F283" i="10"/>
  <c r="H279" i="10"/>
  <c r="F279" i="10"/>
  <c r="H276" i="10"/>
  <c r="F276" i="10"/>
  <c r="H274" i="10"/>
  <c r="F274" i="10"/>
  <c r="E272" i="10"/>
  <c r="C271" i="10"/>
  <c r="C302" i="10" s="1"/>
  <c r="G264" i="10"/>
  <c r="F312" i="10"/>
  <c r="H312" i="10"/>
  <c r="F258" i="10"/>
  <c r="G250" i="10"/>
  <c r="G241" i="10"/>
  <c r="G233" i="10"/>
  <c r="G225" i="10"/>
  <c r="G219" i="10"/>
  <c r="G211" i="10"/>
  <c r="F180" i="10"/>
  <c r="E177" i="10"/>
  <c r="C176" i="10"/>
  <c r="E170" i="10"/>
  <c r="C169" i="10"/>
  <c r="F152" i="10"/>
  <c r="F148" i="10"/>
  <c r="F144" i="10"/>
  <c r="F140" i="10"/>
  <c r="E137" i="10"/>
  <c r="C136" i="10"/>
  <c r="F316" i="10"/>
  <c r="H316" i="10"/>
  <c r="G317" i="10"/>
  <c r="G256" i="10"/>
  <c r="G254" i="10" s="1"/>
  <c r="E256" i="10"/>
  <c r="C254" i="10"/>
  <c r="F237" i="10"/>
  <c r="F229" i="10"/>
  <c r="G221" i="10"/>
  <c r="G220" i="10" s="1"/>
  <c r="G215" i="10"/>
  <c r="G207" i="10"/>
  <c r="F200" i="10"/>
  <c r="G199" i="10"/>
  <c r="F195" i="10"/>
  <c r="C193" i="10"/>
  <c r="G194" i="10"/>
  <c r="E194" i="10"/>
  <c r="F188" i="10"/>
  <c r="G187" i="10"/>
  <c r="G185" i="10" s="1"/>
  <c r="E187" i="10"/>
  <c r="C185" i="10"/>
  <c r="G181" i="10"/>
  <c r="G177" i="10"/>
  <c r="G174" i="10"/>
  <c r="G170" i="10"/>
  <c r="G167" i="10"/>
  <c r="G164" i="10" s="1"/>
  <c r="F160" i="10"/>
  <c r="G159" i="10"/>
  <c r="G157" i="10" s="1"/>
  <c r="E159" i="10"/>
  <c r="C157" i="10"/>
  <c r="G153" i="10"/>
  <c r="F149" i="10"/>
  <c r="G145" i="10"/>
  <c r="F141" i="10"/>
  <c r="F134" i="10"/>
  <c r="G129" i="10"/>
  <c r="G126" i="10"/>
  <c r="E126" i="10"/>
  <c r="F121" i="10"/>
  <c r="G120" i="10"/>
  <c r="E120" i="10"/>
  <c r="F107" i="10"/>
  <c r="C95" i="10"/>
  <c r="G96" i="10"/>
  <c r="G95" i="10" s="1"/>
  <c r="E96" i="10"/>
  <c r="H132" i="10"/>
  <c r="H131" i="10" s="1"/>
  <c r="E131" i="10"/>
  <c r="G107" i="10"/>
  <c r="F91" i="10"/>
  <c r="F78" i="10"/>
  <c r="C37" i="10"/>
  <c r="E38" i="10"/>
  <c r="G38" i="10"/>
  <c r="C23" i="10"/>
  <c r="E24" i="10"/>
  <c r="G24" i="10"/>
  <c r="F17" i="10"/>
  <c r="H108" i="10"/>
  <c r="E107" i="10"/>
  <c r="H107" i="10" s="1"/>
  <c r="F102" i="10"/>
  <c r="F98" i="10"/>
  <c r="G92" i="10"/>
  <c r="F88" i="10"/>
  <c r="C86" i="10"/>
  <c r="G87" i="10"/>
  <c r="E87" i="10"/>
  <c r="G82" i="10"/>
  <c r="F72" i="10"/>
  <c r="G71" i="10"/>
  <c r="G69" i="10" s="1"/>
  <c r="E71" i="10"/>
  <c r="C69" i="10"/>
  <c r="F66" i="10"/>
  <c r="G65" i="10"/>
  <c r="F61" i="10"/>
  <c r="F54" i="10"/>
  <c r="F47" i="10"/>
  <c r="F42" i="10"/>
  <c r="G41" i="10"/>
  <c r="F31" i="10"/>
  <c r="F28" i="10"/>
  <c r="G27" i="10"/>
  <c r="G19" i="10"/>
  <c r="F13" i="10"/>
  <c r="G12" i="10"/>
  <c r="G10" i="10" s="1"/>
  <c r="E12" i="10"/>
  <c r="C10" i="10"/>
  <c r="G119" i="10" l="1"/>
  <c r="G176" i="10"/>
  <c r="G247" i="10"/>
  <c r="G37" i="10"/>
  <c r="G86" i="10"/>
  <c r="G136" i="10"/>
  <c r="G169" i="10"/>
  <c r="H12" i="10"/>
  <c r="E10" i="10"/>
  <c r="F12" i="10"/>
  <c r="F10" i="10" s="1"/>
  <c r="H24" i="10"/>
  <c r="E23" i="10"/>
  <c r="H23" i="10" s="1"/>
  <c r="F24" i="10"/>
  <c r="F23" i="10" s="1"/>
  <c r="H159" i="10"/>
  <c r="E157" i="10"/>
  <c r="H157" i="10" s="1"/>
  <c r="F159" i="10"/>
  <c r="F157" i="10" s="1"/>
  <c r="H194" i="10"/>
  <c r="E193" i="10"/>
  <c r="H193" i="10" s="1"/>
  <c r="F194" i="10"/>
  <c r="F193" i="10" s="1"/>
  <c r="H256" i="10"/>
  <c r="E254" i="10"/>
  <c r="H254" i="10" s="1"/>
  <c r="F256" i="10"/>
  <c r="F254" i="10" s="1"/>
  <c r="H272" i="10"/>
  <c r="E271" i="10"/>
  <c r="H271" i="10" s="1"/>
  <c r="F272" i="10"/>
  <c r="F271" i="10" s="1"/>
  <c r="H81" i="10"/>
  <c r="E80" i="10"/>
  <c r="H80" i="10" s="1"/>
  <c r="F81" i="10"/>
  <c r="F80" i="10" s="1"/>
  <c r="H34" i="10"/>
  <c r="E33" i="10"/>
  <c r="H33" i="10" s="1"/>
  <c r="F34" i="10"/>
  <c r="F33" i="10" s="1"/>
  <c r="H50" i="10"/>
  <c r="E49" i="10"/>
  <c r="H49" i="10" s="1"/>
  <c r="F50" i="10"/>
  <c r="F49" i="10" s="1"/>
  <c r="H58" i="10"/>
  <c r="E57" i="10"/>
  <c r="H57" i="10" s="1"/>
  <c r="F58" i="10"/>
  <c r="F57" i="10" s="1"/>
  <c r="H76" i="10"/>
  <c r="E75" i="10"/>
  <c r="H75" i="10" s="1"/>
  <c r="F76" i="10"/>
  <c r="F75" i="10" s="1"/>
  <c r="H128" i="10"/>
  <c r="E127" i="10"/>
  <c r="H127" i="10" s="1"/>
  <c r="F128" i="10"/>
  <c r="F127" i="10" s="1"/>
  <c r="H166" i="10"/>
  <c r="F166" i="10"/>
  <c r="F164" i="10" s="1"/>
  <c r="E164" i="10"/>
  <c r="H164" i="10" s="1"/>
  <c r="F317" i="10"/>
  <c r="H203" i="10"/>
  <c r="F203" i="10"/>
  <c r="H221" i="10"/>
  <c r="E220" i="10"/>
  <c r="H220" i="10" s="1"/>
  <c r="F221" i="10"/>
  <c r="F220" i="10" s="1"/>
  <c r="H269" i="10"/>
  <c r="F269" i="10"/>
  <c r="H71" i="10"/>
  <c r="F71" i="10"/>
  <c r="F69" i="10" s="1"/>
  <c r="E69" i="10"/>
  <c r="H69" i="10" s="1"/>
  <c r="H87" i="10"/>
  <c r="E86" i="10"/>
  <c r="H86" i="10" s="1"/>
  <c r="F87" i="10"/>
  <c r="F86" i="10" s="1"/>
  <c r="G23" i="10"/>
  <c r="H38" i="10"/>
  <c r="E37" i="10"/>
  <c r="H37" i="10" s="1"/>
  <c r="F38" i="10"/>
  <c r="F37" i="10" s="1"/>
  <c r="H96" i="10"/>
  <c r="E95" i="10"/>
  <c r="H95" i="10" s="1"/>
  <c r="F96" i="10"/>
  <c r="F95" i="10" s="1"/>
  <c r="H120" i="10"/>
  <c r="E119" i="10"/>
  <c r="F120" i="10"/>
  <c r="F119" i="10" s="1"/>
  <c r="F118" i="10" s="1"/>
  <c r="C118" i="10"/>
  <c r="C266" i="10" s="1"/>
  <c r="C304" i="10" s="1"/>
  <c r="C319" i="10" s="1"/>
  <c r="H126" i="10"/>
  <c r="F126" i="10"/>
  <c r="H187" i="10"/>
  <c r="E185" i="10"/>
  <c r="H185" i="10" s="1"/>
  <c r="F187" i="10"/>
  <c r="F185" i="10" s="1"/>
  <c r="G193" i="10"/>
  <c r="H137" i="10"/>
  <c r="E136" i="10"/>
  <c r="H136" i="10" s="1"/>
  <c r="F137" i="10"/>
  <c r="F136" i="10" s="1"/>
  <c r="H170" i="10"/>
  <c r="E169" i="10"/>
  <c r="H169" i="10" s="1"/>
  <c r="F170" i="10"/>
  <c r="F169" i="10" s="1"/>
  <c r="H177" i="10"/>
  <c r="E176" i="10"/>
  <c r="H176" i="10" s="1"/>
  <c r="F177" i="10"/>
  <c r="F176" i="10" s="1"/>
  <c r="G80" i="10"/>
  <c r="G57" i="10"/>
  <c r="G127" i="10"/>
  <c r="G118" i="10" s="1"/>
  <c r="H249" i="10"/>
  <c r="E247" i="10"/>
  <c r="H247" i="10" s="1"/>
  <c r="F249" i="10"/>
  <c r="F247" i="10" s="1"/>
  <c r="G302" i="10"/>
  <c r="H317" i="10"/>
  <c r="G202" i="10"/>
  <c r="F302" i="10" l="1"/>
  <c r="E302" i="10"/>
  <c r="H302" i="10" s="1"/>
  <c r="F202" i="10"/>
  <c r="F266" i="10" s="1"/>
  <c r="F304" i="10" s="1"/>
  <c r="F319" i="10" s="1"/>
  <c r="G266" i="10"/>
  <c r="G304" i="10" s="1"/>
  <c r="G319" i="10" s="1"/>
  <c r="H119" i="10"/>
  <c r="E118" i="10"/>
  <c r="H118" i="10" s="1"/>
  <c r="H10" i="10"/>
  <c r="E202" i="10"/>
  <c r="H202" i="10" s="1"/>
  <c r="E266" i="10" l="1"/>
  <c r="H266" i="10" l="1"/>
  <c r="E304" i="10"/>
  <c r="H304" i="10" l="1"/>
  <c r="E319" i="10"/>
  <c r="H319" i="10" s="1"/>
  <c r="H48" i="9" l="1"/>
  <c r="D48" i="9"/>
  <c r="I10" i="9"/>
  <c r="L17" i="9" l="1"/>
  <c r="M50" i="9"/>
  <c r="K52" i="9"/>
  <c r="M52" i="9"/>
  <c r="Q14" i="9"/>
  <c r="M18" i="9"/>
  <c r="K20" i="9"/>
  <c r="M20" i="9"/>
  <c r="K22" i="9"/>
  <c r="M22" i="9"/>
  <c r="K24" i="9"/>
  <c r="M24" i="9"/>
  <c r="K26" i="9"/>
  <c r="M26" i="9"/>
  <c r="K28" i="9"/>
  <c r="M28" i="9"/>
  <c r="K30" i="9"/>
  <c r="M30" i="9"/>
  <c r="K32" i="9"/>
  <c r="M32" i="9"/>
  <c r="K34" i="9"/>
  <c r="M34" i="9"/>
  <c r="K36" i="9"/>
  <c r="M36" i="9"/>
  <c r="K38" i="9"/>
  <c r="M38" i="9"/>
  <c r="K40" i="9"/>
  <c r="M40" i="9"/>
  <c r="K43" i="9"/>
  <c r="M43" i="9"/>
  <c r="K45" i="9"/>
  <c r="M45" i="9"/>
  <c r="L53" i="9"/>
  <c r="Q16" i="9"/>
  <c r="Q12" i="9"/>
  <c r="Q17" i="9"/>
  <c r="E10" i="9"/>
  <c r="K12" i="9"/>
  <c r="M12" i="9"/>
  <c r="Q13" i="9"/>
  <c r="K14" i="9"/>
  <c r="M14" i="9"/>
  <c r="Q15" i="9"/>
  <c r="K16" i="9"/>
  <c r="M16" i="9"/>
  <c r="Q18" i="9"/>
  <c r="L19" i="9"/>
  <c r="Q19" i="9"/>
  <c r="Q20" i="9"/>
  <c r="L21" i="9"/>
  <c r="Q21" i="9"/>
  <c r="Q22" i="9"/>
  <c r="L23" i="9"/>
  <c r="Q23" i="9"/>
  <c r="Q24" i="9"/>
  <c r="L25" i="9"/>
  <c r="Q25" i="9"/>
  <c r="Q26" i="9"/>
  <c r="L27" i="9"/>
  <c r="Q27" i="9"/>
  <c r="Q28" i="9"/>
  <c r="L29" i="9"/>
  <c r="Q29" i="9"/>
  <c r="Q30" i="9"/>
  <c r="L31" i="9"/>
  <c r="Q31" i="9"/>
  <c r="Q32" i="9"/>
  <c r="L33" i="9"/>
  <c r="Q33" i="9"/>
  <c r="Q34" i="9"/>
  <c r="L35" i="9"/>
  <c r="Q35" i="9"/>
  <c r="Q36" i="9"/>
  <c r="L37" i="9"/>
  <c r="Q37" i="9"/>
  <c r="Q38" i="9"/>
  <c r="L39" i="9"/>
  <c r="Q39" i="9"/>
  <c r="Q40" i="9"/>
  <c r="L41" i="9"/>
  <c r="Q41" i="9"/>
  <c r="Q42" i="9"/>
  <c r="Q43" i="9"/>
  <c r="L44" i="9"/>
  <c r="Q44" i="9"/>
  <c r="Q45" i="9"/>
  <c r="L46" i="9"/>
  <c r="O46" i="9"/>
  <c r="Q46" i="9"/>
  <c r="L50" i="9"/>
  <c r="Q50" i="9"/>
  <c r="Q52" i="9"/>
  <c r="Q53" i="9"/>
  <c r="L16" i="9"/>
  <c r="K18" i="9"/>
  <c r="L12" i="9"/>
  <c r="O12" i="9"/>
  <c r="L13" i="9"/>
  <c r="O14" i="9"/>
  <c r="L15" i="9"/>
  <c r="O16" i="9"/>
  <c r="L20" i="9"/>
  <c r="L28" i="9"/>
  <c r="L32" i="9"/>
  <c r="L36" i="9"/>
  <c r="L40" i="9"/>
  <c r="L45" i="9"/>
  <c r="L52" i="9"/>
  <c r="O18" i="9"/>
  <c r="O20" i="9"/>
  <c r="O22" i="9"/>
  <c r="O24" i="9"/>
  <c r="O26" i="9"/>
  <c r="O28" i="9"/>
  <c r="O30" i="9"/>
  <c r="O32" i="9"/>
  <c r="O34" i="9"/>
  <c r="O36" i="9"/>
  <c r="O38" i="9"/>
  <c r="O40" i="9"/>
  <c r="O43" i="9"/>
  <c r="O45" i="9"/>
  <c r="O52" i="9"/>
  <c r="F13" i="9"/>
  <c r="K13" i="9"/>
  <c r="O13" i="9"/>
  <c r="F14" i="9"/>
  <c r="J14" i="9"/>
  <c r="P14" i="9"/>
  <c r="P15" i="9"/>
  <c r="J15" i="9"/>
  <c r="M15" i="9"/>
  <c r="F17" i="9"/>
  <c r="K17" i="9"/>
  <c r="O17" i="9"/>
  <c r="F18" i="9"/>
  <c r="J18" i="9"/>
  <c r="P18" i="9"/>
  <c r="P19" i="9"/>
  <c r="J19" i="9"/>
  <c r="M19" i="9"/>
  <c r="C10" i="9"/>
  <c r="G10" i="9"/>
  <c r="D10" i="9"/>
  <c r="D8" i="9" s="1"/>
  <c r="F12" i="9"/>
  <c r="H10" i="9"/>
  <c r="J12" i="9"/>
  <c r="P12" i="9"/>
  <c r="P13" i="9"/>
  <c r="J13" i="9"/>
  <c r="M13" i="9"/>
  <c r="L14" i="9"/>
  <c r="F15" i="9"/>
  <c r="K15" i="9"/>
  <c r="O15" i="9"/>
  <c r="F16" i="9"/>
  <c r="J16" i="9"/>
  <c r="P16" i="9"/>
  <c r="P17" i="9"/>
  <c r="J17" i="9"/>
  <c r="M17" i="9"/>
  <c r="L18" i="9"/>
  <c r="F19" i="9"/>
  <c r="K19" i="9"/>
  <c r="O19" i="9"/>
  <c r="F20" i="9"/>
  <c r="P20" i="9"/>
  <c r="J20" i="9"/>
  <c r="K21" i="9"/>
  <c r="M21" i="9"/>
  <c r="O21" i="9"/>
  <c r="F22" i="9"/>
  <c r="J22" i="9"/>
  <c r="L22" i="9"/>
  <c r="P22" i="9"/>
  <c r="K23" i="9"/>
  <c r="M23" i="9"/>
  <c r="O23" i="9"/>
  <c r="F24" i="9"/>
  <c r="J24" i="9"/>
  <c r="L24" i="9"/>
  <c r="P24" i="9"/>
  <c r="K25" i="9"/>
  <c r="M25" i="9"/>
  <c r="O25" i="9"/>
  <c r="F26" i="9"/>
  <c r="J26" i="9"/>
  <c r="L26" i="9"/>
  <c r="P26" i="9"/>
  <c r="K27" i="9"/>
  <c r="M27" i="9"/>
  <c r="O27" i="9"/>
  <c r="F29" i="9"/>
  <c r="K29" i="9"/>
  <c r="O29" i="9"/>
  <c r="F30" i="9"/>
  <c r="J30" i="9"/>
  <c r="P30" i="9"/>
  <c r="P31" i="9"/>
  <c r="J31" i="9"/>
  <c r="M31" i="9"/>
  <c r="F33" i="9"/>
  <c r="K33" i="9"/>
  <c r="O33" i="9"/>
  <c r="F34" i="9"/>
  <c r="J34" i="9"/>
  <c r="P34" i="9"/>
  <c r="P35" i="9"/>
  <c r="J35" i="9"/>
  <c r="M35" i="9"/>
  <c r="F37" i="9"/>
  <c r="K37" i="9"/>
  <c r="O37" i="9"/>
  <c r="F38" i="9"/>
  <c r="J38" i="9"/>
  <c r="P38" i="9"/>
  <c r="P39" i="9"/>
  <c r="J39" i="9"/>
  <c r="M39" i="9"/>
  <c r="F41" i="9"/>
  <c r="K41" i="9"/>
  <c r="O41" i="9"/>
  <c r="F42" i="9"/>
  <c r="J42" i="9"/>
  <c r="L43" i="9"/>
  <c r="F43" i="9"/>
  <c r="J43" i="9"/>
  <c r="P43" i="9"/>
  <c r="P44" i="9"/>
  <c r="J44" i="9"/>
  <c r="O44" i="9"/>
  <c r="F53" i="9"/>
  <c r="M53" i="9"/>
  <c r="K53" i="9"/>
  <c r="F21" i="9"/>
  <c r="J21" i="9"/>
  <c r="P21" i="9"/>
  <c r="F23" i="9"/>
  <c r="J23" i="9"/>
  <c r="P23" i="9"/>
  <c r="F25" i="9"/>
  <c r="J25" i="9"/>
  <c r="P25" i="9"/>
  <c r="F27" i="9"/>
  <c r="J27" i="9"/>
  <c r="P27" i="9"/>
  <c r="F28" i="9"/>
  <c r="J28" i="9"/>
  <c r="P28" i="9"/>
  <c r="P29" i="9"/>
  <c r="J29" i="9"/>
  <c r="M29" i="9"/>
  <c r="L30" i="9"/>
  <c r="F31" i="9"/>
  <c r="K31" i="9"/>
  <c r="O31" i="9"/>
  <c r="F32" i="9"/>
  <c r="J32" i="9"/>
  <c r="P32" i="9"/>
  <c r="P33" i="9"/>
  <c r="J33" i="9"/>
  <c r="M33" i="9"/>
  <c r="L34" i="9"/>
  <c r="F35" i="9"/>
  <c r="K35" i="9"/>
  <c r="O35" i="9"/>
  <c r="F36" i="9"/>
  <c r="J36" i="9"/>
  <c r="P36" i="9"/>
  <c r="P37" i="9"/>
  <c r="J37" i="9"/>
  <c r="M37" i="9"/>
  <c r="L38" i="9"/>
  <c r="F39" i="9"/>
  <c r="K39" i="9"/>
  <c r="O39" i="9"/>
  <c r="F40" i="9"/>
  <c r="J40" i="9"/>
  <c r="P40" i="9"/>
  <c r="P41" i="9"/>
  <c r="J41" i="9"/>
  <c r="M41" i="9"/>
  <c r="L42" i="9"/>
  <c r="M44" i="9"/>
  <c r="F46" i="9"/>
  <c r="M46" i="9"/>
  <c r="K46" i="9"/>
  <c r="P50" i="9"/>
  <c r="J50" i="9"/>
  <c r="G48" i="9"/>
  <c r="O50" i="9"/>
  <c r="I48" i="9"/>
  <c r="O53" i="9"/>
  <c r="P42" i="9"/>
  <c r="K42" i="9"/>
  <c r="M42" i="9"/>
  <c r="O42" i="9"/>
  <c r="F44" i="9"/>
  <c r="K44" i="9"/>
  <c r="F45" i="9"/>
  <c r="J45" i="9"/>
  <c r="P45" i="9"/>
  <c r="P46" i="9"/>
  <c r="J46" i="9"/>
  <c r="F50" i="9"/>
  <c r="C48" i="9"/>
  <c r="E48" i="9"/>
  <c r="K50" i="9"/>
  <c r="F52" i="9"/>
  <c r="J52" i="9"/>
  <c r="P52" i="9"/>
  <c r="P53" i="9"/>
  <c r="J53" i="9"/>
  <c r="N19" i="9" l="1"/>
  <c r="N15" i="9"/>
  <c r="E8" i="9"/>
  <c r="L48" i="9"/>
  <c r="N16" i="9"/>
  <c r="M48" i="9"/>
  <c r="N44" i="9"/>
  <c r="N38" i="9"/>
  <c r="N34" i="9"/>
  <c r="N30" i="9"/>
  <c r="N43" i="9"/>
  <c r="N26" i="9"/>
  <c r="N22" i="9"/>
  <c r="N18" i="9"/>
  <c r="N14" i="9"/>
  <c r="N52" i="9"/>
  <c r="N40" i="9"/>
  <c r="N32" i="9"/>
  <c r="N20" i="9"/>
  <c r="N24" i="9"/>
  <c r="N45" i="9"/>
  <c r="N36" i="9"/>
  <c r="N28" i="9"/>
  <c r="N12" i="9"/>
  <c r="Q10" i="9"/>
  <c r="Q48" i="9"/>
  <c r="N46" i="9"/>
  <c r="N53" i="9"/>
  <c r="N41" i="9"/>
  <c r="N37" i="9"/>
  <c r="N33" i="9"/>
  <c r="N29" i="9"/>
  <c r="N27" i="9"/>
  <c r="N23" i="9"/>
  <c r="R53" i="9"/>
  <c r="R52" i="9"/>
  <c r="N50" i="9"/>
  <c r="K48" i="9"/>
  <c r="F48" i="9"/>
  <c r="R50" i="9"/>
  <c r="J48" i="9"/>
  <c r="R41" i="9"/>
  <c r="R40" i="9"/>
  <c r="R37" i="9"/>
  <c r="R36" i="9"/>
  <c r="R33" i="9"/>
  <c r="R32" i="9"/>
  <c r="R29" i="9"/>
  <c r="R28" i="9"/>
  <c r="R25" i="9"/>
  <c r="R21" i="9"/>
  <c r="R26" i="9"/>
  <c r="R22" i="9"/>
  <c r="M10" i="9"/>
  <c r="H8" i="9"/>
  <c r="F10" i="9"/>
  <c r="P10" i="9"/>
  <c r="G8" i="9"/>
  <c r="O10" i="9"/>
  <c r="R19" i="9"/>
  <c r="R18" i="9"/>
  <c r="R15" i="9"/>
  <c r="R14" i="9"/>
  <c r="L10" i="9"/>
  <c r="L8" i="9" s="1"/>
  <c r="I8" i="9"/>
  <c r="R46" i="9"/>
  <c r="R45" i="9"/>
  <c r="N42" i="9"/>
  <c r="O48" i="9"/>
  <c r="P48" i="9"/>
  <c r="N39" i="9"/>
  <c r="N35" i="9"/>
  <c r="N31" i="9"/>
  <c r="R27" i="9"/>
  <c r="R23" i="9"/>
  <c r="R44" i="9"/>
  <c r="R43" i="9"/>
  <c r="R42" i="9"/>
  <c r="R39" i="9"/>
  <c r="R38" i="9"/>
  <c r="R35" i="9"/>
  <c r="R34" i="9"/>
  <c r="R31" i="9"/>
  <c r="R30" i="9"/>
  <c r="N25" i="9"/>
  <c r="R24" i="9"/>
  <c r="N21" i="9"/>
  <c r="R20" i="9"/>
  <c r="R17" i="9"/>
  <c r="R16" i="9"/>
  <c r="R13" i="9"/>
  <c r="R12" i="9"/>
  <c r="J10" i="9"/>
  <c r="K10" i="9"/>
  <c r="C8" i="9"/>
  <c r="N17" i="9"/>
  <c r="N13" i="9"/>
  <c r="F8" i="9" l="1"/>
  <c r="M8" i="9"/>
  <c r="N10" i="9"/>
  <c r="N48" i="9"/>
  <c r="Q8" i="9"/>
  <c r="R10" i="9"/>
  <c r="J8" i="9"/>
  <c r="O8" i="9"/>
  <c r="P8" i="9"/>
  <c r="K8" i="9"/>
  <c r="R48" i="9"/>
  <c r="N8" i="9" l="1"/>
  <c r="R8" i="9"/>
  <c r="D7" i="3" l="1"/>
  <c r="G5" i="3"/>
  <c r="H5" i="3" s="1"/>
  <c r="I5" i="3" s="1"/>
  <c r="G6" i="3"/>
  <c r="H6" i="3" s="1"/>
  <c r="E6" i="3"/>
  <c r="E5" i="3"/>
  <c r="B7" i="3"/>
  <c r="C7" i="3"/>
  <c r="G8" i="3" l="1"/>
  <c r="B8" i="3" s="1"/>
  <c r="H8" i="3"/>
  <c r="C8" i="3" s="1"/>
  <c r="I6" i="3"/>
  <c r="I8" i="3" s="1"/>
  <c r="D8" i="3" s="1"/>
  <c r="E7" i="3"/>
</calcChain>
</file>

<file path=xl/sharedStrings.xml><?xml version="1.0" encoding="utf-8"?>
<sst xmlns="http://schemas.openxmlformats.org/spreadsheetml/2006/main" count="381" uniqueCount="352">
  <si>
    <t>All Departments</t>
  </si>
  <si>
    <t>in millions</t>
  </si>
  <si>
    <t>CUMULATIVE</t>
  </si>
  <si>
    <t>JAN</t>
  </si>
  <si>
    <t>FEB</t>
  </si>
  <si>
    <t>Monthly NCA Credited</t>
  </si>
  <si>
    <t>Monthly NCA Utilized</t>
  </si>
  <si>
    <t>MAR</t>
  </si>
  <si>
    <t>AS OF MAR</t>
  </si>
  <si>
    <t>NCA Utilized / NCAs Credited - Flow</t>
  </si>
  <si>
    <t>NCA Utilized / NCAs Credited - Cumulative</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</si>
  <si>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</si>
  <si>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</si>
  <si>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</si>
  <si>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</si>
  <si>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</si>
  <si>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JANUARY</t>
  </si>
  <si>
    <t>FEBRUARY</t>
  </si>
  <si>
    <t>MARCH</t>
  </si>
  <si>
    <t>As of 1ST QUARTER</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</si>
  <si>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</si>
  <si>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</si>
  <si>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</si>
  <si>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</si>
  <si>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</si>
  <si>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</si>
  <si>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</si>
  <si>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</si>
  <si>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</si>
  <si>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</si>
  <si>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</si>
  <si>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</si>
  <si>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</si>
  <si>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</si>
  <si>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</si>
  <si>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</si>
  <si>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</si>
  <si>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</si>
  <si>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</si>
  <si>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</si>
  <si>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</si>
  <si>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</si>
  <si>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</si>
  <si>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</si>
  <si>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</si>
  <si>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</si>
  <si>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</si>
  <si>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</si>
  <si>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</si>
  <si>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</si>
  <si>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</si>
  <si>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</si>
  <si>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</si>
  <si>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</si>
  <si>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</si>
  <si>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</si>
  <si>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</si>
  <si>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</si>
  <si>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</si>
  <si>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</si>
  <si>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</si>
  <si>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</si>
  <si>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</si>
  <si>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</si>
  <si>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</si>
  <si>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</si>
  <si>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</si>
  <si>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/6</t>
  </si>
  <si>
    <t>Percent of NCAs utilized over NCA releases</t>
  </si>
  <si>
    <t>/7</t>
  </si>
  <si>
    <t>BSGC: Total budget support covered by NCA releases (i.e. subsidy and equity). Details to be coordinated with Bureau of Treasury</t>
  </si>
  <si>
    <t>ALGU: inclusive of IRA, special shares for LGUs, MMDA and other transfers to LGUs</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</si>
  <si>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</si>
  <si>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</si>
  <si>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</si>
  <si>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</si>
  <si>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</si>
  <si>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</si>
  <si>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</si>
  <si>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</si>
  <si>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</si>
  <si>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</si>
  <si>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</si>
  <si>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</si>
  <si>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</si>
  <si>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</si>
  <si>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</si>
  <si>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</si>
  <si>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</si>
  <si>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</si>
  <si>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</si>
  <si>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</si>
  <si>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</si>
  <si>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</si>
  <si>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</si>
  <si>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</si>
  <si>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</si>
  <si>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</si>
  <si>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</si>
  <si>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</si>
  <si>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</si>
  <si>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</si>
  <si>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</si>
  <si>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</si>
  <si>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</si>
  <si>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</si>
  <si>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</si>
  <si>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</si>
  <si>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</si>
  <si>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</si>
  <si>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</si>
  <si>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</si>
  <si>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</si>
  <si>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</si>
  <si>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</si>
  <si>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</si>
  <si>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</si>
  <si>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</si>
  <si>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</si>
  <si>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</si>
  <si>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</si>
  <si>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</si>
  <si>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</si>
  <si>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</si>
  <si>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</si>
  <si>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</si>
  <si>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</si>
  <si>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</si>
  <si>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</si>
  <si>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</si>
  <si>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</si>
  <si>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</si>
  <si>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</si>
  <si>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</si>
  <si>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</si>
  <si>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</si>
  <si>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</si>
  <si>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</si>
  <si>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</si>
  <si>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</si>
  <si>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</si>
  <si>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</si>
  <si>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</si>
  <si>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</si>
  <si>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</si>
  <si>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</si>
  <si>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</si>
  <si>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</si>
  <si>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</si>
  <si>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</si>
  <si>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</si>
  <si>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</si>
  <si>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</si>
  <si>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</si>
  <si>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</si>
  <si>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</si>
  <si>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</si>
  <si>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</si>
  <si>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</si>
  <si>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</si>
  <si>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</si>
  <si>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</si>
  <si>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</si>
  <si>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</si>
  <si>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</si>
  <si>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</si>
  <si>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</si>
  <si>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</si>
  <si>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</si>
  <si>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</si>
  <si>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</si>
  <si>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</si>
  <si>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</si>
  <si>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</si>
  <si>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</si>
  <si>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</si>
  <si>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</si>
  <si>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</si>
  <si>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</si>
  <si>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</si>
  <si>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</si>
  <si>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</si>
  <si>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</si>
  <si>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</si>
  <si>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</si>
  <si>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</si>
  <si>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</si>
  <si>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</si>
  <si>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</si>
  <si>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</si>
  <si>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</si>
  <si>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</si>
  <si>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</si>
  <si>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</si>
  <si>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</si>
  <si>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</si>
  <si>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</si>
  <si>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</si>
  <si>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</si>
  <si>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</si>
  <si>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</si>
  <si>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</si>
  <si>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</si>
  <si>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</si>
  <si>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</si>
  <si>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</si>
  <si>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</si>
  <si>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</si>
  <si>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</si>
  <si>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</si>
  <si>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</si>
  <si>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</si>
  <si>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</si>
  <si>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</si>
  <si>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</si>
  <si>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</si>
  <si>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</si>
  <si>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</si>
  <si>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</si>
  <si>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</si>
  <si>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</si>
  <si>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</si>
  <si>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</si>
  <si>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</si>
  <si>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</si>
  <si>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</si>
  <si>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</si>
  <si>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</si>
  <si>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</si>
  <si>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</si>
  <si>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</si>
  <si>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</si>
  <si>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</si>
  <si>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</si>
  <si>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</si>
  <si>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</si>
  <si>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</si>
  <si>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</si>
  <si>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</si>
  <si>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</si>
  <si>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</si>
  <si>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</si>
  <si>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</si>
  <si>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</si>
  <si>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</si>
  <si>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</si>
  <si>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</si>
  <si>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</si>
  <si>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</si>
  <si>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</si>
  <si>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</si>
  <si>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</si>
  <si>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</si>
  <si>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</si>
  <si>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NCCA-Proper</t>
  </si>
  <si>
    <t xml:space="preserve">     NHCP (NHI)</t>
  </si>
  <si>
    <t xml:space="preserve">     NLP</t>
  </si>
  <si>
    <t xml:space="preserve">     NAP (RMAO) </t>
  </si>
  <si>
    <t xml:space="preserve">   NCIP</t>
  </si>
  <si>
    <t xml:space="preserve">   NCMF (OMA)</t>
  </si>
  <si>
    <t xml:space="preserve">   NICA</t>
  </si>
  <si>
    <t xml:space="preserve">   NSC  </t>
  </si>
  <si>
    <t xml:space="preserve">   NYC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</si>
  <si>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</si>
  <si>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</si>
  <si>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</si>
  <si>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</si>
  <si>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</si>
  <si>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</si>
  <si>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</si>
  <si>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</si>
  <si>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PLLO</t>
  </si>
  <si>
    <t xml:space="preserve">   PMS</t>
  </si>
  <si>
    <t xml:space="preserve">   TESDA</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</si>
  <si>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</si>
  <si>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</si>
  <si>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</si>
  <si>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</si>
  <si>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</si>
  <si>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</si>
  <si>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</si>
  <si>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</si>
  <si>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</si>
  <si>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</si>
  <si>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</si>
  <si>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</si>
  <si>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</si>
  <si>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</si>
  <si>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</si>
  <si>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</si>
  <si>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</si>
  <si>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</si>
  <si>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</si>
  <si>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</si>
  <si>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</si>
  <si>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</si>
  <si>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</si>
  <si>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</si>
  <si>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</si>
  <si>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</si>
  <si>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</si>
  <si>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</si>
  <si>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</si>
  <si>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</si>
  <si>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</si>
  <si>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</si>
  <si>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</si>
  <si>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</si>
  <si>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</si>
  <si>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</si>
  <si>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</si>
  <si>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</si>
  <si>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</si>
  <si>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</si>
  <si>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</si>
  <si>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</si>
  <si>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</si>
  <si>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</si>
  <si>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</si>
  <si>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</si>
  <si>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</si>
  <si>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</si>
  <si>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</si>
  <si>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</si>
  <si>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</si>
  <si>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</si>
  <si>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</si>
  <si>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NCAs CREDITED VS NCA UTILIZATION, JANUARY-MARCH 2019</t>
  </si>
  <si>
    <t>AS OF MARCH 31, 2019</t>
  </si>
  <si>
    <t>STATUS OF NCA UTILIZATION (Net Trust and Working Fund), as of March 31, 2019</t>
  </si>
  <si>
    <t xml:space="preserve">   OWWA</t>
  </si>
  <si>
    <t xml:space="preserve">    DCP</t>
  </si>
  <si>
    <t xml:space="preserve">    PSRTI</t>
  </si>
  <si>
    <t xml:space="preserve">    LGUs</t>
  </si>
  <si>
    <t>Source: Report of MDS-Government Servicing Banks as of March 2019</t>
  </si>
  <si>
    <t>Department of Budget and Management</t>
  </si>
  <si>
    <t>Prepared by:</t>
  </si>
  <si>
    <t>Reviewed by:</t>
  </si>
  <si>
    <t>Approved by:</t>
  </si>
  <si>
    <t>MARY JOYCE A. MARASIGAN</t>
  </si>
  <si>
    <t>NERISA F. RAMOS</t>
  </si>
  <si>
    <t>MARIA CRESENCIA D. SUNGA</t>
  </si>
  <si>
    <t xml:space="preserve">           OIC-SVBMS</t>
  </si>
  <si>
    <t>Division Chief</t>
  </si>
  <si>
    <t>Director III, BTB</t>
  </si>
  <si>
    <t>Date: __________________</t>
  </si>
  <si>
    <r>
      <t xml:space="preserve">Date: </t>
    </r>
    <r>
      <rPr>
        <u/>
        <sz val="9"/>
        <rFont val="Arial"/>
        <family val="2"/>
      </rPr>
      <t>April 10, 2019</t>
    </r>
  </si>
  <si>
    <r>
      <t xml:space="preserve">NCAs UTILIZED </t>
    </r>
    <r>
      <rPr>
        <b/>
        <sz val="6"/>
        <rFont val="Arial"/>
        <family val="2"/>
      </rPr>
      <t>/2</t>
    </r>
  </si>
  <si>
    <t>UNUSED NCAs</t>
  </si>
  <si>
    <r>
      <t xml:space="preserve">UTILIZATION RATIO (%) </t>
    </r>
    <r>
      <rPr>
        <vertAlign val="superscript"/>
        <sz val="10"/>
        <rFont val="Arial"/>
        <family val="2"/>
      </rPr>
      <t>/5</t>
    </r>
  </si>
  <si>
    <r>
      <t xml:space="preserve">     Owned and Controlled Corporations</t>
    </r>
    <r>
      <rPr>
        <vertAlign val="superscript"/>
        <sz val="10"/>
        <rFont val="Arial"/>
        <family val="2"/>
      </rPr>
      <t>/6</t>
    </r>
  </si>
  <si>
    <r>
      <t>Allotment to Local Government Units</t>
    </r>
    <r>
      <rPr>
        <vertAlign val="superscript"/>
        <sz val="10"/>
        <rFont val="Arial"/>
        <family val="2"/>
      </rPr>
      <t>/7</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</si>
</sst>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_(* #,##0.0_);_(* \(#,##0.0\);_(* &quot;-&quot;??_);_(@_)"/>
  </numFmts>
  <fonts count="42"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vertAlign val="superscript"/>
      <sz val="10"/>
      <name val="Arial"/>
      <family val="2"/>
    </font>
    <font>
      <sz val="9"/>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i/>
      <sz val="9"/>
      <name val="Arial"/>
      <family val="2"/>
    </font>
    <font>
      <sz val="8"/>
      <color indexed="12"/>
      <name val="Arial"/>
      <family val="2"/>
    </font>
    <font>
      <b/>
      <i/>
      <sz val="9"/>
      <name val="Arial"/>
      <family val="2"/>
    </font>
    <font>
      <u/>
      <sz val="10"/>
      <name val="Arial"/>
      <family val="2"/>
    </font>
    <font>
      <u/>
      <sz val="9"/>
      <name val="Arial"/>
      <family val="2"/>
    </font>
    <font>
      <b/>
      <sz val="6"/>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bottom style="double">
        <color indexed="64"/>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0" fontId="14" fillId="0" borderId="0"/>
  </cellStyleXfs>
  <cellXfs count="142">
    <xf numFmtId="0" fontId="0" fillId="0" borderId="0" xfId="0"/>
    <xf numFmtId="41" fontId="0" fillId="0" borderId="0" xfId="0" applyNumberFormat="1"/>
    <xf numFmtId="165" fontId="0" fillId="0" borderId="0" xfId="0" applyNumberFormat="1"/>
    <xf numFmtId="0" fontId="0" fillId="0" borderId="0" xfId="0" applyAlignment="1">
      <alignment horizontal="center"/>
    </xf>
    <xf numFmtId="164" fontId="0" fillId="0" borderId="0" xfId="0" applyNumberFormat="1"/>
    <xf numFmtId="0" fontId="14" fillId="0" borderId="0" xfId="0" applyNumberFormat="1" applyFont="1" applyAlignment="1"/>
    <xf numFmtId="0" fontId="14" fillId="0" borderId="0" xfId="0" applyFont="1"/>
    <xf numFmtId="0" fontId="14" fillId="0" borderId="0" xfId="0" applyNumberFormat="1" applyFont="1"/>
    <xf numFmtId="164" fontId="14" fillId="0" borderId="0" xfId="43" applyNumberFormat="1" applyFont="1"/>
    <xf numFmtId="0" fontId="14" fillId="0" borderId="0" xfId="0" applyFont="1" applyAlignment="1">
      <alignment horizontal="center" wrapText="1"/>
    </xf>
    <xf numFmtId="49" fontId="14" fillId="0" borderId="15" xfId="0" applyNumberFormat="1" applyFont="1" applyBorder="1" applyAlignment="1">
      <alignment horizontal="center" wrapText="1"/>
    </xf>
    <xf numFmtId="164" fontId="21" fillId="0" borderId="15" xfId="43" applyNumberFormat="1" applyFont="1" applyBorder="1" applyAlignment="1">
      <alignment horizontal="center" wrapText="1"/>
    </xf>
    <xf numFmtId="0" fontId="14" fillId="0" borderId="0" xfId="0" applyNumberFormat="1" applyFont="1" applyAlignment="1">
      <alignment horizontal="center"/>
    </xf>
    <xf numFmtId="41" fontId="14" fillId="0" borderId="0" xfId="0" applyNumberFormat="1" applyFont="1"/>
    <xf numFmtId="0" fontId="22" fillId="0" borderId="0" xfId="0" applyNumberFormat="1" applyFont="1"/>
    <xf numFmtId="41" fontId="22" fillId="0" borderId="0" xfId="0" applyNumberFormat="1" applyFont="1"/>
    <xf numFmtId="164" fontId="23" fillId="0" borderId="0" xfId="43" applyNumberFormat="1" applyFont="1"/>
    <xf numFmtId="0" fontId="22" fillId="0" borderId="0" xfId="0" applyFont="1"/>
    <xf numFmtId="164" fontId="24" fillId="0" borderId="0" xfId="43" applyNumberFormat="1" applyFont="1"/>
    <xf numFmtId="41" fontId="25" fillId="0" borderId="0" xfId="0" applyNumberFormat="1" applyFont="1"/>
    <xf numFmtId="0" fontId="14" fillId="0" borderId="0" xfId="43" applyNumberFormat="1" applyFont="1"/>
    <xf numFmtId="0" fontId="14" fillId="0" borderId="0" xfId="0" applyNumberFormat="1" applyFont="1" applyFill="1"/>
    <xf numFmtId="0" fontId="14" fillId="0" borderId="0" xfId="0" applyNumberFormat="1" applyFont="1" applyAlignment="1">
      <alignment wrapText="1"/>
    </xf>
    <xf numFmtId="0" fontId="14" fillId="0" borderId="18" xfId="0" applyNumberFormat="1" applyFont="1" applyBorder="1"/>
    <xf numFmtId="41" fontId="14" fillId="0" borderId="18" xfId="0" applyNumberFormat="1" applyFont="1" applyBorder="1"/>
    <xf numFmtId="164" fontId="14" fillId="0" borderId="18" xfId="43" applyNumberFormat="1" applyFont="1" applyBorder="1"/>
    <xf numFmtId="0" fontId="14" fillId="0" borderId="0" xfId="0" applyNumberFormat="1" applyFont="1" applyBorder="1"/>
    <xf numFmtId="41" fontId="14" fillId="0" borderId="0" xfId="0" applyNumberFormat="1" applyFont="1" applyBorder="1"/>
    <xf numFmtId="164" fontId="14" fillId="0" borderId="0" xfId="43" applyNumberFormat="1" applyFont="1" applyBorder="1"/>
    <xf numFmtId="0" fontId="14" fillId="0" borderId="0" xfId="0" applyNumberFormat="1" applyFont="1" applyFill="1" applyBorder="1"/>
    <xf numFmtId="0" fontId="26" fillId="24" borderId="0" xfId="0" applyFont="1" applyFill="1" applyAlignment="1"/>
    <xf numFmtId="0" fontId="27" fillId="24" borderId="0" xfId="0" applyFont="1" applyFill="1"/>
    <xf numFmtId="164" fontId="27" fillId="24" borderId="0" xfId="43" applyNumberFormat="1" applyFont="1" applyFill="1" applyBorder="1"/>
    <xf numFmtId="0" fontId="27" fillId="0" borderId="0" xfId="0" applyFont="1" applyFill="1"/>
    <xf numFmtId="0" fontId="28" fillId="24" borderId="0" xfId="0" applyFont="1" applyFill="1" applyBorder="1" applyAlignment="1">
      <alignment horizontal="left"/>
    </xf>
    <xf numFmtId="41" fontId="27" fillId="24" borderId="0" xfId="0" applyNumberFormat="1" applyFont="1" applyFill="1" applyBorder="1" applyAlignment="1">
      <alignment horizontal="left"/>
    </xf>
    <xf numFmtId="0" fontId="27" fillId="0" borderId="0" xfId="0" applyFont="1" applyFill="1" applyBorder="1"/>
    <xf numFmtId="0" fontId="29" fillId="24" borderId="0" xfId="0" applyFont="1" applyFill="1" applyBorder="1" applyAlignment="1">
      <alignment horizontal="left"/>
    </xf>
    <xf numFmtId="41" fontId="27" fillId="24" borderId="0" xfId="0" applyNumberFormat="1" applyFont="1" applyFill="1"/>
    <xf numFmtId="0" fontId="29" fillId="24" borderId="0" xfId="0" applyFont="1" applyFill="1" applyBorder="1"/>
    <xf numFmtId="41" fontId="27" fillId="24" borderId="0" xfId="0" applyNumberFormat="1" applyFont="1" applyFill="1" applyBorder="1"/>
    <xf numFmtId="164" fontId="29" fillId="25" borderId="19" xfId="43" applyNumberFormat="1" applyFont="1" applyFill="1" applyBorder="1" applyAlignment="1"/>
    <xf numFmtId="164" fontId="29" fillId="25" borderId="11" xfId="43" applyNumberFormat="1" applyFont="1" applyFill="1" applyBorder="1" applyAlignment="1"/>
    <xf numFmtId="0" fontId="29" fillId="25" borderId="15" xfId="0" applyFont="1" applyFill="1" applyBorder="1" applyAlignment="1">
      <alignment horizontal="center" vertical="center" wrapText="1"/>
    </xf>
    <xf numFmtId="0" fontId="29" fillId="0" borderId="0" xfId="0" applyFont="1" applyAlignment="1">
      <alignment horizontal="center"/>
    </xf>
    <xf numFmtId="164" fontId="27" fillId="0" borderId="0" xfId="43" applyNumberFormat="1" applyFont="1" applyBorder="1"/>
    <xf numFmtId="0" fontId="27" fillId="0" borderId="0" xfId="0" applyFont="1"/>
    <xf numFmtId="0" fontId="29" fillId="0" borderId="0" xfId="0" applyFont="1" applyAlignment="1">
      <alignment horizontal="left"/>
    </xf>
    <xf numFmtId="0" fontId="35" fillId="0" borderId="0" xfId="0" applyFont="1" applyAlignment="1">
      <alignment horizontal="left" indent="1"/>
    </xf>
    <xf numFmtId="164" fontId="21" fillId="0" borderId="18" xfId="43" applyNumberFormat="1" applyFont="1" applyBorder="1" applyAlignment="1">
      <alignment horizontal="right"/>
    </xf>
    <xf numFmtId="164" fontId="36" fillId="0" borderId="0" xfId="43" applyNumberFormat="1" applyFont="1" applyBorder="1" applyAlignment="1"/>
    <xf numFmtId="164" fontId="36" fillId="0" borderId="0" xfId="43" applyNumberFormat="1" applyFont="1" applyFill="1" applyBorder="1" applyAlignment="1"/>
    <xf numFmtId="164" fontId="27" fillId="0" borderId="0" xfId="0" applyNumberFormat="1" applyFont="1"/>
    <xf numFmtId="0" fontId="27" fillId="0" borderId="0" xfId="0" applyFont="1" applyAlignment="1">
      <alignment horizontal="left" indent="1"/>
    </xf>
    <xf numFmtId="164" fontId="21" fillId="0" borderId="0" xfId="43" applyNumberFormat="1" applyFont="1" applyFill="1"/>
    <xf numFmtId="164" fontId="21" fillId="0" borderId="0" xfId="43" applyNumberFormat="1" applyFont="1"/>
    <xf numFmtId="164" fontId="36" fillId="0" borderId="0" xfId="43" applyNumberFormat="1" applyFont="1" applyAlignment="1"/>
    <xf numFmtId="164" fontId="36" fillId="0" borderId="0" xfId="43" applyNumberFormat="1" applyFont="1" applyFill="1" applyAlignment="1"/>
    <xf numFmtId="0" fontId="27" fillId="0" borderId="0" xfId="0" applyFont="1" applyAlignment="1" applyProtection="1">
      <alignment horizontal="left" indent="1"/>
      <protection locked="0"/>
    </xf>
    <xf numFmtId="164" fontId="21" fillId="0" borderId="0" xfId="43" applyNumberFormat="1" applyFont="1" applyBorder="1"/>
    <xf numFmtId="164" fontId="21" fillId="0" borderId="0" xfId="43" applyNumberFormat="1" applyFont="1" applyFill="1" applyBorder="1"/>
    <xf numFmtId="164" fontId="21" fillId="0" borderId="18" xfId="43" applyNumberFormat="1" applyFont="1" applyBorder="1"/>
    <xf numFmtId="0" fontId="27" fillId="0" borderId="0" xfId="0" quotePrefix="1" applyFont="1" applyAlignment="1">
      <alignment horizontal="left" indent="1"/>
    </xf>
    <xf numFmtId="0" fontId="37" fillId="0" borderId="0" xfId="0" applyFont="1" applyAlignment="1">
      <alignment horizontal="left" indent="1"/>
    </xf>
    <xf numFmtId="37" fontId="21" fillId="0" borderId="18" xfId="43" applyNumberFormat="1" applyFont="1" applyBorder="1" applyAlignment="1">
      <alignment horizontal="right"/>
    </xf>
    <xf numFmtId="0" fontId="14" fillId="0" borderId="0" xfId="44" applyFont="1" applyFill="1" applyAlignment="1">
      <alignment horizontal="left" indent="2"/>
    </xf>
    <xf numFmtId="0" fontId="27" fillId="0" borderId="0" xfId="0" applyFont="1" applyAlignment="1">
      <alignment horizontal="left" wrapText="1" indent="2"/>
    </xf>
    <xf numFmtId="37" fontId="21" fillId="0" borderId="13" xfId="43" applyNumberFormat="1" applyFont="1" applyBorder="1"/>
    <xf numFmtId="0" fontId="27" fillId="0" borderId="0" xfId="0" applyFont="1" applyAlignment="1">
      <alignment horizontal="left" indent="2"/>
    </xf>
    <xf numFmtId="37" fontId="21" fillId="0" borderId="18" xfId="43" applyNumberFormat="1" applyFont="1" applyBorder="1"/>
    <xf numFmtId="0" fontId="27" fillId="0" borderId="0" xfId="0" applyFont="1" applyAlignment="1">
      <alignment horizontal="left" indent="3"/>
    </xf>
    <xf numFmtId="0" fontId="27" fillId="0" borderId="0" xfId="0" applyFont="1" applyAlignment="1">
      <alignment horizontal="left" wrapText="1" indent="3"/>
    </xf>
    <xf numFmtId="37" fontId="36" fillId="0" borderId="0" xfId="43" applyNumberFormat="1" applyFont="1" applyAlignment="1"/>
    <xf numFmtId="0" fontId="27" fillId="0" borderId="0" xfId="0" applyFont="1" applyFill="1" applyAlignment="1">
      <alignment horizontal="left" indent="1"/>
    </xf>
    <xf numFmtId="164" fontId="21" fillId="0" borderId="13" xfId="43" applyNumberFormat="1" applyFont="1" applyBorder="1"/>
    <xf numFmtId="164" fontId="36" fillId="0" borderId="18" xfId="43" applyNumberFormat="1" applyFont="1" applyBorder="1" applyAlignment="1"/>
    <xf numFmtId="0" fontId="29" fillId="0" borderId="0" xfId="0" applyFont="1" applyAlignment="1">
      <alignment horizontal="left" indent="1"/>
    </xf>
    <xf numFmtId="0" fontId="27" fillId="0" borderId="0" xfId="0" applyFont="1" applyProtection="1">
      <protection locked="0"/>
    </xf>
    <xf numFmtId="0" fontId="27" fillId="26" borderId="0" xfId="0" applyFont="1" applyFill="1" applyAlignment="1">
      <alignment horizontal="left" indent="1"/>
    </xf>
    <xf numFmtId="164" fontId="21" fillId="26" borderId="0" xfId="43" applyNumberFormat="1" applyFont="1" applyFill="1"/>
    <xf numFmtId="41" fontId="36" fillId="26" borderId="0" xfId="43" applyNumberFormat="1" applyFont="1" applyFill="1" applyAlignment="1"/>
    <xf numFmtId="164" fontId="36" fillId="26" borderId="0" xfId="43" applyNumberFormat="1" applyFont="1" applyFill="1" applyAlignment="1"/>
    <xf numFmtId="0" fontId="27" fillId="0" borderId="0" xfId="0" applyFont="1" applyAlignment="1">
      <alignment horizontal="left" wrapText="1" indent="1"/>
    </xf>
    <xf numFmtId="0" fontId="29" fillId="0" borderId="0" xfId="0" applyFont="1" applyAlignment="1">
      <alignment horizontal="left" wrapText="1" indent="1"/>
    </xf>
    <xf numFmtId="0" fontId="29" fillId="0" borderId="0" xfId="0" applyFont="1" applyFill="1"/>
    <xf numFmtId="0" fontId="37" fillId="0" borderId="0" xfId="0" applyFont="1" applyBorder="1"/>
    <xf numFmtId="0" fontId="27" fillId="0" borderId="0" xfId="0" applyFont="1" applyBorder="1"/>
    <xf numFmtId="0" fontId="14" fillId="0" borderId="15" xfId="0" applyFont="1" applyBorder="1" applyAlignment="1">
      <alignment horizontal="center" wrapText="1"/>
    </xf>
    <xf numFmtId="0" fontId="14" fillId="0" borderId="0" xfId="0" applyNumberFormat="1" applyFont="1" applyBorder="1" applyAlignment="1"/>
    <xf numFmtId="0" fontId="35" fillId="0" borderId="0" xfId="0" applyFont="1" applyAlignment="1">
      <alignment horizontal="left"/>
    </xf>
    <xf numFmtId="37" fontId="21" fillId="0" borderId="13" xfId="43" applyNumberFormat="1" applyFont="1" applyFill="1" applyBorder="1"/>
    <xf numFmtId="37" fontId="21" fillId="0" borderId="18" xfId="43" applyNumberFormat="1" applyFont="1" applyFill="1" applyBorder="1"/>
    <xf numFmtId="164" fontId="21" fillId="0" borderId="18" xfId="43" applyNumberFormat="1" applyFont="1" applyFill="1" applyBorder="1"/>
    <xf numFmtId="164" fontId="21" fillId="0" borderId="0" xfId="43" applyNumberFormat="1" applyFont="1" applyBorder="1" applyAlignment="1"/>
    <xf numFmtId="164" fontId="21" fillId="0" borderId="18" xfId="43" applyNumberFormat="1" applyFont="1" applyFill="1" applyBorder="1" applyAlignment="1">
      <alignment horizontal="right" vertical="top"/>
    </xf>
    <xf numFmtId="164" fontId="21" fillId="0" borderId="18" xfId="43" applyNumberFormat="1" applyFont="1" applyBorder="1" applyAlignment="1">
      <alignment horizontal="right" vertical="top"/>
    </xf>
    <xf numFmtId="0" fontId="35" fillId="0" borderId="0" xfId="0" applyFont="1" applyAlignment="1">
      <alignment horizontal="left" vertical="top"/>
    </xf>
    <xf numFmtId="0" fontId="27" fillId="0" borderId="0" xfId="0" applyFont="1" applyAlignment="1"/>
    <xf numFmtId="0" fontId="29" fillId="0" borderId="0" xfId="0" applyFont="1" applyAlignment="1">
      <alignment vertical="top" wrapText="1"/>
    </xf>
    <xf numFmtId="0" fontId="27" fillId="26" borderId="0" xfId="0" applyFont="1" applyFill="1" applyAlignment="1">
      <alignment horizontal="left"/>
    </xf>
    <xf numFmtId="0" fontId="27" fillId="26" borderId="0" xfId="0" applyFont="1" applyFill="1" applyAlignment="1">
      <alignment horizontal="left" wrapText="1"/>
    </xf>
    <xf numFmtId="0" fontId="27" fillId="0" borderId="0" xfId="0" applyFont="1" applyAlignment="1">
      <alignment horizontal="left"/>
    </xf>
    <xf numFmtId="164" fontId="21" fillId="0" borderId="13" xfId="43" applyNumberFormat="1" applyFont="1" applyBorder="1" applyAlignment="1">
      <alignment horizontal="right" vertical="top"/>
    </xf>
    <xf numFmtId="0" fontId="27" fillId="0" borderId="0" xfId="0" applyFont="1" applyFill="1" applyAlignment="1">
      <alignment horizontal="left"/>
    </xf>
    <xf numFmtId="0" fontId="29" fillId="0" borderId="0" xfId="0" applyFont="1" applyAlignment="1">
      <alignment horizontal="left" vertical="top"/>
    </xf>
    <xf numFmtId="164" fontId="26" fillId="0" borderId="25" xfId="0" applyNumberFormat="1" applyFont="1" applyBorder="1"/>
    <xf numFmtId="164" fontId="38" fillId="0" borderId="25" xfId="0" applyNumberFormat="1" applyFont="1" applyBorder="1"/>
    <xf numFmtId="0" fontId="27" fillId="0" borderId="0" xfId="0" applyFont="1" applyBorder="1" applyAlignment="1"/>
    <xf numFmtId="0" fontId="37" fillId="0" borderId="0" xfId="0" applyFont="1" applyBorder="1" applyAlignment="1"/>
    <xf numFmtId="0" fontId="39" fillId="0" borderId="0" xfId="0" applyNumberFormat="1" applyFont="1"/>
    <xf numFmtId="0" fontId="21" fillId="0" borderId="0" xfId="0" applyNumberFormat="1" applyFont="1"/>
    <xf numFmtId="49" fontId="14" fillId="0" borderId="15" xfId="43" applyNumberFormat="1" applyFont="1" applyBorder="1" applyAlignment="1">
      <alignment horizontal="center" wrapText="1"/>
    </xf>
    <xf numFmtId="0" fontId="14" fillId="0" borderId="0" xfId="0" applyNumberFormat="1" applyFont="1" applyBorder="1" applyAlignment="1">
      <alignment horizontal="justify" wrapText="1"/>
    </xf>
    <xf numFmtId="41" fontId="25" fillId="0" borderId="0" xfId="0" applyNumberFormat="1" applyFont="1" applyAlignment="1">
      <alignment horizontal="center"/>
    </xf>
    <xf numFmtId="41" fontId="14" fillId="0" borderId="0" xfId="0" applyNumberFormat="1" applyFont="1" applyAlignment="1">
      <alignment horizontal="center"/>
    </xf>
    <xf numFmtId="0" fontId="14" fillId="0" borderId="10" xfId="0" applyNumberFormat="1" applyFont="1" applyBorder="1" applyAlignment="1">
      <alignment horizontal="center" wrapText="1"/>
    </xf>
    <xf numFmtId="0" fontId="14" fillId="0" borderId="11" xfId="0" applyNumberFormat="1" applyFont="1" applyBorder="1" applyAlignment="1">
      <alignment horizontal="center" wrapText="1"/>
    </xf>
    <xf numFmtId="0" fontId="14" fillId="0" borderId="16" xfId="0" applyNumberFormat="1" applyFont="1" applyBorder="1" applyAlignment="1">
      <alignment horizontal="center" wrapText="1"/>
    </xf>
    <xf numFmtId="0" fontId="14" fillId="0" borderId="17" xfId="0" applyNumberFormat="1" applyFont="1" applyBorder="1" applyAlignment="1">
      <alignment horizont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14" xfId="0" applyFont="1" applyBorder="1" applyAlignment="1">
      <alignment horizontal="center" wrapText="1"/>
    </xf>
    <xf numFmtId="0" fontId="14" fillId="0" borderId="15" xfId="0" applyFont="1" applyBorder="1" applyAlignment="1">
      <alignment horizontal="center" wrapText="1"/>
    </xf>
    <xf numFmtId="0" fontId="27" fillId="0" borderId="0" xfId="0" applyFont="1" applyBorder="1" applyAlignment="1"/>
    <xf numFmtId="0" fontId="27" fillId="0" borderId="0" xfId="0" applyFont="1" applyAlignment="1"/>
    <xf numFmtId="164" fontId="29" fillId="25" borderId="18" xfId="43" applyNumberFormat="1" applyFont="1" applyFill="1" applyBorder="1" applyAlignment="1">
      <alignment horizontal="center"/>
    </xf>
    <xf numFmtId="164" fontId="29" fillId="25" borderId="17" xfId="43" applyNumberFormat="1" applyFont="1" applyFill="1" applyBorder="1" applyAlignment="1">
      <alignment horizontal="center"/>
    </xf>
    <xf numFmtId="0" fontId="29" fillId="25" borderId="19" xfId="0" applyFont="1" applyFill="1" applyBorder="1" applyAlignment="1">
      <alignment horizontal="center" vertical="center"/>
    </xf>
    <xf numFmtId="0" fontId="29" fillId="25" borderId="21" xfId="0" applyFont="1" applyFill="1" applyBorder="1" applyAlignment="1">
      <alignment horizontal="center" vertical="center"/>
    </xf>
    <xf numFmtId="0" fontId="29" fillId="25" borderId="23" xfId="0" applyFont="1" applyFill="1" applyBorder="1" applyAlignment="1">
      <alignment horizontal="center" vertical="center"/>
    </xf>
    <xf numFmtId="164" fontId="29" fillId="25" borderId="20" xfId="43" applyNumberFormat="1" applyFont="1" applyFill="1" applyBorder="1" applyAlignment="1">
      <alignment horizontal="center"/>
    </xf>
    <xf numFmtId="164" fontId="29" fillId="25" borderId="11" xfId="43" applyNumberFormat="1" applyFont="1" applyFill="1" applyBorder="1" applyAlignment="1">
      <alignment horizontal="center"/>
    </xf>
    <xf numFmtId="0" fontId="30" fillId="25" borderId="21" xfId="0" applyFont="1" applyFill="1" applyBorder="1" applyAlignment="1">
      <alignment horizontal="center" vertical="center" wrapText="1"/>
    </xf>
    <xf numFmtId="0" fontId="0" fillId="0" borderId="24" xfId="0" applyBorder="1"/>
    <xf numFmtId="0" fontId="29" fillId="25" borderId="21" xfId="0" applyFont="1" applyFill="1" applyBorder="1" applyAlignment="1">
      <alignment horizontal="center" vertical="center" wrapText="1"/>
    </xf>
    <xf numFmtId="0" fontId="29" fillId="25" borderId="24" xfId="0" applyFont="1" applyFill="1" applyBorder="1" applyAlignment="1">
      <alignment horizontal="center" vertical="center" wrapText="1"/>
    </xf>
    <xf numFmtId="0" fontId="29" fillId="25" borderId="22" xfId="0" applyFont="1" applyFill="1" applyBorder="1" applyAlignment="1">
      <alignment horizontal="center" vertical="center" wrapText="1"/>
    </xf>
    <xf numFmtId="0" fontId="29" fillId="25" borderId="17" xfId="0" applyFont="1" applyFill="1" applyBorder="1" applyAlignment="1">
      <alignment horizontal="center" vertical="center" wrapText="1"/>
    </xf>
    <xf numFmtId="164" fontId="33" fillId="25" borderId="21" xfId="43" applyNumberFormat="1" applyFont="1" applyFill="1" applyBorder="1" applyAlignment="1">
      <alignment horizontal="center" vertical="center" wrapText="1"/>
    </xf>
    <xf numFmtId="164" fontId="33" fillId="25" borderId="24" xfId="43" applyNumberFormat="1" applyFont="1" applyFill="1" applyBorder="1" applyAlignment="1">
      <alignment horizontal="center" vertical="center" wrapText="1"/>
    </xf>
    <xf numFmtId="0" fontId="27" fillId="0" borderId="0" xfId="0" applyFont="1" applyBorder="1" applyAlignment="1">
      <alignment vertical="top" wrapText="1"/>
    </xf>
    <xf numFmtId="0" fontId="27" fillId="0" borderId="0" xfId="0" applyFont="1" applyBorder="1" applyAlignment="1">
      <alignment horizontal="left" vertical="top"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b="0"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JANUARY-MARCH 2019</a:t>
            </a:r>
            <a:endParaRPr lang="en-PH" sz="800" b="1"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29396366792733586"/>
          <c:y val="7.6804915514592934E-3"/>
        </c:manualLayout>
      </c:layout>
      <c:overlay val="0"/>
      <c:spPr>
        <a:solidFill>
          <a:srgbClr val="FFFFFF"/>
        </a:solidFill>
        <a:ln w="25400">
          <a:noFill/>
        </a:ln>
      </c:spPr>
    </c:title>
    <c:autoTitleDeleted val="0"/>
    <c:plotArea>
      <c:layout>
        <c:manualLayout>
          <c:layoutTarget val="inner"/>
          <c:xMode val="edge"/>
          <c:yMode val="edge"/>
          <c:x val="0.33727077344618073"/>
          <c:y val="0.1597544639173866"/>
          <c:w val="0.58661492502117807"/>
          <c:h val="0.53917131572117971"/>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Graph!$B$4:$D$4</c:f>
              <c:strCache>
                <c:ptCount val="3"/>
                <c:pt idx="0">
                  <c:v>JAN</c:v>
                </c:pt>
                <c:pt idx="1">
                  <c:v>FEB</c:v>
                </c:pt>
                <c:pt idx="2">
                  <c:v>MAR</c:v>
                </c:pt>
              </c:strCache>
            </c:strRef>
          </c:cat>
          <c:val>
            <c:numRef>
              <c:f>Graph!$B$5:$D$5</c:f>
              <c:numCache>
                <c:formatCode>_(* #,##0_);_(* \(#,##0\);_(* "-"_);_(@_)</c:formatCode>
                <c:ptCount val="3"/>
                <c:pt idx="0">
                  <c:v>211942.04800000001</c:v>
                </c:pt>
                <c:pt idx="1">
                  <c:v>229477.02799999999</c:v>
                </c:pt>
                <c:pt idx="2">
                  <c:v>180934.66399999999</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Graph!$B$4:$D$4</c:f>
              <c:strCache>
                <c:ptCount val="3"/>
                <c:pt idx="0">
                  <c:v>JAN</c:v>
                </c:pt>
                <c:pt idx="1">
                  <c:v>FEB</c:v>
                </c:pt>
                <c:pt idx="2">
                  <c:v>MAR</c:v>
                </c:pt>
              </c:strCache>
            </c:strRef>
          </c:cat>
          <c:val>
            <c:numRef>
              <c:f>Graph!$B$6:$D$6</c:f>
              <c:numCache>
                <c:formatCode>_(* #,##0_);_(* \(#,##0\);_(* "-"_);_(@_)</c:formatCode>
                <c:ptCount val="3"/>
                <c:pt idx="0">
                  <c:v>126996.966</c:v>
                </c:pt>
                <c:pt idx="1">
                  <c:v>240393.27</c:v>
                </c:pt>
                <c:pt idx="2">
                  <c:v>247222.25</c:v>
                </c:pt>
              </c:numCache>
            </c:numRef>
          </c:val>
        </c:ser>
        <c:dLbls>
          <c:showLegendKey val="0"/>
          <c:showVal val="0"/>
          <c:showCatName val="0"/>
          <c:showSerName val="0"/>
          <c:showPercent val="0"/>
          <c:showBubbleSize val="0"/>
        </c:dLbls>
        <c:gapWidth val="150"/>
        <c:axId val="191549936"/>
        <c:axId val="191550496"/>
      </c:barChart>
      <c:lineChart>
        <c:grouping val="standard"/>
        <c:varyColors val="0"/>
        <c:ser>
          <c:idx val="3"/>
          <c:order val="2"/>
          <c:tx>
            <c:strRef>
              <c:f>Graph!$A$7</c:f>
              <c:strCache>
                <c:ptCount val="1"/>
                <c:pt idx="0">
                  <c:v>NCA Utilized / NCAs Credited - Flow</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f>Graph!$B$4:$D$4</c:f>
              <c:strCache>
                <c:ptCount val="3"/>
                <c:pt idx="0">
                  <c:v>JAN</c:v>
                </c:pt>
                <c:pt idx="1">
                  <c:v>FEB</c:v>
                </c:pt>
                <c:pt idx="2">
                  <c:v>MAR</c:v>
                </c:pt>
              </c:strCache>
            </c:strRef>
          </c:cat>
          <c:val>
            <c:numRef>
              <c:f>Graph!$B$7:$D$7</c:f>
            </c:numRef>
          </c:val>
          <c:smooth val="0"/>
        </c:ser>
        <c:ser>
          <c:idx val="4"/>
          <c:order val="3"/>
          <c:tx>
            <c:strRef>
              <c:f>Graph!$A$8</c:f>
              <c:strCache>
                <c:ptCount val="1"/>
                <c:pt idx="0">
                  <c:v>NCA Utilized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Graph!$B$4:$D$4</c:f>
              <c:strCache>
                <c:ptCount val="3"/>
                <c:pt idx="0">
                  <c:v>JAN</c:v>
                </c:pt>
                <c:pt idx="1">
                  <c:v>FEB</c:v>
                </c:pt>
                <c:pt idx="2">
                  <c:v>MAR</c:v>
                </c:pt>
              </c:strCache>
            </c:strRef>
          </c:cat>
          <c:val>
            <c:numRef>
              <c:f>Graph!$B$8:$D$8</c:f>
              <c:numCache>
                <c:formatCode>_(* #,##0_);_(* \(#,##0\);_(* "-"??_);_(@_)</c:formatCode>
                <c:ptCount val="3"/>
                <c:pt idx="0">
                  <c:v>59.920609052527418</c:v>
                </c:pt>
                <c:pt idx="1">
                  <c:v>83.229351873320496</c:v>
                </c:pt>
                <c:pt idx="2">
                  <c:v>98.75613280640043</c:v>
                </c:pt>
              </c:numCache>
            </c:numRef>
          </c:val>
          <c:smooth val="0"/>
        </c:ser>
        <c:dLbls>
          <c:showLegendKey val="0"/>
          <c:showVal val="0"/>
          <c:showCatName val="0"/>
          <c:showSerName val="0"/>
          <c:showPercent val="0"/>
          <c:showBubbleSize val="0"/>
        </c:dLbls>
        <c:marker val="1"/>
        <c:smooth val="0"/>
        <c:axId val="191551056"/>
        <c:axId val="256496928"/>
      </c:lineChart>
      <c:catAx>
        <c:axId val="19154993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53674609571441367"/>
              <c:y val="0.93087702746834067"/>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1550496"/>
        <c:crossesAt val="0"/>
        <c:auto val="0"/>
        <c:lblAlgn val="ctr"/>
        <c:lblOffset val="100"/>
        <c:tickLblSkip val="1"/>
        <c:tickMarkSkip val="1"/>
        <c:noMultiLvlLbl val="0"/>
      </c:catAx>
      <c:valAx>
        <c:axId val="191550496"/>
        <c:scaling>
          <c:orientation val="minMax"/>
          <c:max val="300000"/>
          <c:min val="1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9.7112998670441777E-2"/>
              <c:y val="0.32104503066148987"/>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1549936"/>
        <c:crosses val="autoZero"/>
        <c:crossBetween val="between"/>
        <c:majorUnit val="20000"/>
        <c:minorUnit val="10000"/>
      </c:valAx>
      <c:catAx>
        <c:axId val="191551056"/>
        <c:scaling>
          <c:orientation val="minMax"/>
        </c:scaling>
        <c:delete val="1"/>
        <c:axPos val="b"/>
        <c:numFmt formatCode="General" sourceLinked="1"/>
        <c:majorTickMark val="out"/>
        <c:minorTickMark val="none"/>
        <c:tickLblPos val="nextTo"/>
        <c:crossAx val="256496928"/>
        <c:crossesAt val="85"/>
        <c:auto val="0"/>
        <c:lblAlgn val="ctr"/>
        <c:lblOffset val="100"/>
        <c:noMultiLvlLbl val="0"/>
      </c:catAx>
      <c:valAx>
        <c:axId val="256496928"/>
        <c:scaling>
          <c:orientation val="minMax"/>
          <c:max val="15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6456816913633825"/>
              <c:y val="0.2795703762836097"/>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1551056"/>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10</xdr:row>
      <xdr:rowOff>9525</xdr:rowOff>
    </xdr:from>
    <xdr:to>
      <xdr:col>7</xdr:col>
      <xdr:colOff>485775</xdr:colOff>
      <xdr:row>48</xdr:row>
      <xdr:rowOff>57150</xdr:rowOff>
    </xdr:to>
    <xdr:graphicFrame macro="">
      <xdr:nvGraphicFramePr>
        <xdr:cNvPr id="102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5"/>
  <sheetViews>
    <sheetView tabSelected="1" view="pageBreakPreview" zoomScaleNormal="100" zoomScaleSheetLayoutView="100" workbookViewId="0">
      <pane xSplit="2" ySplit="6" topLeftCell="C49" activePane="bottomRight" state="frozen"/>
      <selection pane="topRight" activeCell="C1" sqref="C1"/>
      <selection pane="bottomLeft" activeCell="A7" sqref="A7"/>
      <selection pane="bottomRight" activeCell="G46" sqref="G12:I46"/>
    </sheetView>
  </sheetViews>
  <sheetFormatPr defaultRowHeight="12.75" x14ac:dyDescent="0.2"/>
  <cols>
    <col min="1" max="1" width="2.140625" style="7" customWidth="1"/>
    <col min="2" max="2" width="44.42578125" style="7" customWidth="1"/>
    <col min="3" max="14" width="14.28515625" style="6" customWidth="1"/>
    <col min="15" max="18" width="10.7109375" style="8" customWidth="1"/>
    <col min="19" max="16384" width="9.140625" style="6"/>
  </cols>
  <sheetData>
    <row r="1" spans="1:18" ht="14.25" x14ac:dyDescent="0.2">
      <c r="A1" s="5" t="s">
        <v>11</v>
      </c>
      <c r="B1" s="5"/>
      <c r="C1" s="5"/>
      <c r="D1" s="5"/>
      <c r="E1" s="5"/>
      <c r="F1" s="5"/>
      <c r="G1" s="5"/>
      <c r="H1" s="5"/>
      <c r="I1" s="5"/>
      <c r="J1" s="5"/>
      <c r="K1" s="5"/>
      <c r="L1" s="5"/>
      <c r="M1" s="5"/>
      <c r="N1" s="5"/>
      <c r="O1" s="5"/>
      <c r="P1" s="5"/>
      <c r="Q1" s="5"/>
      <c r="R1" s="5"/>
    </row>
    <row r="2" spans="1:18" x14ac:dyDescent="0.2">
      <c r="A2" s="7" t="s">
        <v>328</v>
      </c>
    </row>
    <row r="3" spans="1:18" x14ac:dyDescent="0.2">
      <c r="A3" s="7" t="s">
        <v>12</v>
      </c>
    </row>
    <row r="5" spans="1:18" s="9" customFormat="1" ht="21" customHeight="1" x14ac:dyDescent="0.2">
      <c r="A5" s="115" t="s">
        <v>13</v>
      </c>
      <c r="B5" s="116"/>
      <c r="C5" s="119" t="s">
        <v>14</v>
      </c>
      <c r="D5" s="120"/>
      <c r="E5" s="120"/>
      <c r="F5" s="121"/>
      <c r="G5" s="122" t="s">
        <v>15</v>
      </c>
      <c r="H5" s="122"/>
      <c r="I5" s="122"/>
      <c r="J5" s="122"/>
      <c r="K5" s="122" t="s">
        <v>348</v>
      </c>
      <c r="L5" s="122"/>
      <c r="M5" s="122"/>
      <c r="N5" s="122"/>
      <c r="O5" s="111" t="s">
        <v>349</v>
      </c>
      <c r="P5" s="111"/>
      <c r="Q5" s="111"/>
      <c r="R5" s="111"/>
    </row>
    <row r="6" spans="1:18" s="9" customFormat="1" ht="25.5" customHeight="1" x14ac:dyDescent="0.2">
      <c r="A6" s="117"/>
      <c r="B6" s="118"/>
      <c r="C6" s="87" t="s">
        <v>16</v>
      </c>
      <c r="D6" s="87" t="s">
        <v>17</v>
      </c>
      <c r="E6" s="87" t="s">
        <v>18</v>
      </c>
      <c r="F6" s="87" t="s">
        <v>19</v>
      </c>
      <c r="G6" s="87" t="s">
        <v>16</v>
      </c>
      <c r="H6" s="87" t="s">
        <v>17</v>
      </c>
      <c r="I6" s="87" t="s">
        <v>18</v>
      </c>
      <c r="J6" s="87" t="s">
        <v>19</v>
      </c>
      <c r="K6" s="87" t="s">
        <v>16</v>
      </c>
      <c r="L6" s="87" t="s">
        <v>17</v>
      </c>
      <c r="M6" s="10" t="s">
        <v>18</v>
      </c>
      <c r="N6" s="87" t="s">
        <v>19</v>
      </c>
      <c r="O6" s="11" t="s">
        <v>16</v>
      </c>
      <c r="P6" s="11" t="s">
        <v>17</v>
      </c>
      <c r="Q6" s="11" t="s">
        <v>18</v>
      </c>
      <c r="R6" s="11" t="s">
        <v>19</v>
      </c>
    </row>
    <row r="7" spans="1:18" x14ac:dyDescent="0.2">
      <c r="A7" s="12"/>
      <c r="B7" s="12"/>
      <c r="C7" s="13"/>
      <c r="D7" s="13"/>
      <c r="E7" s="13"/>
      <c r="F7" s="13"/>
      <c r="G7" s="13"/>
      <c r="H7" s="13"/>
      <c r="I7" s="13"/>
      <c r="J7" s="13"/>
      <c r="K7" s="13"/>
      <c r="L7" s="13"/>
      <c r="M7" s="13"/>
      <c r="N7" s="13"/>
    </row>
    <row r="8" spans="1:18" s="17" customFormat="1" x14ac:dyDescent="0.2">
      <c r="A8" s="14" t="s">
        <v>20</v>
      </c>
      <c r="B8" s="14"/>
      <c r="C8" s="15">
        <f t="shared" ref="C8:N8" si="0">+C10+C48</f>
        <v>211942048.40000996</v>
      </c>
      <c r="D8" s="15">
        <f t="shared" si="0"/>
        <v>229477028.36753994</v>
      </c>
      <c r="E8" s="15">
        <f>+E10+E48</f>
        <v>180934664.43382999</v>
      </c>
      <c r="F8" s="15">
        <f t="shared" si="0"/>
        <v>622353741.20138001</v>
      </c>
      <c r="G8" s="15">
        <f t="shared" si="0"/>
        <v>126996966.31071004</v>
      </c>
      <c r="H8" s="15">
        <f t="shared" si="0"/>
        <v>240393270.80232</v>
      </c>
      <c r="I8" s="15">
        <f>+I10+I48</f>
        <v>247222250.41516003</v>
      </c>
      <c r="J8" s="15">
        <f t="shared" si="0"/>
        <v>614612487.52819002</v>
      </c>
      <c r="K8" s="15">
        <f t="shared" si="0"/>
        <v>84945082.089300036</v>
      </c>
      <c r="L8" s="15">
        <f t="shared" si="0"/>
        <v>-10916242.434780009</v>
      </c>
      <c r="M8" s="15">
        <f>+M10+M48</f>
        <v>-66287585.98133</v>
      </c>
      <c r="N8" s="15">
        <f t="shared" si="0"/>
        <v>7741253.6731900116</v>
      </c>
      <c r="O8" s="16">
        <f>+G8/C8*100</f>
        <v>59.920609086037345</v>
      </c>
      <c r="P8" s="16">
        <f>((G8+H8)/(C8+D8))*100</f>
        <v>83.229351980747495</v>
      </c>
      <c r="Q8" s="16">
        <f>((G8+H8+I8)/(C8+D8+E8))*100</f>
        <v>98.756132861313546</v>
      </c>
      <c r="R8" s="16">
        <f>+J8/F8*100</f>
        <v>98.756132861313489</v>
      </c>
    </row>
    <row r="9" spans="1:18" x14ac:dyDescent="0.2">
      <c r="C9" s="13"/>
      <c r="D9" s="13"/>
      <c r="E9" s="13"/>
      <c r="F9" s="13"/>
      <c r="G9" s="13"/>
      <c r="H9" s="13"/>
      <c r="I9" s="13"/>
      <c r="J9" s="13"/>
      <c r="K9" s="13"/>
      <c r="L9" s="13"/>
      <c r="M9" s="13"/>
      <c r="N9" s="13"/>
      <c r="O9" s="18"/>
      <c r="P9" s="18"/>
      <c r="Q9" s="18"/>
      <c r="R9" s="18"/>
    </row>
    <row r="10" spans="1:18" ht="15" x14ac:dyDescent="0.35">
      <c r="A10" s="7" t="s">
        <v>21</v>
      </c>
      <c r="C10" s="19">
        <f t="shared" ref="C10:N10" si="1">SUM(C12:C46)</f>
        <v>172249672.49300995</v>
      </c>
      <c r="D10" s="19">
        <f t="shared" si="1"/>
        <v>163992338.27653995</v>
      </c>
      <c r="E10" s="19">
        <f>SUM(E12:E46)</f>
        <v>126775061.79383001</v>
      </c>
      <c r="F10" s="19">
        <f t="shared" si="1"/>
        <v>463017072.56338006</v>
      </c>
      <c r="G10" s="19">
        <f t="shared" si="1"/>
        <v>126079417.11394005</v>
      </c>
      <c r="H10" s="19">
        <f t="shared" si="1"/>
        <v>140292248.57886001</v>
      </c>
      <c r="I10" s="19">
        <f>SUM(I12:I46)</f>
        <v>188908415.87090003</v>
      </c>
      <c r="J10" s="19">
        <f t="shared" si="1"/>
        <v>455280081.56370002</v>
      </c>
      <c r="K10" s="19">
        <f t="shared" si="1"/>
        <v>46170255.379070021</v>
      </c>
      <c r="L10" s="19">
        <f t="shared" si="1"/>
        <v>23700089.697679982</v>
      </c>
      <c r="M10" s="19">
        <f>SUM(M12:M46)</f>
        <v>-62133354.077069998</v>
      </c>
      <c r="N10" s="19">
        <f t="shared" si="1"/>
        <v>7736990.9996799966</v>
      </c>
      <c r="O10" s="18">
        <f>+G10/C10*100</f>
        <v>73.195736914423719</v>
      </c>
      <c r="P10" s="18">
        <f>((G10+H10)/(C10+D10))*100</f>
        <v>79.22022149557128</v>
      </c>
      <c r="Q10" s="18">
        <f>((G10+H10+I10)/(C10+D10+E10))*100</f>
        <v>98.329005244483568</v>
      </c>
      <c r="R10" s="18">
        <f>+J10/F10*100</f>
        <v>98.329005244483511</v>
      </c>
    </row>
    <row r="11" spans="1:18" x14ac:dyDescent="0.2">
      <c r="C11" s="13"/>
      <c r="D11" s="13"/>
      <c r="E11" s="13"/>
      <c r="F11" s="13"/>
      <c r="G11" s="13"/>
      <c r="H11" s="13"/>
      <c r="I11" s="13"/>
      <c r="J11" s="13"/>
      <c r="K11" s="13"/>
      <c r="L11" s="13"/>
      <c r="M11" s="13"/>
      <c r="N11" s="13"/>
      <c r="O11" s="18"/>
      <c r="P11" s="18"/>
      <c r="Q11" s="18"/>
      <c r="R11" s="18"/>
    </row>
    <row r="12" spans="1:18" x14ac:dyDescent="0.2">
      <c r="B12" s="20" t="s">
        <v>22</v>
      </c>
      <c r="C12" s="13">
        <v>1177315.0149999999</v>
      </c>
      <c r="D12" s="13">
        <v>1199144.1160000002</v>
      </c>
      <c r="E12" s="13">
        <v>1197659.6839999999</v>
      </c>
      <c r="F12" s="13">
        <f>SUM(C12:E12)</f>
        <v>3574118.8149999999</v>
      </c>
      <c r="G12" s="13">
        <v>883867.32183999999</v>
      </c>
      <c r="H12" s="13">
        <v>986287.19675</v>
      </c>
      <c r="I12" s="13">
        <v>1684340.0082100001</v>
      </c>
      <c r="J12" s="13">
        <f>SUM(G12:I12)</f>
        <v>3554494.5268000001</v>
      </c>
      <c r="K12" s="13">
        <f t="shared" ref="K12:M46" si="2">+C12-G12</f>
        <v>293447.69315999991</v>
      </c>
      <c r="L12" s="13">
        <f t="shared" si="2"/>
        <v>212856.91925000015</v>
      </c>
      <c r="M12" s="13">
        <f t="shared" si="2"/>
        <v>-486680.32421000022</v>
      </c>
      <c r="N12" s="13">
        <f>SUM(K12:M12)</f>
        <v>19624.288199999835</v>
      </c>
      <c r="O12" s="18">
        <f t="shared" ref="O12:O46" si="3">+G12/C12*100</f>
        <v>75.074836435344366</v>
      </c>
      <c r="P12" s="18">
        <f t="shared" ref="P12:P53" si="4">((G12+H12)/(C12+D12))*100</f>
        <v>78.695000229313848</v>
      </c>
      <c r="Q12" s="18">
        <f t="shared" ref="Q12:Q46" si="5">((G12+H12+I12)/(C12+D12+E12))*100</f>
        <v>99.450933524715524</v>
      </c>
      <c r="R12" s="18">
        <f t="shared" ref="R12:R46" si="6">+J12/F12*100</f>
        <v>99.450933524715524</v>
      </c>
    </row>
    <row r="13" spans="1:18" x14ac:dyDescent="0.2">
      <c r="B13" s="20" t="s">
        <v>23</v>
      </c>
      <c r="C13" s="13">
        <v>350446</v>
      </c>
      <c r="D13" s="13">
        <v>550446</v>
      </c>
      <c r="E13" s="13">
        <v>462945</v>
      </c>
      <c r="F13" s="13">
        <f t="shared" ref="F13:F46" si="7">SUM(C13:E13)</f>
        <v>1363837</v>
      </c>
      <c r="G13" s="13">
        <v>347196.19504000002</v>
      </c>
      <c r="H13" s="13">
        <v>431941.12667999999</v>
      </c>
      <c r="I13" s="13">
        <v>353831.17083999992</v>
      </c>
      <c r="J13" s="13">
        <f t="shared" ref="J13:J46" si="8">SUM(G13:I13)</f>
        <v>1132968.4925599999</v>
      </c>
      <c r="K13" s="13">
        <f t="shared" si="2"/>
        <v>3249.8049599999795</v>
      </c>
      <c r="L13" s="13">
        <f t="shared" si="2"/>
        <v>118504.87332000001</v>
      </c>
      <c r="M13" s="13">
        <f t="shared" si="2"/>
        <v>109113.82916000008</v>
      </c>
      <c r="N13" s="13">
        <f t="shared" ref="N13:N46" si="9">SUM(K13:M13)</f>
        <v>230868.50744000007</v>
      </c>
      <c r="O13" s="18">
        <f t="shared" si="3"/>
        <v>99.072665985629754</v>
      </c>
      <c r="P13" s="18">
        <f t="shared" si="4"/>
        <v>86.485097183680168</v>
      </c>
      <c r="Q13" s="18">
        <f t="shared" si="5"/>
        <v>83.072133441166358</v>
      </c>
      <c r="R13" s="18">
        <f t="shared" si="6"/>
        <v>83.072133441166358</v>
      </c>
    </row>
    <row r="14" spans="1:18" x14ac:dyDescent="0.2">
      <c r="B14" s="20" t="s">
        <v>24</v>
      </c>
      <c r="C14" s="13">
        <v>33657</v>
      </c>
      <c r="D14" s="13">
        <v>33657</v>
      </c>
      <c r="E14" s="13">
        <v>55223.554999999993</v>
      </c>
      <c r="F14" s="13">
        <f t="shared" si="7"/>
        <v>122537.55499999999</v>
      </c>
      <c r="G14" s="13">
        <v>22920.78054</v>
      </c>
      <c r="H14" s="13">
        <v>24421.143530000001</v>
      </c>
      <c r="I14" s="13">
        <v>75174.931700000016</v>
      </c>
      <c r="J14" s="13">
        <f t="shared" si="8"/>
        <v>122516.85577000002</v>
      </c>
      <c r="K14" s="13">
        <f t="shared" si="2"/>
        <v>10736.21946</v>
      </c>
      <c r="L14" s="13">
        <f t="shared" si="2"/>
        <v>9235.8564699999988</v>
      </c>
      <c r="M14" s="13">
        <f t="shared" si="2"/>
        <v>-19951.376700000023</v>
      </c>
      <c r="N14" s="13">
        <f t="shared" si="9"/>
        <v>20.699229999976524</v>
      </c>
      <c r="O14" s="18">
        <f t="shared" si="3"/>
        <v>68.101080131919062</v>
      </c>
      <c r="P14" s="18">
        <f t="shared" si="4"/>
        <v>70.329981979974448</v>
      </c>
      <c r="Q14" s="18">
        <f t="shared" si="5"/>
        <v>99.983107848038941</v>
      </c>
      <c r="R14" s="18">
        <f t="shared" si="6"/>
        <v>99.983107848038941</v>
      </c>
    </row>
    <row r="15" spans="1:18" x14ac:dyDescent="0.2">
      <c r="B15" s="20" t="s">
        <v>25</v>
      </c>
      <c r="C15" s="13">
        <v>467499.261</v>
      </c>
      <c r="D15" s="13">
        <v>544030.18599999999</v>
      </c>
      <c r="E15" s="13">
        <v>509558.91700000002</v>
      </c>
      <c r="F15" s="13">
        <f t="shared" si="7"/>
        <v>1521088.3640000001</v>
      </c>
      <c r="G15" s="13">
        <v>356592.99702000001</v>
      </c>
      <c r="H15" s="13">
        <v>467273.18414999999</v>
      </c>
      <c r="I15" s="13">
        <v>683529.12000999972</v>
      </c>
      <c r="J15" s="13">
        <f t="shared" si="8"/>
        <v>1507395.3011799997</v>
      </c>
      <c r="K15" s="13">
        <f t="shared" si="2"/>
        <v>110906.26397999999</v>
      </c>
      <c r="L15" s="13">
        <f t="shared" si="2"/>
        <v>76757.001850000001</v>
      </c>
      <c r="M15" s="13">
        <f t="shared" si="2"/>
        <v>-173970.20300999971</v>
      </c>
      <c r="N15" s="13">
        <f t="shared" si="9"/>
        <v>13693.062820000283</v>
      </c>
      <c r="O15" s="18">
        <f t="shared" si="3"/>
        <v>76.27669747696136</v>
      </c>
      <c r="P15" s="18">
        <f t="shared" si="4"/>
        <v>81.447572644911844</v>
      </c>
      <c r="Q15" s="18">
        <f t="shared" si="5"/>
        <v>99.099785183814575</v>
      </c>
      <c r="R15" s="18">
        <f t="shared" si="6"/>
        <v>99.099785183814575</v>
      </c>
    </row>
    <row r="16" spans="1:18" x14ac:dyDescent="0.2">
      <c r="B16" s="20" t="s">
        <v>26</v>
      </c>
      <c r="C16" s="13">
        <v>1898320.7109999999</v>
      </c>
      <c r="D16" s="13">
        <v>2143909.3640000001</v>
      </c>
      <c r="E16" s="13">
        <v>3021706.5300000003</v>
      </c>
      <c r="F16" s="13">
        <f t="shared" si="7"/>
        <v>7063936.6050000004</v>
      </c>
      <c r="G16" s="13">
        <v>822012.59689000004</v>
      </c>
      <c r="H16" s="13">
        <v>1935540.5708499998</v>
      </c>
      <c r="I16" s="13">
        <v>3944122.7270299993</v>
      </c>
      <c r="J16" s="13">
        <f t="shared" si="8"/>
        <v>6701675.8947699992</v>
      </c>
      <c r="K16" s="13">
        <f t="shared" si="2"/>
        <v>1076308.11411</v>
      </c>
      <c r="L16" s="13">
        <f t="shared" si="2"/>
        <v>208368.79315000027</v>
      </c>
      <c r="M16" s="13">
        <f t="shared" si="2"/>
        <v>-922416.19702999899</v>
      </c>
      <c r="N16" s="13">
        <f t="shared" si="9"/>
        <v>362260.71023000125</v>
      </c>
      <c r="O16" s="18">
        <f t="shared" si="3"/>
        <v>43.30209285115891</v>
      </c>
      <c r="P16" s="18">
        <f t="shared" si="4"/>
        <v>68.218609939959933</v>
      </c>
      <c r="Q16" s="18">
        <f t="shared" si="5"/>
        <v>94.871687976735444</v>
      </c>
      <c r="R16" s="18">
        <f t="shared" si="6"/>
        <v>94.871687976735444</v>
      </c>
    </row>
    <row r="17" spans="2:18" x14ac:dyDescent="0.2">
      <c r="B17" s="20" t="s">
        <v>335</v>
      </c>
      <c r="C17" s="13">
        <v>256309.49100000001</v>
      </c>
      <c r="D17" s="13">
        <v>553499.41700000002</v>
      </c>
      <c r="E17" s="13">
        <v>135574.25799999991</v>
      </c>
      <c r="F17" s="13">
        <f t="shared" si="7"/>
        <v>945383.16599999997</v>
      </c>
      <c r="G17" s="13">
        <v>209622.81768000007</v>
      </c>
      <c r="H17" s="13">
        <v>434443.16109999991</v>
      </c>
      <c r="I17" s="13">
        <v>237149.92287000013</v>
      </c>
      <c r="J17" s="13">
        <f t="shared" si="8"/>
        <v>881215.90165000013</v>
      </c>
      <c r="K17" s="13">
        <f t="shared" si="2"/>
        <v>46686.673319999943</v>
      </c>
      <c r="L17" s="13">
        <f t="shared" si="2"/>
        <v>119056.25590000011</v>
      </c>
      <c r="M17" s="13">
        <f t="shared" si="2"/>
        <v>-101575.66487000021</v>
      </c>
      <c r="N17" s="13">
        <f t="shared" si="9"/>
        <v>64167.264349999838</v>
      </c>
      <c r="O17" s="18">
        <f t="shared" si="3"/>
        <v>81.785039197007364</v>
      </c>
      <c r="P17" s="18">
        <f t="shared" si="4"/>
        <v>79.533081498283536</v>
      </c>
      <c r="Q17" s="18">
        <f t="shared" si="5"/>
        <v>93.212565374789008</v>
      </c>
      <c r="R17" s="18">
        <f t="shared" si="6"/>
        <v>93.212565374789008</v>
      </c>
    </row>
    <row r="18" spans="2:18" x14ac:dyDescent="0.2">
      <c r="B18" s="20" t="s">
        <v>27</v>
      </c>
      <c r="C18" s="13">
        <v>39165618.546110004</v>
      </c>
      <c r="D18" s="13">
        <v>28968316.064989984</v>
      </c>
      <c r="E18" s="13">
        <v>27338140.641249999</v>
      </c>
      <c r="F18" s="13">
        <f t="shared" si="7"/>
        <v>95472075.252349988</v>
      </c>
      <c r="G18" s="13">
        <v>25326632.331850003</v>
      </c>
      <c r="H18" s="13">
        <v>31698773.836160008</v>
      </c>
      <c r="I18" s="13">
        <v>38107215.745379999</v>
      </c>
      <c r="J18" s="13">
        <f t="shared" si="8"/>
        <v>95132621.913390011</v>
      </c>
      <c r="K18" s="13">
        <f t="shared" si="2"/>
        <v>13838986.214260001</v>
      </c>
      <c r="L18" s="13">
        <f t="shared" si="2"/>
        <v>-2730457.7711700238</v>
      </c>
      <c r="M18" s="13">
        <f t="shared" si="2"/>
        <v>-10769075.10413</v>
      </c>
      <c r="N18" s="13">
        <f t="shared" si="9"/>
        <v>339453.33895997703</v>
      </c>
      <c r="O18" s="18">
        <f t="shared" si="3"/>
        <v>64.665472605859023</v>
      </c>
      <c r="P18" s="18">
        <f t="shared" si="4"/>
        <v>83.696041471117027</v>
      </c>
      <c r="Q18" s="18">
        <f t="shared" si="5"/>
        <v>99.644447511942374</v>
      </c>
      <c r="R18" s="18">
        <f t="shared" si="6"/>
        <v>99.644447511942374</v>
      </c>
    </row>
    <row r="19" spans="2:18" x14ac:dyDescent="0.2">
      <c r="B19" s="20" t="s">
        <v>28</v>
      </c>
      <c r="C19" s="13">
        <v>4259163.8321900005</v>
      </c>
      <c r="D19" s="13">
        <v>3788055.3825900005</v>
      </c>
      <c r="E19" s="13">
        <v>3791167.4058600012</v>
      </c>
      <c r="F19" s="13">
        <f t="shared" si="7"/>
        <v>11838386.620640002</v>
      </c>
      <c r="G19" s="13">
        <v>3093348.8558799997</v>
      </c>
      <c r="H19" s="13">
        <v>3777803.1161999991</v>
      </c>
      <c r="I19" s="13">
        <v>4770638.6293100016</v>
      </c>
      <c r="J19" s="13">
        <f t="shared" si="8"/>
        <v>11641790.60139</v>
      </c>
      <c r="K19" s="13">
        <f t="shared" si="2"/>
        <v>1165814.9763100008</v>
      </c>
      <c r="L19" s="13">
        <f t="shared" si="2"/>
        <v>10252.266390001401</v>
      </c>
      <c r="M19" s="13">
        <f t="shared" si="2"/>
        <v>-979471.2234500004</v>
      </c>
      <c r="N19" s="13">
        <f t="shared" si="9"/>
        <v>196596.01925000176</v>
      </c>
      <c r="O19" s="18">
        <f t="shared" si="3"/>
        <v>72.628078603152588</v>
      </c>
      <c r="P19" s="18">
        <f t="shared" si="4"/>
        <v>85.385420586779006</v>
      </c>
      <c r="Q19" s="18">
        <f t="shared" si="5"/>
        <v>98.339334357375691</v>
      </c>
      <c r="R19" s="18">
        <f t="shared" si="6"/>
        <v>98.339334357375691</v>
      </c>
    </row>
    <row r="20" spans="2:18" x14ac:dyDescent="0.2">
      <c r="B20" s="20" t="s">
        <v>29</v>
      </c>
      <c r="C20" s="13">
        <v>168822.79399999999</v>
      </c>
      <c r="D20" s="13">
        <v>200838.84299999999</v>
      </c>
      <c r="E20" s="13">
        <v>124413.79399999999</v>
      </c>
      <c r="F20" s="13">
        <f t="shared" si="7"/>
        <v>494075.43099999998</v>
      </c>
      <c r="G20" s="13">
        <v>92921.417949999988</v>
      </c>
      <c r="H20" s="13">
        <v>114656.02053000005</v>
      </c>
      <c r="I20" s="13">
        <v>153221.36227000001</v>
      </c>
      <c r="J20" s="13">
        <f t="shared" si="8"/>
        <v>360798.80075000005</v>
      </c>
      <c r="K20" s="13">
        <f t="shared" si="2"/>
        <v>75901.376050000006</v>
      </c>
      <c r="L20" s="13">
        <f t="shared" si="2"/>
        <v>86182.822469999941</v>
      </c>
      <c r="M20" s="13">
        <f t="shared" si="2"/>
        <v>-28807.568270000018</v>
      </c>
      <c r="N20" s="13">
        <f t="shared" si="9"/>
        <v>133276.63024999993</v>
      </c>
      <c r="O20" s="18">
        <f t="shared" si="3"/>
        <v>55.040800918150893</v>
      </c>
      <c r="P20" s="18">
        <f t="shared" si="4"/>
        <v>56.153362346334049</v>
      </c>
      <c r="Q20" s="18">
        <f t="shared" si="5"/>
        <v>73.025043973498057</v>
      </c>
      <c r="R20" s="18">
        <f t="shared" si="6"/>
        <v>73.025043973498057</v>
      </c>
    </row>
    <row r="21" spans="2:18" x14ac:dyDescent="0.2">
      <c r="B21" s="20" t="s">
        <v>30</v>
      </c>
      <c r="C21" s="13">
        <v>1316785.392</v>
      </c>
      <c r="D21" s="13">
        <v>1496116.1529999999</v>
      </c>
      <c r="E21" s="13">
        <v>1615247.0470000003</v>
      </c>
      <c r="F21" s="13">
        <f t="shared" si="7"/>
        <v>4428148.5920000002</v>
      </c>
      <c r="G21" s="13">
        <v>859806.82016</v>
      </c>
      <c r="H21" s="13">
        <v>1135349.6265699998</v>
      </c>
      <c r="I21" s="13">
        <v>2169984.31861</v>
      </c>
      <c r="J21" s="13">
        <f t="shared" si="8"/>
        <v>4165140.7653399999</v>
      </c>
      <c r="K21" s="13">
        <f t="shared" si="2"/>
        <v>456978.57183999999</v>
      </c>
      <c r="L21" s="13">
        <f t="shared" si="2"/>
        <v>360766.52643000009</v>
      </c>
      <c r="M21" s="13">
        <f t="shared" si="2"/>
        <v>-554737.27160999971</v>
      </c>
      <c r="N21" s="13">
        <f t="shared" si="9"/>
        <v>263007.82666000037</v>
      </c>
      <c r="O21" s="18">
        <f t="shared" si="3"/>
        <v>65.295896004289816</v>
      </c>
      <c r="P21" s="18">
        <f t="shared" si="4"/>
        <v>70.928769273010587</v>
      </c>
      <c r="Q21" s="18">
        <f t="shared" si="5"/>
        <v>94.060546497126225</v>
      </c>
      <c r="R21" s="18">
        <f t="shared" si="6"/>
        <v>94.060546497126225</v>
      </c>
    </row>
    <row r="22" spans="2:18" x14ac:dyDescent="0.2">
      <c r="B22" s="20" t="s">
        <v>31</v>
      </c>
      <c r="C22" s="13">
        <v>2418712.852</v>
      </c>
      <c r="D22" s="13">
        <v>1064748.3870000001</v>
      </c>
      <c r="E22" s="13">
        <v>969670.60300000012</v>
      </c>
      <c r="F22" s="13">
        <f t="shared" si="7"/>
        <v>4453131.8420000002</v>
      </c>
      <c r="G22" s="13">
        <v>831113.2872299999</v>
      </c>
      <c r="H22" s="13">
        <v>2030108.4195799995</v>
      </c>
      <c r="I22" s="13">
        <v>1386400.4503099993</v>
      </c>
      <c r="J22" s="13">
        <f t="shared" si="8"/>
        <v>4247622.1571199987</v>
      </c>
      <c r="K22" s="13">
        <f t="shared" si="2"/>
        <v>1587599.5647700001</v>
      </c>
      <c r="L22" s="13">
        <f t="shared" si="2"/>
        <v>-965360.03257999942</v>
      </c>
      <c r="M22" s="13">
        <f t="shared" si="2"/>
        <v>-416729.84730999917</v>
      </c>
      <c r="N22" s="13">
        <f t="shared" si="9"/>
        <v>205509.68488000147</v>
      </c>
      <c r="O22" s="18">
        <f t="shared" si="3"/>
        <v>34.361800597485718</v>
      </c>
      <c r="P22" s="18">
        <f t="shared" si="4"/>
        <v>82.137320053297685</v>
      </c>
      <c r="Q22" s="18">
        <f t="shared" si="5"/>
        <v>95.385052763501776</v>
      </c>
      <c r="R22" s="18">
        <f t="shared" si="6"/>
        <v>95.385052763501776</v>
      </c>
    </row>
    <row r="23" spans="2:18" x14ac:dyDescent="0.2">
      <c r="B23" s="20" t="s">
        <v>32</v>
      </c>
      <c r="C23" s="13">
        <v>1042798.7290000001</v>
      </c>
      <c r="D23" s="13">
        <v>1787598.689</v>
      </c>
      <c r="E23" s="13">
        <v>1002827.6230000001</v>
      </c>
      <c r="F23" s="13">
        <f t="shared" si="7"/>
        <v>3833225.0410000002</v>
      </c>
      <c r="G23" s="13">
        <v>221252.35600999999</v>
      </c>
      <c r="H23" s="13">
        <v>545612.57759</v>
      </c>
      <c r="I23" s="13">
        <v>1554361.0773999998</v>
      </c>
      <c r="J23" s="13">
        <f t="shared" si="8"/>
        <v>2321226.0109999999</v>
      </c>
      <c r="K23" s="13">
        <f t="shared" si="2"/>
        <v>821546.37299000006</v>
      </c>
      <c r="L23" s="13">
        <f t="shared" si="2"/>
        <v>1241986.1114099999</v>
      </c>
      <c r="M23" s="13">
        <f t="shared" si="2"/>
        <v>-551533.4543999997</v>
      </c>
      <c r="N23" s="13">
        <f t="shared" si="9"/>
        <v>1511999.0300000003</v>
      </c>
      <c r="O23" s="18">
        <f t="shared" si="3"/>
        <v>21.217167786747464</v>
      </c>
      <c r="P23" s="18">
        <f t="shared" si="4"/>
        <v>27.093896027571912</v>
      </c>
      <c r="Q23" s="18">
        <f t="shared" si="5"/>
        <v>60.555432727592887</v>
      </c>
      <c r="R23" s="18">
        <f t="shared" si="6"/>
        <v>60.555432727592887</v>
      </c>
    </row>
    <row r="24" spans="2:18" x14ac:dyDescent="0.2">
      <c r="B24" s="20" t="s">
        <v>33</v>
      </c>
      <c r="C24" s="13">
        <v>3959076.3199</v>
      </c>
      <c r="D24" s="13">
        <v>5458255.4130899999</v>
      </c>
      <c r="E24" s="13">
        <v>6618437.4645799994</v>
      </c>
      <c r="F24" s="13">
        <f t="shared" si="7"/>
        <v>16035769.19757</v>
      </c>
      <c r="G24" s="13">
        <v>2852820.6652299995</v>
      </c>
      <c r="H24" s="13">
        <v>4468741.4042200008</v>
      </c>
      <c r="I24" s="13">
        <v>8147407.7744299974</v>
      </c>
      <c r="J24" s="13">
        <f t="shared" si="8"/>
        <v>15468969.843879998</v>
      </c>
      <c r="K24" s="13">
        <f t="shared" si="2"/>
        <v>1106255.6546700005</v>
      </c>
      <c r="L24" s="13">
        <f t="shared" si="2"/>
        <v>989514.00886999909</v>
      </c>
      <c r="M24" s="13">
        <f t="shared" si="2"/>
        <v>-1528970.309849998</v>
      </c>
      <c r="N24" s="13">
        <f t="shared" si="9"/>
        <v>566799.35369000165</v>
      </c>
      <c r="O24" s="18">
        <f t="shared" si="3"/>
        <v>72.057733539778212</v>
      </c>
      <c r="P24" s="18">
        <f t="shared" si="4"/>
        <v>77.745610721152815</v>
      </c>
      <c r="Q24" s="18">
        <f t="shared" si="5"/>
        <v>96.465405889130068</v>
      </c>
      <c r="R24" s="18">
        <f t="shared" si="6"/>
        <v>96.465405889130068</v>
      </c>
    </row>
    <row r="25" spans="2:18" x14ac:dyDescent="0.2">
      <c r="B25" s="20" t="s">
        <v>34</v>
      </c>
      <c r="C25" s="13">
        <v>788423.31</v>
      </c>
      <c r="D25" s="13">
        <v>174091.30999999994</v>
      </c>
      <c r="E25" s="13">
        <v>221311.85900000005</v>
      </c>
      <c r="F25" s="13">
        <f>SUM(C25:E25)</f>
        <v>1183826.4790000001</v>
      </c>
      <c r="G25" s="13">
        <v>84788.776149999991</v>
      </c>
      <c r="H25" s="13">
        <v>548651.95102999988</v>
      </c>
      <c r="I25" s="13">
        <v>412413.57040000008</v>
      </c>
      <c r="J25" s="13">
        <f>SUM(G25:I25)</f>
        <v>1045854.29758</v>
      </c>
      <c r="K25" s="13">
        <f>+C25-G25</f>
        <v>703634.53385000001</v>
      </c>
      <c r="L25" s="13">
        <f>+D25-H25</f>
        <v>-374560.64102999994</v>
      </c>
      <c r="M25" s="13">
        <f>+E25-I25</f>
        <v>-191101.71140000003</v>
      </c>
      <c r="N25" s="13">
        <f>SUM(K25:M25)</f>
        <v>137972.18142000004</v>
      </c>
      <c r="O25" s="18">
        <f>+G25/C25*100</f>
        <v>10.754219855574791</v>
      </c>
      <c r="P25" s="18">
        <f t="shared" si="4"/>
        <v>65.811023959303597</v>
      </c>
      <c r="Q25" s="18">
        <f t="shared" si="5"/>
        <v>88.345236074078386</v>
      </c>
      <c r="R25" s="18">
        <f>+J25/F25*100</f>
        <v>88.345236074078386</v>
      </c>
    </row>
    <row r="26" spans="2:18" x14ac:dyDescent="0.2">
      <c r="B26" s="20" t="s">
        <v>35</v>
      </c>
      <c r="C26" s="13">
        <v>16192490.755999999</v>
      </c>
      <c r="D26" s="13">
        <v>17053890.530000001</v>
      </c>
      <c r="E26" s="13">
        <v>17429771.316160008</v>
      </c>
      <c r="F26" s="13">
        <f t="shared" si="7"/>
        <v>50676152.602160007</v>
      </c>
      <c r="G26" s="13">
        <v>14455197.452609999</v>
      </c>
      <c r="H26" s="13">
        <v>16258958.172609998</v>
      </c>
      <c r="I26" s="13">
        <v>19642335.249859992</v>
      </c>
      <c r="J26" s="13">
        <f t="shared" si="8"/>
        <v>50356490.875079989</v>
      </c>
      <c r="K26" s="13">
        <f t="shared" si="2"/>
        <v>1737293.30339</v>
      </c>
      <c r="L26" s="13">
        <f t="shared" si="2"/>
        <v>794932.35739000328</v>
      </c>
      <c r="M26" s="13">
        <f t="shared" si="2"/>
        <v>-2212563.9336999841</v>
      </c>
      <c r="N26" s="13">
        <f t="shared" si="9"/>
        <v>319661.72708001919</v>
      </c>
      <c r="O26" s="18">
        <f t="shared" si="3"/>
        <v>89.270994008464939</v>
      </c>
      <c r="P26" s="18">
        <f t="shared" si="4"/>
        <v>92.383454791675874</v>
      </c>
      <c r="Q26" s="18">
        <f t="shared" si="5"/>
        <v>99.369206795177277</v>
      </c>
      <c r="R26" s="18">
        <f t="shared" si="6"/>
        <v>99.369206795177277</v>
      </c>
    </row>
    <row r="27" spans="2:18" x14ac:dyDescent="0.2">
      <c r="B27" s="20" t="s">
        <v>36</v>
      </c>
      <c r="C27" s="13">
        <v>1455051.2209999999</v>
      </c>
      <c r="D27" s="13">
        <v>1439091.642</v>
      </c>
      <c r="E27" s="13">
        <v>1570560.3109999998</v>
      </c>
      <c r="F27" s="13">
        <f t="shared" si="7"/>
        <v>4464703.1739999996</v>
      </c>
      <c r="G27" s="13">
        <v>1156678.96196</v>
      </c>
      <c r="H27" s="13">
        <v>1382100.0118900007</v>
      </c>
      <c r="I27" s="13">
        <v>1831700.5470399996</v>
      </c>
      <c r="J27" s="13">
        <f t="shared" si="8"/>
        <v>4370479.5208900003</v>
      </c>
      <c r="K27" s="13">
        <f t="shared" si="2"/>
        <v>298372.25903999992</v>
      </c>
      <c r="L27" s="13">
        <f t="shared" si="2"/>
        <v>56991.630109999329</v>
      </c>
      <c r="M27" s="13">
        <f t="shared" si="2"/>
        <v>-261140.23603999987</v>
      </c>
      <c r="N27" s="13">
        <f t="shared" si="9"/>
        <v>94223.653109999374</v>
      </c>
      <c r="O27" s="18">
        <f t="shared" si="3"/>
        <v>79.494037410247302</v>
      </c>
      <c r="P27" s="18">
        <f t="shared" si="4"/>
        <v>87.721273414207431</v>
      </c>
      <c r="Q27" s="18">
        <f t="shared" si="5"/>
        <v>97.889587517067056</v>
      </c>
      <c r="R27" s="18">
        <f t="shared" si="6"/>
        <v>97.889587517067056</v>
      </c>
    </row>
    <row r="28" spans="2:18" x14ac:dyDescent="0.2">
      <c r="B28" s="7" t="s">
        <v>37</v>
      </c>
      <c r="C28" s="13">
        <v>784121.08100000001</v>
      </c>
      <c r="D28" s="13">
        <v>696309.40599999996</v>
      </c>
      <c r="E28" s="13">
        <v>862576.41400000011</v>
      </c>
      <c r="F28" s="13">
        <f t="shared" si="7"/>
        <v>2343006.9010000001</v>
      </c>
      <c r="G28" s="13">
        <v>623104.16217000003</v>
      </c>
      <c r="H28" s="13">
        <v>592653.09323999973</v>
      </c>
      <c r="I28" s="13">
        <v>870650.05582000036</v>
      </c>
      <c r="J28" s="13">
        <f t="shared" si="8"/>
        <v>2086407.3112300001</v>
      </c>
      <c r="K28" s="13">
        <f t="shared" si="2"/>
        <v>161016.91882999998</v>
      </c>
      <c r="L28" s="13">
        <f t="shared" si="2"/>
        <v>103656.31276000023</v>
      </c>
      <c r="M28" s="13">
        <f t="shared" si="2"/>
        <v>-8073.6418200002518</v>
      </c>
      <c r="N28" s="13">
        <f t="shared" si="9"/>
        <v>256599.58976999996</v>
      </c>
      <c r="O28" s="18">
        <f t="shared" si="3"/>
        <v>79.465299080512793</v>
      </c>
      <c r="P28" s="18">
        <f t="shared" si="4"/>
        <v>82.121873744552232</v>
      </c>
      <c r="Q28" s="18">
        <f t="shared" si="5"/>
        <v>89.048278532151031</v>
      </c>
      <c r="R28" s="18">
        <f t="shared" si="6"/>
        <v>89.048278532151031</v>
      </c>
    </row>
    <row r="29" spans="2:18" x14ac:dyDescent="0.2">
      <c r="B29" s="7" t="s">
        <v>38</v>
      </c>
      <c r="C29" s="13">
        <v>18445321.791370001</v>
      </c>
      <c r="D29" s="13">
        <v>15131883.470010001</v>
      </c>
      <c r="E29" s="13">
        <v>14519285.494539998</v>
      </c>
      <c r="F29" s="13">
        <f t="shared" si="7"/>
        <v>48096490.75592</v>
      </c>
      <c r="G29" s="13">
        <v>16276299.196770001</v>
      </c>
      <c r="H29" s="13">
        <v>14629234.75629</v>
      </c>
      <c r="I29" s="13">
        <v>17071485.716529995</v>
      </c>
      <c r="J29" s="13">
        <f t="shared" si="8"/>
        <v>47977019.669589996</v>
      </c>
      <c r="K29" s="13">
        <f t="shared" si="2"/>
        <v>2169022.5945999995</v>
      </c>
      <c r="L29" s="13">
        <f t="shared" si="2"/>
        <v>502648.71372000128</v>
      </c>
      <c r="M29" s="13">
        <f t="shared" si="2"/>
        <v>-2552200.2219899967</v>
      </c>
      <c r="N29" s="13">
        <f t="shared" si="9"/>
        <v>119471.08633000404</v>
      </c>
      <c r="O29" s="18">
        <f t="shared" si="3"/>
        <v>88.240798294910647</v>
      </c>
      <c r="P29" s="18">
        <f t="shared" si="4"/>
        <v>92.043199284983629</v>
      </c>
      <c r="Q29" s="18">
        <f t="shared" si="5"/>
        <v>99.751601240647076</v>
      </c>
      <c r="R29" s="18">
        <f t="shared" si="6"/>
        <v>99.751601240647076</v>
      </c>
    </row>
    <row r="30" spans="2:18" x14ac:dyDescent="0.2">
      <c r="B30" s="7" t="s">
        <v>39</v>
      </c>
      <c r="C30" s="13">
        <v>48609466.127360009</v>
      </c>
      <c r="D30" s="13">
        <v>57817417.96763999</v>
      </c>
      <c r="E30" s="13">
        <v>18642524.067969993</v>
      </c>
      <c r="F30" s="13">
        <f t="shared" si="7"/>
        <v>125069408.16296999</v>
      </c>
      <c r="G30" s="13">
        <v>44410687.565369993</v>
      </c>
      <c r="H30" s="13">
        <v>37825551.830859989</v>
      </c>
      <c r="I30" s="13">
        <v>42602531.458020017</v>
      </c>
      <c r="J30" s="13">
        <f t="shared" si="8"/>
        <v>124838770.85425</v>
      </c>
      <c r="K30" s="13">
        <f t="shared" si="2"/>
        <v>4198778.5619900152</v>
      </c>
      <c r="L30" s="13">
        <f t="shared" si="2"/>
        <v>19991866.136780001</v>
      </c>
      <c r="M30" s="13">
        <f t="shared" si="2"/>
        <v>-23960007.390050024</v>
      </c>
      <c r="N30" s="13">
        <f t="shared" si="9"/>
        <v>230637.30871999264</v>
      </c>
      <c r="O30" s="18">
        <f t="shared" si="3"/>
        <v>91.362220372902385</v>
      </c>
      <c r="P30" s="18">
        <f t="shared" si="4"/>
        <v>77.270174820511812</v>
      </c>
      <c r="Q30" s="18">
        <f t="shared" si="5"/>
        <v>99.815592548083814</v>
      </c>
      <c r="R30" s="18">
        <f t="shared" si="6"/>
        <v>99.815592548083814</v>
      </c>
    </row>
    <row r="31" spans="2:18" x14ac:dyDescent="0.2">
      <c r="B31" s="7" t="s">
        <v>40</v>
      </c>
      <c r="C31" s="13">
        <v>2143175.838</v>
      </c>
      <c r="D31" s="13">
        <v>1551818.8590000002</v>
      </c>
      <c r="E31" s="13">
        <v>1374278.4779999997</v>
      </c>
      <c r="F31" s="13">
        <f t="shared" si="7"/>
        <v>5069273.1749999998</v>
      </c>
      <c r="G31" s="13">
        <v>1851010.5758500001</v>
      </c>
      <c r="H31" s="13">
        <v>1339451.9914299999</v>
      </c>
      <c r="I31" s="13">
        <v>1680039.5101600001</v>
      </c>
      <c r="J31" s="13">
        <f t="shared" si="8"/>
        <v>4870502.0774400001</v>
      </c>
      <c r="K31" s="13">
        <f t="shared" si="2"/>
        <v>292165.26214999985</v>
      </c>
      <c r="L31" s="13">
        <f t="shared" si="2"/>
        <v>212366.86757000023</v>
      </c>
      <c r="M31" s="13">
        <f t="shared" si="2"/>
        <v>-305761.03216000041</v>
      </c>
      <c r="N31" s="13">
        <f t="shared" si="9"/>
        <v>198771.09755999967</v>
      </c>
      <c r="O31" s="18">
        <f t="shared" si="3"/>
        <v>86.367648562954741</v>
      </c>
      <c r="P31" s="18">
        <f t="shared" si="4"/>
        <v>86.345524930532804</v>
      </c>
      <c r="Q31" s="18">
        <f t="shared" si="5"/>
        <v>96.078903410842528</v>
      </c>
      <c r="R31" s="18">
        <f t="shared" si="6"/>
        <v>96.078903410842528</v>
      </c>
    </row>
    <row r="32" spans="2:18" x14ac:dyDescent="0.2">
      <c r="B32" s="7" t="s">
        <v>41</v>
      </c>
      <c r="C32" s="13">
        <v>7731513.4440000001</v>
      </c>
      <c r="D32" s="13">
        <v>10156165.529000001</v>
      </c>
      <c r="E32" s="13">
        <v>8292614.612999998</v>
      </c>
      <c r="F32" s="13">
        <f t="shared" si="7"/>
        <v>26180293.585999999</v>
      </c>
      <c r="G32" s="13">
        <v>1744541.5590799998</v>
      </c>
      <c r="H32" s="13">
        <v>4039178.87029</v>
      </c>
      <c r="I32" s="13">
        <v>18937035.440680001</v>
      </c>
      <c r="J32" s="13">
        <f t="shared" si="8"/>
        <v>24720755.870050002</v>
      </c>
      <c r="K32" s="13">
        <f t="shared" si="2"/>
        <v>5986971.8849200001</v>
      </c>
      <c r="L32" s="13">
        <f t="shared" si="2"/>
        <v>6116986.658710001</v>
      </c>
      <c r="M32" s="13">
        <f t="shared" si="2"/>
        <v>-10644420.827680003</v>
      </c>
      <c r="N32" s="13">
        <f t="shared" si="9"/>
        <v>1459537.7159499973</v>
      </c>
      <c r="O32" s="18">
        <f t="shared" si="3"/>
        <v>22.564037063582191</v>
      </c>
      <c r="P32" s="18">
        <f t="shared" si="4"/>
        <v>32.333543318281016</v>
      </c>
      <c r="Q32" s="18">
        <f t="shared" si="5"/>
        <v>94.425052144065759</v>
      </c>
      <c r="R32" s="18">
        <f t="shared" si="6"/>
        <v>94.425052144065759</v>
      </c>
    </row>
    <row r="33" spans="1:18" x14ac:dyDescent="0.2">
      <c r="B33" s="7" t="s">
        <v>42</v>
      </c>
      <c r="C33" s="13">
        <v>204297.19399999999</v>
      </c>
      <c r="D33" s="13">
        <v>217144.07700000002</v>
      </c>
      <c r="E33" s="13">
        <v>185795.55499999999</v>
      </c>
      <c r="F33" s="13">
        <f t="shared" si="7"/>
        <v>607236.826</v>
      </c>
      <c r="G33" s="13">
        <v>104751.04821000001</v>
      </c>
      <c r="H33" s="13">
        <v>229616.15105999997</v>
      </c>
      <c r="I33" s="13">
        <v>254225.56211000006</v>
      </c>
      <c r="J33" s="13">
        <f t="shared" si="8"/>
        <v>588592.76138000004</v>
      </c>
      <c r="K33" s="13">
        <f t="shared" si="2"/>
        <v>99546.14578999998</v>
      </c>
      <c r="L33" s="13">
        <f t="shared" si="2"/>
        <v>-12472.074059999955</v>
      </c>
      <c r="M33" s="13">
        <f t="shared" si="2"/>
        <v>-68430.007110000064</v>
      </c>
      <c r="N33" s="13">
        <f t="shared" si="9"/>
        <v>18644.064619999961</v>
      </c>
      <c r="O33" s="18">
        <f t="shared" si="3"/>
        <v>51.273855582177021</v>
      </c>
      <c r="P33" s="18">
        <f t="shared" si="4"/>
        <v>79.338978471807039</v>
      </c>
      <c r="Q33" s="18">
        <f t="shared" si="5"/>
        <v>96.92968808515576</v>
      </c>
      <c r="R33" s="18">
        <f t="shared" si="6"/>
        <v>96.92968808515576</v>
      </c>
    </row>
    <row r="34" spans="1:18" x14ac:dyDescent="0.2">
      <c r="B34" s="7" t="s">
        <v>43</v>
      </c>
      <c r="C34" s="13">
        <v>350456.054</v>
      </c>
      <c r="D34" s="13">
        <v>393912.49100000004</v>
      </c>
      <c r="E34" s="13">
        <v>410436.72100000002</v>
      </c>
      <c r="F34" s="13">
        <f t="shared" si="7"/>
        <v>1154805.2660000001</v>
      </c>
      <c r="G34" s="13">
        <v>279517.25570000004</v>
      </c>
      <c r="H34" s="13">
        <v>346557.27644999995</v>
      </c>
      <c r="I34" s="13">
        <v>508793.61144999985</v>
      </c>
      <c r="J34" s="13">
        <f t="shared" si="8"/>
        <v>1134868.1435999998</v>
      </c>
      <c r="K34" s="13">
        <f t="shared" si="2"/>
        <v>70938.798299999966</v>
      </c>
      <c r="L34" s="13">
        <f t="shared" si="2"/>
        <v>47355.214550000092</v>
      </c>
      <c r="M34" s="13">
        <f t="shared" si="2"/>
        <v>-98356.890449999832</v>
      </c>
      <c r="N34" s="13">
        <f t="shared" si="9"/>
        <v>19937.122400000226</v>
      </c>
      <c r="O34" s="18">
        <f t="shared" si="3"/>
        <v>79.758147279715715</v>
      </c>
      <c r="P34" s="18">
        <f t="shared" si="4"/>
        <v>84.108139221546494</v>
      </c>
      <c r="Q34" s="18">
        <f t="shared" si="5"/>
        <v>98.273551135676911</v>
      </c>
      <c r="R34" s="18">
        <f t="shared" si="6"/>
        <v>98.273551135676911</v>
      </c>
    </row>
    <row r="35" spans="1:18" x14ac:dyDescent="0.2">
      <c r="B35" s="7" t="s">
        <v>44</v>
      </c>
      <c r="C35" s="13">
        <v>2781837.7209999999</v>
      </c>
      <c r="D35" s="13">
        <v>2612100.6809999999</v>
      </c>
      <c r="E35" s="13">
        <v>2567107.8190000001</v>
      </c>
      <c r="F35" s="13">
        <f t="shared" si="7"/>
        <v>7961046.2209999999</v>
      </c>
      <c r="G35" s="13">
        <v>1906863.5993900001</v>
      </c>
      <c r="H35" s="13">
        <v>2256423.8561099996</v>
      </c>
      <c r="I35" s="13">
        <v>3780607.0175400008</v>
      </c>
      <c r="J35" s="13">
        <f t="shared" si="8"/>
        <v>7943894.4730400005</v>
      </c>
      <c r="K35" s="13">
        <f t="shared" si="2"/>
        <v>874974.1216099998</v>
      </c>
      <c r="L35" s="13">
        <f t="shared" si="2"/>
        <v>355676.82489000028</v>
      </c>
      <c r="M35" s="13">
        <f t="shared" si="2"/>
        <v>-1213499.1985400007</v>
      </c>
      <c r="N35" s="13">
        <f t="shared" si="9"/>
        <v>17151.747959999368</v>
      </c>
      <c r="O35" s="18">
        <f t="shared" si="3"/>
        <v>68.546902825968274</v>
      </c>
      <c r="P35" s="18">
        <f t="shared" si="4"/>
        <v>77.184556908479124</v>
      </c>
      <c r="Q35" s="18">
        <f t="shared" si="5"/>
        <v>99.784554096486005</v>
      </c>
      <c r="R35" s="18">
        <f t="shared" si="6"/>
        <v>99.784554096486005</v>
      </c>
    </row>
    <row r="36" spans="1:18" x14ac:dyDescent="0.2">
      <c r="B36" s="21" t="s">
        <v>45</v>
      </c>
      <c r="C36" s="13">
        <v>722960.67700000003</v>
      </c>
      <c r="D36" s="13">
        <v>396059.74800000002</v>
      </c>
      <c r="E36" s="13">
        <v>218005.33400000003</v>
      </c>
      <c r="F36" s="13">
        <f t="shared" si="7"/>
        <v>1337025.7590000001</v>
      </c>
      <c r="G36" s="13">
        <v>327715.10816</v>
      </c>
      <c r="H36" s="13">
        <v>346819.70138000004</v>
      </c>
      <c r="I36" s="13">
        <v>623256.60540999984</v>
      </c>
      <c r="J36" s="13">
        <f t="shared" si="8"/>
        <v>1297791.4149499999</v>
      </c>
      <c r="K36" s="13">
        <f t="shared" si="2"/>
        <v>395245.56884000002</v>
      </c>
      <c r="L36" s="13">
        <f t="shared" si="2"/>
        <v>49240.046619999979</v>
      </c>
      <c r="M36" s="13">
        <f t="shared" si="2"/>
        <v>-405251.27140999981</v>
      </c>
      <c r="N36" s="13">
        <f t="shared" si="9"/>
        <v>39234.344050000189</v>
      </c>
      <c r="O36" s="18">
        <f t="shared" si="3"/>
        <v>45.329589642397664</v>
      </c>
      <c r="P36" s="18">
        <f t="shared" si="4"/>
        <v>60.279043569736459</v>
      </c>
      <c r="Q36" s="18">
        <f t="shared" si="5"/>
        <v>97.065550623396774</v>
      </c>
      <c r="R36" s="18">
        <f t="shared" si="6"/>
        <v>97.065550623396774</v>
      </c>
    </row>
    <row r="37" spans="1:18" x14ac:dyDescent="0.2">
      <c r="B37" s="7" t="s">
        <v>46</v>
      </c>
      <c r="C37" s="13">
        <v>110466.58199999999</v>
      </c>
      <c r="D37" s="13">
        <v>98534.182000000001</v>
      </c>
      <c r="E37" s="13">
        <v>90320.000000000029</v>
      </c>
      <c r="F37" s="13">
        <f t="shared" si="7"/>
        <v>299320.76400000002</v>
      </c>
      <c r="G37" s="13">
        <v>74446.461519999997</v>
      </c>
      <c r="H37" s="13">
        <v>82418.445370000016</v>
      </c>
      <c r="I37" s="13">
        <v>107223.63785999999</v>
      </c>
      <c r="J37" s="13">
        <f t="shared" si="8"/>
        <v>264088.54475</v>
      </c>
      <c r="K37" s="13">
        <f t="shared" si="2"/>
        <v>36020.120479999998</v>
      </c>
      <c r="L37" s="13">
        <f t="shared" si="2"/>
        <v>16115.736629999985</v>
      </c>
      <c r="M37" s="13">
        <f t="shared" si="2"/>
        <v>-16903.637859999959</v>
      </c>
      <c r="N37" s="13">
        <f t="shared" si="9"/>
        <v>35232.219250000024</v>
      </c>
      <c r="O37" s="18">
        <f t="shared" si="3"/>
        <v>67.392744640184489</v>
      </c>
      <c r="P37" s="18">
        <f t="shared" si="4"/>
        <v>75.054705010552027</v>
      </c>
      <c r="Q37" s="18">
        <f t="shared" si="5"/>
        <v>88.229276586371398</v>
      </c>
      <c r="R37" s="18">
        <f t="shared" si="6"/>
        <v>88.229276586371398</v>
      </c>
    </row>
    <row r="38" spans="1:18" x14ac:dyDescent="0.2">
      <c r="B38" s="7" t="s">
        <v>47</v>
      </c>
      <c r="C38" s="13">
        <v>6546852.5520799998</v>
      </c>
      <c r="D38" s="13">
        <v>2085272.160219999</v>
      </c>
      <c r="E38" s="13">
        <v>9409314.1974700019</v>
      </c>
      <c r="F38" s="13">
        <f t="shared" si="7"/>
        <v>18041438.909770001</v>
      </c>
      <c r="G38" s="13">
        <v>870438.15156999987</v>
      </c>
      <c r="H38" s="13">
        <v>5376031.99027</v>
      </c>
      <c r="I38" s="13">
        <v>11370192.846859999</v>
      </c>
      <c r="J38" s="13">
        <f t="shared" si="8"/>
        <v>17616662.988699999</v>
      </c>
      <c r="K38" s="13">
        <f t="shared" si="2"/>
        <v>5676414.4005100001</v>
      </c>
      <c r="L38" s="13">
        <f t="shared" si="2"/>
        <v>-3290759.8300500009</v>
      </c>
      <c r="M38" s="13">
        <f t="shared" si="2"/>
        <v>-1960878.6493899971</v>
      </c>
      <c r="N38" s="13">
        <f t="shared" si="9"/>
        <v>424775.92107000202</v>
      </c>
      <c r="O38" s="18">
        <f t="shared" si="3"/>
        <v>13.295520933848634</v>
      </c>
      <c r="P38" s="18">
        <f t="shared" si="4"/>
        <v>72.363066452681608</v>
      </c>
      <c r="Q38" s="18">
        <f t="shared" si="5"/>
        <v>97.645554086930545</v>
      </c>
      <c r="R38" s="18">
        <f t="shared" si="6"/>
        <v>97.645554086930545</v>
      </c>
    </row>
    <row r="39" spans="1:18" x14ac:dyDescent="0.2">
      <c r="B39" s="7" t="s">
        <v>48</v>
      </c>
      <c r="C39" s="13">
        <v>237</v>
      </c>
      <c r="D39" s="13">
        <v>342.28</v>
      </c>
      <c r="E39" s="13">
        <v>388.22</v>
      </c>
      <c r="F39" s="13">
        <f t="shared" si="7"/>
        <v>967.5</v>
      </c>
      <c r="G39" s="13">
        <v>235.92285999999999</v>
      </c>
      <c r="H39" s="13">
        <v>327.69594999999993</v>
      </c>
      <c r="I39" s="13">
        <v>291.31050000000005</v>
      </c>
      <c r="J39" s="13">
        <f t="shared" si="8"/>
        <v>854.92930999999999</v>
      </c>
      <c r="K39" s="13">
        <f t="shared" si="2"/>
        <v>1.0771400000000142</v>
      </c>
      <c r="L39" s="13">
        <f t="shared" si="2"/>
        <v>14.584050000000047</v>
      </c>
      <c r="M39" s="13">
        <f t="shared" si="2"/>
        <v>96.90949999999998</v>
      </c>
      <c r="N39" s="13">
        <f t="shared" si="9"/>
        <v>112.57069000000004</v>
      </c>
      <c r="O39" s="18">
        <f t="shared" si="3"/>
        <v>99.545510548523197</v>
      </c>
      <c r="P39" s="18">
        <f t="shared" si="4"/>
        <v>97.296438682502412</v>
      </c>
      <c r="Q39" s="18">
        <f t="shared" si="5"/>
        <v>88.36478656330749</v>
      </c>
      <c r="R39" s="18">
        <f t="shared" si="6"/>
        <v>88.36478656330749</v>
      </c>
    </row>
    <row r="40" spans="1:18" x14ac:dyDescent="0.2">
      <c r="B40" s="7" t="s">
        <v>49</v>
      </c>
      <c r="C40" s="13">
        <v>2380147.64</v>
      </c>
      <c r="D40" s="13">
        <v>2388474.7540000002</v>
      </c>
      <c r="E40" s="13">
        <v>2413286.3929999992</v>
      </c>
      <c r="F40" s="13">
        <f t="shared" si="7"/>
        <v>7181908.7869999995</v>
      </c>
      <c r="G40" s="13">
        <v>2091847.4330500001</v>
      </c>
      <c r="H40" s="13">
        <v>1079077.2493799999</v>
      </c>
      <c r="I40" s="13">
        <v>3809151.7994999997</v>
      </c>
      <c r="J40" s="13">
        <f t="shared" si="8"/>
        <v>6980076.4819299998</v>
      </c>
      <c r="K40" s="13">
        <f t="shared" si="2"/>
        <v>288300.20695000002</v>
      </c>
      <c r="L40" s="13">
        <f t="shared" si="2"/>
        <v>1309397.5046200003</v>
      </c>
      <c r="M40" s="13">
        <f t="shared" si="2"/>
        <v>-1395865.4065000005</v>
      </c>
      <c r="N40" s="13">
        <f t="shared" si="9"/>
        <v>201832.30506999977</v>
      </c>
      <c r="O40" s="18">
        <f t="shared" si="3"/>
        <v>87.887297321186338</v>
      </c>
      <c r="P40" s="18">
        <f t="shared" si="4"/>
        <v>66.495612787872176</v>
      </c>
      <c r="Q40" s="18">
        <f t="shared" si="5"/>
        <v>97.189712219189744</v>
      </c>
      <c r="R40" s="18">
        <f t="shared" si="6"/>
        <v>97.189712219189744</v>
      </c>
    </row>
    <row r="41" spans="1:18" x14ac:dyDescent="0.2">
      <c r="B41" s="7" t="s">
        <v>50</v>
      </c>
      <c r="C41" s="13">
        <v>84720</v>
      </c>
      <c r="D41" s="13">
        <v>84720</v>
      </c>
      <c r="E41" s="13">
        <v>85789.261999999988</v>
      </c>
      <c r="F41" s="13">
        <f t="shared" si="7"/>
        <v>255229.26199999999</v>
      </c>
      <c r="G41" s="13">
        <v>62085.391659999994</v>
      </c>
      <c r="H41" s="13">
        <v>83943.922360000026</v>
      </c>
      <c r="I41" s="13">
        <v>109199.56932000001</v>
      </c>
      <c r="J41" s="13">
        <f t="shared" si="8"/>
        <v>255228.88334000003</v>
      </c>
      <c r="K41" s="13">
        <f t="shared" si="2"/>
        <v>22634.608340000006</v>
      </c>
      <c r="L41" s="13">
        <f t="shared" si="2"/>
        <v>776.07763999997405</v>
      </c>
      <c r="M41" s="13">
        <f t="shared" si="2"/>
        <v>-23410.307320000022</v>
      </c>
      <c r="N41" s="13">
        <f t="shared" si="9"/>
        <v>0.37865999995847233</v>
      </c>
      <c r="O41" s="18">
        <f t="shared" si="3"/>
        <v>73.283040203021713</v>
      </c>
      <c r="P41" s="18">
        <f t="shared" si="4"/>
        <v>86.183495054296515</v>
      </c>
      <c r="Q41" s="18">
        <f t="shared" si="5"/>
        <v>99.999851639268556</v>
      </c>
      <c r="R41" s="18">
        <f t="shared" si="6"/>
        <v>99.999851639268556</v>
      </c>
    </row>
    <row r="42" spans="1:18" x14ac:dyDescent="0.2">
      <c r="B42" s="7" t="s">
        <v>51</v>
      </c>
      <c r="C42" s="13">
        <v>761295.53399999999</v>
      </c>
      <c r="D42" s="13">
        <v>769497.35499999998</v>
      </c>
      <c r="E42" s="13">
        <v>760177.49099999992</v>
      </c>
      <c r="F42" s="13">
        <f t="shared" si="7"/>
        <v>2290970.38</v>
      </c>
      <c r="G42" s="13">
        <v>574277.15023000003</v>
      </c>
      <c r="H42" s="13">
        <v>779152.71088999975</v>
      </c>
      <c r="I42" s="13">
        <v>934599.05541000026</v>
      </c>
      <c r="J42" s="13">
        <f t="shared" si="8"/>
        <v>2288028.91653</v>
      </c>
      <c r="K42" s="13">
        <f t="shared" si="2"/>
        <v>187018.38376999996</v>
      </c>
      <c r="L42" s="13">
        <f t="shared" si="2"/>
        <v>-9655.3558899997734</v>
      </c>
      <c r="M42" s="13">
        <f t="shared" si="2"/>
        <v>-174421.56441000034</v>
      </c>
      <c r="N42" s="13">
        <f t="shared" si="9"/>
        <v>2941.4634699998423</v>
      </c>
      <c r="O42" s="18">
        <f t="shared" si="3"/>
        <v>75.434194026153321</v>
      </c>
      <c r="P42" s="18">
        <f t="shared" si="4"/>
        <v>88.413649609003357</v>
      </c>
      <c r="Q42" s="18">
        <f t="shared" si="5"/>
        <v>99.871606219980904</v>
      </c>
      <c r="R42" s="18">
        <f t="shared" si="6"/>
        <v>99.871606219980904</v>
      </c>
    </row>
    <row r="43" spans="1:18" x14ac:dyDescent="0.2">
      <c r="B43" s="7" t="s">
        <v>52</v>
      </c>
      <c r="C43" s="13">
        <v>579411</v>
      </c>
      <c r="D43" s="13">
        <v>605379.96399999992</v>
      </c>
      <c r="E43" s="13">
        <v>597324.85800000001</v>
      </c>
      <c r="F43" s="13">
        <f t="shared" si="7"/>
        <v>1782115.8219999999</v>
      </c>
      <c r="G43" s="13">
        <v>531971.72453000001</v>
      </c>
      <c r="H43" s="13">
        <v>651920.72140000015</v>
      </c>
      <c r="I43" s="13">
        <v>596537.95826999983</v>
      </c>
      <c r="J43" s="13">
        <f t="shared" si="8"/>
        <v>1780430.4042</v>
      </c>
      <c r="K43" s="13">
        <f t="shared" si="2"/>
        <v>47439.275469999993</v>
      </c>
      <c r="L43" s="13">
        <f t="shared" si="2"/>
        <v>-46540.757400000235</v>
      </c>
      <c r="M43" s="13">
        <f t="shared" si="2"/>
        <v>786.89973000017926</v>
      </c>
      <c r="N43" s="13">
        <f t="shared" si="9"/>
        <v>1685.4177999999374</v>
      </c>
      <c r="O43" s="18">
        <f t="shared" si="3"/>
        <v>91.812500026751309</v>
      </c>
      <c r="P43" s="18">
        <f t="shared" si="4"/>
        <v>99.924162312399289</v>
      </c>
      <c r="Q43" s="18">
        <f t="shared" si="5"/>
        <v>99.905426023427111</v>
      </c>
      <c r="R43" s="18">
        <f t="shared" si="6"/>
        <v>99.905426023427111</v>
      </c>
    </row>
    <row r="44" spans="1:18" x14ac:dyDescent="0.2">
      <c r="B44" s="7" t="s">
        <v>53</v>
      </c>
      <c r="C44" s="13">
        <v>185791</v>
      </c>
      <c r="D44" s="13">
        <v>187042.35700000002</v>
      </c>
      <c r="E44" s="13">
        <v>190791.99999999994</v>
      </c>
      <c r="F44" s="13">
        <f t="shared" si="7"/>
        <v>563625.35699999996</v>
      </c>
      <c r="G44" s="13">
        <v>106882.52941</v>
      </c>
      <c r="H44" s="13">
        <v>107209.32790999998</v>
      </c>
      <c r="I44" s="13">
        <v>349533.49968000001</v>
      </c>
      <c r="J44" s="13">
        <f t="shared" si="8"/>
        <v>563625.35699999996</v>
      </c>
      <c r="K44" s="13">
        <f t="shared" si="2"/>
        <v>78908.470589999997</v>
      </c>
      <c r="L44" s="13">
        <f t="shared" si="2"/>
        <v>79833.02909000004</v>
      </c>
      <c r="M44" s="13">
        <f t="shared" si="2"/>
        <v>-158741.49968000007</v>
      </c>
      <c r="N44" s="13">
        <f t="shared" si="9"/>
        <v>0</v>
      </c>
      <c r="O44" s="18">
        <f t="shared" si="3"/>
        <v>57.528367579699768</v>
      </c>
      <c r="P44" s="18">
        <f t="shared" si="4"/>
        <v>57.422935287413132</v>
      </c>
      <c r="Q44" s="18">
        <f t="shared" si="5"/>
        <v>100</v>
      </c>
      <c r="R44" s="18">
        <f t="shared" si="6"/>
        <v>100</v>
      </c>
    </row>
    <row r="45" spans="1:18" x14ac:dyDescent="0.2">
      <c r="B45" s="7" t="s">
        <v>54</v>
      </c>
      <c r="C45" s="13">
        <v>47916.451999999997</v>
      </c>
      <c r="D45" s="13">
        <v>47512.000000000007</v>
      </c>
      <c r="E45" s="13">
        <v>90828.866999999984</v>
      </c>
      <c r="F45" s="13">
        <f t="shared" si="7"/>
        <v>186257.31899999999</v>
      </c>
      <c r="G45" s="13">
        <v>46236.918519999999</v>
      </c>
      <c r="H45" s="13">
        <v>43328.195010000003</v>
      </c>
      <c r="I45" s="13">
        <v>95150.979790000041</v>
      </c>
      <c r="J45" s="13">
        <f t="shared" si="8"/>
        <v>184716.09332000004</v>
      </c>
      <c r="K45" s="13">
        <f t="shared" si="2"/>
        <v>1679.5334799999982</v>
      </c>
      <c r="L45" s="13">
        <f t="shared" si="2"/>
        <v>4183.8049900000042</v>
      </c>
      <c r="M45" s="13">
        <f t="shared" si="2"/>
        <v>-4322.1127900000574</v>
      </c>
      <c r="N45" s="13">
        <f t="shared" si="9"/>
        <v>1541.225679999945</v>
      </c>
      <c r="O45" s="18">
        <f t="shared" si="3"/>
        <v>96.494870947456633</v>
      </c>
      <c r="P45" s="18">
        <f t="shared" si="4"/>
        <v>93.855775350940405</v>
      </c>
      <c r="Q45" s="18">
        <f t="shared" si="5"/>
        <v>99.172528796036232</v>
      </c>
      <c r="R45" s="18">
        <f t="shared" si="6"/>
        <v>99.172528796036232</v>
      </c>
    </row>
    <row r="46" spans="1:18" x14ac:dyDescent="0.2">
      <c r="B46" s="7" t="s">
        <v>55</v>
      </c>
      <c r="C46" s="13">
        <v>4829193.5750000002</v>
      </c>
      <c r="D46" s="13">
        <v>2297062.4979999997</v>
      </c>
      <c r="E46" s="13">
        <v>0</v>
      </c>
      <c r="F46" s="13">
        <f t="shared" si="7"/>
        <v>7126256.0729999999</v>
      </c>
      <c r="G46" s="13">
        <v>2579731.72585</v>
      </c>
      <c r="H46" s="13">
        <v>4242689.2737699999</v>
      </c>
      <c r="I46" s="13">
        <v>54083.630320000462</v>
      </c>
      <c r="J46" s="13">
        <f t="shared" si="8"/>
        <v>6876504.6299400004</v>
      </c>
      <c r="K46" s="13">
        <f t="shared" si="2"/>
        <v>2249461.8491500001</v>
      </c>
      <c r="L46" s="13">
        <f t="shared" si="2"/>
        <v>-1945626.7757700002</v>
      </c>
      <c r="M46" s="13">
        <f t="shared" si="2"/>
        <v>-54083.630320000462</v>
      </c>
      <c r="N46" s="13">
        <f t="shared" si="9"/>
        <v>249751.4430599995</v>
      </c>
      <c r="O46" s="18">
        <f t="shared" si="3"/>
        <v>53.419513750802579</v>
      </c>
      <c r="P46" s="18">
        <f t="shared" si="4"/>
        <v>95.73639972704359</v>
      </c>
      <c r="Q46" s="18">
        <f t="shared" si="5"/>
        <v>96.495334429445222</v>
      </c>
      <c r="R46" s="18">
        <f t="shared" si="6"/>
        <v>96.495334429445222</v>
      </c>
    </row>
    <row r="47" spans="1:18" x14ac:dyDescent="0.2">
      <c r="C47" s="13"/>
      <c r="D47" s="13"/>
      <c r="E47" s="13"/>
      <c r="F47" s="13"/>
      <c r="G47" s="13"/>
      <c r="H47" s="13"/>
      <c r="I47" s="13"/>
      <c r="J47" s="13"/>
      <c r="K47" s="13"/>
      <c r="L47" s="13"/>
      <c r="M47" s="13"/>
      <c r="N47" s="13"/>
      <c r="O47" s="18"/>
      <c r="P47" s="18"/>
      <c r="Q47" s="18"/>
      <c r="R47" s="18"/>
    </row>
    <row r="48" spans="1:18" ht="15" x14ac:dyDescent="0.35">
      <c r="A48" s="7" t="s">
        <v>56</v>
      </c>
      <c r="C48" s="19">
        <f t="shared" ref="C48:N48" si="10">SUM(C50:C52)</f>
        <v>39692375.907000005</v>
      </c>
      <c r="D48" s="19">
        <f t="shared" si="10"/>
        <v>65484690.090999998</v>
      </c>
      <c r="E48" s="19">
        <f>SUM(E50:E52)</f>
        <v>54159602.639999986</v>
      </c>
      <c r="F48" s="19">
        <f t="shared" si="10"/>
        <v>159336668.63799998</v>
      </c>
      <c r="G48" s="19">
        <f t="shared" si="10"/>
        <v>917549.19676999992</v>
      </c>
      <c r="H48" s="19">
        <f t="shared" si="10"/>
        <v>100101022.22345999</v>
      </c>
      <c r="I48" s="19">
        <f>SUM(I50:I52)</f>
        <v>58313834.544259988</v>
      </c>
      <c r="J48" s="19">
        <f t="shared" si="10"/>
        <v>159332405.96448997</v>
      </c>
      <c r="K48" s="19">
        <f t="shared" si="10"/>
        <v>38774826.710230008</v>
      </c>
      <c r="L48" s="19">
        <f t="shared" si="10"/>
        <v>-34616332.132459991</v>
      </c>
      <c r="M48" s="19">
        <f>SUM(M50:M52)</f>
        <v>-4154231.904260003</v>
      </c>
      <c r="N48" s="19">
        <f t="shared" si="10"/>
        <v>4262.6735100150108</v>
      </c>
      <c r="O48" s="18">
        <f>+G48/C48*100</f>
        <v>2.3116509803289054</v>
      </c>
      <c r="P48" s="18">
        <f t="shared" si="4"/>
        <v>96.046196441865874</v>
      </c>
      <c r="Q48" s="18">
        <f>((G48+H48+I48)/(C48+D48+E48))*100</f>
        <v>99.99732473789841</v>
      </c>
      <c r="R48" s="18">
        <f>+J48/F48*100</f>
        <v>99.99732473789841</v>
      </c>
    </row>
    <row r="49" spans="1:18" x14ac:dyDescent="0.2">
      <c r="C49" s="13"/>
      <c r="D49" s="13"/>
      <c r="E49" s="13"/>
      <c r="F49" s="13"/>
      <c r="G49" s="13"/>
      <c r="H49" s="13"/>
      <c r="I49" s="13"/>
      <c r="J49" s="13"/>
      <c r="K49" s="13"/>
      <c r="L49" s="13"/>
      <c r="M49" s="13"/>
      <c r="N49" s="13"/>
      <c r="O49" s="18"/>
      <c r="P49" s="18"/>
      <c r="Q49" s="18"/>
      <c r="R49" s="18"/>
    </row>
    <row r="50" spans="1:18" x14ac:dyDescent="0.2">
      <c r="B50" s="7" t="s">
        <v>57</v>
      </c>
      <c r="C50" s="13">
        <v>820853.69799999997</v>
      </c>
      <c r="D50" s="13">
        <v>6261766.5120000001</v>
      </c>
      <c r="E50" s="13">
        <v>2327585.9009999996</v>
      </c>
      <c r="F50" s="13">
        <f>SUM(C50:E50)</f>
        <v>9410206.1109999996</v>
      </c>
      <c r="G50" s="13">
        <v>820853.69799999997</v>
      </c>
      <c r="H50" s="13">
        <v>2770005.5090000001</v>
      </c>
      <c r="I50" s="13">
        <v>5819346.9039999992</v>
      </c>
      <c r="J50" s="13">
        <f>SUM(G50:I50)</f>
        <v>9410206.1109999996</v>
      </c>
      <c r="K50" s="13">
        <f>+C50-G50</f>
        <v>0</v>
      </c>
      <c r="L50" s="13">
        <f>+D50-H50</f>
        <v>3491761.003</v>
      </c>
      <c r="M50" s="13">
        <f>+E50-I50</f>
        <v>-3491761.0029999996</v>
      </c>
      <c r="N50" s="13">
        <f>SUM(K50:M50)</f>
        <v>0</v>
      </c>
      <c r="O50" s="18">
        <f>+G50/C50*100</f>
        <v>100</v>
      </c>
      <c r="P50" s="18">
        <f t="shared" si="4"/>
        <v>50.699587165919766</v>
      </c>
      <c r="Q50" s="18">
        <f>((G50+H50+I50)/(C50+D50+E50))*100</f>
        <v>100</v>
      </c>
      <c r="R50" s="18">
        <f>+J50/F50*100</f>
        <v>100</v>
      </c>
    </row>
    <row r="51" spans="1:18" ht="14.25" x14ac:dyDescent="0.2">
      <c r="B51" s="7" t="s">
        <v>350</v>
      </c>
      <c r="C51" s="13"/>
      <c r="D51" s="13"/>
      <c r="E51" s="13"/>
      <c r="F51" s="13"/>
      <c r="G51" s="13"/>
      <c r="H51" s="13"/>
      <c r="I51" s="13"/>
      <c r="J51" s="13"/>
      <c r="K51" s="13"/>
      <c r="L51" s="13"/>
      <c r="M51" s="13"/>
      <c r="N51" s="13"/>
      <c r="O51" s="18"/>
      <c r="P51" s="18"/>
      <c r="Q51" s="18"/>
      <c r="R51" s="18"/>
    </row>
    <row r="52" spans="1:18" ht="14.25" x14ac:dyDescent="0.2">
      <c r="B52" s="7" t="s">
        <v>351</v>
      </c>
      <c r="C52" s="13">
        <v>38871522.209000006</v>
      </c>
      <c r="D52" s="13">
        <v>59222923.578999996</v>
      </c>
      <c r="E52" s="13">
        <v>51832016.738999985</v>
      </c>
      <c r="F52" s="13">
        <f>SUM(C52:E52)</f>
        <v>149926462.52699998</v>
      </c>
      <c r="G52" s="13">
        <v>96695.498769999962</v>
      </c>
      <c r="H52" s="13">
        <v>97331016.714459985</v>
      </c>
      <c r="I52" s="13">
        <v>52494487.640259989</v>
      </c>
      <c r="J52" s="13">
        <f>SUM(G52:I52)</f>
        <v>149922199.85348997</v>
      </c>
      <c r="K52" s="13">
        <f t="shared" ref="K52:M53" si="11">+C52-G52</f>
        <v>38774826.710230008</v>
      </c>
      <c r="L52" s="13">
        <f t="shared" si="11"/>
        <v>-38108093.135459989</v>
      </c>
      <c r="M52" s="13">
        <f t="shared" si="11"/>
        <v>-662470.90126000345</v>
      </c>
      <c r="N52" s="13">
        <f>SUM(K52:M52)</f>
        <v>4262.6735100150108</v>
      </c>
      <c r="O52" s="18">
        <f t="shared" ref="O52:O53" si="12">+G52/C52*100</f>
        <v>0.24875665596551258</v>
      </c>
      <c r="P52" s="18">
        <f t="shared" si="4"/>
        <v>99.320314652461619</v>
      </c>
      <c r="Q52" s="18">
        <f>((G52+H52+I52)/(C52+D52+E52))*100</f>
        <v>99.997156823793361</v>
      </c>
      <c r="R52" s="18">
        <f>+J52/F52*100</f>
        <v>99.997156823793361</v>
      </c>
    </row>
    <row r="53" spans="1:18" ht="25.5" x14ac:dyDescent="0.2">
      <c r="B53" s="22" t="s">
        <v>58</v>
      </c>
      <c r="C53" s="13">
        <v>132513.63</v>
      </c>
      <c r="D53" s="13">
        <v>132513.63</v>
      </c>
      <c r="E53" s="13">
        <v>150524.75199999998</v>
      </c>
      <c r="F53" s="13">
        <f>SUM(C53:E53)</f>
        <v>415552.01199999999</v>
      </c>
      <c r="G53" s="13">
        <v>96561.921770000001</v>
      </c>
      <c r="H53" s="13">
        <v>126196.07878</v>
      </c>
      <c r="I53" s="13">
        <v>192754.90925999999</v>
      </c>
      <c r="J53" s="13">
        <f>SUM(G53:I53)</f>
        <v>415512.90980999998</v>
      </c>
      <c r="K53" s="13">
        <f t="shared" si="11"/>
        <v>35951.708230000004</v>
      </c>
      <c r="L53" s="13">
        <f t="shared" si="11"/>
        <v>6317.5512200000085</v>
      </c>
      <c r="M53" s="13">
        <f t="shared" si="11"/>
        <v>-42230.157260000007</v>
      </c>
      <c r="N53" s="13">
        <f>SUM(K53:M53)</f>
        <v>39.102190000005066</v>
      </c>
      <c r="O53" s="18">
        <f t="shared" si="12"/>
        <v>72.869426163934975</v>
      </c>
      <c r="P53" s="18">
        <f t="shared" si="4"/>
        <v>84.050976699528945</v>
      </c>
      <c r="Q53" s="18">
        <f>((G53+H53+I53)/(C53+D53+E53))*100</f>
        <v>99.990590301846495</v>
      </c>
      <c r="R53" s="18">
        <f>+J53/F53*100</f>
        <v>99.990590301846495</v>
      </c>
    </row>
    <row r="54" spans="1:18" x14ac:dyDescent="0.2">
      <c r="C54" s="13"/>
      <c r="D54" s="13"/>
      <c r="E54" s="13"/>
      <c r="F54" s="13"/>
      <c r="G54" s="13"/>
      <c r="H54" s="13"/>
      <c r="I54" s="13"/>
      <c r="J54" s="13"/>
      <c r="K54" s="13"/>
      <c r="L54" s="13"/>
      <c r="M54" s="13"/>
      <c r="N54" s="13"/>
    </row>
    <row r="55" spans="1:18" x14ac:dyDescent="0.2">
      <c r="C55" s="13"/>
      <c r="D55" s="13"/>
      <c r="E55" s="13"/>
      <c r="F55" s="13"/>
      <c r="G55" s="13"/>
      <c r="H55" s="13"/>
      <c r="I55" s="13"/>
      <c r="J55" s="13"/>
      <c r="K55" s="13"/>
      <c r="L55" s="13"/>
      <c r="M55" s="13"/>
      <c r="N55" s="13"/>
    </row>
    <row r="56" spans="1:18" x14ac:dyDescent="0.2">
      <c r="A56" s="23"/>
      <c r="B56" s="23"/>
      <c r="C56" s="24"/>
      <c r="D56" s="24"/>
      <c r="E56" s="24"/>
      <c r="F56" s="24"/>
      <c r="G56" s="24"/>
      <c r="H56" s="24"/>
      <c r="I56" s="24"/>
      <c r="J56" s="24"/>
      <c r="K56" s="24"/>
      <c r="L56" s="24"/>
      <c r="M56" s="24"/>
      <c r="N56" s="24"/>
      <c r="O56" s="25"/>
      <c r="P56" s="25"/>
      <c r="Q56" s="25"/>
      <c r="R56" s="25"/>
    </row>
    <row r="57" spans="1:18" x14ac:dyDescent="0.2">
      <c r="A57" s="26"/>
      <c r="B57" s="26"/>
      <c r="C57" s="27"/>
      <c r="D57" s="27"/>
      <c r="E57" s="27"/>
      <c r="F57" s="27"/>
      <c r="G57" s="27"/>
      <c r="H57" s="27"/>
      <c r="I57" s="27"/>
      <c r="J57" s="27"/>
      <c r="K57" s="27"/>
      <c r="L57" s="27"/>
      <c r="M57" s="27"/>
      <c r="N57" s="27"/>
      <c r="O57" s="28"/>
      <c r="P57" s="28"/>
      <c r="Q57" s="28"/>
      <c r="R57" s="28"/>
    </row>
    <row r="58" spans="1:18" x14ac:dyDescent="0.2">
      <c r="A58" s="26" t="s">
        <v>59</v>
      </c>
      <c r="B58" s="112" t="s">
        <v>334</v>
      </c>
      <c r="C58" s="112"/>
      <c r="D58" s="112"/>
      <c r="E58" s="112"/>
      <c r="F58" s="112"/>
      <c r="G58" s="27"/>
      <c r="H58" s="27"/>
      <c r="I58" s="27"/>
      <c r="J58" s="27"/>
      <c r="K58" s="27"/>
      <c r="L58" s="27"/>
      <c r="M58" s="27"/>
      <c r="N58" s="27"/>
      <c r="O58" s="28"/>
      <c r="P58" s="28"/>
      <c r="Q58" s="28"/>
      <c r="R58" s="28"/>
    </row>
    <row r="59" spans="1:18" x14ac:dyDescent="0.2">
      <c r="A59" s="26" t="s">
        <v>60</v>
      </c>
      <c r="B59" s="88" t="s">
        <v>61</v>
      </c>
      <c r="C59" s="88"/>
      <c r="D59" s="88"/>
      <c r="E59" s="88"/>
      <c r="F59" s="88"/>
      <c r="G59" s="27"/>
      <c r="H59" s="27"/>
      <c r="I59" s="27"/>
      <c r="J59" s="27"/>
      <c r="K59" s="27"/>
      <c r="L59" s="27"/>
      <c r="M59" s="27"/>
      <c r="N59" s="27"/>
      <c r="O59" s="28"/>
      <c r="P59" s="28"/>
      <c r="Q59" s="28"/>
      <c r="R59" s="28"/>
    </row>
    <row r="60" spans="1:18" x14ac:dyDescent="0.2">
      <c r="A60" s="26" t="s">
        <v>62</v>
      </c>
      <c r="B60" s="26" t="s">
        <v>63</v>
      </c>
      <c r="C60" s="27"/>
      <c r="D60" s="27"/>
      <c r="E60" s="27"/>
      <c r="F60" s="27"/>
      <c r="G60" s="27"/>
      <c r="H60" s="27"/>
      <c r="I60" s="27"/>
      <c r="J60" s="27"/>
      <c r="K60" s="27"/>
      <c r="L60" s="27"/>
      <c r="M60" s="27"/>
      <c r="N60" s="27"/>
      <c r="O60" s="28"/>
      <c r="P60" s="28"/>
      <c r="Q60" s="28"/>
      <c r="R60" s="28"/>
    </row>
    <row r="61" spans="1:18" x14ac:dyDescent="0.2">
      <c r="A61" s="26" t="s">
        <v>64</v>
      </c>
      <c r="B61" s="26" t="s">
        <v>65</v>
      </c>
      <c r="C61" s="27"/>
      <c r="D61" s="27"/>
      <c r="E61" s="27"/>
      <c r="F61" s="27"/>
      <c r="G61" s="27"/>
      <c r="H61" s="27"/>
      <c r="I61" s="27"/>
      <c r="J61" s="27"/>
      <c r="K61" s="27"/>
      <c r="L61" s="27"/>
      <c r="M61" s="27"/>
      <c r="N61" s="27"/>
      <c r="O61" s="28"/>
      <c r="P61" s="28"/>
      <c r="Q61" s="28"/>
      <c r="R61" s="28"/>
    </row>
    <row r="62" spans="1:18" x14ac:dyDescent="0.2">
      <c r="A62" s="29" t="s">
        <v>66</v>
      </c>
      <c r="B62" s="26" t="s">
        <v>68</v>
      </c>
      <c r="C62" s="27"/>
      <c r="D62" s="27"/>
      <c r="E62" s="27"/>
      <c r="F62" s="27"/>
      <c r="G62" s="27"/>
      <c r="H62" s="27"/>
      <c r="I62" s="27"/>
      <c r="J62" s="27"/>
      <c r="K62" s="27"/>
      <c r="L62" s="27"/>
      <c r="M62" s="27"/>
      <c r="N62" s="27"/>
      <c r="O62" s="28"/>
      <c r="P62" s="28"/>
      <c r="Q62" s="28"/>
      <c r="R62" s="28"/>
    </row>
    <row r="63" spans="1:18" x14ac:dyDescent="0.2">
      <c r="A63" s="26" t="s">
        <v>67</v>
      </c>
      <c r="B63" s="26" t="s">
        <v>70</v>
      </c>
      <c r="C63" s="27"/>
      <c r="D63" s="27"/>
      <c r="E63" s="27"/>
      <c r="F63" s="27"/>
      <c r="G63" s="27"/>
      <c r="H63" s="27"/>
      <c r="I63" s="27"/>
      <c r="J63" s="27"/>
      <c r="K63" s="27"/>
      <c r="L63" s="27"/>
      <c r="M63" s="27"/>
      <c r="N63" s="27"/>
      <c r="O63" s="28"/>
      <c r="P63" s="28"/>
      <c r="Q63" s="28"/>
      <c r="R63" s="28"/>
    </row>
    <row r="64" spans="1:18" x14ac:dyDescent="0.2">
      <c r="A64" s="26" t="s">
        <v>69</v>
      </c>
      <c r="B64" s="26" t="s">
        <v>71</v>
      </c>
      <c r="C64" s="13"/>
      <c r="D64" s="13"/>
      <c r="E64" s="13"/>
      <c r="F64" s="13"/>
      <c r="G64" s="13"/>
      <c r="H64" s="13"/>
      <c r="I64" s="13"/>
      <c r="J64" s="13"/>
      <c r="K64" s="13"/>
      <c r="L64" s="13"/>
      <c r="M64" s="13"/>
      <c r="N64" s="13"/>
    </row>
    <row r="65" spans="2:14" x14ac:dyDescent="0.2">
      <c r="C65" s="13"/>
      <c r="D65" s="13"/>
      <c r="E65" s="13"/>
      <c r="F65" s="13"/>
      <c r="G65" s="13"/>
      <c r="H65" s="13"/>
      <c r="I65" s="13"/>
      <c r="J65" s="13"/>
      <c r="K65" s="13"/>
      <c r="L65" s="13"/>
      <c r="M65" s="13"/>
      <c r="N65" s="13"/>
    </row>
    <row r="66" spans="2:14" hidden="1" x14ac:dyDescent="0.2">
      <c r="B66" s="7" t="s">
        <v>336</v>
      </c>
      <c r="C66" s="13"/>
      <c r="D66" s="13"/>
      <c r="F66" s="13" t="s">
        <v>337</v>
      </c>
      <c r="G66" s="13"/>
      <c r="I66" s="13"/>
      <c r="J66" s="13"/>
      <c r="L66" s="13" t="s">
        <v>338</v>
      </c>
      <c r="M66" s="13"/>
      <c r="N66" s="13"/>
    </row>
    <row r="67" spans="2:14" hidden="1" x14ac:dyDescent="0.2">
      <c r="C67" s="13"/>
      <c r="D67" s="13"/>
      <c r="F67" s="13"/>
      <c r="G67" s="13"/>
      <c r="I67" s="13"/>
      <c r="J67" s="13"/>
      <c r="L67" s="13"/>
      <c r="M67" s="13"/>
      <c r="N67" s="13"/>
    </row>
    <row r="68" spans="2:14" hidden="1" x14ac:dyDescent="0.2">
      <c r="C68" s="13"/>
      <c r="D68" s="13"/>
      <c r="F68" s="13"/>
      <c r="G68" s="13"/>
      <c r="I68" s="13"/>
      <c r="J68" s="13"/>
      <c r="L68" s="13"/>
      <c r="M68" s="13"/>
      <c r="N68" s="13"/>
    </row>
    <row r="69" spans="2:14" hidden="1" x14ac:dyDescent="0.2">
      <c r="C69" s="13"/>
      <c r="D69" s="13"/>
      <c r="F69" s="13"/>
      <c r="G69" s="13"/>
      <c r="I69" s="13"/>
      <c r="J69" s="13"/>
      <c r="L69" s="13"/>
      <c r="M69" s="13"/>
      <c r="N69" s="13"/>
    </row>
    <row r="70" spans="2:14" ht="15" hidden="1" x14ac:dyDescent="0.35">
      <c r="B70" s="109" t="s">
        <v>339</v>
      </c>
      <c r="C70" s="13"/>
      <c r="D70" s="13"/>
      <c r="F70" s="113" t="s">
        <v>340</v>
      </c>
      <c r="G70" s="113"/>
      <c r="I70" s="13"/>
      <c r="J70" s="13"/>
      <c r="L70" s="113" t="s">
        <v>341</v>
      </c>
      <c r="M70" s="113"/>
      <c r="N70" s="113"/>
    </row>
    <row r="71" spans="2:14" hidden="1" x14ac:dyDescent="0.2">
      <c r="B71" s="7" t="s">
        <v>342</v>
      </c>
      <c r="C71" s="13"/>
      <c r="D71" s="13"/>
      <c r="F71" s="114" t="s">
        <v>343</v>
      </c>
      <c r="G71" s="114"/>
      <c r="I71" s="13"/>
      <c r="J71" s="13"/>
      <c r="L71" s="114" t="s">
        <v>344</v>
      </c>
      <c r="M71" s="114"/>
      <c r="N71" s="114"/>
    </row>
    <row r="72" spans="2:14" hidden="1" x14ac:dyDescent="0.2">
      <c r="B72" s="110" t="s">
        <v>346</v>
      </c>
      <c r="C72" s="13"/>
      <c r="D72" s="13"/>
      <c r="E72" s="13"/>
      <c r="F72" s="7" t="s">
        <v>345</v>
      </c>
      <c r="G72" s="13"/>
      <c r="H72" s="13"/>
      <c r="I72" s="13"/>
      <c r="J72" s="13"/>
      <c r="K72" s="13"/>
      <c r="L72" s="7" t="s">
        <v>345</v>
      </c>
      <c r="M72" s="13"/>
      <c r="N72" s="13"/>
    </row>
    <row r="73" spans="2:14" hidden="1" x14ac:dyDescent="0.2">
      <c r="C73" s="13"/>
      <c r="D73" s="13"/>
      <c r="E73" s="13"/>
      <c r="F73" s="13"/>
      <c r="G73" s="13"/>
      <c r="H73" s="13"/>
      <c r="I73" s="13"/>
      <c r="J73" s="13"/>
      <c r="K73" s="13"/>
      <c r="L73" s="13"/>
      <c r="M73" s="13"/>
      <c r="N73" s="13"/>
    </row>
    <row r="74" spans="2:14" hidden="1" x14ac:dyDescent="0.2">
      <c r="C74" s="13"/>
      <c r="D74" s="13"/>
      <c r="E74" s="13"/>
      <c r="F74" s="13"/>
      <c r="G74" s="13"/>
      <c r="H74" s="13"/>
      <c r="I74" s="13"/>
      <c r="J74" s="13"/>
      <c r="K74" s="13"/>
      <c r="L74" s="13"/>
      <c r="M74" s="13"/>
      <c r="N74" s="13"/>
    </row>
    <row r="75" spans="2:14" hidden="1" x14ac:dyDescent="0.2">
      <c r="C75" s="13"/>
      <c r="D75" s="13"/>
      <c r="E75" s="13"/>
      <c r="F75" s="13"/>
      <c r="G75" s="13"/>
      <c r="H75" s="13"/>
      <c r="I75" s="13"/>
      <c r="J75" s="13"/>
      <c r="K75" s="13"/>
      <c r="L75" s="13"/>
      <c r="M75" s="13"/>
      <c r="N75" s="13"/>
    </row>
  </sheetData>
  <mergeCells count="10">
    <mergeCell ref="O5:R5"/>
    <mergeCell ref="B58:F58"/>
    <mergeCell ref="F70:G70"/>
    <mergeCell ref="L70:N70"/>
    <mergeCell ref="F71:G71"/>
    <mergeCell ref="L71:N71"/>
    <mergeCell ref="A5:B6"/>
    <mergeCell ref="C5:F5"/>
    <mergeCell ref="G5:J5"/>
    <mergeCell ref="K5:N5"/>
  </mergeCells>
  <pageMargins left="0.2" right="0.2" top="0.63" bottom="0.23" header="0.17" footer="0.17"/>
  <pageSetup paperSize="9" scale="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8"/>
  <sheetViews>
    <sheetView view="pageBreakPreview" zoomScale="115" zoomScaleNormal="175" zoomScaleSheetLayoutView="115" workbookViewId="0">
      <pane xSplit="1" ySplit="7" topLeftCell="B8" activePane="bottomRight" state="frozen"/>
      <selection pane="topRight" activeCell="B1" sqref="B1"/>
      <selection pane="bottomLeft" activeCell="A8" sqref="A8"/>
      <selection pane="bottomRight" activeCell="C302" sqref="C302"/>
    </sheetView>
  </sheetViews>
  <sheetFormatPr defaultColWidth="9.140625" defaultRowHeight="11.25" x14ac:dyDescent="0.2"/>
  <cols>
    <col min="1" max="1" width="30.28515625" style="46" customWidth="1"/>
    <col min="2" max="2" width="14" style="46" customWidth="1"/>
    <col min="3" max="4" width="13.85546875" style="46" customWidth="1"/>
    <col min="5" max="5" width="13.85546875" style="85" customWidth="1"/>
    <col min="6" max="6" width="13.85546875" style="86" customWidth="1"/>
    <col min="7" max="7" width="13.85546875" style="36" customWidth="1"/>
    <col min="8" max="8" width="11.5703125" style="86" customWidth="1"/>
    <col min="9" max="16384" width="9.140625" style="86"/>
  </cols>
  <sheetData>
    <row r="1" spans="1:22" s="33" customFormat="1" ht="12.75" customHeight="1" x14ac:dyDescent="0.2">
      <c r="A1" s="30"/>
      <c r="B1" s="31"/>
      <c r="C1" s="31"/>
      <c r="D1" s="31"/>
      <c r="E1" s="31"/>
      <c r="F1" s="32"/>
      <c r="G1" s="32"/>
      <c r="H1" s="32"/>
    </row>
    <row r="2" spans="1:22" s="36" customFormat="1" ht="14.25" x14ac:dyDescent="0.3">
      <c r="A2" s="34" t="s">
        <v>329</v>
      </c>
      <c r="B2" s="35"/>
      <c r="C2" s="35"/>
      <c r="D2" s="35"/>
      <c r="E2" s="35"/>
      <c r="F2" s="35"/>
      <c r="G2" s="35"/>
      <c r="H2" s="35"/>
    </row>
    <row r="3" spans="1:22" s="36" customFormat="1" x14ac:dyDescent="0.2">
      <c r="A3" s="37" t="s">
        <v>72</v>
      </c>
      <c r="B3" s="35"/>
      <c r="C3" s="35"/>
      <c r="D3" s="35"/>
      <c r="E3" s="35"/>
      <c r="F3" s="38"/>
      <c r="G3" s="38"/>
      <c r="H3" s="38"/>
    </row>
    <row r="4" spans="1:22" s="36" customFormat="1" x14ac:dyDescent="0.2">
      <c r="A4" s="39" t="s">
        <v>73</v>
      </c>
      <c r="B4" s="40"/>
      <c r="C4" s="40"/>
      <c r="D4" s="40"/>
      <c r="E4" s="40"/>
      <c r="F4" s="40"/>
      <c r="G4" s="40"/>
      <c r="H4" s="40"/>
    </row>
    <row r="5" spans="1:22" s="33" customFormat="1" ht="6" customHeight="1" x14ac:dyDescent="0.2">
      <c r="A5" s="127" t="s">
        <v>74</v>
      </c>
      <c r="B5" s="41"/>
      <c r="C5" s="130"/>
      <c r="D5" s="130"/>
      <c r="E5" s="131"/>
      <c r="F5" s="41"/>
      <c r="G5" s="42"/>
      <c r="H5" s="42"/>
    </row>
    <row r="6" spans="1:22" s="33" customFormat="1" ht="14.25" customHeight="1" x14ac:dyDescent="0.2">
      <c r="A6" s="128"/>
      <c r="B6" s="132" t="s">
        <v>75</v>
      </c>
      <c r="C6" s="125" t="s">
        <v>347</v>
      </c>
      <c r="D6" s="125"/>
      <c r="E6" s="126"/>
      <c r="F6" s="134" t="s">
        <v>76</v>
      </c>
      <c r="G6" s="136" t="s">
        <v>77</v>
      </c>
      <c r="H6" s="138" t="s">
        <v>78</v>
      </c>
    </row>
    <row r="7" spans="1:22" s="33" customFormat="1" ht="37.15" customHeight="1" x14ac:dyDescent="0.2">
      <c r="A7" s="129"/>
      <c r="B7" s="133"/>
      <c r="C7" s="43" t="s">
        <v>79</v>
      </c>
      <c r="D7" s="43" t="s">
        <v>80</v>
      </c>
      <c r="E7" s="43" t="s">
        <v>20</v>
      </c>
      <c r="F7" s="135"/>
      <c r="G7" s="137"/>
      <c r="H7" s="139"/>
    </row>
    <row r="8" spans="1:22" s="46" customFormat="1" x14ac:dyDescent="0.2">
      <c r="A8" s="44"/>
      <c r="B8" s="45"/>
      <c r="C8" s="45"/>
      <c r="D8" s="45"/>
      <c r="E8" s="45"/>
      <c r="F8" s="45"/>
      <c r="G8" s="45"/>
      <c r="H8" s="45"/>
    </row>
    <row r="9" spans="1:22" s="46" customFormat="1" ht="13.5" x14ac:dyDescent="0.2">
      <c r="A9" s="47" t="s">
        <v>81</v>
      </c>
      <c r="B9" s="45"/>
      <c r="C9" s="45"/>
      <c r="D9" s="45"/>
      <c r="E9" s="45"/>
      <c r="F9" s="45"/>
      <c r="G9" s="45"/>
      <c r="H9" s="45"/>
    </row>
    <row r="10" spans="1:22" s="46" customFormat="1" ht="11.25" customHeight="1" x14ac:dyDescent="0.2">
      <c r="A10" s="48" t="s">
        <v>82</v>
      </c>
      <c r="B10" s="49">
        <f t="shared" ref="B10:G10" si="0">SUM(B11:B15)</f>
        <v>3574118.8149999999</v>
      </c>
      <c r="C10" s="49">
        <f t="shared" si="0"/>
        <v>3458085.5289799999</v>
      </c>
      <c r="D10" s="49">
        <f t="shared" si="0"/>
        <v>96408.99781999999</v>
      </c>
      <c r="E10" s="49">
        <f t="shared" si="0"/>
        <v>3554494.5267999996</v>
      </c>
      <c r="F10" s="49">
        <f t="shared" si="0"/>
        <v>19624.288200000003</v>
      </c>
      <c r="G10" s="49">
        <f t="shared" si="0"/>
        <v>116033.28601999993</v>
      </c>
      <c r="H10" s="50">
        <f t="shared" ref="H10:H15" si="1">E10/B10*100</f>
        <v>99.450933524715509</v>
      </c>
      <c r="I10" s="52"/>
      <c r="J10" s="52"/>
      <c r="K10" s="52"/>
      <c r="L10" s="52"/>
      <c r="M10" s="52"/>
      <c r="N10" s="52"/>
      <c r="O10" s="52"/>
      <c r="P10" s="52"/>
      <c r="Q10" s="52"/>
      <c r="R10" s="52"/>
      <c r="S10" s="52"/>
      <c r="T10" s="52"/>
      <c r="U10" s="52"/>
      <c r="V10" s="52"/>
    </row>
    <row r="11" spans="1:22" s="46" customFormat="1" ht="11.25" customHeight="1" x14ac:dyDescent="0.2">
      <c r="A11" s="53" t="s">
        <v>83</v>
      </c>
      <c r="B11" s="54">
        <v>892975.81499999994</v>
      </c>
      <c r="C11" s="55">
        <v>850638.61676999996</v>
      </c>
      <c r="D11" s="54">
        <v>42337.138129999978</v>
      </c>
      <c r="E11" s="55">
        <f>SUM(C11:D11)</f>
        <v>892975.75489999994</v>
      </c>
      <c r="F11" s="55">
        <f>B11-E11</f>
        <v>6.0100000002421439E-2</v>
      </c>
      <c r="G11" s="55">
        <f>B11-C11</f>
        <v>42337.19822999998</v>
      </c>
      <c r="H11" s="56">
        <f t="shared" si="1"/>
        <v>99.999993269694542</v>
      </c>
    </row>
    <row r="12" spans="1:22" s="46" customFormat="1" ht="11.25" customHeight="1" x14ac:dyDescent="0.2">
      <c r="A12" s="58" t="s">
        <v>84</v>
      </c>
      <c r="B12" s="54">
        <v>44605</v>
      </c>
      <c r="C12" s="55">
        <v>39987.845130000002</v>
      </c>
      <c r="D12" s="54">
        <v>1782.9901200000002</v>
      </c>
      <c r="E12" s="55">
        <f>SUM(C12:D12)</f>
        <v>41770.835250000004</v>
      </c>
      <c r="F12" s="55">
        <f>B12-E12</f>
        <v>2834.1647499999963</v>
      </c>
      <c r="G12" s="55">
        <f>B12-C12</f>
        <v>4617.1548699999985</v>
      </c>
      <c r="H12" s="56">
        <f t="shared" si="1"/>
        <v>93.646082838246841</v>
      </c>
    </row>
    <row r="13" spans="1:22" s="46" customFormat="1" ht="11.25" customHeight="1" x14ac:dyDescent="0.2">
      <c r="A13" s="53" t="s">
        <v>85</v>
      </c>
      <c r="B13" s="54">
        <v>168865</v>
      </c>
      <c r="C13" s="55">
        <v>128158.943</v>
      </c>
      <c r="D13" s="54">
        <v>30448.953420000002</v>
      </c>
      <c r="E13" s="55">
        <f>SUM(C13:D13)</f>
        <v>158607.89642</v>
      </c>
      <c r="F13" s="55">
        <f>B13-E13</f>
        <v>10257.103579999995</v>
      </c>
      <c r="G13" s="55">
        <f>B13-C13</f>
        <v>40706.057000000001</v>
      </c>
      <c r="H13" s="56">
        <f t="shared" si="1"/>
        <v>93.925855813815772</v>
      </c>
    </row>
    <row r="14" spans="1:22" s="46" customFormat="1" ht="11.25" customHeight="1" x14ac:dyDescent="0.2">
      <c r="A14" s="53" t="s">
        <v>86</v>
      </c>
      <c r="B14" s="54">
        <v>2422908</v>
      </c>
      <c r="C14" s="55">
        <v>2407745.75337</v>
      </c>
      <c r="D14" s="54">
        <v>15161.966480000001</v>
      </c>
      <c r="E14" s="55">
        <f>SUM(C14:D14)</f>
        <v>2422907.71985</v>
      </c>
      <c r="F14" s="55">
        <f>B14-E14</f>
        <v>0.28015000000596046</v>
      </c>
      <c r="G14" s="55">
        <f>B14-C14</f>
        <v>15162.246629999951</v>
      </c>
      <c r="H14" s="56">
        <f t="shared" si="1"/>
        <v>99.999988437447897</v>
      </c>
    </row>
    <row r="15" spans="1:22" s="46" customFormat="1" ht="11.25" customHeight="1" x14ac:dyDescent="0.2">
      <c r="A15" s="53" t="s">
        <v>87</v>
      </c>
      <c r="B15" s="54">
        <v>44765</v>
      </c>
      <c r="C15" s="55">
        <v>31554.370709999999</v>
      </c>
      <c r="D15" s="54">
        <v>6677.94967</v>
      </c>
      <c r="E15" s="55">
        <f>SUM(C15:D15)</f>
        <v>38232.320379999997</v>
      </c>
      <c r="F15" s="55">
        <f>B15-E15</f>
        <v>6532.6796200000026</v>
      </c>
      <c r="G15" s="55">
        <f>B15-C15</f>
        <v>13210.629290000001</v>
      </c>
      <c r="H15" s="56">
        <f t="shared" si="1"/>
        <v>85.406724852004913</v>
      </c>
    </row>
    <row r="16" spans="1:22" s="46" customFormat="1" ht="11.25" customHeight="1" x14ac:dyDescent="0.2">
      <c r="B16" s="59"/>
      <c r="C16" s="59"/>
      <c r="D16" s="59"/>
      <c r="E16" s="59"/>
      <c r="F16" s="59"/>
      <c r="G16" s="59"/>
      <c r="H16" s="50"/>
    </row>
    <row r="17" spans="1:8" s="46" customFormat="1" ht="11.25" customHeight="1" x14ac:dyDescent="0.2">
      <c r="A17" s="48" t="s">
        <v>88</v>
      </c>
      <c r="B17" s="54">
        <v>1363837</v>
      </c>
      <c r="C17" s="55">
        <v>1098035.89509</v>
      </c>
      <c r="D17" s="54">
        <v>34932.597470000001</v>
      </c>
      <c r="E17" s="55">
        <f>SUM(C17:D17)</f>
        <v>1132968.4925599999</v>
      </c>
      <c r="F17" s="55">
        <f>B17-E17</f>
        <v>230868.50744000007</v>
      </c>
      <c r="G17" s="55">
        <f>B17-C17</f>
        <v>265801.10490999999</v>
      </c>
      <c r="H17" s="56">
        <f>E17/B17*100</f>
        <v>83.072133441166358</v>
      </c>
    </row>
    <row r="18" spans="1:8" s="46" customFormat="1" ht="11.25" customHeight="1" x14ac:dyDescent="0.2">
      <c r="A18" s="53"/>
      <c r="B18" s="60"/>
      <c r="C18" s="59"/>
      <c r="D18" s="60"/>
      <c r="E18" s="59"/>
      <c r="F18" s="59"/>
      <c r="G18" s="59"/>
      <c r="H18" s="50"/>
    </row>
    <row r="19" spans="1:8" s="46" customFormat="1" ht="11.25" customHeight="1" x14ac:dyDescent="0.2">
      <c r="A19" s="48" t="s">
        <v>89</v>
      </c>
      <c r="B19" s="54">
        <v>122537.55499999999</v>
      </c>
      <c r="C19" s="55">
        <v>118700.43189000001</v>
      </c>
      <c r="D19" s="54">
        <v>3816.4238799999998</v>
      </c>
      <c r="E19" s="55">
        <f>SUM(C19:D19)</f>
        <v>122516.85577000001</v>
      </c>
      <c r="F19" s="55">
        <f>B19-E19</f>
        <v>20.6992299999838</v>
      </c>
      <c r="G19" s="55">
        <f>B19-C19</f>
        <v>3837.1231099999859</v>
      </c>
      <c r="H19" s="56">
        <f>E19/B19*100</f>
        <v>99.983107848038927</v>
      </c>
    </row>
    <row r="20" spans="1:8" s="46" customFormat="1" ht="11.25" customHeight="1" x14ac:dyDescent="0.2">
      <c r="A20" s="53"/>
      <c r="B20" s="60"/>
      <c r="C20" s="59"/>
      <c r="D20" s="60"/>
      <c r="E20" s="59"/>
      <c r="F20" s="59"/>
      <c r="G20" s="59"/>
      <c r="H20" s="50"/>
    </row>
    <row r="21" spans="1:8" s="46" customFormat="1" ht="11.25" customHeight="1" x14ac:dyDescent="0.2">
      <c r="A21" s="48" t="s">
        <v>90</v>
      </c>
      <c r="B21" s="54">
        <v>1521088.3639999998</v>
      </c>
      <c r="C21" s="55">
        <v>1392993.2956500002</v>
      </c>
      <c r="D21" s="54">
        <v>114402.00553000001</v>
      </c>
      <c r="E21" s="55">
        <f>SUM(C21:D21)</f>
        <v>1507395.3011800002</v>
      </c>
      <c r="F21" s="55">
        <f>B21-E21</f>
        <v>13693.062819999643</v>
      </c>
      <c r="G21" s="55">
        <f>B21-C21</f>
        <v>128095.06834999961</v>
      </c>
      <c r="H21" s="56">
        <f>E21/B21*100</f>
        <v>99.099785183814632</v>
      </c>
    </row>
    <row r="22" spans="1:8" s="46" customFormat="1" ht="11.25" customHeight="1" x14ac:dyDescent="0.2">
      <c r="A22" s="53"/>
      <c r="B22" s="59"/>
      <c r="C22" s="59"/>
      <c r="D22" s="59"/>
      <c r="E22" s="59"/>
      <c r="F22" s="59"/>
      <c r="G22" s="59"/>
      <c r="H22" s="50"/>
    </row>
    <row r="23" spans="1:8" s="46" customFormat="1" ht="11.25" customHeight="1" x14ac:dyDescent="0.2">
      <c r="A23" s="48" t="s">
        <v>91</v>
      </c>
      <c r="B23" s="49">
        <f t="shared" ref="B23:G23" si="2">SUM(B24:B31)</f>
        <v>7063936.6050000004</v>
      </c>
      <c r="C23" s="49">
        <f t="shared" si="2"/>
        <v>6061304.4452699982</v>
      </c>
      <c r="D23" s="49">
        <f t="shared" si="2"/>
        <v>640371.44949999999</v>
      </c>
      <c r="E23" s="49">
        <f t="shared" si="2"/>
        <v>6701675.8947699992</v>
      </c>
      <c r="F23" s="49">
        <f t="shared" si="2"/>
        <v>362260.71023000084</v>
      </c>
      <c r="G23" s="49">
        <f t="shared" si="2"/>
        <v>1002632.1597300012</v>
      </c>
      <c r="H23" s="50">
        <f t="shared" ref="H23:H31" si="3">E23/B23*100</f>
        <v>94.871687976735444</v>
      </c>
    </row>
    <row r="24" spans="1:8" s="46" customFormat="1" ht="11.25" customHeight="1" x14ac:dyDescent="0.2">
      <c r="A24" s="53" t="s">
        <v>92</v>
      </c>
      <c r="B24" s="54">
        <v>4718711.5080000004</v>
      </c>
      <c r="C24" s="55">
        <v>3951566.2069599992</v>
      </c>
      <c r="D24" s="54">
        <v>424744.17677999998</v>
      </c>
      <c r="E24" s="55">
        <f t="shared" ref="E24:E31" si="4">SUM(C24:D24)</f>
        <v>4376310.3837399995</v>
      </c>
      <c r="F24" s="55">
        <f t="shared" ref="F24:F31" si="5">B24-E24</f>
        <v>342401.12426000088</v>
      </c>
      <c r="G24" s="55">
        <f t="shared" ref="G24:G31" si="6">B24-C24</f>
        <v>767145.30104000121</v>
      </c>
      <c r="H24" s="56">
        <f t="shared" si="3"/>
        <v>92.743758043281488</v>
      </c>
    </row>
    <row r="25" spans="1:8" s="46" customFormat="1" ht="11.25" customHeight="1" x14ac:dyDescent="0.2">
      <c r="A25" s="53" t="s">
        <v>93</v>
      </c>
      <c r="B25" s="54">
        <v>277710</v>
      </c>
      <c r="C25" s="55">
        <v>275262.55576999998</v>
      </c>
      <c r="D25" s="54">
        <v>2447.3135899999997</v>
      </c>
      <c r="E25" s="55">
        <f t="shared" si="4"/>
        <v>277709.86935999995</v>
      </c>
      <c r="F25" s="55">
        <f t="shared" si="5"/>
        <v>0.13064000004669651</v>
      </c>
      <c r="G25" s="55">
        <f t="shared" si="6"/>
        <v>2447.4442300000228</v>
      </c>
      <c r="H25" s="56">
        <f t="shared" si="3"/>
        <v>99.999952958121767</v>
      </c>
    </row>
    <row r="26" spans="1:8" s="46" customFormat="1" ht="11.25" customHeight="1" x14ac:dyDescent="0.2">
      <c r="A26" s="53" t="s">
        <v>94</v>
      </c>
      <c r="B26" s="54">
        <v>1670189.5209999999</v>
      </c>
      <c r="C26" s="55">
        <v>1474134.4058000001</v>
      </c>
      <c r="D26" s="54">
        <v>185677.71761999998</v>
      </c>
      <c r="E26" s="55">
        <f t="shared" si="4"/>
        <v>1659812.1234200001</v>
      </c>
      <c r="F26" s="55">
        <f t="shared" si="5"/>
        <v>10377.397579999873</v>
      </c>
      <c r="G26" s="55">
        <f t="shared" si="6"/>
        <v>196055.11519999988</v>
      </c>
      <c r="H26" s="56">
        <f t="shared" si="3"/>
        <v>99.378669459392455</v>
      </c>
    </row>
    <row r="27" spans="1:8" s="46" customFormat="1" ht="11.25" customHeight="1" x14ac:dyDescent="0.2">
      <c r="A27" s="53" t="s">
        <v>95</v>
      </c>
      <c r="B27" s="54">
        <v>118786.87699999999</v>
      </c>
      <c r="C27" s="55">
        <v>113136.49934000001</v>
      </c>
      <c r="D27" s="54">
        <v>186.88151999999999</v>
      </c>
      <c r="E27" s="55">
        <f t="shared" si="4"/>
        <v>113323.38086</v>
      </c>
      <c r="F27" s="55">
        <f t="shared" si="5"/>
        <v>5463.4961399999884</v>
      </c>
      <c r="G27" s="55">
        <f t="shared" si="6"/>
        <v>5650.3776599999837</v>
      </c>
      <c r="H27" s="56">
        <f t="shared" si="3"/>
        <v>95.400589460736484</v>
      </c>
    </row>
    <row r="28" spans="1:8" s="46" customFormat="1" ht="11.25" customHeight="1" x14ac:dyDescent="0.2">
      <c r="A28" s="53" t="s">
        <v>96</v>
      </c>
      <c r="B28" s="54">
        <v>99705.345000000001</v>
      </c>
      <c r="C28" s="55">
        <v>96725.775999999998</v>
      </c>
      <c r="D28" s="54">
        <v>2979.4851600000002</v>
      </c>
      <c r="E28" s="55">
        <f t="shared" si="4"/>
        <v>99705.261159999995</v>
      </c>
      <c r="F28" s="55">
        <f t="shared" si="5"/>
        <v>8.3840000006603077E-2</v>
      </c>
      <c r="G28" s="55">
        <f t="shared" si="6"/>
        <v>2979.5690000000031</v>
      </c>
      <c r="H28" s="56">
        <f t="shared" si="3"/>
        <v>99.999915912231174</v>
      </c>
    </row>
    <row r="29" spans="1:8" s="46" customFormat="1" ht="11.25" customHeight="1" x14ac:dyDescent="0.2">
      <c r="A29" s="53" t="s">
        <v>97</v>
      </c>
      <c r="B29" s="54">
        <v>65684.789999999994</v>
      </c>
      <c r="C29" s="55">
        <v>44714.381299999994</v>
      </c>
      <c r="D29" s="54">
        <v>16952.202799999999</v>
      </c>
      <c r="E29" s="55">
        <f t="shared" si="4"/>
        <v>61666.584099999993</v>
      </c>
      <c r="F29" s="55">
        <f t="shared" si="5"/>
        <v>4018.2059000000008</v>
      </c>
      <c r="G29" s="55">
        <f t="shared" si="6"/>
        <v>20970.4087</v>
      </c>
      <c r="H29" s="56">
        <f t="shared" si="3"/>
        <v>93.882593063021133</v>
      </c>
    </row>
    <row r="30" spans="1:8" s="46" customFormat="1" ht="11.25" customHeight="1" x14ac:dyDescent="0.2">
      <c r="A30" s="53" t="s">
        <v>98</v>
      </c>
      <c r="B30" s="54">
        <v>70515.75</v>
      </c>
      <c r="C30" s="55">
        <v>64699.11105</v>
      </c>
      <c r="D30" s="54">
        <v>5816.6117699999995</v>
      </c>
      <c r="E30" s="55">
        <f t="shared" si="4"/>
        <v>70515.722819999995</v>
      </c>
      <c r="F30" s="55">
        <f t="shared" si="5"/>
        <v>2.718000000459142E-2</v>
      </c>
      <c r="G30" s="55">
        <f t="shared" si="6"/>
        <v>5816.6389500000005</v>
      </c>
      <c r="H30" s="56">
        <f t="shared" si="3"/>
        <v>99.999961455419523</v>
      </c>
    </row>
    <row r="31" spans="1:8" s="46" customFormat="1" ht="11.25" customHeight="1" x14ac:dyDescent="0.2">
      <c r="A31" s="53" t="s">
        <v>99</v>
      </c>
      <c r="B31" s="54">
        <v>42632.813999999998</v>
      </c>
      <c r="C31" s="55">
        <v>41065.509050000001</v>
      </c>
      <c r="D31" s="54">
        <v>1567.06026</v>
      </c>
      <c r="E31" s="55">
        <f t="shared" si="4"/>
        <v>42632.569309999999</v>
      </c>
      <c r="F31" s="55">
        <f t="shared" si="5"/>
        <v>0.24468999999953667</v>
      </c>
      <c r="G31" s="55">
        <f t="shared" si="6"/>
        <v>1567.3049499999979</v>
      </c>
      <c r="H31" s="56">
        <f t="shared" si="3"/>
        <v>99.999426052429939</v>
      </c>
    </row>
    <row r="32" spans="1:8" s="46" customFormat="1" ht="11.25" customHeight="1" x14ac:dyDescent="0.2">
      <c r="A32" s="53"/>
      <c r="B32" s="59"/>
      <c r="C32" s="59"/>
      <c r="D32" s="59"/>
      <c r="E32" s="59"/>
      <c r="F32" s="59"/>
      <c r="G32" s="59"/>
      <c r="H32" s="50"/>
    </row>
    <row r="33" spans="1:8" s="46" customFormat="1" ht="11.25" customHeight="1" x14ac:dyDescent="0.2">
      <c r="A33" s="48" t="s">
        <v>100</v>
      </c>
      <c r="B33" s="61">
        <f t="shared" ref="B33:G33" si="7">+B34+B35</f>
        <v>945383.16599999997</v>
      </c>
      <c r="C33" s="61">
        <f t="shared" si="7"/>
        <v>854614.31039</v>
      </c>
      <c r="D33" s="61">
        <f t="shared" si="7"/>
        <v>26601.591259999997</v>
      </c>
      <c r="E33" s="61">
        <f t="shared" si="7"/>
        <v>881215.90165000013</v>
      </c>
      <c r="F33" s="61">
        <f t="shared" si="7"/>
        <v>64167.264349999867</v>
      </c>
      <c r="G33" s="61">
        <f t="shared" si="7"/>
        <v>90768.855609999911</v>
      </c>
      <c r="H33" s="50">
        <f>E33/B33*100</f>
        <v>93.212565374789008</v>
      </c>
    </row>
    <row r="34" spans="1:8" s="46" customFormat="1" ht="11.25" customHeight="1" x14ac:dyDescent="0.2">
      <c r="A34" s="53" t="s">
        <v>101</v>
      </c>
      <c r="B34" s="54">
        <v>773976.16599999997</v>
      </c>
      <c r="C34" s="55">
        <v>690186.15193000005</v>
      </c>
      <c r="D34" s="54">
        <v>22425.939339999997</v>
      </c>
      <c r="E34" s="55">
        <f>SUM(C34:D34)</f>
        <v>712612.09127000009</v>
      </c>
      <c r="F34" s="55">
        <f>B34-E34</f>
        <v>61364.074729999877</v>
      </c>
      <c r="G34" s="55">
        <f>B34-C34</f>
        <v>83790.014069999917</v>
      </c>
      <c r="H34" s="56">
        <f>E34/B34*100</f>
        <v>92.071580828239632</v>
      </c>
    </row>
    <row r="35" spans="1:8" s="46" customFormat="1" ht="11.25" customHeight="1" x14ac:dyDescent="0.2">
      <c r="A35" s="53" t="s">
        <v>102</v>
      </c>
      <c r="B35" s="54">
        <v>171407</v>
      </c>
      <c r="C35" s="55">
        <v>164428.15846000001</v>
      </c>
      <c r="D35" s="54">
        <v>4175.6519200000002</v>
      </c>
      <c r="E35" s="55">
        <f>SUM(C35:D35)</f>
        <v>168603.81038000001</v>
      </c>
      <c r="F35" s="55">
        <f>B35-E35</f>
        <v>2803.1896199999901</v>
      </c>
      <c r="G35" s="55">
        <f>B35-C35</f>
        <v>6978.841539999994</v>
      </c>
      <c r="H35" s="56">
        <f>E35/B35*100</f>
        <v>98.364600267200302</v>
      </c>
    </row>
    <row r="36" spans="1:8" s="46" customFormat="1" ht="11.25" customHeight="1" x14ac:dyDescent="0.2">
      <c r="A36" s="53"/>
      <c r="B36" s="59"/>
      <c r="C36" s="59"/>
      <c r="D36" s="59"/>
      <c r="E36" s="59"/>
      <c r="F36" s="59"/>
      <c r="G36" s="59"/>
      <c r="H36" s="50"/>
    </row>
    <row r="37" spans="1:8" s="46" customFormat="1" ht="11.25" customHeight="1" x14ac:dyDescent="0.2">
      <c r="A37" s="48" t="s">
        <v>103</v>
      </c>
      <c r="B37" s="61">
        <f t="shared" ref="B37:G37" si="8">SUM(B38:B43)</f>
        <v>95472075.252350003</v>
      </c>
      <c r="C37" s="61">
        <f t="shared" si="8"/>
        <v>90806345.692970008</v>
      </c>
      <c r="D37" s="61">
        <f t="shared" si="8"/>
        <v>4326276.2204199983</v>
      </c>
      <c r="E37" s="61">
        <f t="shared" si="8"/>
        <v>95132621.913389996</v>
      </c>
      <c r="F37" s="61">
        <f t="shared" si="8"/>
        <v>339453.33896000101</v>
      </c>
      <c r="G37" s="61">
        <f t="shared" si="8"/>
        <v>4665729.5593800023</v>
      </c>
      <c r="H37" s="50">
        <f t="shared" ref="H37:H43" si="9">E37/B37*100</f>
        <v>99.644447511942346</v>
      </c>
    </row>
    <row r="38" spans="1:8" s="46" customFormat="1" ht="11.25" customHeight="1" x14ac:dyDescent="0.2">
      <c r="A38" s="53" t="s">
        <v>104</v>
      </c>
      <c r="B38" s="54">
        <v>95237680.689349994</v>
      </c>
      <c r="C38" s="55">
        <v>90646371.187219992</v>
      </c>
      <c r="D38" s="54">
        <v>4318008.8940599989</v>
      </c>
      <c r="E38" s="55">
        <f t="shared" ref="E38:E43" si="10">SUM(C38:D38)</f>
        <v>94964380.081279993</v>
      </c>
      <c r="F38" s="55">
        <f t="shared" ref="F38:F43" si="11">B38-E38</f>
        <v>273300.60807000101</v>
      </c>
      <c r="G38" s="55">
        <f t="shared" ref="G38:G43" si="12">B38-C38</f>
        <v>4591309.5021300018</v>
      </c>
      <c r="H38" s="56">
        <f t="shared" si="9"/>
        <v>99.713033112427979</v>
      </c>
    </row>
    <row r="39" spans="1:8" s="46" customFormat="1" ht="11.25" customHeight="1" x14ac:dyDescent="0.2">
      <c r="A39" s="62" t="s">
        <v>105</v>
      </c>
      <c r="B39" s="54">
        <v>14384.743</v>
      </c>
      <c r="C39" s="55">
        <v>9802.1481100000001</v>
      </c>
      <c r="D39" s="54">
        <v>657.06650999999999</v>
      </c>
      <c r="E39" s="55">
        <f t="shared" si="10"/>
        <v>10459.214620000001</v>
      </c>
      <c r="F39" s="55">
        <f t="shared" si="11"/>
        <v>3925.5283799999997</v>
      </c>
      <c r="G39" s="55">
        <f t="shared" si="12"/>
        <v>4582.5948900000003</v>
      </c>
      <c r="H39" s="56">
        <f t="shared" si="9"/>
        <v>72.710472616716203</v>
      </c>
    </row>
    <row r="40" spans="1:8" s="46" customFormat="1" ht="11.25" customHeight="1" x14ac:dyDescent="0.2">
      <c r="A40" s="62" t="s">
        <v>106</v>
      </c>
      <c r="B40" s="54">
        <v>3366</v>
      </c>
      <c r="C40" s="55">
        <v>2083.1316000000002</v>
      </c>
      <c r="D40" s="54">
        <v>943.80903999999998</v>
      </c>
      <c r="E40" s="55">
        <f t="shared" si="10"/>
        <v>3026.9406400000003</v>
      </c>
      <c r="F40" s="55">
        <f t="shared" si="11"/>
        <v>339.05935999999974</v>
      </c>
      <c r="G40" s="55">
        <f t="shared" si="12"/>
        <v>1282.8683999999998</v>
      </c>
      <c r="H40" s="56">
        <f t="shared" si="9"/>
        <v>89.92693523469994</v>
      </c>
    </row>
    <row r="41" spans="1:8" s="46" customFormat="1" ht="11.25" customHeight="1" x14ac:dyDescent="0.2">
      <c r="A41" s="53" t="s">
        <v>107</v>
      </c>
      <c r="B41" s="54">
        <v>105521.9</v>
      </c>
      <c r="C41" s="55">
        <v>102504.16373999999</v>
      </c>
      <c r="D41" s="54">
        <v>3017.7362599999997</v>
      </c>
      <c r="E41" s="55">
        <f t="shared" si="10"/>
        <v>105521.9</v>
      </c>
      <c r="F41" s="55">
        <f t="shared" si="11"/>
        <v>0</v>
      </c>
      <c r="G41" s="55">
        <f t="shared" si="12"/>
        <v>3017.7362600000051</v>
      </c>
      <c r="H41" s="56">
        <f t="shared" si="9"/>
        <v>100</v>
      </c>
    </row>
    <row r="42" spans="1:8" s="46" customFormat="1" ht="11.25" customHeight="1" x14ac:dyDescent="0.2">
      <c r="A42" s="53" t="s">
        <v>108</v>
      </c>
      <c r="B42" s="54">
        <v>30711.919999999998</v>
      </c>
      <c r="C42" s="55">
        <v>30711.918829999999</v>
      </c>
      <c r="D42" s="54">
        <v>0</v>
      </c>
      <c r="E42" s="55">
        <f t="shared" si="10"/>
        <v>30711.918829999999</v>
      </c>
      <c r="F42" s="55">
        <f t="shared" si="11"/>
        <v>1.1699999995471444E-3</v>
      </c>
      <c r="G42" s="55">
        <f t="shared" si="12"/>
        <v>1.1699999995471444E-3</v>
      </c>
      <c r="H42" s="56">
        <f t="shared" si="9"/>
        <v>99.999996190404246</v>
      </c>
    </row>
    <row r="43" spans="1:8" s="46" customFormat="1" ht="11.25" customHeight="1" x14ac:dyDescent="0.2">
      <c r="A43" s="53" t="s">
        <v>109</v>
      </c>
      <c r="B43" s="54">
        <v>80410</v>
      </c>
      <c r="C43" s="55">
        <v>14873.143470000001</v>
      </c>
      <c r="D43" s="54">
        <v>3648.7145499999997</v>
      </c>
      <c r="E43" s="55">
        <f t="shared" si="10"/>
        <v>18521.85802</v>
      </c>
      <c r="F43" s="55">
        <f t="shared" si="11"/>
        <v>61888.14198</v>
      </c>
      <c r="G43" s="55">
        <f t="shared" si="12"/>
        <v>65536.856530000005</v>
      </c>
      <c r="H43" s="56">
        <f t="shared" si="9"/>
        <v>23.034271881606767</v>
      </c>
    </row>
    <row r="44" spans="1:8" s="46" customFormat="1" ht="11.25" customHeight="1" x14ac:dyDescent="0.2">
      <c r="A44" s="53"/>
      <c r="B44" s="55"/>
      <c r="C44" s="55"/>
      <c r="D44" s="55"/>
      <c r="E44" s="55"/>
      <c r="F44" s="55"/>
      <c r="G44" s="55"/>
      <c r="H44" s="56"/>
    </row>
    <row r="45" spans="1:8" s="46" customFormat="1" ht="11.25" customHeight="1" x14ac:dyDescent="0.2">
      <c r="A45" s="48" t="s">
        <v>110</v>
      </c>
      <c r="B45" s="54">
        <v>11838386.620640002</v>
      </c>
      <c r="C45" s="55">
        <v>10928044.170070002</v>
      </c>
      <c r="D45" s="54">
        <v>713746.43131999997</v>
      </c>
      <c r="E45" s="55">
        <f>SUM(C45:D45)</f>
        <v>11641790.601390002</v>
      </c>
      <c r="F45" s="55">
        <f>B45-E45</f>
        <v>196596.0192499999</v>
      </c>
      <c r="G45" s="55">
        <f>B45-C45</f>
        <v>910342.45057000034</v>
      </c>
      <c r="H45" s="56">
        <f>E45/B45*100</f>
        <v>98.339334357375705</v>
      </c>
    </row>
    <row r="46" spans="1:8" s="46" customFormat="1" ht="11.25" customHeight="1" x14ac:dyDescent="0.2">
      <c r="A46" s="63"/>
      <c r="B46" s="59"/>
      <c r="C46" s="59"/>
      <c r="D46" s="59"/>
      <c r="E46" s="59"/>
      <c r="F46" s="59"/>
      <c r="G46" s="59"/>
      <c r="H46" s="50"/>
    </row>
    <row r="47" spans="1:8" s="46" customFormat="1" ht="11.25" customHeight="1" x14ac:dyDescent="0.2">
      <c r="A47" s="48" t="s">
        <v>111</v>
      </c>
      <c r="B47" s="54">
        <v>494075.43099999998</v>
      </c>
      <c r="C47" s="55">
        <v>351261.53010000003</v>
      </c>
      <c r="D47" s="54">
        <v>9537.2706500000004</v>
      </c>
      <c r="E47" s="55">
        <f>SUM(C47:D47)</f>
        <v>360798.80075000005</v>
      </c>
      <c r="F47" s="55">
        <f>B47-E47</f>
        <v>133276.63024999993</v>
      </c>
      <c r="G47" s="55">
        <f>B47-C47</f>
        <v>142813.90089999995</v>
      </c>
      <c r="H47" s="56">
        <f>E47/B47*100</f>
        <v>73.025043973498057</v>
      </c>
    </row>
    <row r="48" spans="1:8" s="46" customFormat="1" ht="11.25" customHeight="1" x14ac:dyDescent="0.2">
      <c r="A48" s="53"/>
      <c r="B48" s="59"/>
      <c r="C48" s="59"/>
      <c r="D48" s="59"/>
      <c r="E48" s="59"/>
      <c r="F48" s="59"/>
      <c r="G48" s="59"/>
      <c r="H48" s="50"/>
    </row>
    <row r="49" spans="1:8" s="46" customFormat="1" ht="11.25" customHeight="1" x14ac:dyDescent="0.2">
      <c r="A49" s="48" t="s">
        <v>112</v>
      </c>
      <c r="B49" s="61">
        <f t="shared" ref="B49:G49" si="13">SUM(B50:B55)</f>
        <v>4428148.5920000002</v>
      </c>
      <c r="C49" s="61">
        <f t="shared" si="13"/>
        <v>3758884.3707399997</v>
      </c>
      <c r="D49" s="61">
        <f t="shared" si="13"/>
        <v>406256.39459999994</v>
      </c>
      <c r="E49" s="61">
        <f t="shared" si="13"/>
        <v>4165140.7653399995</v>
      </c>
      <c r="F49" s="61">
        <f t="shared" si="13"/>
        <v>263007.82666000049</v>
      </c>
      <c r="G49" s="61">
        <f t="shared" si="13"/>
        <v>669264.22126000072</v>
      </c>
      <c r="H49" s="50">
        <f t="shared" ref="H49:H55" si="14">E49/B49*100</f>
        <v>94.060546497126211</v>
      </c>
    </row>
    <row r="50" spans="1:8" s="46" customFormat="1" ht="11.25" customHeight="1" x14ac:dyDescent="0.2">
      <c r="A50" s="53" t="s">
        <v>92</v>
      </c>
      <c r="B50" s="54">
        <v>3358022.5550000002</v>
      </c>
      <c r="C50" s="55">
        <v>2862453.0680099996</v>
      </c>
      <c r="D50" s="54">
        <v>287287.29704999999</v>
      </c>
      <c r="E50" s="55">
        <f t="shared" ref="E50:E55" si="15">SUM(C50:D50)</f>
        <v>3149740.3650599997</v>
      </c>
      <c r="F50" s="55">
        <f t="shared" ref="F50:F55" si="16">B50-E50</f>
        <v>208282.18994000042</v>
      </c>
      <c r="G50" s="55">
        <f t="shared" ref="G50:G55" si="17">B50-C50</f>
        <v>495569.48699000059</v>
      </c>
      <c r="H50" s="56">
        <f t="shared" si="14"/>
        <v>93.797474956507543</v>
      </c>
    </row>
    <row r="51" spans="1:8" s="46" customFormat="1" ht="11.25" customHeight="1" x14ac:dyDescent="0.2">
      <c r="A51" s="53" t="s">
        <v>113</v>
      </c>
      <c r="B51" s="54">
        <v>551151.46100000001</v>
      </c>
      <c r="C51" s="55">
        <v>439856.27464999998</v>
      </c>
      <c r="D51" s="54">
        <v>79040.833809999982</v>
      </c>
      <c r="E51" s="55">
        <f t="shared" si="15"/>
        <v>518897.10845999996</v>
      </c>
      <c r="F51" s="55">
        <f t="shared" si="16"/>
        <v>32254.352540000051</v>
      </c>
      <c r="G51" s="55">
        <f t="shared" si="17"/>
        <v>111295.18635000003</v>
      </c>
      <c r="H51" s="56">
        <f t="shared" si="14"/>
        <v>94.147824178588166</v>
      </c>
    </row>
    <row r="52" spans="1:8" s="46" customFormat="1" ht="11.25" customHeight="1" x14ac:dyDescent="0.2">
      <c r="A52" s="53" t="s">
        <v>114</v>
      </c>
      <c r="B52" s="54">
        <v>240727.67600000001</v>
      </c>
      <c r="C52" s="55">
        <v>203692.11009999999</v>
      </c>
      <c r="D52" s="54">
        <v>32718.029489999997</v>
      </c>
      <c r="E52" s="55">
        <f t="shared" si="15"/>
        <v>236410.13958999998</v>
      </c>
      <c r="F52" s="55">
        <f t="shared" si="16"/>
        <v>4317.5364100000297</v>
      </c>
      <c r="G52" s="55">
        <f t="shared" si="17"/>
        <v>37035.565900000016</v>
      </c>
      <c r="H52" s="56">
        <f t="shared" si="14"/>
        <v>98.206464465681123</v>
      </c>
    </row>
    <row r="53" spans="1:8" s="46" customFormat="1" ht="11.25" customHeight="1" x14ac:dyDescent="0.2">
      <c r="A53" s="53" t="s">
        <v>115</v>
      </c>
      <c r="B53" s="54">
        <v>229735.58199999999</v>
      </c>
      <c r="C53" s="55">
        <v>206057.47881999999</v>
      </c>
      <c r="D53" s="54">
        <v>5530.5503099999996</v>
      </c>
      <c r="E53" s="55">
        <f t="shared" si="15"/>
        <v>211588.02912999998</v>
      </c>
      <c r="F53" s="55">
        <f t="shared" si="16"/>
        <v>18147.552870000014</v>
      </c>
      <c r="G53" s="55">
        <f t="shared" si="17"/>
        <v>23678.103180000006</v>
      </c>
      <c r="H53" s="56">
        <f t="shared" si="14"/>
        <v>92.10067821796973</v>
      </c>
    </row>
    <row r="54" spans="1:8" s="46" customFormat="1" ht="11.25" customHeight="1" x14ac:dyDescent="0.2">
      <c r="A54" s="53" t="s">
        <v>116</v>
      </c>
      <c r="B54" s="54">
        <v>27252.067999999999</v>
      </c>
      <c r="C54" s="55">
        <v>27036.772840000001</v>
      </c>
      <c r="D54" s="54">
        <v>209.27403000000001</v>
      </c>
      <c r="E54" s="55">
        <f t="shared" si="15"/>
        <v>27246.046870000002</v>
      </c>
      <c r="F54" s="55">
        <f t="shared" si="16"/>
        <v>6.0211299999973562</v>
      </c>
      <c r="G54" s="55">
        <f t="shared" si="17"/>
        <v>215.29515999999785</v>
      </c>
      <c r="H54" s="56">
        <f t="shared" si="14"/>
        <v>99.977905786819562</v>
      </c>
    </row>
    <row r="55" spans="1:8" s="46" customFormat="1" ht="11.25" customHeight="1" x14ac:dyDescent="0.2">
      <c r="A55" s="53" t="s">
        <v>117</v>
      </c>
      <c r="B55" s="54">
        <v>21259.25</v>
      </c>
      <c r="C55" s="55">
        <v>19788.66632</v>
      </c>
      <c r="D55" s="54">
        <v>1470.4099099999999</v>
      </c>
      <c r="E55" s="55">
        <f t="shared" si="15"/>
        <v>21259.076229999999</v>
      </c>
      <c r="F55" s="55">
        <f t="shared" si="16"/>
        <v>0.17377000000124099</v>
      </c>
      <c r="G55" s="55">
        <f t="shared" si="17"/>
        <v>1470.5836799999997</v>
      </c>
      <c r="H55" s="56">
        <f t="shared" si="14"/>
        <v>99.999182614626562</v>
      </c>
    </row>
    <row r="56" spans="1:8" s="46" customFormat="1" ht="11.25" customHeight="1" x14ac:dyDescent="0.2">
      <c r="A56" s="53"/>
      <c r="B56" s="59"/>
      <c r="C56" s="59"/>
      <c r="D56" s="59"/>
      <c r="E56" s="59"/>
      <c r="F56" s="59"/>
      <c r="G56" s="59"/>
      <c r="H56" s="50"/>
    </row>
    <row r="57" spans="1:8" s="46" customFormat="1" ht="11.25" customHeight="1" x14ac:dyDescent="0.2">
      <c r="A57" s="48" t="s">
        <v>118</v>
      </c>
      <c r="B57" s="64">
        <f t="shared" ref="B57:G57" si="18">SUM(B58:B67)</f>
        <v>4453131.8420000002</v>
      </c>
      <c r="C57" s="64">
        <f t="shared" si="18"/>
        <v>3988318.980029983</v>
      </c>
      <c r="D57" s="64">
        <f t="shared" si="18"/>
        <v>259303.17709000001</v>
      </c>
      <c r="E57" s="64">
        <f t="shared" si="18"/>
        <v>4247622.1571199829</v>
      </c>
      <c r="F57" s="64">
        <f t="shared" si="18"/>
        <v>205509.68488001672</v>
      </c>
      <c r="G57" s="64">
        <f t="shared" si="18"/>
        <v>464812.86197001697</v>
      </c>
      <c r="H57" s="50">
        <f t="shared" ref="H57:H67" si="19">E57/B57*100</f>
        <v>95.38505276350142</v>
      </c>
    </row>
    <row r="58" spans="1:8" s="46" customFormat="1" ht="11.25" customHeight="1" x14ac:dyDescent="0.2">
      <c r="A58" s="53" t="s">
        <v>119</v>
      </c>
      <c r="B58" s="54">
        <v>202202.88500000007</v>
      </c>
      <c r="C58" s="55">
        <v>155383.63347998328</v>
      </c>
      <c r="D58" s="54">
        <v>13044.632680000021</v>
      </c>
      <c r="E58" s="55">
        <f t="shared" ref="E58:E67" si="20">SUM(C58:D58)</f>
        <v>168428.26615998329</v>
      </c>
      <c r="F58" s="55">
        <f t="shared" ref="F58:F67" si="21">B58-E58</f>
        <v>33774.618840016774</v>
      </c>
      <c r="G58" s="55">
        <f t="shared" ref="G58:G67" si="22">B58-C58</f>
        <v>46819.251520016784</v>
      </c>
      <c r="H58" s="56">
        <f t="shared" si="19"/>
        <v>83.296668175621349</v>
      </c>
    </row>
    <row r="59" spans="1:8" s="46" customFormat="1" ht="11.25" customHeight="1" x14ac:dyDescent="0.2">
      <c r="A59" s="53" t="s">
        <v>120</v>
      </c>
      <c r="B59" s="54">
        <v>1632896.196</v>
      </c>
      <c r="C59" s="55">
        <v>1533064.7770600002</v>
      </c>
      <c r="D59" s="54">
        <v>66854.690319999994</v>
      </c>
      <c r="E59" s="55">
        <f t="shared" si="20"/>
        <v>1599919.4673800003</v>
      </c>
      <c r="F59" s="55">
        <f t="shared" si="21"/>
        <v>32976.728619999718</v>
      </c>
      <c r="G59" s="55">
        <f t="shared" si="22"/>
        <v>99831.41893999977</v>
      </c>
      <c r="H59" s="56">
        <f t="shared" si="19"/>
        <v>97.980476119622267</v>
      </c>
    </row>
    <row r="60" spans="1:8" s="46" customFormat="1" ht="11.25" customHeight="1" x14ac:dyDescent="0.2">
      <c r="A60" s="53" t="s">
        <v>121</v>
      </c>
      <c r="B60" s="54">
        <v>1945997.6070000001</v>
      </c>
      <c r="C60" s="55">
        <v>1721692.8201699997</v>
      </c>
      <c r="D60" s="54">
        <v>144817.59095000001</v>
      </c>
      <c r="E60" s="55">
        <f t="shared" si="20"/>
        <v>1866510.4111199998</v>
      </c>
      <c r="F60" s="55">
        <f t="shared" si="21"/>
        <v>79487.195880000247</v>
      </c>
      <c r="G60" s="55">
        <f t="shared" si="22"/>
        <v>224304.78683000035</v>
      </c>
      <c r="H60" s="56">
        <f t="shared" si="19"/>
        <v>95.915349762298035</v>
      </c>
    </row>
    <row r="61" spans="1:8" s="46" customFormat="1" ht="11.25" customHeight="1" x14ac:dyDescent="0.2">
      <c r="A61" s="53" t="s">
        <v>122</v>
      </c>
      <c r="B61" s="54">
        <v>56149.118000000002</v>
      </c>
      <c r="C61" s="55">
        <v>50625.197709999993</v>
      </c>
      <c r="D61" s="54">
        <v>2240.3572000000004</v>
      </c>
      <c r="E61" s="55">
        <f t="shared" si="20"/>
        <v>52865.554909999992</v>
      </c>
      <c r="F61" s="55">
        <f t="shared" si="21"/>
        <v>3283.5630900000106</v>
      </c>
      <c r="G61" s="55">
        <f t="shared" si="22"/>
        <v>5523.9202900000091</v>
      </c>
      <c r="H61" s="56">
        <f t="shared" si="19"/>
        <v>94.152066484819912</v>
      </c>
    </row>
    <row r="62" spans="1:8" s="46" customFormat="1" ht="11.25" customHeight="1" x14ac:dyDescent="0.2">
      <c r="A62" s="53" t="s">
        <v>123</v>
      </c>
      <c r="B62" s="54">
        <v>344532.68099999992</v>
      </c>
      <c r="C62" s="55">
        <v>272485.32558999996</v>
      </c>
      <c r="D62" s="54">
        <v>19176.139310000002</v>
      </c>
      <c r="E62" s="55">
        <f t="shared" si="20"/>
        <v>291661.46489999996</v>
      </c>
      <c r="F62" s="55">
        <f t="shared" si="21"/>
        <v>52871.216099999961</v>
      </c>
      <c r="G62" s="55">
        <f t="shared" si="22"/>
        <v>72047.35540999996</v>
      </c>
      <c r="H62" s="56">
        <f t="shared" si="19"/>
        <v>84.654223237533756</v>
      </c>
    </row>
    <row r="63" spans="1:8" s="46" customFormat="1" ht="11.25" customHeight="1" x14ac:dyDescent="0.2">
      <c r="A63" s="53" t="s">
        <v>124</v>
      </c>
      <c r="B63" s="54">
        <v>3858</v>
      </c>
      <c r="C63" s="55">
        <v>3511.02862</v>
      </c>
      <c r="D63" s="54">
        <v>337.45888000000002</v>
      </c>
      <c r="E63" s="55">
        <f t="shared" si="20"/>
        <v>3848.4875000000002</v>
      </c>
      <c r="F63" s="55">
        <f t="shared" si="21"/>
        <v>9.5124999999998181</v>
      </c>
      <c r="G63" s="55">
        <f t="shared" si="22"/>
        <v>346.97137999999995</v>
      </c>
      <c r="H63" s="56">
        <f t="shared" si="19"/>
        <v>99.753434421980302</v>
      </c>
    </row>
    <row r="64" spans="1:8" s="46" customFormat="1" ht="11.25" customHeight="1" x14ac:dyDescent="0.2">
      <c r="A64" s="53" t="s">
        <v>125</v>
      </c>
      <c r="B64" s="54">
        <v>93363.644</v>
      </c>
      <c r="C64" s="55">
        <v>82585.051810000004</v>
      </c>
      <c r="D64" s="54">
        <v>8532.3183799999988</v>
      </c>
      <c r="E64" s="55">
        <f t="shared" si="20"/>
        <v>91117.370190000001</v>
      </c>
      <c r="F64" s="55">
        <f t="shared" si="21"/>
        <v>2246.2738099999988</v>
      </c>
      <c r="G64" s="55">
        <f t="shared" si="22"/>
        <v>10778.592189999996</v>
      </c>
      <c r="H64" s="56">
        <f t="shared" si="19"/>
        <v>97.59405940710711</v>
      </c>
    </row>
    <row r="65" spans="1:8" s="46" customFormat="1" ht="11.25" customHeight="1" x14ac:dyDescent="0.2">
      <c r="A65" s="53" t="s">
        <v>126</v>
      </c>
      <c r="B65" s="54">
        <v>13250.710999999999</v>
      </c>
      <c r="C65" s="55">
        <v>12810.138269999999</v>
      </c>
      <c r="D65" s="54">
        <v>440.34582</v>
      </c>
      <c r="E65" s="55">
        <f t="shared" si="20"/>
        <v>13250.48409</v>
      </c>
      <c r="F65" s="55">
        <f t="shared" si="21"/>
        <v>0.22690999999940686</v>
      </c>
      <c r="G65" s="55">
        <f t="shared" si="22"/>
        <v>440.57272999999986</v>
      </c>
      <c r="H65" s="56">
        <f t="shared" si="19"/>
        <v>99.998287563588107</v>
      </c>
    </row>
    <row r="66" spans="1:8" s="46" customFormat="1" ht="11.25" customHeight="1" x14ac:dyDescent="0.2">
      <c r="A66" s="62" t="s">
        <v>127</v>
      </c>
      <c r="B66" s="54">
        <v>17962</v>
      </c>
      <c r="C66" s="55">
        <v>13400.07906</v>
      </c>
      <c r="D66" s="54">
        <v>3704.6758799999998</v>
      </c>
      <c r="E66" s="55">
        <f t="shared" si="20"/>
        <v>17104.754939999999</v>
      </c>
      <c r="F66" s="55">
        <f t="shared" si="21"/>
        <v>857.2450600000011</v>
      </c>
      <c r="G66" s="55">
        <f t="shared" si="22"/>
        <v>4561.92094</v>
      </c>
      <c r="H66" s="56">
        <f t="shared" si="19"/>
        <v>95.227452065471539</v>
      </c>
    </row>
    <row r="67" spans="1:8" s="46" customFormat="1" ht="11.25" customHeight="1" x14ac:dyDescent="0.2">
      <c r="A67" s="53" t="s">
        <v>128</v>
      </c>
      <c r="B67" s="54">
        <v>142919</v>
      </c>
      <c r="C67" s="55">
        <v>142760.92825999999</v>
      </c>
      <c r="D67" s="54">
        <v>154.96767000000003</v>
      </c>
      <c r="E67" s="55">
        <f t="shared" si="20"/>
        <v>142915.89593</v>
      </c>
      <c r="F67" s="55">
        <f t="shared" si="21"/>
        <v>3.1040700000012293</v>
      </c>
      <c r="G67" s="55">
        <f t="shared" si="22"/>
        <v>158.07174000001396</v>
      </c>
      <c r="H67" s="56">
        <f t="shared" si="19"/>
        <v>99.997828091436403</v>
      </c>
    </row>
    <row r="68" spans="1:8" s="46" customFormat="1" ht="11.25" customHeight="1" x14ac:dyDescent="0.2">
      <c r="A68" s="53"/>
      <c r="B68" s="59"/>
      <c r="C68" s="59"/>
      <c r="D68" s="59"/>
      <c r="E68" s="59"/>
      <c r="F68" s="59"/>
      <c r="G68" s="59"/>
      <c r="H68" s="50"/>
    </row>
    <row r="69" spans="1:8" s="46" customFormat="1" ht="11.25" customHeight="1" x14ac:dyDescent="0.2">
      <c r="A69" s="48" t="s">
        <v>129</v>
      </c>
      <c r="B69" s="61">
        <f t="shared" ref="B69:G69" si="23">SUM(B70:B73)</f>
        <v>3833225.0409999997</v>
      </c>
      <c r="C69" s="61">
        <f t="shared" si="23"/>
        <v>1764694.7944500004</v>
      </c>
      <c r="D69" s="61">
        <f t="shared" si="23"/>
        <v>556531.2165499999</v>
      </c>
      <c r="E69" s="61">
        <f t="shared" si="23"/>
        <v>2321226.0110000004</v>
      </c>
      <c r="F69" s="61">
        <f t="shared" si="23"/>
        <v>1511999.0299999998</v>
      </c>
      <c r="G69" s="61">
        <f t="shared" si="23"/>
        <v>2068530.2465499998</v>
      </c>
      <c r="H69" s="50">
        <f>E69/B69*100</f>
        <v>60.555432727592908</v>
      </c>
    </row>
    <row r="70" spans="1:8" s="46" customFormat="1" ht="11.25" customHeight="1" x14ac:dyDescent="0.2">
      <c r="A70" s="53" t="s">
        <v>92</v>
      </c>
      <c r="B70" s="54">
        <v>3808495.1710000001</v>
      </c>
      <c r="C70" s="55">
        <v>1743203.2602100002</v>
      </c>
      <c r="D70" s="54">
        <v>554418.45447999996</v>
      </c>
      <c r="E70" s="55">
        <f>SUM(C70:D70)</f>
        <v>2297621.7146900003</v>
      </c>
      <c r="F70" s="55">
        <f>B70-E70</f>
        <v>1510873.4563099998</v>
      </c>
      <c r="G70" s="55">
        <f>B70-C70</f>
        <v>2065291.9107899999</v>
      </c>
      <c r="H70" s="56">
        <f>E70/B70*100</f>
        <v>60.328859865318186</v>
      </c>
    </row>
    <row r="71" spans="1:8" s="46" customFormat="1" ht="11.25" customHeight="1" x14ac:dyDescent="0.2">
      <c r="A71" s="53" t="s">
        <v>130</v>
      </c>
      <c r="B71" s="54">
        <v>19037.674999999999</v>
      </c>
      <c r="C71" s="55">
        <v>17269.985840000001</v>
      </c>
      <c r="D71" s="54">
        <v>1643.1736000000001</v>
      </c>
      <c r="E71" s="55">
        <f>SUM(C71:D71)</f>
        <v>18913.159440000003</v>
      </c>
      <c r="F71" s="55">
        <f>B71-E71</f>
        <v>124.51555999999619</v>
      </c>
      <c r="G71" s="55">
        <f>B71-C71</f>
        <v>1767.6891599999981</v>
      </c>
      <c r="H71" s="56">
        <f>E71/B71*100</f>
        <v>99.345951855990833</v>
      </c>
    </row>
    <row r="72" spans="1:8" s="46" customFormat="1" ht="11.25" customHeight="1" x14ac:dyDescent="0.2">
      <c r="A72" s="53" t="s">
        <v>131</v>
      </c>
      <c r="B72" s="54">
        <v>1223.1949999999999</v>
      </c>
      <c r="C72" s="55">
        <v>1179.4558</v>
      </c>
      <c r="D72" s="54">
        <v>43.638210000000001</v>
      </c>
      <c r="E72" s="55">
        <f>SUM(C72:D72)</f>
        <v>1223.09401</v>
      </c>
      <c r="F72" s="55">
        <f>B72-E72</f>
        <v>0.10098999999991065</v>
      </c>
      <c r="G72" s="55">
        <f>B72-C72</f>
        <v>43.739199999999983</v>
      </c>
      <c r="H72" s="56">
        <f>E72/B72*100</f>
        <v>99.991743753040197</v>
      </c>
    </row>
    <row r="73" spans="1:8" s="46" customFormat="1" ht="11.25" customHeight="1" x14ac:dyDescent="0.2">
      <c r="A73" s="53" t="s">
        <v>132</v>
      </c>
      <c r="B73" s="54">
        <v>4469</v>
      </c>
      <c r="C73" s="55">
        <v>3042.0925999999999</v>
      </c>
      <c r="D73" s="54">
        <v>425.95026000000001</v>
      </c>
      <c r="E73" s="55">
        <f>SUM(C73:D73)</f>
        <v>3468.04286</v>
      </c>
      <c r="F73" s="55">
        <f>B73-E73</f>
        <v>1000.95714</v>
      </c>
      <c r="G73" s="55">
        <f>B73-C73</f>
        <v>1426.9074000000001</v>
      </c>
      <c r="H73" s="56">
        <f>E73/B73*100</f>
        <v>77.602212127992843</v>
      </c>
    </row>
    <row r="74" spans="1:8" s="46" customFormat="1" ht="11.25" customHeight="1" x14ac:dyDescent="0.2">
      <c r="A74" s="53"/>
      <c r="B74" s="59"/>
      <c r="C74" s="59"/>
      <c r="D74" s="59"/>
      <c r="E74" s="59"/>
      <c r="F74" s="59"/>
      <c r="G74" s="59"/>
      <c r="H74" s="50"/>
    </row>
    <row r="75" spans="1:8" s="46" customFormat="1" ht="11.25" customHeight="1" x14ac:dyDescent="0.2">
      <c r="A75" s="48" t="s">
        <v>133</v>
      </c>
      <c r="B75" s="61">
        <f t="shared" ref="B75:G75" si="24">SUM(B76:B78)</f>
        <v>16035769.198199999</v>
      </c>
      <c r="C75" s="61">
        <f t="shared" si="24"/>
        <v>13848909.165679999</v>
      </c>
      <c r="D75" s="61">
        <f t="shared" si="24"/>
        <v>1620060.6782</v>
      </c>
      <c r="E75" s="61">
        <f t="shared" si="24"/>
        <v>15468969.843879998</v>
      </c>
      <c r="F75" s="61">
        <f t="shared" si="24"/>
        <v>566799.35432000004</v>
      </c>
      <c r="G75" s="61">
        <f t="shared" si="24"/>
        <v>2186860.0325199994</v>
      </c>
      <c r="H75" s="50">
        <f>E75/B75*100</f>
        <v>96.465405885340232</v>
      </c>
    </row>
    <row r="76" spans="1:8" s="46" customFormat="1" ht="11.25" customHeight="1" x14ac:dyDescent="0.2">
      <c r="A76" s="53" t="s">
        <v>134</v>
      </c>
      <c r="B76" s="54">
        <v>15759344.128199998</v>
      </c>
      <c r="C76" s="55">
        <v>13677669.788929999</v>
      </c>
      <c r="D76" s="54">
        <v>1515034.5946</v>
      </c>
      <c r="E76" s="55">
        <f>SUM(C76:D76)</f>
        <v>15192704.383529998</v>
      </c>
      <c r="F76" s="55">
        <f>B76-E76</f>
        <v>566639.74466999993</v>
      </c>
      <c r="G76" s="55">
        <f>B76-C76</f>
        <v>2081674.3392699994</v>
      </c>
      <c r="H76" s="56">
        <f>E76/B76*100</f>
        <v>96.404420513566635</v>
      </c>
    </row>
    <row r="77" spans="1:8" s="46" customFormat="1" ht="11.25" customHeight="1" x14ac:dyDescent="0.2">
      <c r="A77" s="53" t="s">
        <v>135</v>
      </c>
      <c r="B77" s="54">
        <v>92657.144</v>
      </c>
      <c r="C77" s="55">
        <v>86593.828930000018</v>
      </c>
      <c r="D77" s="54">
        <v>6047.6326399999989</v>
      </c>
      <c r="E77" s="55">
        <f>SUM(C77:D77)</f>
        <v>92641.461570000014</v>
      </c>
      <c r="F77" s="55">
        <f>B77-E77</f>
        <v>15.682429999986198</v>
      </c>
      <c r="G77" s="55">
        <f>B77-C77</f>
        <v>6063.3150699999824</v>
      </c>
      <c r="H77" s="56">
        <f>E77/B77*100</f>
        <v>99.983074775108562</v>
      </c>
    </row>
    <row r="78" spans="1:8" s="46" customFormat="1" ht="11.25" customHeight="1" x14ac:dyDescent="0.2">
      <c r="A78" s="53" t="s">
        <v>136</v>
      </c>
      <c r="B78" s="54">
        <v>183767.92600000001</v>
      </c>
      <c r="C78" s="55">
        <v>84645.547819999992</v>
      </c>
      <c r="D78" s="54">
        <v>98978.450959999987</v>
      </c>
      <c r="E78" s="55">
        <f>SUM(C78:D78)</f>
        <v>183623.99877999997</v>
      </c>
      <c r="F78" s="55">
        <f>B78-E78</f>
        <v>143.92722000004142</v>
      </c>
      <c r="G78" s="55">
        <f>B78-C78</f>
        <v>99122.378180000014</v>
      </c>
      <c r="H78" s="56">
        <f>E78/B78*100</f>
        <v>99.92167990185618</v>
      </c>
    </row>
    <row r="79" spans="1:8" s="46" customFormat="1" ht="11.25" customHeight="1" x14ac:dyDescent="0.2">
      <c r="A79" s="53"/>
      <c r="B79" s="59"/>
      <c r="C79" s="59"/>
      <c r="D79" s="59"/>
      <c r="E79" s="59"/>
      <c r="F79" s="59"/>
      <c r="G79" s="59"/>
      <c r="H79" s="50"/>
    </row>
    <row r="80" spans="1:8" s="46" customFormat="1" ht="11.25" customHeight="1" x14ac:dyDescent="0.2">
      <c r="A80" s="48" t="s">
        <v>137</v>
      </c>
      <c r="B80" s="61">
        <f t="shared" ref="B80:G80" si="25">SUM(B81:B84)</f>
        <v>1183826.4789999998</v>
      </c>
      <c r="C80" s="61">
        <f t="shared" si="25"/>
        <v>902588.04226000002</v>
      </c>
      <c r="D80" s="61">
        <f t="shared" si="25"/>
        <v>143266.25532</v>
      </c>
      <c r="E80" s="61">
        <f t="shared" si="25"/>
        <v>1045854.29758</v>
      </c>
      <c r="F80" s="61">
        <f t="shared" si="25"/>
        <v>137972.18141999995</v>
      </c>
      <c r="G80" s="61">
        <f t="shared" si="25"/>
        <v>281238.43673999992</v>
      </c>
      <c r="H80" s="50">
        <f>E80/B80*100</f>
        <v>88.3452360740784</v>
      </c>
    </row>
    <row r="81" spans="1:8" s="46" customFormat="1" ht="11.25" customHeight="1" x14ac:dyDescent="0.2">
      <c r="A81" s="53" t="s">
        <v>104</v>
      </c>
      <c r="B81" s="54">
        <v>1020769.661</v>
      </c>
      <c r="C81" s="55">
        <v>796651.12317000004</v>
      </c>
      <c r="D81" s="54">
        <v>122935.84077</v>
      </c>
      <c r="E81" s="55">
        <f>SUM(C81:D81)</f>
        <v>919586.96394000005</v>
      </c>
      <c r="F81" s="55">
        <f>B81-E81</f>
        <v>101182.69705999992</v>
      </c>
      <c r="G81" s="55">
        <f>B81-C81</f>
        <v>224118.53782999993</v>
      </c>
      <c r="H81" s="56">
        <f>E81/B81*100</f>
        <v>90.087607329465897</v>
      </c>
    </row>
    <row r="82" spans="1:8" s="46" customFormat="1" ht="11.25" customHeight="1" x14ac:dyDescent="0.2">
      <c r="A82" s="53" t="s">
        <v>138</v>
      </c>
      <c r="B82" s="54">
        <v>0</v>
      </c>
      <c r="C82" s="55">
        <v>0</v>
      </c>
      <c r="D82" s="54">
        <v>0</v>
      </c>
      <c r="E82" s="55">
        <f>SUM(C82:D82)</f>
        <v>0</v>
      </c>
      <c r="F82" s="55">
        <f>B82-E82</f>
        <v>0</v>
      </c>
      <c r="G82" s="55">
        <f>B82-C82</f>
        <v>0</v>
      </c>
      <c r="H82" s="56"/>
    </row>
    <row r="83" spans="1:8" s="46" customFormat="1" ht="11.25" customHeight="1" x14ac:dyDescent="0.2">
      <c r="A83" s="53" t="s">
        <v>139</v>
      </c>
      <c r="B83" s="54">
        <v>32650</v>
      </c>
      <c r="C83" s="55">
        <v>26587.808059999999</v>
      </c>
      <c r="D83" s="54">
        <v>6022.4388200000003</v>
      </c>
      <c r="E83" s="55">
        <f>SUM(C83:D83)</f>
        <v>32610.246879999999</v>
      </c>
      <c r="F83" s="55">
        <f>B83-E83</f>
        <v>39.753120000001218</v>
      </c>
      <c r="G83" s="55">
        <f>B83-C83</f>
        <v>6062.1919400000006</v>
      </c>
      <c r="H83" s="56">
        <f>E83/B83*100</f>
        <v>99.878244655436447</v>
      </c>
    </row>
    <row r="84" spans="1:8" s="46" customFormat="1" ht="11.25" customHeight="1" x14ac:dyDescent="0.2">
      <c r="A84" s="53" t="s">
        <v>140</v>
      </c>
      <c r="B84" s="54">
        <v>130406.818</v>
      </c>
      <c r="C84" s="55">
        <v>79349.111029999985</v>
      </c>
      <c r="D84" s="54">
        <v>14307.975729999998</v>
      </c>
      <c r="E84" s="55">
        <f>SUM(C84:D84)</f>
        <v>93657.086759999976</v>
      </c>
      <c r="F84" s="55">
        <f>B84-E84</f>
        <v>36749.731240000023</v>
      </c>
      <c r="G84" s="55">
        <f>B84-C84</f>
        <v>51057.706970000014</v>
      </c>
      <c r="H84" s="56">
        <f>E84/B84*100</f>
        <v>71.819164209650438</v>
      </c>
    </row>
    <row r="85" spans="1:8" s="46" customFormat="1" ht="11.25" customHeight="1" x14ac:dyDescent="0.2">
      <c r="A85" s="65"/>
      <c r="B85" s="54"/>
      <c r="C85" s="55"/>
      <c r="D85" s="54"/>
      <c r="E85" s="55"/>
      <c r="F85" s="55"/>
      <c r="G85" s="55"/>
      <c r="H85" s="56"/>
    </row>
    <row r="86" spans="1:8" s="46" customFormat="1" ht="11.25" customHeight="1" x14ac:dyDescent="0.2">
      <c r="A86" s="48" t="s">
        <v>141</v>
      </c>
      <c r="B86" s="61">
        <f t="shared" ref="B86:G86" si="26">SUM(B87:B93)</f>
        <v>50676152.602159999</v>
      </c>
      <c r="C86" s="61">
        <f t="shared" si="26"/>
        <v>47810138.845549993</v>
      </c>
      <c r="D86" s="61">
        <f t="shared" si="26"/>
        <v>2546352.029529999</v>
      </c>
      <c r="E86" s="61">
        <f t="shared" si="26"/>
        <v>50356490.875079989</v>
      </c>
      <c r="F86" s="61">
        <f t="shared" si="26"/>
        <v>319661.7270800086</v>
      </c>
      <c r="G86" s="61">
        <f t="shared" si="26"/>
        <v>2866013.7566100066</v>
      </c>
      <c r="H86" s="50">
        <f t="shared" ref="H86:H93" si="27">E86/B86*100</f>
        <v>99.369206795177291</v>
      </c>
    </row>
    <row r="87" spans="1:8" s="46" customFormat="1" ht="11.25" customHeight="1" x14ac:dyDescent="0.2">
      <c r="A87" s="53" t="s">
        <v>119</v>
      </c>
      <c r="B87" s="54">
        <v>1447705.7789800002</v>
      </c>
      <c r="C87" s="55">
        <v>1311971.0393300001</v>
      </c>
      <c r="D87" s="54">
        <v>97396.095529999991</v>
      </c>
      <c r="E87" s="55">
        <f t="shared" ref="E87:E93" si="28">SUM(C87:D87)</f>
        <v>1409367.1348600001</v>
      </c>
      <c r="F87" s="55">
        <f t="shared" ref="F87:F93" si="29">B87-E87</f>
        <v>38338.64412000007</v>
      </c>
      <c r="G87" s="55">
        <f t="shared" ref="G87:G93" si="30">B87-C87</f>
        <v>135734.73965000012</v>
      </c>
      <c r="H87" s="56">
        <f t="shared" si="27"/>
        <v>97.351765484626853</v>
      </c>
    </row>
    <row r="88" spans="1:8" s="46" customFormat="1" ht="11.25" customHeight="1" x14ac:dyDescent="0.2">
      <c r="A88" s="53" t="s">
        <v>142</v>
      </c>
      <c r="B88" s="54">
        <v>4771767.4881600011</v>
      </c>
      <c r="C88" s="55">
        <v>4454687.6909400001</v>
      </c>
      <c r="D88" s="54">
        <v>98513.056450000018</v>
      </c>
      <c r="E88" s="55">
        <f t="shared" si="28"/>
        <v>4553200.7473900001</v>
      </c>
      <c r="F88" s="55">
        <f t="shared" si="29"/>
        <v>218566.74077000096</v>
      </c>
      <c r="G88" s="55">
        <f t="shared" si="30"/>
        <v>317079.797220001</v>
      </c>
      <c r="H88" s="56">
        <f t="shared" si="27"/>
        <v>95.419585272913608</v>
      </c>
    </row>
    <row r="89" spans="1:8" s="46" customFormat="1" ht="11.25" customHeight="1" x14ac:dyDescent="0.2">
      <c r="A89" s="53" t="s">
        <v>143</v>
      </c>
      <c r="B89" s="54">
        <v>3582706.4350999999</v>
      </c>
      <c r="C89" s="55">
        <v>3400261.9636000004</v>
      </c>
      <c r="D89" s="54">
        <v>129770.60903000001</v>
      </c>
      <c r="E89" s="55">
        <f t="shared" si="28"/>
        <v>3530032.5726300003</v>
      </c>
      <c r="F89" s="55">
        <f t="shared" si="29"/>
        <v>52673.862469999585</v>
      </c>
      <c r="G89" s="55">
        <f t="shared" si="30"/>
        <v>182444.47149999952</v>
      </c>
      <c r="H89" s="56">
        <f t="shared" si="27"/>
        <v>98.529774531511976</v>
      </c>
    </row>
    <row r="90" spans="1:8" s="46" customFormat="1" ht="11.25" customHeight="1" x14ac:dyDescent="0.2">
      <c r="A90" s="53" t="s">
        <v>144</v>
      </c>
      <c r="B90" s="54">
        <v>46843</v>
      </c>
      <c r="C90" s="55">
        <v>41414.703719999998</v>
      </c>
      <c r="D90" s="54">
        <v>5427.4380300000003</v>
      </c>
      <c r="E90" s="55">
        <f t="shared" si="28"/>
        <v>46842.141749999995</v>
      </c>
      <c r="F90" s="55">
        <f t="shared" si="29"/>
        <v>0.85825000000477303</v>
      </c>
      <c r="G90" s="55">
        <f t="shared" si="30"/>
        <v>5428.2962800000023</v>
      </c>
      <c r="H90" s="56">
        <f t="shared" si="27"/>
        <v>99.998167815895641</v>
      </c>
    </row>
    <row r="91" spans="1:8" s="46" customFormat="1" ht="11.25" customHeight="1" x14ac:dyDescent="0.2">
      <c r="A91" s="53" t="s">
        <v>145</v>
      </c>
      <c r="B91" s="54">
        <v>297768.43699999998</v>
      </c>
      <c r="C91" s="55">
        <v>288352.86147</v>
      </c>
      <c r="D91" s="54">
        <v>8814.2963700000018</v>
      </c>
      <c r="E91" s="55">
        <f t="shared" si="28"/>
        <v>297167.15784</v>
      </c>
      <c r="F91" s="55">
        <f t="shared" si="29"/>
        <v>601.2791599999764</v>
      </c>
      <c r="G91" s="55">
        <f t="shared" si="30"/>
        <v>9415.5755299999728</v>
      </c>
      <c r="H91" s="56">
        <f t="shared" si="27"/>
        <v>99.798071559881279</v>
      </c>
    </row>
    <row r="92" spans="1:8" s="46" customFormat="1" ht="11.25" customHeight="1" x14ac:dyDescent="0.2">
      <c r="A92" s="53" t="s">
        <v>146</v>
      </c>
      <c r="B92" s="54">
        <v>40168433.857919998</v>
      </c>
      <c r="C92" s="55">
        <v>37976540.778319992</v>
      </c>
      <c r="D92" s="54">
        <v>2182413.0391599992</v>
      </c>
      <c r="E92" s="55">
        <f t="shared" si="28"/>
        <v>40158953.81747999</v>
      </c>
      <c r="F92" s="55">
        <f t="shared" si="29"/>
        <v>9480.0404400080442</v>
      </c>
      <c r="G92" s="55">
        <f t="shared" si="30"/>
        <v>2191893.0796000063</v>
      </c>
      <c r="H92" s="56">
        <f t="shared" si="27"/>
        <v>99.976399277916741</v>
      </c>
    </row>
    <row r="93" spans="1:8" s="46" customFormat="1" ht="11.25" customHeight="1" x14ac:dyDescent="0.2">
      <c r="A93" s="53" t="s">
        <v>147</v>
      </c>
      <c r="B93" s="54">
        <v>360927.60499999998</v>
      </c>
      <c r="C93" s="55">
        <v>336909.80817000003</v>
      </c>
      <c r="D93" s="54">
        <v>24017.49496</v>
      </c>
      <c r="E93" s="55">
        <f t="shared" si="28"/>
        <v>360927.30313000001</v>
      </c>
      <c r="F93" s="55">
        <f t="shared" si="29"/>
        <v>0.30186999996658415</v>
      </c>
      <c r="G93" s="55">
        <f t="shared" si="30"/>
        <v>24017.796829999948</v>
      </c>
      <c r="H93" s="56">
        <f t="shared" si="27"/>
        <v>99.999916362728754</v>
      </c>
    </row>
    <row r="94" spans="1:8" s="46" customFormat="1" ht="11.25" customHeight="1" x14ac:dyDescent="0.2">
      <c r="A94" s="53"/>
      <c r="B94" s="59"/>
      <c r="C94" s="59"/>
      <c r="D94" s="59"/>
      <c r="E94" s="59"/>
      <c r="F94" s="59"/>
      <c r="G94" s="59"/>
      <c r="H94" s="50"/>
    </row>
    <row r="95" spans="1:8" s="46" customFormat="1" ht="11.25" customHeight="1" x14ac:dyDescent="0.2">
      <c r="A95" s="48" t="s">
        <v>148</v>
      </c>
      <c r="B95" s="61">
        <f t="shared" ref="B95:G95" si="31">SUM(B96:B105)</f>
        <v>4464703.1739999996</v>
      </c>
      <c r="C95" s="61">
        <f t="shared" si="31"/>
        <v>4254307.153239999</v>
      </c>
      <c r="D95" s="61">
        <f t="shared" si="31"/>
        <v>116172.36765000001</v>
      </c>
      <c r="E95" s="61">
        <f t="shared" si="31"/>
        <v>4370479.5208899993</v>
      </c>
      <c r="F95" s="61">
        <f t="shared" si="31"/>
        <v>94223.653110000159</v>
      </c>
      <c r="G95" s="61">
        <f t="shared" si="31"/>
        <v>210396.02076000028</v>
      </c>
      <c r="H95" s="50">
        <f t="shared" ref="H95:H105" si="32">E95/B95*100</f>
        <v>97.889587517067028</v>
      </c>
    </row>
    <row r="96" spans="1:8" s="46" customFormat="1" ht="11.25" customHeight="1" x14ac:dyDescent="0.2">
      <c r="A96" s="53" t="s">
        <v>92</v>
      </c>
      <c r="B96" s="54">
        <v>1555746.3829999999</v>
      </c>
      <c r="C96" s="55">
        <v>1547791.80446</v>
      </c>
      <c r="D96" s="54">
        <v>7954.29756</v>
      </c>
      <c r="E96" s="55">
        <f t="shared" ref="E96:E105" si="33">SUM(C96:D96)</f>
        <v>1555746.1020200001</v>
      </c>
      <c r="F96" s="55">
        <f t="shared" ref="F96:F105" si="34">B96-E96</f>
        <v>0.28097999980673194</v>
      </c>
      <c r="G96" s="55">
        <f t="shared" ref="G96:G105" si="35">B96-C96</f>
        <v>7954.5785399999004</v>
      </c>
      <c r="H96" s="56">
        <f t="shared" si="32"/>
        <v>99.999981939215616</v>
      </c>
    </row>
    <row r="97" spans="1:8" s="46" customFormat="1" ht="11.25" customHeight="1" x14ac:dyDescent="0.2">
      <c r="A97" s="53" t="s">
        <v>149</v>
      </c>
      <c r="B97" s="54">
        <v>643237.55900000001</v>
      </c>
      <c r="C97" s="55">
        <v>620289.86583000002</v>
      </c>
      <c r="D97" s="54">
        <v>16078.2516</v>
      </c>
      <c r="E97" s="55">
        <f t="shared" si="33"/>
        <v>636368.11742999998</v>
      </c>
      <c r="F97" s="55">
        <f t="shared" si="34"/>
        <v>6869.4415700000245</v>
      </c>
      <c r="G97" s="55">
        <f t="shared" si="35"/>
        <v>22947.693169999984</v>
      </c>
      <c r="H97" s="56">
        <f t="shared" si="32"/>
        <v>98.932052167370401</v>
      </c>
    </row>
    <row r="98" spans="1:8" s="46" customFormat="1" ht="11.25" customHeight="1" x14ac:dyDescent="0.2">
      <c r="A98" s="53" t="s">
        <v>150</v>
      </c>
      <c r="B98" s="54">
        <v>256361.04300000001</v>
      </c>
      <c r="C98" s="55">
        <v>249301.22839999999</v>
      </c>
      <c r="D98" s="54">
        <v>6930.8173799999995</v>
      </c>
      <c r="E98" s="55">
        <f t="shared" si="33"/>
        <v>256232.04577999999</v>
      </c>
      <c r="F98" s="55">
        <f t="shared" si="34"/>
        <v>128.9972200000193</v>
      </c>
      <c r="G98" s="55">
        <f t="shared" si="35"/>
        <v>7059.8146000000124</v>
      </c>
      <c r="H98" s="56">
        <f t="shared" si="32"/>
        <v>99.949681426440435</v>
      </c>
    </row>
    <row r="99" spans="1:8" s="46" customFormat="1" ht="11.25" customHeight="1" x14ac:dyDescent="0.2">
      <c r="A99" s="53" t="s">
        <v>151</v>
      </c>
      <c r="B99" s="54">
        <v>293803.22200000001</v>
      </c>
      <c r="C99" s="55">
        <v>249469.70535000003</v>
      </c>
      <c r="D99" s="54">
        <v>11106.998300000001</v>
      </c>
      <c r="E99" s="55">
        <f t="shared" si="33"/>
        <v>260576.70365000004</v>
      </c>
      <c r="F99" s="55">
        <f t="shared" si="34"/>
        <v>33226.518349999969</v>
      </c>
      <c r="G99" s="55">
        <f t="shared" si="35"/>
        <v>44333.516649999976</v>
      </c>
      <c r="H99" s="56">
        <f t="shared" si="32"/>
        <v>88.690893815316983</v>
      </c>
    </row>
    <row r="100" spans="1:8" s="46" customFormat="1" ht="11.25" customHeight="1" x14ac:dyDescent="0.2">
      <c r="A100" s="53" t="s">
        <v>152</v>
      </c>
      <c r="B100" s="54">
        <v>368897.10399999999</v>
      </c>
      <c r="C100" s="55">
        <v>330543.18439999997</v>
      </c>
      <c r="D100" s="54">
        <v>25711.811269999998</v>
      </c>
      <c r="E100" s="55">
        <f t="shared" si="33"/>
        <v>356254.99566999997</v>
      </c>
      <c r="F100" s="55">
        <f t="shared" si="34"/>
        <v>12642.108330000017</v>
      </c>
      <c r="G100" s="55">
        <f t="shared" si="35"/>
        <v>38353.919600000023</v>
      </c>
      <c r="H100" s="56">
        <f t="shared" si="32"/>
        <v>96.572998759567369</v>
      </c>
    </row>
    <row r="101" spans="1:8" s="46" customFormat="1" ht="11.25" customHeight="1" x14ac:dyDescent="0.2">
      <c r="A101" s="53" t="s">
        <v>153</v>
      </c>
      <c r="B101" s="54">
        <v>33842.053</v>
      </c>
      <c r="C101" s="55">
        <v>29911.976210000001</v>
      </c>
      <c r="D101" s="54">
        <v>247.26038</v>
      </c>
      <c r="E101" s="55">
        <f t="shared" si="33"/>
        <v>30159.23659</v>
      </c>
      <c r="F101" s="55">
        <f t="shared" si="34"/>
        <v>3682.8164099999995</v>
      </c>
      <c r="G101" s="55">
        <f t="shared" si="35"/>
        <v>3930.0767899999992</v>
      </c>
      <c r="H101" s="56">
        <f t="shared" si="32"/>
        <v>89.117632993482985</v>
      </c>
    </row>
    <row r="102" spans="1:8" s="46" customFormat="1" ht="11.25" customHeight="1" x14ac:dyDescent="0.2">
      <c r="A102" s="53" t="s">
        <v>154</v>
      </c>
      <c r="B102" s="54">
        <v>263635.946</v>
      </c>
      <c r="C102" s="55">
        <v>219139.98298</v>
      </c>
      <c r="D102" s="54">
        <v>22092.07014</v>
      </c>
      <c r="E102" s="55">
        <f t="shared" si="33"/>
        <v>241232.05312</v>
      </c>
      <c r="F102" s="55">
        <f t="shared" si="34"/>
        <v>22403.892879999999</v>
      </c>
      <c r="G102" s="55">
        <f t="shared" si="35"/>
        <v>44495.963019999996</v>
      </c>
      <c r="H102" s="56">
        <f t="shared" si="32"/>
        <v>91.501958204136542</v>
      </c>
    </row>
    <row r="103" spans="1:8" s="46" customFormat="1" ht="11.25" customHeight="1" x14ac:dyDescent="0.2">
      <c r="A103" s="53" t="s">
        <v>155</v>
      </c>
      <c r="B103" s="54">
        <v>226607.62899999999</v>
      </c>
      <c r="C103" s="55">
        <v>203608.79637999964</v>
      </c>
      <c r="D103" s="54">
        <v>11548.608670000005</v>
      </c>
      <c r="E103" s="55">
        <f t="shared" si="33"/>
        <v>215157.40504999965</v>
      </c>
      <c r="F103" s="55">
        <f t="shared" si="34"/>
        <v>11450.223950000334</v>
      </c>
      <c r="G103" s="55">
        <f t="shared" si="35"/>
        <v>22998.83262000035</v>
      </c>
      <c r="H103" s="56">
        <f t="shared" si="32"/>
        <v>94.947114534259427</v>
      </c>
    </row>
    <row r="104" spans="1:8" s="46" customFormat="1" ht="11.25" customHeight="1" x14ac:dyDescent="0.2">
      <c r="A104" s="53" t="s">
        <v>156</v>
      </c>
      <c r="B104" s="54">
        <v>37274.589999999997</v>
      </c>
      <c r="C104" s="55">
        <v>26348.366020000001</v>
      </c>
      <c r="D104" s="54">
        <v>7106.8505600000008</v>
      </c>
      <c r="E104" s="55">
        <f t="shared" si="33"/>
        <v>33455.21658</v>
      </c>
      <c r="F104" s="55">
        <f t="shared" si="34"/>
        <v>3819.3734199999963</v>
      </c>
      <c r="G104" s="55">
        <f t="shared" si="35"/>
        <v>10926.223979999995</v>
      </c>
      <c r="H104" s="56">
        <f t="shared" si="32"/>
        <v>89.75341265993805</v>
      </c>
    </row>
    <row r="105" spans="1:8" s="46" customFormat="1" ht="11.25" customHeight="1" x14ac:dyDescent="0.2">
      <c r="A105" s="53" t="s">
        <v>157</v>
      </c>
      <c r="B105" s="54">
        <v>785297.64500000002</v>
      </c>
      <c r="C105" s="55">
        <v>777902.24320999999</v>
      </c>
      <c r="D105" s="54">
        <v>7395.4017899999999</v>
      </c>
      <c r="E105" s="55">
        <f t="shared" si="33"/>
        <v>785297.64500000002</v>
      </c>
      <c r="F105" s="55">
        <f t="shared" si="34"/>
        <v>0</v>
      </c>
      <c r="G105" s="55">
        <f t="shared" si="35"/>
        <v>7395.4017900000326</v>
      </c>
      <c r="H105" s="56">
        <f t="shared" si="32"/>
        <v>100</v>
      </c>
    </row>
    <row r="106" spans="1:8" s="46" customFormat="1" ht="11.25" customHeight="1" x14ac:dyDescent="0.2">
      <c r="A106" s="53"/>
      <c r="B106" s="59"/>
      <c r="C106" s="59"/>
      <c r="D106" s="59"/>
      <c r="E106" s="59"/>
      <c r="F106" s="59"/>
      <c r="G106" s="59"/>
      <c r="H106" s="50"/>
    </row>
    <row r="107" spans="1:8" s="46" customFormat="1" ht="11.25" customHeight="1" x14ac:dyDescent="0.2">
      <c r="A107" s="48" t="s">
        <v>158</v>
      </c>
      <c r="B107" s="61">
        <f t="shared" ref="B107:G107" si="36">SUM(B108:B116)</f>
        <v>2343006.9010000001</v>
      </c>
      <c r="C107" s="61">
        <f t="shared" si="36"/>
        <v>1889009.47401</v>
      </c>
      <c r="D107" s="61">
        <f t="shared" si="36"/>
        <v>197397.83721999999</v>
      </c>
      <c r="E107" s="61">
        <f t="shared" si="36"/>
        <v>2086407.3112299996</v>
      </c>
      <c r="F107" s="61">
        <f t="shared" si="36"/>
        <v>256599.58977000037</v>
      </c>
      <c r="G107" s="61">
        <f t="shared" si="36"/>
        <v>453997.4269900003</v>
      </c>
      <c r="H107" s="50">
        <f t="shared" ref="H107:H116" si="37">E107/B107*100</f>
        <v>89.048278532151002</v>
      </c>
    </row>
    <row r="108" spans="1:8" s="46" customFormat="1" ht="11.25" customHeight="1" x14ac:dyDescent="0.2">
      <c r="A108" s="53" t="s">
        <v>92</v>
      </c>
      <c r="B108" s="54">
        <v>1353113.6340000003</v>
      </c>
      <c r="C108" s="55">
        <v>1020789.31576</v>
      </c>
      <c r="D108" s="54">
        <v>141052.59763999999</v>
      </c>
      <c r="E108" s="55">
        <f t="shared" ref="E108:E116" si="38">SUM(C108:D108)</f>
        <v>1161841.9134</v>
      </c>
      <c r="F108" s="55">
        <f t="shared" ref="F108:F116" si="39">B108-E108</f>
        <v>191271.72060000035</v>
      </c>
      <c r="G108" s="55">
        <f t="shared" ref="G108:G116" si="40">B108-C108</f>
        <v>332324.31824000028</v>
      </c>
      <c r="H108" s="56">
        <f t="shared" si="37"/>
        <v>85.864326853719348</v>
      </c>
    </row>
    <row r="109" spans="1:8" s="46" customFormat="1" ht="11.25" customHeight="1" x14ac:dyDescent="0.2">
      <c r="A109" s="53" t="s">
        <v>159</v>
      </c>
      <c r="B109" s="54">
        <v>7828</v>
      </c>
      <c r="C109" s="55">
        <v>7436.2008800000003</v>
      </c>
      <c r="D109" s="54">
        <v>391.47328000000005</v>
      </c>
      <c r="E109" s="55">
        <f t="shared" si="38"/>
        <v>7827.6741600000005</v>
      </c>
      <c r="F109" s="55">
        <f t="shared" si="39"/>
        <v>0.32583999999951629</v>
      </c>
      <c r="G109" s="55">
        <f t="shared" si="40"/>
        <v>391.79911999999968</v>
      </c>
      <c r="H109" s="56">
        <f t="shared" si="37"/>
        <v>99.995837506387332</v>
      </c>
    </row>
    <row r="110" spans="1:8" s="46" customFormat="1" ht="11.25" customHeight="1" x14ac:dyDescent="0.2">
      <c r="A110" s="53" t="s">
        <v>160</v>
      </c>
      <c r="B110" s="54">
        <v>49004.441000000006</v>
      </c>
      <c r="C110" s="55">
        <v>43237.040480000003</v>
      </c>
      <c r="D110" s="54">
        <v>5718.1257400000004</v>
      </c>
      <c r="E110" s="55">
        <f t="shared" si="38"/>
        <v>48955.166220000006</v>
      </c>
      <c r="F110" s="55">
        <f t="shared" si="39"/>
        <v>49.274779999999737</v>
      </c>
      <c r="G110" s="55">
        <f t="shared" si="40"/>
        <v>5767.4005200000029</v>
      </c>
      <c r="H110" s="56">
        <f t="shared" si="37"/>
        <v>99.899448337753711</v>
      </c>
    </row>
    <row r="111" spans="1:8" s="46" customFormat="1" ht="11.25" customHeight="1" x14ac:dyDescent="0.2">
      <c r="A111" s="53" t="s">
        <v>161</v>
      </c>
      <c r="B111" s="54">
        <v>308727.21100000001</v>
      </c>
      <c r="C111" s="55">
        <v>287597.75446999999</v>
      </c>
      <c r="D111" s="54">
        <v>3256.0863100000001</v>
      </c>
      <c r="E111" s="55">
        <f t="shared" si="38"/>
        <v>290853.84077999997</v>
      </c>
      <c r="F111" s="55">
        <f t="shared" si="39"/>
        <v>17873.370220000041</v>
      </c>
      <c r="G111" s="55">
        <f t="shared" si="40"/>
        <v>21129.456530000025</v>
      </c>
      <c r="H111" s="56">
        <f t="shared" si="37"/>
        <v>94.210626863078801</v>
      </c>
    </row>
    <row r="112" spans="1:8" s="46" customFormat="1" ht="11.25" customHeight="1" x14ac:dyDescent="0.2">
      <c r="A112" s="53" t="s">
        <v>162</v>
      </c>
      <c r="B112" s="54">
        <v>19729</v>
      </c>
      <c r="C112" s="55">
        <v>19677.760329999997</v>
      </c>
      <c r="D112" s="54">
        <v>51.154379999999996</v>
      </c>
      <c r="E112" s="55">
        <f t="shared" si="38"/>
        <v>19728.914709999997</v>
      </c>
      <c r="F112" s="55">
        <f t="shared" si="39"/>
        <v>8.5290000002714805E-2</v>
      </c>
      <c r="G112" s="55">
        <f t="shared" si="40"/>
        <v>51.239670000002661</v>
      </c>
      <c r="H112" s="56">
        <f t="shared" si="37"/>
        <v>99.999567692229689</v>
      </c>
    </row>
    <row r="113" spans="1:8" s="46" customFormat="1" ht="11.25" customHeight="1" x14ac:dyDescent="0.2">
      <c r="A113" s="53" t="s">
        <v>163</v>
      </c>
      <c r="B113" s="54">
        <v>42108.084999999999</v>
      </c>
      <c r="C113" s="55">
        <v>39092.547989999999</v>
      </c>
      <c r="D113" s="54">
        <v>2866.1039400000004</v>
      </c>
      <c r="E113" s="55">
        <f t="shared" si="38"/>
        <v>41958.65193</v>
      </c>
      <c r="F113" s="55">
        <f t="shared" si="39"/>
        <v>149.43306999999913</v>
      </c>
      <c r="G113" s="55">
        <f t="shared" si="40"/>
        <v>3015.53701</v>
      </c>
      <c r="H113" s="56">
        <f t="shared" si="37"/>
        <v>99.645120242347758</v>
      </c>
    </row>
    <row r="114" spans="1:8" s="46" customFormat="1" ht="11.25" customHeight="1" x14ac:dyDescent="0.2">
      <c r="A114" s="53" t="s">
        <v>330</v>
      </c>
      <c r="B114" s="54">
        <v>241387.356</v>
      </c>
      <c r="C114" s="55">
        <v>177738.26288999998</v>
      </c>
      <c r="D114" s="54">
        <v>37453.361240000006</v>
      </c>
      <c r="E114" s="55">
        <f t="shared" si="38"/>
        <v>215191.62412999998</v>
      </c>
      <c r="F114" s="55">
        <f t="shared" si="39"/>
        <v>26195.731870000018</v>
      </c>
      <c r="G114" s="55">
        <f t="shared" si="40"/>
        <v>63649.093110000016</v>
      </c>
      <c r="H114" s="56">
        <f t="shared" si="37"/>
        <v>89.147844235055956</v>
      </c>
    </row>
    <row r="115" spans="1:8" s="46" customFormat="1" ht="11.25" customHeight="1" x14ac:dyDescent="0.2">
      <c r="A115" s="53" t="s">
        <v>164</v>
      </c>
      <c r="B115" s="54">
        <v>128638.73699999999</v>
      </c>
      <c r="C115" s="55">
        <v>102142.64087999999</v>
      </c>
      <c r="D115" s="54">
        <v>5457.4697500000002</v>
      </c>
      <c r="E115" s="55">
        <f t="shared" si="38"/>
        <v>107600.11063</v>
      </c>
      <c r="F115" s="55">
        <f t="shared" si="39"/>
        <v>21038.626369999998</v>
      </c>
      <c r="G115" s="55">
        <f t="shared" si="40"/>
        <v>26496.096120000002</v>
      </c>
      <c r="H115" s="56">
        <f t="shared" si="37"/>
        <v>83.645185843203677</v>
      </c>
    </row>
    <row r="116" spans="1:8" s="46" customFormat="1" ht="11.25" customHeight="1" x14ac:dyDescent="0.2">
      <c r="A116" s="53" t="s">
        <v>165</v>
      </c>
      <c r="B116" s="59">
        <v>192470.43700000001</v>
      </c>
      <c r="C116" s="59">
        <v>191297.95033000002</v>
      </c>
      <c r="D116" s="59">
        <v>1151.4649399999998</v>
      </c>
      <c r="E116" s="59">
        <f t="shared" si="38"/>
        <v>192449.41527000003</v>
      </c>
      <c r="F116" s="59">
        <f t="shared" si="39"/>
        <v>21.021729999978561</v>
      </c>
      <c r="G116" s="59">
        <f t="shared" si="40"/>
        <v>1172.4866699999839</v>
      </c>
      <c r="H116" s="50">
        <f t="shared" si="37"/>
        <v>99.989077943435035</v>
      </c>
    </row>
    <row r="117" spans="1:8" s="46" customFormat="1" ht="11.25" customHeight="1" x14ac:dyDescent="0.2">
      <c r="A117" s="63"/>
      <c r="B117" s="59"/>
      <c r="C117" s="59"/>
      <c r="D117" s="59"/>
      <c r="E117" s="59"/>
      <c r="F117" s="59"/>
      <c r="G117" s="59"/>
      <c r="H117" s="50"/>
    </row>
    <row r="118" spans="1:8" s="46" customFormat="1" ht="12" x14ac:dyDescent="0.2">
      <c r="A118" s="89" t="s">
        <v>166</v>
      </c>
      <c r="B118" s="61">
        <f t="shared" ref="B118:G118" si="41">+B119+B127</f>
        <v>48096490.755919993</v>
      </c>
      <c r="C118" s="61">
        <f t="shared" si="41"/>
        <v>46402063.872390002</v>
      </c>
      <c r="D118" s="61">
        <f t="shared" si="41"/>
        <v>1574955.7971999999</v>
      </c>
      <c r="E118" s="61">
        <f t="shared" si="41"/>
        <v>47977019.669589989</v>
      </c>
      <c r="F118" s="61">
        <f t="shared" si="41"/>
        <v>119471.08633000363</v>
      </c>
      <c r="G118" s="61">
        <f t="shared" si="41"/>
        <v>1694426.8835300012</v>
      </c>
      <c r="H118" s="56">
        <f t="shared" ref="H118:H130" si="42">E118/B118*100</f>
        <v>99.751601240647076</v>
      </c>
    </row>
    <row r="119" spans="1:8" s="46" customFormat="1" ht="11.25" customHeight="1" x14ac:dyDescent="0.2">
      <c r="A119" s="66" t="s">
        <v>167</v>
      </c>
      <c r="B119" s="90">
        <f t="shared" ref="B119:G119" si="43">SUM(B120:B124)</f>
        <v>3412381.9349999996</v>
      </c>
      <c r="C119" s="90">
        <f t="shared" si="43"/>
        <v>3236153.6945899995</v>
      </c>
      <c r="D119" s="90">
        <f t="shared" si="43"/>
        <v>174369.59866000002</v>
      </c>
      <c r="E119" s="67">
        <f t="shared" si="43"/>
        <v>3410523.2932500001</v>
      </c>
      <c r="F119" s="67">
        <f t="shared" si="43"/>
        <v>1858.6417500000098</v>
      </c>
      <c r="G119" s="67">
        <f t="shared" si="43"/>
        <v>176228.2404100002</v>
      </c>
      <c r="H119" s="56">
        <f t="shared" si="42"/>
        <v>99.945532423233871</v>
      </c>
    </row>
    <row r="120" spans="1:8" s="46" customFormat="1" ht="11.25" customHeight="1" x14ac:dyDescent="0.2">
      <c r="A120" s="68" t="s">
        <v>168</v>
      </c>
      <c r="B120" s="54">
        <v>92883</v>
      </c>
      <c r="C120" s="55">
        <v>88088.90625</v>
      </c>
      <c r="D120" s="54">
        <v>4793.5205500000002</v>
      </c>
      <c r="E120" s="55">
        <f t="shared" ref="E120:E126" si="44">SUM(C120:D120)</f>
        <v>92882.426800000001</v>
      </c>
      <c r="F120" s="55">
        <f t="shared" ref="F120:F126" si="45">B120-E120</f>
        <v>0.5731999999989057</v>
      </c>
      <c r="G120" s="55">
        <f t="shared" ref="G120:G126" si="46">B120-C120</f>
        <v>4794.09375</v>
      </c>
      <c r="H120" s="56">
        <f t="shared" si="42"/>
        <v>99.999382879536626</v>
      </c>
    </row>
    <row r="121" spans="1:8" s="46" customFormat="1" ht="11.25" customHeight="1" x14ac:dyDescent="0.2">
      <c r="A121" s="68" t="s">
        <v>169</v>
      </c>
      <c r="B121" s="54">
        <v>374651.50900000002</v>
      </c>
      <c r="C121" s="55">
        <v>297564.78508999996</v>
      </c>
      <c r="D121" s="54">
        <v>77086.591780000002</v>
      </c>
      <c r="E121" s="55">
        <f t="shared" si="44"/>
        <v>374651.37686999998</v>
      </c>
      <c r="F121" s="55">
        <f t="shared" si="45"/>
        <v>0.13213000004179776</v>
      </c>
      <c r="G121" s="55">
        <f t="shared" si="46"/>
        <v>77086.723910000059</v>
      </c>
      <c r="H121" s="56">
        <f t="shared" si="42"/>
        <v>99.999964732558951</v>
      </c>
    </row>
    <row r="122" spans="1:8" s="46" customFormat="1" ht="11.25" customHeight="1" x14ac:dyDescent="0.2">
      <c r="A122" s="68" t="s">
        <v>170</v>
      </c>
      <c r="B122" s="54">
        <v>77949.850999999995</v>
      </c>
      <c r="C122" s="55">
        <v>77177.533620000002</v>
      </c>
      <c r="D122" s="54">
        <v>759.86143000000004</v>
      </c>
      <c r="E122" s="55">
        <f t="shared" si="44"/>
        <v>77937.395050000006</v>
      </c>
      <c r="F122" s="55">
        <f t="shared" si="45"/>
        <v>12.455949999988661</v>
      </c>
      <c r="G122" s="55">
        <f t="shared" si="46"/>
        <v>772.31737999999314</v>
      </c>
      <c r="H122" s="56">
        <f t="shared" si="42"/>
        <v>99.984020559577473</v>
      </c>
    </row>
    <row r="123" spans="1:8" s="46" customFormat="1" ht="11.25" customHeight="1" x14ac:dyDescent="0.2">
      <c r="A123" s="68" t="s">
        <v>171</v>
      </c>
      <c r="B123" s="59">
        <v>212580.266</v>
      </c>
      <c r="C123" s="59">
        <v>204013.78565000001</v>
      </c>
      <c r="D123" s="59">
        <v>8564.2186899999997</v>
      </c>
      <c r="E123" s="59">
        <f t="shared" si="44"/>
        <v>212578.00434000001</v>
      </c>
      <c r="F123" s="59">
        <f t="shared" si="45"/>
        <v>2.261659999989206</v>
      </c>
      <c r="G123" s="59">
        <f t="shared" si="46"/>
        <v>8566.480349999998</v>
      </c>
      <c r="H123" s="56">
        <f t="shared" si="42"/>
        <v>99.998936091273876</v>
      </c>
    </row>
    <row r="124" spans="1:8" s="46" customFormat="1" ht="11.25" customHeight="1" x14ac:dyDescent="0.2">
      <c r="A124" s="66" t="s">
        <v>172</v>
      </c>
      <c r="B124" s="91">
        <f>SUM(B125:B126)</f>
        <v>2654317.3089999999</v>
      </c>
      <c r="C124" s="91">
        <f t="shared" ref="C124:D124" si="47">SUM(C125:C126)</f>
        <v>2569308.6839799997</v>
      </c>
      <c r="D124" s="91">
        <f t="shared" si="47"/>
        <v>83165.406210000016</v>
      </c>
      <c r="E124" s="61">
        <f t="shared" si="44"/>
        <v>2652474.0901899999</v>
      </c>
      <c r="F124" s="61">
        <f t="shared" si="45"/>
        <v>1843.2188099999912</v>
      </c>
      <c r="G124" s="61">
        <f t="shared" si="46"/>
        <v>85008.625020000152</v>
      </c>
      <c r="H124" s="56">
        <f t="shared" si="42"/>
        <v>99.930557706731221</v>
      </c>
    </row>
    <row r="125" spans="1:8" s="46" customFormat="1" ht="11.25" customHeight="1" x14ac:dyDescent="0.2">
      <c r="A125" s="70" t="s">
        <v>172</v>
      </c>
      <c r="B125" s="54">
        <v>2452338.949</v>
      </c>
      <c r="C125" s="55">
        <v>2372964.0115299998</v>
      </c>
      <c r="D125" s="54">
        <v>79373.725780000008</v>
      </c>
      <c r="E125" s="55">
        <f t="shared" si="44"/>
        <v>2452337.7373099998</v>
      </c>
      <c r="F125" s="55">
        <f t="shared" si="45"/>
        <v>1.2116900002583861</v>
      </c>
      <c r="G125" s="55">
        <f t="shared" si="46"/>
        <v>79374.937470000237</v>
      </c>
      <c r="H125" s="56">
        <f t="shared" si="42"/>
        <v>99.999950590435276</v>
      </c>
    </row>
    <row r="126" spans="1:8" s="46" customFormat="1" ht="11.25" customHeight="1" x14ac:dyDescent="0.2">
      <c r="A126" s="70" t="s">
        <v>173</v>
      </c>
      <c r="B126" s="59">
        <v>201978.36</v>
      </c>
      <c r="C126" s="59">
        <v>196344.67244999998</v>
      </c>
      <c r="D126" s="59">
        <v>3791.6804300000003</v>
      </c>
      <c r="E126" s="59">
        <f t="shared" si="44"/>
        <v>200136.35287999999</v>
      </c>
      <c r="F126" s="59">
        <f t="shared" si="45"/>
        <v>1842.0071199999948</v>
      </c>
      <c r="G126" s="59">
        <f t="shared" si="46"/>
        <v>5633.6875500000024</v>
      </c>
      <c r="H126" s="56">
        <f t="shared" si="42"/>
        <v>99.088017587626723</v>
      </c>
    </row>
    <row r="127" spans="1:8" s="46" customFormat="1" ht="11.25" customHeight="1" x14ac:dyDescent="0.2">
      <c r="A127" s="66" t="s">
        <v>174</v>
      </c>
      <c r="B127" s="91">
        <f t="shared" ref="B127:G127" si="48">SUM(B128:B131)</f>
        <v>44684108.820919991</v>
      </c>
      <c r="C127" s="69">
        <f t="shared" si="48"/>
        <v>43165910.1778</v>
      </c>
      <c r="D127" s="91">
        <f t="shared" si="48"/>
        <v>1400586.19854</v>
      </c>
      <c r="E127" s="69">
        <f t="shared" si="48"/>
        <v>44566496.376339987</v>
      </c>
      <c r="F127" s="69">
        <f t="shared" si="48"/>
        <v>117612.44458000362</v>
      </c>
      <c r="G127" s="69">
        <f t="shared" si="48"/>
        <v>1518198.6431200011</v>
      </c>
      <c r="H127" s="56">
        <f t="shared" si="42"/>
        <v>99.736791338837349</v>
      </c>
    </row>
    <row r="128" spans="1:8" s="46" customFormat="1" ht="11.25" customHeight="1" x14ac:dyDescent="0.2">
      <c r="A128" s="70" t="s">
        <v>175</v>
      </c>
      <c r="B128" s="54">
        <v>17068874.902319994</v>
      </c>
      <c r="C128" s="55">
        <v>16770671.287589991</v>
      </c>
      <c r="D128" s="54">
        <v>298203.41578000004</v>
      </c>
      <c r="E128" s="55">
        <f>SUM(C128:D128)</f>
        <v>17068874.70336999</v>
      </c>
      <c r="F128" s="55">
        <f>B128-E128</f>
        <v>0.19895000383257866</v>
      </c>
      <c r="G128" s="55">
        <f>B128-C128</f>
        <v>298203.61473000236</v>
      </c>
      <c r="H128" s="56">
        <f t="shared" si="42"/>
        <v>99.999998834428141</v>
      </c>
    </row>
    <row r="129" spans="1:8" s="46" customFormat="1" ht="11.25" customHeight="1" x14ac:dyDescent="0.2">
      <c r="A129" s="70" t="s">
        <v>176</v>
      </c>
      <c r="B129" s="54">
        <v>4722881.7475500004</v>
      </c>
      <c r="C129" s="55">
        <v>4388429.9864300005</v>
      </c>
      <c r="D129" s="54">
        <v>334439.23145000002</v>
      </c>
      <c r="E129" s="55">
        <f>SUM(C129:D129)</f>
        <v>4722869.2178800004</v>
      </c>
      <c r="F129" s="55">
        <f>B129-E129</f>
        <v>12.529670000076294</v>
      </c>
      <c r="G129" s="55">
        <f>B129-C129</f>
        <v>334451.76111999992</v>
      </c>
      <c r="H129" s="56">
        <f t="shared" si="42"/>
        <v>99.999734702864274</v>
      </c>
    </row>
    <row r="130" spans="1:8" s="46" customFormat="1" ht="11.25" customHeight="1" x14ac:dyDescent="0.2">
      <c r="A130" s="70" t="s">
        <v>177</v>
      </c>
      <c r="B130" s="55">
        <v>5325038.5044000009</v>
      </c>
      <c r="C130" s="55">
        <v>5242194.1338100014</v>
      </c>
      <c r="D130" s="55">
        <v>82062.119260000007</v>
      </c>
      <c r="E130" s="55">
        <f>SUM(C130:D130)</f>
        <v>5324256.2530700015</v>
      </c>
      <c r="F130" s="55">
        <f>B130-E130</f>
        <v>782.25132999941707</v>
      </c>
      <c r="G130" s="55">
        <f>B130-C130</f>
        <v>82844.370589999482</v>
      </c>
      <c r="H130" s="56">
        <f t="shared" si="42"/>
        <v>99.98530994040037</v>
      </c>
    </row>
    <row r="131" spans="1:8" s="46" customFormat="1" ht="11.25" hidden="1" customHeight="1" x14ac:dyDescent="0.2">
      <c r="A131" s="71" t="s">
        <v>178</v>
      </c>
      <c r="B131" s="69">
        <f t="shared" ref="B131:D131" si="49">+B132</f>
        <v>17567313.666650001</v>
      </c>
      <c r="C131" s="69">
        <f t="shared" si="49"/>
        <v>16764614.769970002</v>
      </c>
      <c r="D131" s="69">
        <f t="shared" si="49"/>
        <v>685881.43204999994</v>
      </c>
      <c r="E131" s="69">
        <f>+E132</f>
        <v>17450496.202020001</v>
      </c>
      <c r="F131" s="69">
        <f>+F132</f>
        <v>116817.46463000029</v>
      </c>
      <c r="G131" s="69">
        <f>+G132</f>
        <v>802698.89667999931</v>
      </c>
      <c r="H131" s="72">
        <f>+H132</f>
        <v>99.335029436789952</v>
      </c>
    </row>
    <row r="132" spans="1:8" s="46" customFormat="1" ht="11.25" customHeight="1" x14ac:dyDescent="0.2">
      <c r="A132" s="70" t="s">
        <v>179</v>
      </c>
      <c r="B132" s="59">
        <v>17567313.666650001</v>
      </c>
      <c r="C132" s="59">
        <v>16764614.769970002</v>
      </c>
      <c r="D132" s="59">
        <v>685881.43204999994</v>
      </c>
      <c r="E132" s="59">
        <f>SUM(C132:D132)</f>
        <v>17450496.202020001</v>
      </c>
      <c r="F132" s="59">
        <f>B132-E132</f>
        <v>116817.46463000029</v>
      </c>
      <c r="G132" s="59">
        <f>B132-C132</f>
        <v>802698.89667999931</v>
      </c>
      <c r="H132" s="50">
        <f>E132/B132*100</f>
        <v>99.335029436789952</v>
      </c>
    </row>
    <row r="133" spans="1:8" s="46" customFormat="1" ht="11.25" customHeight="1" x14ac:dyDescent="0.2">
      <c r="A133" s="63"/>
      <c r="B133" s="54"/>
      <c r="C133" s="55"/>
      <c r="D133" s="54"/>
      <c r="E133" s="55"/>
      <c r="F133" s="55"/>
      <c r="G133" s="55"/>
      <c r="H133" s="56"/>
    </row>
    <row r="134" spans="1:8" s="46" customFormat="1" ht="11.25" customHeight="1" x14ac:dyDescent="0.2">
      <c r="A134" s="48" t="s">
        <v>180</v>
      </c>
      <c r="B134" s="59">
        <v>125069408.16297001</v>
      </c>
      <c r="C134" s="59">
        <v>121507926.54626</v>
      </c>
      <c r="D134" s="59">
        <v>3330844.3079900001</v>
      </c>
      <c r="E134" s="59">
        <f>SUM(C134:D134)</f>
        <v>124838770.85425</v>
      </c>
      <c r="F134" s="59">
        <f>B134-E134</f>
        <v>230637.30872000754</v>
      </c>
      <c r="G134" s="59">
        <f>B134-C134</f>
        <v>3561481.6167100072</v>
      </c>
      <c r="H134" s="50">
        <f>E134/B134*100</f>
        <v>99.815592548083799</v>
      </c>
    </row>
    <row r="135" spans="1:8" s="46" customFormat="1" ht="11.25" customHeight="1" x14ac:dyDescent="0.2">
      <c r="A135" s="63"/>
      <c r="B135" s="59"/>
      <c r="C135" s="59"/>
      <c r="D135" s="59"/>
      <c r="E135" s="59"/>
      <c r="F135" s="59"/>
      <c r="G135" s="59"/>
      <c r="H135" s="50"/>
    </row>
    <row r="136" spans="1:8" s="46" customFormat="1" ht="11.25" customHeight="1" x14ac:dyDescent="0.2">
      <c r="A136" s="48" t="s">
        <v>181</v>
      </c>
      <c r="B136" s="92">
        <f t="shared" ref="B136:G136" si="50">SUM(B137:B155)</f>
        <v>5069273.1749999998</v>
      </c>
      <c r="C136" s="61">
        <f t="shared" si="50"/>
        <v>4471228.1872899998</v>
      </c>
      <c r="D136" s="92">
        <f t="shared" si="50"/>
        <v>399273.89014999993</v>
      </c>
      <c r="E136" s="61">
        <f t="shared" si="50"/>
        <v>4870502.0774399992</v>
      </c>
      <c r="F136" s="61">
        <f t="shared" si="50"/>
        <v>198771.09756000029</v>
      </c>
      <c r="G136" s="61">
        <f t="shared" si="50"/>
        <v>598044.98771000025</v>
      </c>
      <c r="H136" s="56">
        <f t="shared" ref="H136:H155" si="51">E136/B136*100</f>
        <v>96.078903410842514</v>
      </c>
    </row>
    <row r="137" spans="1:8" s="46" customFormat="1" ht="11.25" customHeight="1" x14ac:dyDescent="0.2">
      <c r="A137" s="53" t="s">
        <v>182</v>
      </c>
      <c r="B137" s="54">
        <v>1874066.9920000001</v>
      </c>
      <c r="C137" s="55">
        <v>1726674.7952599998</v>
      </c>
      <c r="D137" s="54">
        <v>133973.58673999997</v>
      </c>
      <c r="E137" s="55">
        <f t="shared" ref="E137:E155" si="52">SUM(C137:D137)</f>
        <v>1860648.3819999998</v>
      </c>
      <c r="F137" s="55">
        <f t="shared" ref="F137:F155" si="53">B137-E137</f>
        <v>13418.610000000335</v>
      </c>
      <c r="G137" s="55">
        <f t="shared" ref="G137:G155" si="54">B137-C137</f>
        <v>147392.19674000028</v>
      </c>
      <c r="H137" s="56">
        <f t="shared" si="51"/>
        <v>99.283984507635978</v>
      </c>
    </row>
    <row r="138" spans="1:8" s="46" customFormat="1" ht="11.25" customHeight="1" x14ac:dyDescent="0.2">
      <c r="A138" s="53" t="s">
        <v>183</v>
      </c>
      <c r="B138" s="54">
        <v>126942.823</v>
      </c>
      <c r="C138" s="55">
        <v>126026.16041</v>
      </c>
      <c r="D138" s="54">
        <v>916.66259000000002</v>
      </c>
      <c r="E138" s="55">
        <f t="shared" si="52"/>
        <v>126942.823</v>
      </c>
      <c r="F138" s="55">
        <f t="shared" si="53"/>
        <v>0</v>
      </c>
      <c r="G138" s="55">
        <f t="shared" si="54"/>
        <v>916.66259000000719</v>
      </c>
      <c r="H138" s="56">
        <f t="shared" si="51"/>
        <v>100</v>
      </c>
    </row>
    <row r="139" spans="1:8" s="46" customFormat="1" ht="11.25" customHeight="1" x14ac:dyDescent="0.2">
      <c r="A139" s="53" t="s">
        <v>184</v>
      </c>
      <c r="B139" s="54">
        <v>82954.150999999998</v>
      </c>
      <c r="C139" s="55">
        <v>76858.853879999995</v>
      </c>
      <c r="D139" s="54">
        <v>1644.4705200000001</v>
      </c>
      <c r="E139" s="55">
        <f t="shared" si="52"/>
        <v>78503.324399999998</v>
      </c>
      <c r="F139" s="55">
        <f t="shared" si="53"/>
        <v>4450.8266000000003</v>
      </c>
      <c r="G139" s="55">
        <f t="shared" si="54"/>
        <v>6095.2971200000029</v>
      </c>
      <c r="H139" s="56">
        <f t="shared" si="51"/>
        <v>94.634594476170335</v>
      </c>
    </row>
    <row r="140" spans="1:8" s="46" customFormat="1" ht="11.25" customHeight="1" x14ac:dyDescent="0.2">
      <c r="A140" s="73" t="s">
        <v>185</v>
      </c>
      <c r="B140" s="54">
        <v>42005.396000000001</v>
      </c>
      <c r="C140" s="55">
        <v>41545.379280000001</v>
      </c>
      <c r="D140" s="54">
        <v>458.041</v>
      </c>
      <c r="E140" s="55">
        <f t="shared" si="52"/>
        <v>42003.420279999998</v>
      </c>
      <c r="F140" s="55">
        <f t="shared" si="53"/>
        <v>1.975720000002184</v>
      </c>
      <c r="G140" s="55">
        <f t="shared" si="54"/>
        <v>460.01671999999962</v>
      </c>
      <c r="H140" s="56">
        <f t="shared" si="51"/>
        <v>99.995296509048501</v>
      </c>
    </row>
    <row r="141" spans="1:8" s="46" customFormat="1" ht="11.25" customHeight="1" x14ac:dyDescent="0.2">
      <c r="A141" s="73" t="s">
        <v>186</v>
      </c>
      <c r="B141" s="54">
        <v>114665.281</v>
      </c>
      <c r="C141" s="55">
        <v>106283.32462999999</v>
      </c>
      <c r="D141" s="54">
        <v>8377.9822199999999</v>
      </c>
      <c r="E141" s="55">
        <f t="shared" si="52"/>
        <v>114661.30684999999</v>
      </c>
      <c r="F141" s="55">
        <f t="shared" si="53"/>
        <v>3.9741500000091037</v>
      </c>
      <c r="G141" s="55">
        <f t="shared" si="54"/>
        <v>8381.9563700000144</v>
      </c>
      <c r="H141" s="56">
        <f t="shared" si="51"/>
        <v>99.996534129628998</v>
      </c>
    </row>
    <row r="142" spans="1:8" s="46" customFormat="1" ht="11.25" customHeight="1" x14ac:dyDescent="0.2">
      <c r="A142" s="53" t="s">
        <v>187</v>
      </c>
      <c r="B142" s="54">
        <v>92680.038</v>
      </c>
      <c r="C142" s="55">
        <v>92022.370410000003</v>
      </c>
      <c r="D142" s="54">
        <v>657.53117000000009</v>
      </c>
      <c r="E142" s="55">
        <f t="shared" si="52"/>
        <v>92679.901580000005</v>
      </c>
      <c r="F142" s="55">
        <f t="shared" si="53"/>
        <v>0.13641999999526888</v>
      </c>
      <c r="G142" s="55">
        <f t="shared" si="54"/>
        <v>657.66758999999729</v>
      </c>
      <c r="H142" s="56">
        <f t="shared" si="51"/>
        <v>99.999852805412104</v>
      </c>
    </row>
    <row r="143" spans="1:8" s="46" customFormat="1" ht="11.25" customHeight="1" x14ac:dyDescent="0.2">
      <c r="A143" s="53" t="s">
        <v>188</v>
      </c>
      <c r="B143" s="54">
        <v>14083</v>
      </c>
      <c r="C143" s="55">
        <v>12215.4205</v>
      </c>
      <c r="D143" s="54">
        <v>1867.4410500000001</v>
      </c>
      <c r="E143" s="55">
        <f t="shared" si="52"/>
        <v>14082.86155</v>
      </c>
      <c r="F143" s="55">
        <f t="shared" si="53"/>
        <v>0.13845000000037544</v>
      </c>
      <c r="G143" s="55">
        <f t="shared" si="54"/>
        <v>1867.5794999999998</v>
      </c>
      <c r="H143" s="56">
        <f t="shared" si="51"/>
        <v>99.999016899808282</v>
      </c>
    </row>
    <row r="144" spans="1:8" s="46" customFormat="1" ht="11.25" customHeight="1" x14ac:dyDescent="0.2">
      <c r="A144" s="53" t="s">
        <v>189</v>
      </c>
      <c r="B144" s="54">
        <v>11564</v>
      </c>
      <c r="C144" s="55">
        <v>9865.48711</v>
      </c>
      <c r="D144" s="54">
        <v>359.47025000000002</v>
      </c>
      <c r="E144" s="55">
        <f t="shared" si="52"/>
        <v>10224.95736</v>
      </c>
      <c r="F144" s="55">
        <f t="shared" si="53"/>
        <v>1339.0426399999997</v>
      </c>
      <c r="G144" s="55">
        <f t="shared" si="54"/>
        <v>1698.51289</v>
      </c>
      <c r="H144" s="56">
        <f t="shared" si="51"/>
        <v>88.420592874437915</v>
      </c>
    </row>
    <row r="145" spans="1:8" s="46" customFormat="1" ht="11.25" customHeight="1" x14ac:dyDescent="0.2">
      <c r="A145" s="53" t="s">
        <v>190</v>
      </c>
      <c r="B145" s="54">
        <v>404898.27100000001</v>
      </c>
      <c r="C145" s="55">
        <v>401269.3124</v>
      </c>
      <c r="D145" s="54">
        <v>3621.39948</v>
      </c>
      <c r="E145" s="55">
        <f t="shared" si="52"/>
        <v>404890.71188000002</v>
      </c>
      <c r="F145" s="55">
        <f t="shared" si="53"/>
        <v>7.5591199999907985</v>
      </c>
      <c r="G145" s="55">
        <f t="shared" si="54"/>
        <v>3628.9586000000127</v>
      </c>
      <c r="H145" s="56">
        <f t="shared" si="51"/>
        <v>99.998133081679669</v>
      </c>
    </row>
    <row r="146" spans="1:8" s="46" customFormat="1" ht="11.25" customHeight="1" x14ac:dyDescent="0.2">
      <c r="A146" s="53" t="s">
        <v>191</v>
      </c>
      <c r="B146" s="54">
        <v>358829</v>
      </c>
      <c r="C146" s="55">
        <v>196756.08038</v>
      </c>
      <c r="D146" s="54">
        <v>60395.389929999998</v>
      </c>
      <c r="E146" s="55">
        <f t="shared" si="52"/>
        <v>257151.47031</v>
      </c>
      <c r="F146" s="55">
        <f t="shared" si="53"/>
        <v>101677.52969</v>
      </c>
      <c r="G146" s="55">
        <f t="shared" si="54"/>
        <v>162072.91962</v>
      </c>
      <c r="H146" s="56">
        <f t="shared" si="51"/>
        <v>71.664071273503538</v>
      </c>
    </row>
    <row r="147" spans="1:8" s="46" customFormat="1" ht="11.25" customHeight="1" x14ac:dyDescent="0.2">
      <c r="A147" s="73" t="s">
        <v>192</v>
      </c>
      <c r="B147" s="54">
        <v>96224.065000000002</v>
      </c>
      <c r="C147" s="55">
        <v>78187.362500000003</v>
      </c>
      <c r="D147" s="54">
        <v>18036.702499999999</v>
      </c>
      <c r="E147" s="55">
        <f t="shared" si="52"/>
        <v>96224.065000000002</v>
      </c>
      <c r="F147" s="55">
        <f t="shared" si="53"/>
        <v>0</v>
      </c>
      <c r="G147" s="55">
        <f t="shared" si="54"/>
        <v>18036.702499999999</v>
      </c>
      <c r="H147" s="56">
        <f t="shared" si="51"/>
        <v>100</v>
      </c>
    </row>
    <row r="148" spans="1:8" s="46" customFormat="1" ht="11.25" customHeight="1" x14ac:dyDescent="0.2">
      <c r="A148" s="53" t="s">
        <v>193</v>
      </c>
      <c r="B148" s="54">
        <v>176049.951</v>
      </c>
      <c r="C148" s="55">
        <v>125081.90893000001</v>
      </c>
      <c r="D148" s="54">
        <v>44734.330409999995</v>
      </c>
      <c r="E148" s="55">
        <f t="shared" si="52"/>
        <v>169816.23934</v>
      </c>
      <c r="F148" s="55">
        <f t="shared" si="53"/>
        <v>6233.7116600000008</v>
      </c>
      <c r="G148" s="55">
        <f t="shared" si="54"/>
        <v>50968.042069999996</v>
      </c>
      <c r="H148" s="56">
        <f t="shared" si="51"/>
        <v>96.45912332006273</v>
      </c>
    </row>
    <row r="149" spans="1:8" s="46" customFormat="1" ht="11.25" customHeight="1" x14ac:dyDescent="0.2">
      <c r="A149" s="53" t="s">
        <v>194</v>
      </c>
      <c r="B149" s="54">
        <v>88792.535999999993</v>
      </c>
      <c r="C149" s="55">
        <v>82630.117050000001</v>
      </c>
      <c r="D149" s="54">
        <v>5268.8570099999997</v>
      </c>
      <c r="E149" s="55">
        <f t="shared" si="52"/>
        <v>87898.974060000008</v>
      </c>
      <c r="F149" s="55">
        <f t="shared" si="53"/>
        <v>893.56193999998504</v>
      </c>
      <c r="G149" s="55">
        <f t="shared" si="54"/>
        <v>6162.418949999992</v>
      </c>
      <c r="H149" s="56">
        <f t="shared" si="51"/>
        <v>98.993651966422064</v>
      </c>
    </row>
    <row r="150" spans="1:8" s="46" customFormat="1" ht="11.25" customHeight="1" x14ac:dyDescent="0.2">
      <c r="A150" s="53" t="s">
        <v>195</v>
      </c>
      <c r="B150" s="54">
        <v>42989.078000000001</v>
      </c>
      <c r="C150" s="55">
        <v>42583.933219999999</v>
      </c>
      <c r="D150" s="54">
        <v>144.65674999999999</v>
      </c>
      <c r="E150" s="55">
        <f t="shared" si="52"/>
        <v>42728.589970000001</v>
      </c>
      <c r="F150" s="55">
        <f t="shared" si="53"/>
        <v>260.48803000000044</v>
      </c>
      <c r="G150" s="55">
        <f t="shared" si="54"/>
        <v>405.14478000000236</v>
      </c>
      <c r="H150" s="56">
        <f t="shared" si="51"/>
        <v>99.394059974954558</v>
      </c>
    </row>
    <row r="151" spans="1:8" s="46" customFormat="1" ht="11.25" customHeight="1" x14ac:dyDescent="0.2">
      <c r="A151" s="53" t="s">
        <v>196</v>
      </c>
      <c r="B151" s="54">
        <v>556584.31299999997</v>
      </c>
      <c r="C151" s="55">
        <v>440133.68628999998</v>
      </c>
      <c r="D151" s="54">
        <v>48087.495969999996</v>
      </c>
      <c r="E151" s="55">
        <f t="shared" si="52"/>
        <v>488221.18225999997</v>
      </c>
      <c r="F151" s="55">
        <f t="shared" si="53"/>
        <v>68363.130739999993</v>
      </c>
      <c r="G151" s="55">
        <f t="shared" si="54"/>
        <v>116450.62670999998</v>
      </c>
      <c r="H151" s="56">
        <f t="shared" si="51"/>
        <v>87.717380971173725</v>
      </c>
    </row>
    <row r="152" spans="1:8" s="46" customFormat="1" ht="11.25" customHeight="1" x14ac:dyDescent="0.2">
      <c r="A152" s="53" t="s">
        <v>197</v>
      </c>
      <c r="B152" s="54">
        <v>20641.731</v>
      </c>
      <c r="C152" s="55">
        <v>17603.006679999999</v>
      </c>
      <c r="D152" s="54">
        <v>3038.7243199999998</v>
      </c>
      <c r="E152" s="55">
        <f t="shared" si="52"/>
        <v>20641.731</v>
      </c>
      <c r="F152" s="55">
        <f t="shared" si="53"/>
        <v>0</v>
      </c>
      <c r="G152" s="55">
        <f t="shared" si="54"/>
        <v>3038.7243200000012</v>
      </c>
      <c r="H152" s="56">
        <f t="shared" si="51"/>
        <v>100</v>
      </c>
    </row>
    <row r="153" spans="1:8" s="46" customFormat="1" ht="11.25" customHeight="1" x14ac:dyDescent="0.2">
      <c r="A153" s="53" t="s">
        <v>198</v>
      </c>
      <c r="B153" s="54">
        <v>926362</v>
      </c>
      <c r="C153" s="55">
        <v>859945.74132000003</v>
      </c>
      <c r="D153" s="54">
        <v>66360.823569999993</v>
      </c>
      <c r="E153" s="55">
        <f t="shared" si="52"/>
        <v>926306.56489000004</v>
      </c>
      <c r="F153" s="55">
        <f t="shared" si="53"/>
        <v>55.435109999962151</v>
      </c>
      <c r="G153" s="55">
        <f t="shared" si="54"/>
        <v>66416.25867999997</v>
      </c>
      <c r="H153" s="56">
        <f t="shared" si="51"/>
        <v>99.994015826426391</v>
      </c>
    </row>
    <row r="154" spans="1:8" s="46" customFormat="1" ht="11.25" customHeight="1" x14ac:dyDescent="0.2">
      <c r="A154" s="53" t="s">
        <v>199</v>
      </c>
      <c r="B154" s="54">
        <v>18848</v>
      </c>
      <c r="C154" s="55">
        <v>15501.4205</v>
      </c>
      <c r="D154" s="54">
        <v>1281.60221</v>
      </c>
      <c r="E154" s="55">
        <f t="shared" si="52"/>
        <v>16783.022710000001</v>
      </c>
      <c r="F154" s="55">
        <f t="shared" si="53"/>
        <v>2064.9772899999989</v>
      </c>
      <c r="G154" s="55">
        <f t="shared" si="54"/>
        <v>3346.5794999999998</v>
      </c>
      <c r="H154" s="56">
        <f t="shared" si="51"/>
        <v>89.044050880730055</v>
      </c>
    </row>
    <row r="155" spans="1:8" s="46" customFormat="1" ht="11.25" customHeight="1" x14ac:dyDescent="0.2">
      <c r="A155" s="53" t="s">
        <v>200</v>
      </c>
      <c r="B155" s="59">
        <v>20092.548999999999</v>
      </c>
      <c r="C155" s="59">
        <v>20043.826539999998</v>
      </c>
      <c r="D155" s="59">
        <v>48.722459999999998</v>
      </c>
      <c r="E155" s="59">
        <f t="shared" si="52"/>
        <v>20092.548999999999</v>
      </c>
      <c r="F155" s="59">
        <f t="shared" si="53"/>
        <v>0</v>
      </c>
      <c r="G155" s="59">
        <f t="shared" si="54"/>
        <v>48.722460000000865</v>
      </c>
      <c r="H155" s="50">
        <f t="shared" si="51"/>
        <v>100</v>
      </c>
    </row>
    <row r="156" spans="1:8" s="46" customFormat="1" ht="11.25" customHeight="1" x14ac:dyDescent="0.2">
      <c r="A156" s="63"/>
      <c r="B156" s="59"/>
      <c r="C156" s="59"/>
      <c r="D156" s="59"/>
      <c r="E156" s="59"/>
      <c r="F156" s="59"/>
      <c r="G156" s="59"/>
      <c r="H156" s="50"/>
    </row>
    <row r="157" spans="1:8" s="46" customFormat="1" ht="11.25" customHeight="1" x14ac:dyDescent="0.2">
      <c r="A157" s="48" t="s">
        <v>201</v>
      </c>
      <c r="B157" s="92">
        <f t="shared" ref="B157:G157" si="55">SUM(B158:B162)</f>
        <v>26180293.585999999</v>
      </c>
      <c r="C157" s="61">
        <f t="shared" si="55"/>
        <v>21489152.233519997</v>
      </c>
      <c r="D157" s="92">
        <f t="shared" si="55"/>
        <v>3231603.6365300007</v>
      </c>
      <c r="E157" s="61">
        <f t="shared" si="55"/>
        <v>24720755.870049998</v>
      </c>
      <c r="F157" s="61">
        <f t="shared" si="55"/>
        <v>1459537.7159499999</v>
      </c>
      <c r="G157" s="61">
        <f t="shared" si="55"/>
        <v>4691141.3524800008</v>
      </c>
      <c r="H157" s="56">
        <f t="shared" ref="H157:H162" si="56">E157/B157*100</f>
        <v>94.425052144065745</v>
      </c>
    </row>
    <row r="158" spans="1:8" s="46" customFormat="1" ht="11.25" customHeight="1" x14ac:dyDescent="0.2">
      <c r="A158" s="53" t="s">
        <v>92</v>
      </c>
      <c r="B158" s="54">
        <v>26122226.515999999</v>
      </c>
      <c r="C158" s="55">
        <v>21439372.756639998</v>
      </c>
      <c r="D158" s="54">
        <v>3229212.8879400007</v>
      </c>
      <c r="E158" s="55">
        <f>SUM(C158:D158)</f>
        <v>24668585.644579999</v>
      </c>
      <c r="F158" s="55">
        <f>B158-E158</f>
        <v>1453640.8714199997</v>
      </c>
      <c r="G158" s="55">
        <f>B158-C158</f>
        <v>4682853.7593600005</v>
      </c>
      <c r="H158" s="56">
        <f t="shared" si="56"/>
        <v>94.435233648519059</v>
      </c>
    </row>
    <row r="159" spans="1:8" s="46" customFormat="1" ht="11.25" customHeight="1" x14ac:dyDescent="0.2">
      <c r="A159" s="53" t="s">
        <v>202</v>
      </c>
      <c r="B159" s="54">
        <v>13725.477000000001</v>
      </c>
      <c r="C159" s="55">
        <v>10473.759779999998</v>
      </c>
      <c r="D159" s="54">
        <v>74.930309999999992</v>
      </c>
      <c r="E159" s="55">
        <f>SUM(C159:D159)</f>
        <v>10548.690089999998</v>
      </c>
      <c r="F159" s="55">
        <f>B159-E159</f>
        <v>3176.7869100000025</v>
      </c>
      <c r="G159" s="55">
        <f>B159-C159</f>
        <v>3251.7172200000023</v>
      </c>
      <c r="H159" s="56">
        <f t="shared" si="56"/>
        <v>76.854815974701623</v>
      </c>
    </row>
    <row r="160" spans="1:8" s="46" customFormat="1" ht="11.25" customHeight="1" x14ac:dyDescent="0.2">
      <c r="A160" s="53" t="s">
        <v>203</v>
      </c>
      <c r="B160" s="54">
        <v>11311.038</v>
      </c>
      <c r="C160" s="55">
        <v>10356.71927</v>
      </c>
      <c r="D160" s="54">
        <v>635.43831</v>
      </c>
      <c r="E160" s="55">
        <f>SUM(C160:D160)</f>
        <v>10992.157579999999</v>
      </c>
      <c r="F160" s="55">
        <f>B160-E160</f>
        <v>318.88042000000132</v>
      </c>
      <c r="G160" s="55">
        <f>B160-C160</f>
        <v>954.31873000000087</v>
      </c>
      <c r="H160" s="56">
        <f t="shared" si="56"/>
        <v>97.180803211871435</v>
      </c>
    </row>
    <row r="161" spans="1:8" s="46" customFormat="1" ht="11.25" customHeight="1" x14ac:dyDescent="0.2">
      <c r="A161" s="53" t="s">
        <v>204</v>
      </c>
      <c r="B161" s="54">
        <v>12488</v>
      </c>
      <c r="C161" s="55">
        <v>8453.3895800000009</v>
      </c>
      <c r="D161" s="54">
        <v>1639.57997</v>
      </c>
      <c r="E161" s="55">
        <f>SUM(C161:D161)</f>
        <v>10092.969550000002</v>
      </c>
      <c r="F161" s="55">
        <f>B161-E161</f>
        <v>2395.0304499999984</v>
      </c>
      <c r="G161" s="55">
        <f>B161-C161</f>
        <v>4034.6104199999991</v>
      </c>
      <c r="H161" s="56">
        <f t="shared" si="56"/>
        <v>80.821344891095464</v>
      </c>
    </row>
    <row r="162" spans="1:8" s="46" customFormat="1" ht="11.25" customHeight="1" x14ac:dyDescent="0.2">
      <c r="A162" s="53" t="s">
        <v>205</v>
      </c>
      <c r="B162" s="59">
        <v>20542.555</v>
      </c>
      <c r="C162" s="59">
        <v>20495.608250000001</v>
      </c>
      <c r="D162" s="59">
        <v>40.799999999999997</v>
      </c>
      <c r="E162" s="59">
        <f>SUM(C162:D162)</f>
        <v>20536.40825</v>
      </c>
      <c r="F162" s="59">
        <f>B162-E162</f>
        <v>6.1467499999998836</v>
      </c>
      <c r="G162" s="59">
        <f>B162-C162</f>
        <v>46.946749999999156</v>
      </c>
      <c r="H162" s="50">
        <f t="shared" si="56"/>
        <v>99.970077967419329</v>
      </c>
    </row>
    <row r="163" spans="1:8" s="46" customFormat="1" ht="11.25" customHeight="1" x14ac:dyDescent="0.2">
      <c r="A163" s="63"/>
      <c r="B163" s="59"/>
      <c r="C163" s="59"/>
      <c r="D163" s="59"/>
      <c r="E163" s="59"/>
      <c r="F163" s="59"/>
      <c r="G163" s="59"/>
      <c r="H163" s="50"/>
    </row>
    <row r="164" spans="1:8" s="46" customFormat="1" ht="11.25" customHeight="1" x14ac:dyDescent="0.2">
      <c r="A164" s="48" t="s">
        <v>206</v>
      </c>
      <c r="B164" s="92">
        <f t="shared" ref="B164:G164" si="57">SUM(B165:B167)</f>
        <v>607236.826</v>
      </c>
      <c r="C164" s="61">
        <f t="shared" si="57"/>
        <v>492475.67038999998</v>
      </c>
      <c r="D164" s="92">
        <f t="shared" si="57"/>
        <v>96117.090989999997</v>
      </c>
      <c r="E164" s="61">
        <f t="shared" si="57"/>
        <v>588592.76137999992</v>
      </c>
      <c r="F164" s="61">
        <f t="shared" si="57"/>
        <v>18644.064620000048</v>
      </c>
      <c r="G164" s="61">
        <f t="shared" si="57"/>
        <v>114761.15561000002</v>
      </c>
      <c r="H164" s="56">
        <f>E164/B164*100</f>
        <v>96.929688085155746</v>
      </c>
    </row>
    <row r="165" spans="1:8" s="46" customFormat="1" ht="11.25" customHeight="1" x14ac:dyDescent="0.2">
      <c r="A165" s="53" t="s">
        <v>182</v>
      </c>
      <c r="B165" s="54">
        <v>508761.39</v>
      </c>
      <c r="C165" s="55">
        <v>408403.57853</v>
      </c>
      <c r="D165" s="54">
        <v>89835.248849999989</v>
      </c>
      <c r="E165" s="55">
        <f>SUM(C165:D165)</f>
        <v>498238.82737999997</v>
      </c>
      <c r="F165" s="55">
        <f>B165-E165</f>
        <v>10522.562620000041</v>
      </c>
      <c r="G165" s="55">
        <f>B165-C165</f>
        <v>100357.81147000002</v>
      </c>
      <c r="H165" s="56">
        <f>E165/B165*100</f>
        <v>97.931729327966494</v>
      </c>
    </row>
    <row r="166" spans="1:8" s="46" customFormat="1" ht="11.25" customHeight="1" x14ac:dyDescent="0.2">
      <c r="A166" s="53" t="s">
        <v>207</v>
      </c>
      <c r="B166" s="54">
        <v>22226.194</v>
      </c>
      <c r="C166" s="55">
        <v>22140.367600000001</v>
      </c>
      <c r="D166" s="54">
        <v>85.381509999999992</v>
      </c>
      <c r="E166" s="55">
        <f>SUM(C166:D166)</f>
        <v>22225.749110000001</v>
      </c>
      <c r="F166" s="55">
        <f>B166-E166</f>
        <v>0.44488999999884982</v>
      </c>
      <c r="G166" s="55">
        <f>B166-C166</f>
        <v>85.826399999998102</v>
      </c>
      <c r="H166" s="56">
        <f>E166/B166*100</f>
        <v>99.997998352754408</v>
      </c>
    </row>
    <row r="167" spans="1:8" s="46" customFormat="1" ht="11.25" customHeight="1" x14ac:dyDescent="0.2">
      <c r="A167" s="53" t="s">
        <v>208</v>
      </c>
      <c r="B167" s="59">
        <v>76249.241999999998</v>
      </c>
      <c r="C167" s="59">
        <v>61931.724259999995</v>
      </c>
      <c r="D167" s="59">
        <v>6196.4606299999996</v>
      </c>
      <c r="E167" s="59">
        <f>SUM(C167:D167)</f>
        <v>68128.18488999999</v>
      </c>
      <c r="F167" s="59">
        <f>B167-E167</f>
        <v>8121.0571100000088</v>
      </c>
      <c r="G167" s="59">
        <f>B167-C167</f>
        <v>14317.517740000003</v>
      </c>
      <c r="H167" s="50">
        <f>E167/B167*100</f>
        <v>89.349327420199131</v>
      </c>
    </row>
    <row r="168" spans="1:8" s="46" customFormat="1" ht="11.25" customHeight="1" x14ac:dyDescent="0.2">
      <c r="A168" s="63" t="s">
        <v>209</v>
      </c>
      <c r="B168" s="59"/>
      <c r="C168" s="59"/>
      <c r="D168" s="59"/>
      <c r="E168" s="59"/>
      <c r="F168" s="59"/>
      <c r="G168" s="59"/>
      <c r="H168" s="50"/>
    </row>
    <row r="169" spans="1:8" s="46" customFormat="1" ht="11.25" customHeight="1" x14ac:dyDescent="0.2">
      <c r="A169" s="48" t="s">
        <v>210</v>
      </c>
      <c r="B169" s="92">
        <f t="shared" ref="B169:G169" si="58">SUM(B170:B174)</f>
        <v>1154805.2660000001</v>
      </c>
      <c r="C169" s="61">
        <f t="shared" si="58"/>
        <v>1081381.8981199998</v>
      </c>
      <c r="D169" s="92">
        <f t="shared" si="58"/>
        <v>53486.245480000005</v>
      </c>
      <c r="E169" s="61">
        <f t="shared" si="58"/>
        <v>1134868.1435999998</v>
      </c>
      <c r="F169" s="61">
        <f t="shared" si="58"/>
        <v>19937.122400000149</v>
      </c>
      <c r="G169" s="61">
        <f t="shared" si="58"/>
        <v>73423.367880000151</v>
      </c>
      <c r="H169" s="56">
        <f t="shared" ref="H169:H174" si="59">E169/B169*100</f>
        <v>98.273551135676911</v>
      </c>
    </row>
    <row r="170" spans="1:8" s="46" customFormat="1" ht="11.25" customHeight="1" x14ac:dyDescent="0.2">
      <c r="A170" s="53" t="s">
        <v>182</v>
      </c>
      <c r="B170" s="54">
        <v>1004185.732</v>
      </c>
      <c r="C170" s="55">
        <v>943668.7145199998</v>
      </c>
      <c r="D170" s="54">
        <v>41368.369970000007</v>
      </c>
      <c r="E170" s="55">
        <f>SUM(C170:D170)</f>
        <v>985037.0844899998</v>
      </c>
      <c r="F170" s="55">
        <f>B170-E170</f>
        <v>19148.647510000155</v>
      </c>
      <c r="G170" s="55">
        <f>B170-C170</f>
        <v>60517.017480000155</v>
      </c>
      <c r="H170" s="56">
        <f t="shared" si="59"/>
        <v>98.093116950400955</v>
      </c>
    </row>
    <row r="171" spans="1:8" s="46" customFormat="1" ht="11.25" customHeight="1" x14ac:dyDescent="0.2">
      <c r="A171" s="53" t="s">
        <v>211</v>
      </c>
      <c r="B171" s="54">
        <v>78159.534</v>
      </c>
      <c r="C171" s="55">
        <v>76835.564150000006</v>
      </c>
      <c r="D171" s="54">
        <v>1004.11076</v>
      </c>
      <c r="E171" s="55">
        <f>SUM(C171:D171)</f>
        <v>77839.674910000002</v>
      </c>
      <c r="F171" s="55">
        <f>B171-E171</f>
        <v>319.8590899999981</v>
      </c>
      <c r="G171" s="55">
        <f>B171-C171</f>
        <v>1323.969849999994</v>
      </c>
      <c r="H171" s="56">
        <f t="shared" si="59"/>
        <v>99.590761262727085</v>
      </c>
    </row>
    <row r="172" spans="1:8" s="46" customFormat="1" ht="11.45" customHeight="1" x14ac:dyDescent="0.2">
      <c r="A172" s="53" t="s">
        <v>212</v>
      </c>
      <c r="B172" s="54">
        <v>13681</v>
      </c>
      <c r="C172" s="55">
        <v>8903.4360899999992</v>
      </c>
      <c r="D172" s="54">
        <v>4313.0721900000008</v>
      </c>
      <c r="E172" s="55">
        <f>SUM(C172:D172)</f>
        <v>13216.50828</v>
      </c>
      <c r="F172" s="55">
        <f>B172-E172</f>
        <v>464.49171999999999</v>
      </c>
      <c r="G172" s="55">
        <f>B172-C172</f>
        <v>4777.5639100000008</v>
      </c>
      <c r="H172" s="56">
        <f t="shared" si="59"/>
        <v>96.604840874205095</v>
      </c>
    </row>
    <row r="173" spans="1:8" s="46" customFormat="1" ht="11.25" customHeight="1" x14ac:dyDescent="0.2">
      <c r="A173" s="53" t="s">
        <v>331</v>
      </c>
      <c r="B173" s="54">
        <v>35118</v>
      </c>
      <c r="C173" s="55">
        <v>31908.803239999997</v>
      </c>
      <c r="D173" s="54">
        <v>3206.5638300000001</v>
      </c>
      <c r="E173" s="55">
        <f>SUM(C173:D173)</f>
        <v>35115.36707</v>
      </c>
      <c r="F173" s="55">
        <f>B173-E173</f>
        <v>2.6329299999997602</v>
      </c>
      <c r="G173" s="55">
        <f>B173-C173</f>
        <v>3209.1967600000025</v>
      </c>
      <c r="H173" s="56">
        <f t="shared" si="59"/>
        <v>99.99250261973917</v>
      </c>
    </row>
    <row r="174" spans="1:8" s="46" customFormat="1" ht="11.25" customHeight="1" x14ac:dyDescent="0.2">
      <c r="A174" s="53" t="s">
        <v>213</v>
      </c>
      <c r="B174" s="59">
        <v>23661</v>
      </c>
      <c r="C174" s="59">
        <v>20065.380120000002</v>
      </c>
      <c r="D174" s="59">
        <v>3594.1287299999999</v>
      </c>
      <c r="E174" s="59">
        <f>SUM(C174:D174)</f>
        <v>23659.508850000002</v>
      </c>
      <c r="F174" s="59">
        <f>B174-E174</f>
        <v>1.4911499999980151</v>
      </c>
      <c r="G174" s="59">
        <f>B174-C174</f>
        <v>3595.6198799999984</v>
      </c>
      <c r="H174" s="50">
        <f t="shared" si="59"/>
        <v>99.993697857233428</v>
      </c>
    </row>
    <row r="175" spans="1:8" s="46" customFormat="1" ht="11.25" customHeight="1" x14ac:dyDescent="0.2">
      <c r="A175" s="63"/>
      <c r="B175" s="59"/>
      <c r="C175" s="59"/>
      <c r="D175" s="59"/>
      <c r="E175" s="59"/>
      <c r="F175" s="59"/>
      <c r="G175" s="59"/>
      <c r="H175" s="50"/>
    </row>
    <row r="176" spans="1:8" s="46" customFormat="1" ht="11.25" customHeight="1" x14ac:dyDescent="0.2">
      <c r="A176" s="48" t="s">
        <v>214</v>
      </c>
      <c r="B176" s="92">
        <f t="shared" ref="B176:G176" si="60">SUM(B177:B183)</f>
        <v>7961046.2210000008</v>
      </c>
      <c r="C176" s="61">
        <f t="shared" si="60"/>
        <v>7612826.4904300002</v>
      </c>
      <c r="D176" s="92">
        <f t="shared" si="60"/>
        <v>331067.98261000001</v>
      </c>
      <c r="E176" s="61">
        <f t="shared" si="60"/>
        <v>7943894.4730399996</v>
      </c>
      <c r="F176" s="61">
        <f t="shared" si="60"/>
        <v>17151.747960000484</v>
      </c>
      <c r="G176" s="61">
        <f t="shared" si="60"/>
        <v>348219.73057000036</v>
      </c>
      <c r="H176" s="56">
        <f t="shared" ref="H176:H183" si="61">E176/B176*100</f>
        <v>99.784554096485991</v>
      </c>
    </row>
    <row r="177" spans="1:8" s="46" customFormat="1" ht="11.25" customHeight="1" x14ac:dyDescent="0.2">
      <c r="A177" s="53" t="s">
        <v>182</v>
      </c>
      <c r="B177" s="54">
        <v>5206663.8770000003</v>
      </c>
      <c r="C177" s="55">
        <v>4882640.6735399999</v>
      </c>
      <c r="D177" s="54">
        <v>307342.29158000008</v>
      </c>
      <c r="E177" s="55">
        <f t="shared" ref="E177:E183" si="62">SUM(C177:D177)</f>
        <v>5189982.9651199998</v>
      </c>
      <c r="F177" s="55">
        <f t="shared" ref="F177:F183" si="63">B177-E177</f>
        <v>16680.911880000494</v>
      </c>
      <c r="G177" s="55">
        <f t="shared" ref="G177:G183" si="64">B177-C177</f>
        <v>324023.20346000046</v>
      </c>
      <c r="H177" s="56">
        <f t="shared" si="61"/>
        <v>99.679623799921345</v>
      </c>
    </row>
    <row r="178" spans="1:8" s="46" customFormat="1" ht="11.25" customHeight="1" x14ac:dyDescent="0.2">
      <c r="A178" s="53" t="s">
        <v>215</v>
      </c>
      <c r="B178" s="54">
        <v>19014</v>
      </c>
      <c r="C178" s="55">
        <v>18851.158039999998</v>
      </c>
      <c r="D178" s="54">
        <v>161.93100000000001</v>
      </c>
      <c r="E178" s="55">
        <f t="shared" si="62"/>
        <v>19013.089039999999</v>
      </c>
      <c r="F178" s="55">
        <f t="shared" si="63"/>
        <v>0.91096000000106869</v>
      </c>
      <c r="G178" s="55">
        <f t="shared" si="64"/>
        <v>162.84196000000156</v>
      </c>
      <c r="H178" s="56">
        <f t="shared" si="61"/>
        <v>99.995209003891858</v>
      </c>
    </row>
    <row r="179" spans="1:8" s="46" customFormat="1" ht="11.25" customHeight="1" x14ac:dyDescent="0.2">
      <c r="A179" s="53" t="s">
        <v>216</v>
      </c>
      <c r="B179" s="54">
        <v>172564.49</v>
      </c>
      <c r="C179" s="55">
        <v>166055.45576000001</v>
      </c>
      <c r="D179" s="54">
        <v>6432.9997799999992</v>
      </c>
      <c r="E179" s="55">
        <f t="shared" si="62"/>
        <v>172488.45554000002</v>
      </c>
      <c r="F179" s="55">
        <f t="shared" si="63"/>
        <v>76.034459999966202</v>
      </c>
      <c r="G179" s="55">
        <f t="shared" si="64"/>
        <v>6509.034239999979</v>
      </c>
      <c r="H179" s="56">
        <f t="shared" si="61"/>
        <v>99.955938524779938</v>
      </c>
    </row>
    <row r="180" spans="1:8" s="46" customFormat="1" ht="11.25" customHeight="1" x14ac:dyDescent="0.2">
      <c r="A180" s="53" t="s">
        <v>217</v>
      </c>
      <c r="B180" s="54">
        <v>7759</v>
      </c>
      <c r="C180" s="55">
        <v>7751.8167999999996</v>
      </c>
      <c r="D180" s="54">
        <v>7.0245899999999999</v>
      </c>
      <c r="E180" s="55">
        <f t="shared" si="62"/>
        <v>7758.8413899999996</v>
      </c>
      <c r="F180" s="55">
        <f t="shared" si="63"/>
        <v>0.15861000000040804</v>
      </c>
      <c r="G180" s="55">
        <f t="shared" si="64"/>
        <v>7.1832000000003973</v>
      </c>
      <c r="H180" s="56">
        <f t="shared" si="61"/>
        <v>99.997955793272325</v>
      </c>
    </row>
    <row r="181" spans="1:8" s="46" customFormat="1" ht="11.25" customHeight="1" x14ac:dyDescent="0.2">
      <c r="A181" s="53" t="s">
        <v>218</v>
      </c>
      <c r="B181" s="54">
        <v>311639.55099999998</v>
      </c>
      <c r="C181" s="55">
        <v>300381.75513000001</v>
      </c>
      <c r="D181" s="54">
        <v>11254.652320000001</v>
      </c>
      <c r="E181" s="55">
        <f t="shared" si="62"/>
        <v>311636.40745</v>
      </c>
      <c r="F181" s="55">
        <f t="shared" si="63"/>
        <v>3.143549999978859</v>
      </c>
      <c r="G181" s="55">
        <f t="shared" si="64"/>
        <v>11257.795869999973</v>
      </c>
      <c r="H181" s="56">
        <f t="shared" si="61"/>
        <v>99.998991286571339</v>
      </c>
    </row>
    <row r="182" spans="1:8" s="46" customFormat="1" ht="11.25" customHeight="1" x14ac:dyDescent="0.2">
      <c r="A182" s="53" t="s">
        <v>219</v>
      </c>
      <c r="B182" s="54">
        <v>2236448.8369999998</v>
      </c>
      <c r="C182" s="55">
        <v>2231212.8107699999</v>
      </c>
      <c r="D182" s="54">
        <v>5200.5561900000002</v>
      </c>
      <c r="E182" s="55">
        <f t="shared" si="62"/>
        <v>2236413.3669599998</v>
      </c>
      <c r="F182" s="55">
        <f t="shared" si="63"/>
        <v>35.470040000043809</v>
      </c>
      <c r="G182" s="55">
        <f t="shared" si="64"/>
        <v>5236.0262299999595</v>
      </c>
      <c r="H182" s="56">
        <f t="shared" si="61"/>
        <v>99.99841400172393</v>
      </c>
    </row>
    <row r="183" spans="1:8" s="46" customFormat="1" ht="11.25" customHeight="1" x14ac:dyDescent="0.2">
      <c r="A183" s="53" t="s">
        <v>220</v>
      </c>
      <c r="B183" s="59">
        <v>6956.4660000000003</v>
      </c>
      <c r="C183" s="59">
        <v>5932.8203899999999</v>
      </c>
      <c r="D183" s="59">
        <v>668.52715000000001</v>
      </c>
      <c r="E183" s="59">
        <f t="shared" si="62"/>
        <v>6601.3475399999998</v>
      </c>
      <c r="F183" s="59">
        <f t="shared" si="63"/>
        <v>355.1184600000006</v>
      </c>
      <c r="G183" s="59">
        <f t="shared" si="64"/>
        <v>1023.6456100000005</v>
      </c>
      <c r="H183" s="50">
        <f t="shared" si="61"/>
        <v>94.895131234739011</v>
      </c>
    </row>
    <row r="184" spans="1:8" s="46" customFormat="1" ht="11.25" customHeight="1" x14ac:dyDescent="0.2">
      <c r="A184" s="63"/>
      <c r="B184" s="93"/>
      <c r="C184" s="93"/>
      <c r="D184" s="93"/>
      <c r="E184" s="93"/>
      <c r="F184" s="93"/>
      <c r="G184" s="93"/>
      <c r="H184" s="50"/>
    </row>
    <row r="185" spans="1:8" s="46" customFormat="1" ht="11.25" customHeight="1" x14ac:dyDescent="0.2">
      <c r="A185" s="48" t="s">
        <v>221</v>
      </c>
      <c r="B185" s="94">
        <f t="shared" ref="B185:G185" si="65">SUM(B186:B191)</f>
        <v>1337025.7590000001</v>
      </c>
      <c r="C185" s="95">
        <f t="shared" si="65"/>
        <v>1188719.6553600002</v>
      </c>
      <c r="D185" s="94">
        <f t="shared" si="65"/>
        <v>109071.75958999999</v>
      </c>
      <c r="E185" s="95">
        <f t="shared" si="65"/>
        <v>1297791.4149500004</v>
      </c>
      <c r="F185" s="95">
        <f t="shared" si="65"/>
        <v>39234.344049999767</v>
      </c>
      <c r="G185" s="95">
        <f t="shared" si="65"/>
        <v>148306.10363999984</v>
      </c>
      <c r="H185" s="56">
        <f t="shared" ref="H185:H191" si="66">E185/B185*100</f>
        <v>97.065550623396803</v>
      </c>
    </row>
    <row r="186" spans="1:8" s="46" customFormat="1" ht="11.25" customHeight="1" x14ac:dyDescent="0.2">
      <c r="A186" s="53" t="s">
        <v>222</v>
      </c>
      <c r="B186" s="54">
        <v>408163.00099999999</v>
      </c>
      <c r="C186" s="55">
        <v>366532.41758000012</v>
      </c>
      <c r="D186" s="54">
        <v>22199.48192999998</v>
      </c>
      <c r="E186" s="55">
        <f t="shared" ref="E186:E191" si="67">SUM(C186:D186)</f>
        <v>388731.89951000013</v>
      </c>
      <c r="F186" s="55">
        <f t="shared" ref="F186:F191" si="68">B186-E186</f>
        <v>19431.101489999855</v>
      </c>
      <c r="G186" s="55">
        <f t="shared" ref="G186:G191" si="69">B186-C186</f>
        <v>41630.583419999864</v>
      </c>
      <c r="H186" s="56">
        <f t="shared" si="66"/>
        <v>95.239377052208638</v>
      </c>
    </row>
    <row r="187" spans="1:8" s="46" customFormat="1" ht="11.25" customHeight="1" x14ac:dyDescent="0.2">
      <c r="A187" s="53" t="s">
        <v>223</v>
      </c>
      <c r="B187" s="54">
        <v>6950.2049999999999</v>
      </c>
      <c r="C187" s="55">
        <v>5747.66345</v>
      </c>
      <c r="D187" s="54">
        <v>952.29075999999998</v>
      </c>
      <c r="E187" s="55">
        <f t="shared" si="67"/>
        <v>6699.9542099999999</v>
      </c>
      <c r="F187" s="55">
        <f t="shared" si="68"/>
        <v>250.25079000000005</v>
      </c>
      <c r="G187" s="55">
        <f t="shared" si="69"/>
        <v>1202.5415499999999</v>
      </c>
      <c r="H187" s="56">
        <f t="shared" si="66"/>
        <v>96.399375414106487</v>
      </c>
    </row>
    <row r="188" spans="1:8" s="46" customFormat="1" ht="11.25" customHeight="1" x14ac:dyDescent="0.2">
      <c r="A188" s="53" t="s">
        <v>224</v>
      </c>
      <c r="B188" s="54">
        <v>34134</v>
      </c>
      <c r="C188" s="55">
        <v>25009.787110000001</v>
      </c>
      <c r="D188" s="54">
        <v>3740.0656099999997</v>
      </c>
      <c r="E188" s="55">
        <f t="shared" si="67"/>
        <v>28749.852720000003</v>
      </c>
      <c r="F188" s="55">
        <f t="shared" si="68"/>
        <v>5384.1472799999974</v>
      </c>
      <c r="G188" s="55">
        <f t="shared" si="69"/>
        <v>9124.2128899999989</v>
      </c>
      <c r="H188" s="56">
        <f t="shared" si="66"/>
        <v>84.226439092986467</v>
      </c>
    </row>
    <row r="189" spans="1:8" s="46" customFormat="1" ht="11.25" customHeight="1" x14ac:dyDescent="0.2">
      <c r="A189" s="53" t="s">
        <v>332</v>
      </c>
      <c r="B189" s="54">
        <v>8959.9079999999994</v>
      </c>
      <c r="C189" s="55">
        <v>8280.4911799999991</v>
      </c>
      <c r="D189" s="54">
        <v>678.46514999999999</v>
      </c>
      <c r="E189" s="55">
        <f t="shared" si="67"/>
        <v>8958.9563299999991</v>
      </c>
      <c r="F189" s="55">
        <f t="shared" si="68"/>
        <v>0.9516700000003766</v>
      </c>
      <c r="G189" s="55">
        <f t="shared" si="69"/>
        <v>679.41682000000037</v>
      </c>
      <c r="H189" s="56">
        <f t="shared" si="66"/>
        <v>99.989378573976424</v>
      </c>
    </row>
    <row r="190" spans="1:8" s="46" customFormat="1" ht="11.25" customHeight="1" x14ac:dyDescent="0.2">
      <c r="A190" s="53" t="s">
        <v>225</v>
      </c>
      <c r="B190" s="54">
        <v>16658</v>
      </c>
      <c r="C190" s="55">
        <v>14112.466839999999</v>
      </c>
      <c r="D190" s="54">
        <v>1958.6547</v>
      </c>
      <c r="E190" s="55">
        <f t="shared" si="67"/>
        <v>16071.12154</v>
      </c>
      <c r="F190" s="55">
        <f t="shared" si="68"/>
        <v>586.8784599999999</v>
      </c>
      <c r="G190" s="55">
        <f t="shared" si="69"/>
        <v>2545.5331600000009</v>
      </c>
      <c r="H190" s="56">
        <f t="shared" si="66"/>
        <v>96.47689722655781</v>
      </c>
    </row>
    <row r="191" spans="1:8" s="46" customFormat="1" ht="11.25" customHeight="1" x14ac:dyDescent="0.2">
      <c r="A191" s="53" t="s">
        <v>226</v>
      </c>
      <c r="B191" s="59">
        <v>862160.64500000002</v>
      </c>
      <c r="C191" s="59">
        <v>769036.82920000004</v>
      </c>
      <c r="D191" s="59">
        <v>79542.80144000001</v>
      </c>
      <c r="E191" s="59">
        <f t="shared" si="67"/>
        <v>848579.6306400001</v>
      </c>
      <c r="F191" s="59">
        <f t="shared" si="68"/>
        <v>13581.014359999914</v>
      </c>
      <c r="G191" s="59">
        <f t="shared" si="69"/>
        <v>93123.815799999982</v>
      </c>
      <c r="H191" s="50">
        <f t="shared" si="66"/>
        <v>98.424769857130286</v>
      </c>
    </row>
    <row r="192" spans="1:8" s="46" customFormat="1" ht="11.25" customHeight="1" x14ac:dyDescent="0.2">
      <c r="A192" s="63"/>
      <c r="B192" s="59"/>
      <c r="C192" s="59"/>
      <c r="D192" s="59"/>
      <c r="E192" s="59"/>
      <c r="F192" s="59"/>
      <c r="G192" s="59"/>
      <c r="H192" s="50"/>
    </row>
    <row r="193" spans="1:8" s="46" customFormat="1" ht="11.25" customHeight="1" x14ac:dyDescent="0.2">
      <c r="A193" s="48" t="s">
        <v>227</v>
      </c>
      <c r="B193" s="92">
        <f t="shared" ref="B193:G193" si="70">SUM(B194:B200)</f>
        <v>299320.76400000002</v>
      </c>
      <c r="C193" s="61">
        <f t="shared" si="70"/>
        <v>251836.90110000002</v>
      </c>
      <c r="D193" s="92">
        <f t="shared" si="70"/>
        <v>12251.64365</v>
      </c>
      <c r="E193" s="61">
        <f t="shared" si="70"/>
        <v>264088.54475000006</v>
      </c>
      <c r="F193" s="61">
        <f t="shared" si="70"/>
        <v>35232.219249999966</v>
      </c>
      <c r="G193" s="61">
        <f t="shared" si="70"/>
        <v>47483.862899999978</v>
      </c>
      <c r="H193" s="56">
        <f t="shared" ref="H193:H200" si="71">E193/B193*100</f>
        <v>88.229276586371412</v>
      </c>
    </row>
    <row r="194" spans="1:8" s="46" customFormat="1" ht="11.25" customHeight="1" x14ac:dyDescent="0.2">
      <c r="A194" s="53" t="s">
        <v>228</v>
      </c>
      <c r="B194" s="54">
        <v>60996.332000000002</v>
      </c>
      <c r="C194" s="55">
        <v>54356.072810000034</v>
      </c>
      <c r="D194" s="54">
        <v>5704.2967600000002</v>
      </c>
      <c r="E194" s="55">
        <f t="shared" ref="E194:E200" si="72">SUM(C194:D194)</f>
        <v>60060.369570000032</v>
      </c>
      <c r="F194" s="55">
        <f t="shared" ref="F194:F200" si="73">B194-E194</f>
        <v>935.96242999997048</v>
      </c>
      <c r="G194" s="55">
        <f t="shared" ref="G194:G200" si="74">B194-C194</f>
        <v>6640.2591899999679</v>
      </c>
      <c r="H194" s="56">
        <f t="shared" si="71"/>
        <v>98.465543092001056</v>
      </c>
    </row>
    <row r="195" spans="1:8" s="46" customFormat="1" ht="11.25" customHeight="1" x14ac:dyDescent="0.2">
      <c r="A195" s="53" t="s">
        <v>229</v>
      </c>
      <c r="B195" s="54">
        <v>73152.930999999997</v>
      </c>
      <c r="C195" s="55">
        <v>72261.488420000009</v>
      </c>
      <c r="D195" s="54">
        <v>891.30606999999998</v>
      </c>
      <c r="E195" s="55">
        <f t="shared" si="72"/>
        <v>73152.794490000015</v>
      </c>
      <c r="F195" s="55">
        <f t="shared" si="73"/>
        <v>0.13650999998208135</v>
      </c>
      <c r="G195" s="55">
        <f t="shared" si="74"/>
        <v>891.44257999998808</v>
      </c>
      <c r="H195" s="56">
        <f t="shared" si="71"/>
        <v>99.999813390935785</v>
      </c>
    </row>
    <row r="196" spans="1:8" s="46" customFormat="1" ht="11.25" customHeight="1" x14ac:dyDescent="0.2">
      <c r="A196" s="53" t="s">
        <v>230</v>
      </c>
      <c r="B196" s="54">
        <v>8231.9380000000001</v>
      </c>
      <c r="C196" s="55">
        <v>8230.4672599999994</v>
      </c>
      <c r="D196" s="54">
        <v>0</v>
      </c>
      <c r="E196" s="55">
        <f t="shared" si="72"/>
        <v>8230.4672599999994</v>
      </c>
      <c r="F196" s="55">
        <f t="shared" si="73"/>
        <v>1.4707400000006601</v>
      </c>
      <c r="G196" s="55">
        <f t="shared" si="74"/>
        <v>1.4707400000006601</v>
      </c>
      <c r="H196" s="56">
        <f t="shared" si="71"/>
        <v>99.982133733271553</v>
      </c>
    </row>
    <row r="197" spans="1:8" s="46" customFormat="1" ht="11.25" customHeight="1" x14ac:dyDescent="0.2">
      <c r="A197" s="53" t="s">
        <v>231</v>
      </c>
      <c r="B197" s="54">
        <v>10757</v>
      </c>
      <c r="C197" s="55">
        <v>0</v>
      </c>
      <c r="D197" s="54">
        <v>0</v>
      </c>
      <c r="E197" s="55">
        <f t="shared" si="72"/>
        <v>0</v>
      </c>
      <c r="F197" s="55">
        <f t="shared" si="73"/>
        <v>10757</v>
      </c>
      <c r="G197" s="55">
        <f t="shared" si="74"/>
        <v>10757</v>
      </c>
      <c r="H197" s="56">
        <f t="shared" si="71"/>
        <v>0</v>
      </c>
    </row>
    <row r="198" spans="1:8" s="46" customFormat="1" ht="11.25" customHeight="1" x14ac:dyDescent="0.2">
      <c r="A198" s="53" t="s">
        <v>232</v>
      </c>
      <c r="B198" s="54">
        <v>23732.789000000001</v>
      </c>
      <c r="C198" s="55">
        <v>22762.053100000001</v>
      </c>
      <c r="D198" s="54">
        <v>970.49764000000005</v>
      </c>
      <c r="E198" s="55">
        <f t="shared" si="72"/>
        <v>23732.550740000002</v>
      </c>
      <c r="F198" s="55">
        <f t="shared" si="73"/>
        <v>0.23825999999826308</v>
      </c>
      <c r="G198" s="55">
        <f t="shared" si="74"/>
        <v>970.73589999999967</v>
      </c>
      <c r="H198" s="56">
        <f t="shared" si="71"/>
        <v>99.998996072480153</v>
      </c>
    </row>
    <row r="199" spans="1:8" s="46" customFormat="1" ht="11.25" customHeight="1" x14ac:dyDescent="0.2">
      <c r="A199" s="53" t="s">
        <v>233</v>
      </c>
      <c r="B199" s="54">
        <v>71958.732000000004</v>
      </c>
      <c r="C199" s="55">
        <v>68123.913349999988</v>
      </c>
      <c r="D199" s="54">
        <v>1142.98882</v>
      </c>
      <c r="E199" s="55">
        <f t="shared" si="72"/>
        <v>69266.902169999987</v>
      </c>
      <c r="F199" s="55">
        <f t="shared" si="73"/>
        <v>2691.829830000017</v>
      </c>
      <c r="G199" s="55">
        <f t="shared" si="74"/>
        <v>3834.8186500000156</v>
      </c>
      <c r="H199" s="56">
        <f t="shared" si="71"/>
        <v>96.259203358391559</v>
      </c>
    </row>
    <row r="200" spans="1:8" s="46" customFormat="1" ht="11.25" customHeight="1" x14ac:dyDescent="0.2">
      <c r="A200" s="53" t="s">
        <v>234</v>
      </c>
      <c r="B200" s="59">
        <v>50491.042000000001</v>
      </c>
      <c r="C200" s="59">
        <v>26102.906159999999</v>
      </c>
      <c r="D200" s="59">
        <v>3542.5543600000001</v>
      </c>
      <c r="E200" s="59">
        <f t="shared" si="72"/>
        <v>29645.460520000001</v>
      </c>
      <c r="F200" s="59">
        <f t="shared" si="73"/>
        <v>20845.581480000001</v>
      </c>
      <c r="G200" s="59">
        <f t="shared" si="74"/>
        <v>24388.135840000003</v>
      </c>
      <c r="H200" s="50">
        <f t="shared" si="71"/>
        <v>58.714297320304851</v>
      </c>
    </row>
    <row r="201" spans="1:8" s="46" customFormat="1" ht="11.25" customHeight="1" x14ac:dyDescent="0.2">
      <c r="A201" s="63"/>
      <c r="B201" s="93"/>
      <c r="C201" s="93"/>
      <c r="D201" s="93"/>
      <c r="E201" s="93"/>
      <c r="F201" s="93"/>
      <c r="G201" s="93"/>
      <c r="H201" s="50"/>
    </row>
    <row r="202" spans="1:8" s="46" customFormat="1" ht="11.25" customHeight="1" x14ac:dyDescent="0.2">
      <c r="A202" s="48" t="s">
        <v>235</v>
      </c>
      <c r="B202" s="94">
        <f t="shared" ref="B202:G202" si="75">SUM(B203:B220)+SUM(B225:B241)</f>
        <v>18041438.909770004</v>
      </c>
      <c r="C202" s="95">
        <f t="shared" si="75"/>
        <v>14202368.132209998</v>
      </c>
      <c r="D202" s="94">
        <f t="shared" si="75"/>
        <v>3414294.8564900002</v>
      </c>
      <c r="E202" s="95">
        <f t="shared" si="75"/>
        <v>17616662.988699999</v>
      </c>
      <c r="F202" s="95">
        <f t="shared" si="75"/>
        <v>424775.92107000342</v>
      </c>
      <c r="G202" s="95">
        <f t="shared" si="75"/>
        <v>3839070.7775600036</v>
      </c>
      <c r="H202" s="56">
        <f t="shared" ref="H202:H241" si="76">E202/B202*100</f>
        <v>97.645554086930531</v>
      </c>
    </row>
    <row r="203" spans="1:8" s="46" customFormat="1" ht="11.25" customHeight="1" x14ac:dyDescent="0.2">
      <c r="A203" s="53" t="s">
        <v>236</v>
      </c>
      <c r="B203" s="54">
        <v>9050</v>
      </c>
      <c r="C203" s="55">
        <v>7291.3032300000004</v>
      </c>
      <c r="D203" s="54">
        <v>128.35</v>
      </c>
      <c r="E203" s="55">
        <f t="shared" ref="E203:E219" si="77">SUM(C203:D203)</f>
        <v>7419.6532300000008</v>
      </c>
      <c r="F203" s="55">
        <f t="shared" ref="F203:F219" si="78">B203-E203</f>
        <v>1630.3467699999992</v>
      </c>
      <c r="G203" s="55">
        <f t="shared" ref="G203:G219" si="79">B203-C203</f>
        <v>1758.6967699999996</v>
      </c>
      <c r="H203" s="56">
        <f t="shared" si="76"/>
        <v>81.98511856353592</v>
      </c>
    </row>
    <row r="204" spans="1:8" s="46" customFormat="1" ht="11.25" customHeight="1" x14ac:dyDescent="0.2">
      <c r="A204" s="53" t="s">
        <v>237</v>
      </c>
      <c r="B204" s="54">
        <v>27378.764999999999</v>
      </c>
      <c r="C204" s="55">
        <v>24577.476420000003</v>
      </c>
      <c r="D204" s="54">
        <v>582.12004000000002</v>
      </c>
      <c r="E204" s="55">
        <f t="shared" si="77"/>
        <v>25159.596460000004</v>
      </c>
      <c r="F204" s="55">
        <f t="shared" si="78"/>
        <v>2219.1685399999951</v>
      </c>
      <c r="G204" s="55">
        <f t="shared" si="79"/>
        <v>2801.2885799999967</v>
      </c>
      <c r="H204" s="56">
        <f t="shared" si="76"/>
        <v>91.894563030874494</v>
      </c>
    </row>
    <row r="205" spans="1:8" s="46" customFormat="1" ht="11.25" customHeight="1" x14ac:dyDescent="0.2">
      <c r="A205" s="53" t="s">
        <v>238</v>
      </c>
      <c r="B205" s="54">
        <v>18354</v>
      </c>
      <c r="C205" s="55">
        <v>17230.43363</v>
      </c>
      <c r="D205" s="54">
        <v>435.94349999999997</v>
      </c>
      <c r="E205" s="55">
        <f t="shared" si="77"/>
        <v>17666.377130000001</v>
      </c>
      <c r="F205" s="55">
        <f t="shared" si="78"/>
        <v>687.62286999999924</v>
      </c>
      <c r="G205" s="55">
        <f t="shared" si="79"/>
        <v>1123.5663700000005</v>
      </c>
      <c r="H205" s="56">
        <f t="shared" si="76"/>
        <v>96.253553067451236</v>
      </c>
    </row>
    <row r="206" spans="1:8" s="46" customFormat="1" ht="11.25" customHeight="1" x14ac:dyDescent="0.2">
      <c r="A206" s="53" t="s">
        <v>239</v>
      </c>
      <c r="B206" s="54">
        <v>13267661.023610001</v>
      </c>
      <c r="C206" s="55">
        <v>10049373.608139997</v>
      </c>
      <c r="D206" s="54">
        <v>3079555.7977599995</v>
      </c>
      <c r="E206" s="55">
        <f t="shared" si="77"/>
        <v>13128929.405899998</v>
      </c>
      <c r="F206" s="55">
        <f t="shared" si="78"/>
        <v>138731.61771000363</v>
      </c>
      <c r="G206" s="55">
        <f t="shared" si="79"/>
        <v>3218287.4154700041</v>
      </c>
      <c r="H206" s="56">
        <f t="shared" si="76"/>
        <v>98.954362660734787</v>
      </c>
    </row>
    <row r="207" spans="1:8" s="46" customFormat="1" ht="11.25" customHeight="1" x14ac:dyDescent="0.2">
      <c r="A207" s="53" t="s">
        <v>240</v>
      </c>
      <c r="B207" s="54">
        <v>96106.945999999996</v>
      </c>
      <c r="C207" s="55">
        <v>91524.373339999991</v>
      </c>
      <c r="D207" s="54">
        <v>4565.7355499999994</v>
      </c>
      <c r="E207" s="55">
        <f t="shared" si="77"/>
        <v>96090.108889999989</v>
      </c>
      <c r="F207" s="55">
        <f t="shared" si="78"/>
        <v>16.837110000007669</v>
      </c>
      <c r="G207" s="55">
        <f t="shared" si="79"/>
        <v>4582.5726600000053</v>
      </c>
      <c r="H207" s="56">
        <f t="shared" si="76"/>
        <v>99.982480860436453</v>
      </c>
    </row>
    <row r="208" spans="1:8" s="46" customFormat="1" ht="11.25" customHeight="1" x14ac:dyDescent="0.2">
      <c r="A208" s="53" t="s">
        <v>241</v>
      </c>
      <c r="B208" s="54">
        <v>23607.255000000001</v>
      </c>
      <c r="C208" s="55">
        <v>22804.23372</v>
      </c>
      <c r="D208" s="54">
        <v>802.60448999999994</v>
      </c>
      <c r="E208" s="55">
        <f t="shared" si="77"/>
        <v>23606.838210000002</v>
      </c>
      <c r="F208" s="55">
        <f t="shared" si="78"/>
        <v>0.41678999999930966</v>
      </c>
      <c r="G208" s="55">
        <f t="shared" si="79"/>
        <v>803.02128000000084</v>
      </c>
      <c r="H208" s="56">
        <f t="shared" si="76"/>
        <v>99.998234483424696</v>
      </c>
    </row>
    <row r="209" spans="1:8" s="46" customFormat="1" ht="11.25" customHeight="1" x14ac:dyDescent="0.2">
      <c r="A209" s="53" t="s">
        <v>242</v>
      </c>
      <c r="B209" s="54">
        <v>29629</v>
      </c>
      <c r="C209" s="55">
        <v>27091.200420000001</v>
      </c>
      <c r="D209" s="54">
        <v>2263.3068900000003</v>
      </c>
      <c r="E209" s="55">
        <f t="shared" si="77"/>
        <v>29354.507310000001</v>
      </c>
      <c r="F209" s="55">
        <f t="shared" si="78"/>
        <v>274.49268999999913</v>
      </c>
      <c r="G209" s="55">
        <f t="shared" si="79"/>
        <v>2537.799579999999</v>
      </c>
      <c r="H209" s="56">
        <f t="shared" si="76"/>
        <v>99.073567484559049</v>
      </c>
    </row>
    <row r="210" spans="1:8" s="46" customFormat="1" ht="11.25" customHeight="1" x14ac:dyDescent="0.2">
      <c r="A210" s="53" t="s">
        <v>243</v>
      </c>
      <c r="B210" s="54">
        <v>120271.844</v>
      </c>
      <c r="C210" s="55">
        <v>75680.562780000007</v>
      </c>
      <c r="D210" s="54">
        <v>25017.060730000001</v>
      </c>
      <c r="E210" s="55">
        <f t="shared" si="77"/>
        <v>100697.62351</v>
      </c>
      <c r="F210" s="55">
        <f t="shared" si="78"/>
        <v>19574.220489999992</v>
      </c>
      <c r="G210" s="55">
        <f t="shared" si="79"/>
        <v>44591.28121999999</v>
      </c>
      <c r="H210" s="56">
        <f t="shared" si="76"/>
        <v>83.725018392500914</v>
      </c>
    </row>
    <row r="211" spans="1:8" s="46" customFormat="1" ht="11.25" customHeight="1" x14ac:dyDescent="0.2">
      <c r="A211" s="53" t="s">
        <v>244</v>
      </c>
      <c r="B211" s="54">
        <v>44368.502999999997</v>
      </c>
      <c r="C211" s="55">
        <v>41937.893429999996</v>
      </c>
      <c r="D211" s="54">
        <v>2403.6242900000002</v>
      </c>
      <c r="E211" s="55">
        <f t="shared" si="77"/>
        <v>44341.517719999996</v>
      </c>
      <c r="F211" s="55">
        <f t="shared" si="78"/>
        <v>26.985280000000785</v>
      </c>
      <c r="G211" s="55">
        <f t="shared" si="79"/>
        <v>2430.6095700000005</v>
      </c>
      <c r="H211" s="56">
        <f t="shared" si="76"/>
        <v>99.939179196557518</v>
      </c>
    </row>
    <row r="212" spans="1:8" s="46" customFormat="1" ht="11.25" customHeight="1" x14ac:dyDescent="0.2">
      <c r="A212" s="53" t="s">
        <v>245</v>
      </c>
      <c r="B212" s="54">
        <v>60611.442999999999</v>
      </c>
      <c r="C212" s="55">
        <v>53807.978710000003</v>
      </c>
      <c r="D212" s="54">
        <v>6511.0155999999997</v>
      </c>
      <c r="E212" s="55">
        <f t="shared" si="77"/>
        <v>60318.994310000002</v>
      </c>
      <c r="F212" s="55">
        <f t="shared" si="78"/>
        <v>292.44868999999744</v>
      </c>
      <c r="G212" s="55">
        <f t="shared" si="79"/>
        <v>6803.4642899999963</v>
      </c>
      <c r="H212" s="56">
        <f t="shared" si="76"/>
        <v>99.517502511860684</v>
      </c>
    </row>
    <row r="213" spans="1:8" s="46" customFormat="1" ht="11.25" customHeight="1" x14ac:dyDescent="0.2">
      <c r="A213" s="53" t="s">
        <v>246</v>
      </c>
      <c r="B213" s="54">
        <v>24378</v>
      </c>
      <c r="C213" s="55">
        <v>18663.206850000002</v>
      </c>
      <c r="D213" s="54">
        <v>311.36543999999998</v>
      </c>
      <c r="E213" s="55">
        <f t="shared" si="77"/>
        <v>18974.572290000004</v>
      </c>
      <c r="F213" s="55">
        <f t="shared" si="78"/>
        <v>5403.4277099999963</v>
      </c>
      <c r="G213" s="55">
        <f t="shared" si="79"/>
        <v>5714.7931499999977</v>
      </c>
      <c r="H213" s="56">
        <f t="shared" si="76"/>
        <v>77.834819468373141</v>
      </c>
    </row>
    <row r="214" spans="1:8" s="46" customFormat="1" ht="11.25" customHeight="1" x14ac:dyDescent="0.2">
      <c r="A214" s="53" t="s">
        <v>247</v>
      </c>
      <c r="B214" s="54">
        <v>33718.718000000001</v>
      </c>
      <c r="C214" s="55">
        <v>30784.574670000002</v>
      </c>
      <c r="D214" s="54">
        <v>1064.15365</v>
      </c>
      <c r="E214" s="55">
        <f t="shared" si="77"/>
        <v>31848.728320000002</v>
      </c>
      <c r="F214" s="55">
        <f t="shared" si="78"/>
        <v>1869.9896799999988</v>
      </c>
      <c r="G214" s="55">
        <f t="shared" si="79"/>
        <v>2934.143329999999</v>
      </c>
      <c r="H214" s="56">
        <f t="shared" si="76"/>
        <v>94.454149532019585</v>
      </c>
    </row>
    <row r="215" spans="1:8" s="46" customFormat="1" ht="11.25" customHeight="1" x14ac:dyDescent="0.2">
      <c r="A215" s="53" t="s">
        <v>248</v>
      </c>
      <c r="B215" s="54">
        <v>180796.878</v>
      </c>
      <c r="C215" s="55">
        <v>156865.20668999999</v>
      </c>
      <c r="D215" s="54">
        <v>7823.0192000000015</v>
      </c>
      <c r="E215" s="55">
        <f t="shared" si="77"/>
        <v>164688.22589</v>
      </c>
      <c r="F215" s="55">
        <f t="shared" si="78"/>
        <v>16108.652109999995</v>
      </c>
      <c r="G215" s="55">
        <f t="shared" si="79"/>
        <v>23931.671310000005</v>
      </c>
      <c r="H215" s="56">
        <f t="shared" si="76"/>
        <v>91.090193432433054</v>
      </c>
    </row>
    <row r="216" spans="1:8" s="46" customFormat="1" ht="11.25" customHeight="1" x14ac:dyDescent="0.2">
      <c r="A216" s="53" t="s">
        <v>249</v>
      </c>
      <c r="B216" s="54">
        <v>32468</v>
      </c>
      <c r="C216" s="55">
        <v>17549.844280000001</v>
      </c>
      <c r="D216" s="54">
        <v>7639.83734</v>
      </c>
      <c r="E216" s="55">
        <f t="shared" si="77"/>
        <v>25189.681620000003</v>
      </c>
      <c r="F216" s="55">
        <f t="shared" si="78"/>
        <v>7278.318379999997</v>
      </c>
      <c r="G216" s="55">
        <f t="shared" si="79"/>
        <v>14918.155719999999</v>
      </c>
      <c r="H216" s="56">
        <f t="shared" si="76"/>
        <v>77.583102192928436</v>
      </c>
    </row>
    <row r="217" spans="1:8" s="46" customFormat="1" ht="11.25" customHeight="1" x14ac:dyDescent="0.2">
      <c r="A217" s="53" t="s">
        <v>250</v>
      </c>
      <c r="B217" s="54">
        <v>33073</v>
      </c>
      <c r="C217" s="55">
        <v>31600.296030000001</v>
      </c>
      <c r="D217" s="54">
        <v>1472.69571</v>
      </c>
      <c r="E217" s="55">
        <f t="shared" si="77"/>
        <v>33072.991739999998</v>
      </c>
      <c r="F217" s="55">
        <f t="shared" si="78"/>
        <v>8.2600000023376197E-3</v>
      </c>
      <c r="G217" s="55">
        <f t="shared" si="79"/>
        <v>1472.7039699999987</v>
      </c>
      <c r="H217" s="56">
        <f t="shared" si="76"/>
        <v>99.999975024944803</v>
      </c>
    </row>
    <row r="218" spans="1:8" s="46" customFormat="1" ht="11.25" customHeight="1" x14ac:dyDescent="0.2">
      <c r="A218" s="53" t="s">
        <v>251</v>
      </c>
      <c r="B218" s="54">
        <v>20596.308000000001</v>
      </c>
      <c r="C218" s="55">
        <v>16189.850810000002</v>
      </c>
      <c r="D218" s="54">
        <v>2771.6220899999998</v>
      </c>
      <c r="E218" s="55">
        <f t="shared" si="77"/>
        <v>18961.472900000001</v>
      </c>
      <c r="F218" s="55">
        <f t="shared" si="78"/>
        <v>1634.8351000000002</v>
      </c>
      <c r="G218" s="55">
        <f t="shared" si="79"/>
        <v>4406.4571899999992</v>
      </c>
      <c r="H218" s="56">
        <f t="shared" si="76"/>
        <v>92.062484693858721</v>
      </c>
    </row>
    <row r="219" spans="1:8" s="46" customFormat="1" ht="11.25" customHeight="1" x14ac:dyDescent="0.2">
      <c r="A219" s="53" t="s">
        <v>252</v>
      </c>
      <c r="B219" s="59">
        <v>84051.672999999995</v>
      </c>
      <c r="C219" s="59">
        <v>53116.12225</v>
      </c>
      <c r="D219" s="59">
        <v>3392.0715499999997</v>
      </c>
      <c r="E219" s="59">
        <f t="shared" si="77"/>
        <v>56508.193800000001</v>
      </c>
      <c r="F219" s="59">
        <f t="shared" si="78"/>
        <v>27543.479199999994</v>
      </c>
      <c r="G219" s="59">
        <f t="shared" si="79"/>
        <v>30935.550749999995</v>
      </c>
      <c r="H219" s="50">
        <f t="shared" si="76"/>
        <v>67.230302245143889</v>
      </c>
    </row>
    <row r="220" spans="1:8" s="46" customFormat="1" ht="11.25" customHeight="1" x14ac:dyDescent="0.2">
      <c r="A220" s="53" t="s">
        <v>253</v>
      </c>
      <c r="B220" s="92">
        <f t="shared" ref="B220:G220" si="80">SUM(B221:B224)</f>
        <v>547028.26500000001</v>
      </c>
      <c r="C220" s="61">
        <f t="shared" si="80"/>
        <v>530267.89522999991</v>
      </c>
      <c r="D220" s="92">
        <f t="shared" si="80"/>
        <v>16023.143899999999</v>
      </c>
      <c r="E220" s="61">
        <f t="shared" si="80"/>
        <v>546291.03913000005</v>
      </c>
      <c r="F220" s="61">
        <f t="shared" si="80"/>
        <v>737.22586999995838</v>
      </c>
      <c r="G220" s="61">
        <f t="shared" si="80"/>
        <v>16760.369769999976</v>
      </c>
      <c r="H220" s="56">
        <f t="shared" si="76"/>
        <v>99.865230753661336</v>
      </c>
    </row>
    <row r="221" spans="1:8" s="46" customFormat="1" ht="11.25" customHeight="1" x14ac:dyDescent="0.2">
      <c r="A221" s="53" t="s">
        <v>254</v>
      </c>
      <c r="B221" s="54">
        <v>255302.247</v>
      </c>
      <c r="C221" s="55">
        <v>253400.50529000003</v>
      </c>
      <c r="D221" s="54">
        <v>1751.9351000000001</v>
      </c>
      <c r="E221" s="55">
        <f t="shared" ref="E221:E241" si="81">SUM(C221:D221)</f>
        <v>255152.44039000003</v>
      </c>
      <c r="F221" s="55">
        <f t="shared" ref="F221:F241" si="82">B221-E221</f>
        <v>149.80660999997053</v>
      </c>
      <c r="G221" s="55">
        <f t="shared" ref="G221:G241" si="83">B221-C221</f>
        <v>1901.741709999973</v>
      </c>
      <c r="H221" s="56">
        <f t="shared" si="76"/>
        <v>99.941321859967815</v>
      </c>
    </row>
    <row r="222" spans="1:8" s="46" customFormat="1" ht="11.25" customHeight="1" x14ac:dyDescent="0.2">
      <c r="A222" s="53" t="s">
        <v>255</v>
      </c>
      <c r="B222" s="54">
        <v>68211.471999999994</v>
      </c>
      <c r="C222" s="55">
        <v>66529.102539999993</v>
      </c>
      <c r="D222" s="54">
        <v>1679.8306</v>
      </c>
      <c r="E222" s="55">
        <f t="shared" si="81"/>
        <v>68208.933139999994</v>
      </c>
      <c r="F222" s="55">
        <f t="shared" si="82"/>
        <v>2.5388600000005681</v>
      </c>
      <c r="G222" s="55">
        <f t="shared" si="83"/>
        <v>1682.3694600000017</v>
      </c>
      <c r="H222" s="56">
        <f t="shared" si="76"/>
        <v>99.996277957467328</v>
      </c>
    </row>
    <row r="223" spans="1:8" s="46" customFormat="1" ht="11.25" customHeight="1" x14ac:dyDescent="0.2">
      <c r="A223" s="53" t="s">
        <v>256</v>
      </c>
      <c r="B223" s="54">
        <v>34993.461000000003</v>
      </c>
      <c r="C223" s="55">
        <v>26008.596920000004</v>
      </c>
      <c r="D223" s="54">
        <v>8979.8192799999997</v>
      </c>
      <c r="E223" s="55">
        <f t="shared" si="81"/>
        <v>34988.416200000007</v>
      </c>
      <c r="F223" s="55">
        <f t="shared" si="82"/>
        <v>5.0447999999960302</v>
      </c>
      <c r="G223" s="55">
        <f t="shared" si="83"/>
        <v>8984.8640799999994</v>
      </c>
      <c r="H223" s="56">
        <f t="shared" si="76"/>
        <v>99.98558359231744</v>
      </c>
    </row>
    <row r="224" spans="1:8" s="46" customFormat="1" ht="11.25" customHeight="1" x14ac:dyDescent="0.2">
      <c r="A224" s="53" t="s">
        <v>257</v>
      </c>
      <c r="B224" s="54">
        <v>188521.08499999999</v>
      </c>
      <c r="C224" s="55">
        <v>184329.69047999999</v>
      </c>
      <c r="D224" s="54">
        <v>3611.5589199999999</v>
      </c>
      <c r="E224" s="55">
        <f t="shared" si="81"/>
        <v>187941.2494</v>
      </c>
      <c r="F224" s="55">
        <f t="shared" si="82"/>
        <v>579.83559999999125</v>
      </c>
      <c r="G224" s="55">
        <f t="shared" si="83"/>
        <v>4191.3945200000016</v>
      </c>
      <c r="H224" s="56">
        <f t="shared" si="76"/>
        <v>99.692429311023758</v>
      </c>
    </row>
    <row r="225" spans="1:8" s="46" customFormat="1" ht="11.25" customHeight="1" x14ac:dyDescent="0.2">
      <c r="A225" s="53" t="s">
        <v>258</v>
      </c>
      <c r="B225" s="54">
        <v>218018.95699999999</v>
      </c>
      <c r="C225" s="55">
        <v>184904.34390000001</v>
      </c>
      <c r="D225" s="54">
        <v>29108.996150000003</v>
      </c>
      <c r="E225" s="55">
        <f t="shared" si="81"/>
        <v>214013.34005</v>
      </c>
      <c r="F225" s="55">
        <f t="shared" si="82"/>
        <v>4005.616949999996</v>
      </c>
      <c r="G225" s="55">
        <f t="shared" si="83"/>
        <v>33114.613099999988</v>
      </c>
      <c r="H225" s="56">
        <f t="shared" si="76"/>
        <v>98.162720799549547</v>
      </c>
    </row>
    <row r="226" spans="1:8" s="46" customFormat="1" ht="11.25" customHeight="1" x14ac:dyDescent="0.2">
      <c r="A226" s="53" t="s">
        <v>259</v>
      </c>
      <c r="B226" s="54">
        <v>113108.98</v>
      </c>
      <c r="C226" s="55">
        <v>111500.71975</v>
      </c>
      <c r="D226" s="54">
        <v>1608.2567199999999</v>
      </c>
      <c r="E226" s="55">
        <f t="shared" si="81"/>
        <v>113108.97647000001</v>
      </c>
      <c r="F226" s="55">
        <f t="shared" si="82"/>
        <v>3.5299999872222543E-3</v>
      </c>
      <c r="G226" s="55">
        <f t="shared" si="83"/>
        <v>1608.2602499999921</v>
      </c>
      <c r="H226" s="56">
        <f t="shared" si="76"/>
        <v>99.999996879116054</v>
      </c>
    </row>
    <row r="227" spans="1:8" s="46" customFormat="1" ht="11.25" customHeight="1" x14ac:dyDescent="0.2">
      <c r="A227" s="53" t="s">
        <v>260</v>
      </c>
      <c r="B227" s="54">
        <v>165022.163</v>
      </c>
      <c r="C227" s="55">
        <v>135833.30103999999</v>
      </c>
      <c r="D227" s="54">
        <v>20522.339809999998</v>
      </c>
      <c r="E227" s="55">
        <f t="shared" si="81"/>
        <v>156355.64085</v>
      </c>
      <c r="F227" s="55">
        <f t="shared" si="82"/>
        <v>8666.5221500000043</v>
      </c>
      <c r="G227" s="55">
        <f t="shared" si="83"/>
        <v>29188.861960000009</v>
      </c>
      <c r="H227" s="56">
        <f t="shared" si="76"/>
        <v>94.748267752374574</v>
      </c>
    </row>
    <row r="228" spans="1:8" s="46" customFormat="1" ht="11.25" customHeight="1" x14ac:dyDescent="0.2">
      <c r="A228" s="53" t="s">
        <v>261</v>
      </c>
      <c r="B228" s="54">
        <v>35818</v>
      </c>
      <c r="C228" s="55">
        <v>32506.227190000001</v>
      </c>
      <c r="D228" s="54">
        <v>3311.7728099999999</v>
      </c>
      <c r="E228" s="55">
        <f t="shared" si="81"/>
        <v>35818</v>
      </c>
      <c r="F228" s="55">
        <f t="shared" si="82"/>
        <v>0</v>
      </c>
      <c r="G228" s="55">
        <f t="shared" si="83"/>
        <v>3311.7728099999986</v>
      </c>
      <c r="H228" s="56">
        <f t="shared" si="76"/>
        <v>100</v>
      </c>
    </row>
    <row r="229" spans="1:8" s="46" customFormat="1" ht="11.25" customHeight="1" x14ac:dyDescent="0.2">
      <c r="A229" s="53" t="s">
        <v>262</v>
      </c>
      <c r="B229" s="54">
        <v>26060.876</v>
      </c>
      <c r="C229" s="55">
        <v>18747.853629999998</v>
      </c>
      <c r="D229" s="54">
        <v>765.91161</v>
      </c>
      <c r="E229" s="55">
        <f t="shared" si="81"/>
        <v>19513.765239999997</v>
      </c>
      <c r="F229" s="55">
        <f t="shared" si="82"/>
        <v>6547.1107600000032</v>
      </c>
      <c r="G229" s="55">
        <f t="shared" si="83"/>
        <v>7313.0223700000024</v>
      </c>
      <c r="H229" s="56">
        <f t="shared" si="76"/>
        <v>74.87762590942836</v>
      </c>
    </row>
    <row r="230" spans="1:8" s="46" customFormat="1" ht="11.25" customHeight="1" x14ac:dyDescent="0.2">
      <c r="A230" s="53" t="s">
        <v>263</v>
      </c>
      <c r="B230" s="54">
        <v>159738.19099999999</v>
      </c>
      <c r="C230" s="55">
        <v>114092.28787</v>
      </c>
      <c r="D230" s="54">
        <v>22845.96357</v>
      </c>
      <c r="E230" s="55">
        <f t="shared" si="81"/>
        <v>136938.25143999999</v>
      </c>
      <c r="F230" s="55">
        <f t="shared" si="82"/>
        <v>22799.939559999999</v>
      </c>
      <c r="G230" s="55">
        <f t="shared" si="83"/>
        <v>45645.903129999992</v>
      </c>
      <c r="H230" s="56">
        <f t="shared" si="76"/>
        <v>85.726682255967205</v>
      </c>
    </row>
    <row r="231" spans="1:8" s="46" customFormat="1" ht="11.25" customHeight="1" x14ac:dyDescent="0.2">
      <c r="A231" s="53" t="s">
        <v>264</v>
      </c>
      <c r="B231" s="54">
        <v>14969.368</v>
      </c>
      <c r="C231" s="55">
        <v>13629.74532</v>
      </c>
      <c r="D231" s="54">
        <v>1314.96181</v>
      </c>
      <c r="E231" s="55">
        <f t="shared" si="81"/>
        <v>14944.707130000001</v>
      </c>
      <c r="F231" s="55">
        <f t="shared" si="82"/>
        <v>24.660869999999704</v>
      </c>
      <c r="G231" s="55">
        <f t="shared" si="83"/>
        <v>1339.6226800000004</v>
      </c>
      <c r="H231" s="56">
        <f t="shared" si="76"/>
        <v>99.835257774409712</v>
      </c>
    </row>
    <row r="232" spans="1:8" s="46" customFormat="1" ht="11.25" customHeight="1" x14ac:dyDescent="0.2">
      <c r="A232" s="53" t="s">
        <v>265</v>
      </c>
      <c r="B232" s="54">
        <v>44014.84</v>
      </c>
      <c r="C232" s="55">
        <v>42823.13248</v>
      </c>
      <c r="D232" s="54">
        <v>1078.9127699999999</v>
      </c>
      <c r="E232" s="55">
        <f t="shared" si="81"/>
        <v>43902.045250000003</v>
      </c>
      <c r="F232" s="55">
        <f t="shared" si="82"/>
        <v>112.79474999999366</v>
      </c>
      <c r="G232" s="55">
        <f t="shared" si="83"/>
        <v>1191.7075199999963</v>
      </c>
      <c r="H232" s="56">
        <f t="shared" si="76"/>
        <v>99.743734726742176</v>
      </c>
    </row>
    <row r="233" spans="1:8" s="46" customFormat="1" ht="11.25" customHeight="1" x14ac:dyDescent="0.2">
      <c r="A233" s="53" t="s">
        <v>266</v>
      </c>
      <c r="B233" s="54">
        <v>24194</v>
      </c>
      <c r="C233" s="55">
        <v>24181.206190000001</v>
      </c>
      <c r="D233" s="54">
        <v>9.1329999999999991</v>
      </c>
      <c r="E233" s="55">
        <f t="shared" si="81"/>
        <v>24190.339190000002</v>
      </c>
      <c r="F233" s="55">
        <f t="shared" si="82"/>
        <v>3.6608099999975821</v>
      </c>
      <c r="G233" s="55">
        <f t="shared" si="83"/>
        <v>12.793809999999212</v>
      </c>
      <c r="H233" s="56">
        <f t="shared" si="76"/>
        <v>99.984868934446567</v>
      </c>
    </row>
    <row r="234" spans="1:8" s="46" customFormat="1" ht="11.25" customHeight="1" x14ac:dyDescent="0.2">
      <c r="A234" s="53" t="s">
        <v>96</v>
      </c>
      <c r="B234" s="54">
        <v>92551</v>
      </c>
      <c r="C234" s="55">
        <v>61534.983390000001</v>
      </c>
      <c r="D234" s="54">
        <v>15452.222189999999</v>
      </c>
      <c r="E234" s="55">
        <f t="shared" si="81"/>
        <v>76987.205579999994</v>
      </c>
      <c r="F234" s="55">
        <f t="shared" si="82"/>
        <v>15563.794420000006</v>
      </c>
      <c r="G234" s="55">
        <f t="shared" si="83"/>
        <v>31016.016609999999</v>
      </c>
      <c r="H234" s="56">
        <f t="shared" si="76"/>
        <v>83.183548076195819</v>
      </c>
    </row>
    <row r="235" spans="1:8" s="46" customFormat="1" ht="11.25" customHeight="1" x14ac:dyDescent="0.2">
      <c r="A235" s="53" t="s">
        <v>267</v>
      </c>
      <c r="B235" s="54">
        <v>380589.02799999999</v>
      </c>
      <c r="C235" s="55">
        <v>378688.14009</v>
      </c>
      <c r="D235" s="54">
        <v>1900.8879099999999</v>
      </c>
      <c r="E235" s="55">
        <f t="shared" si="81"/>
        <v>380589.02799999999</v>
      </c>
      <c r="F235" s="55">
        <f t="shared" si="82"/>
        <v>0</v>
      </c>
      <c r="G235" s="55">
        <f t="shared" si="83"/>
        <v>1900.8879099999904</v>
      </c>
      <c r="H235" s="56">
        <f t="shared" si="76"/>
        <v>100</v>
      </c>
    </row>
    <row r="236" spans="1:8" s="46" customFormat="1" ht="11.25" customHeight="1" x14ac:dyDescent="0.2">
      <c r="A236" s="53" t="s">
        <v>268</v>
      </c>
      <c r="B236" s="54">
        <v>42466</v>
      </c>
      <c r="C236" s="55">
        <v>28466.40523</v>
      </c>
      <c r="D236" s="54">
        <v>5878.5783300000003</v>
      </c>
      <c r="E236" s="55">
        <f t="shared" si="81"/>
        <v>34344.983560000001</v>
      </c>
      <c r="F236" s="55">
        <f t="shared" si="82"/>
        <v>8121.0164399999994</v>
      </c>
      <c r="G236" s="55">
        <f t="shared" si="83"/>
        <v>13999.59477</v>
      </c>
      <c r="H236" s="56">
        <f t="shared" si="76"/>
        <v>80.876427165261617</v>
      </c>
    </row>
    <row r="237" spans="1:8" s="46" customFormat="1" ht="11.25" customHeight="1" x14ac:dyDescent="0.2">
      <c r="A237" s="53" t="s">
        <v>269</v>
      </c>
      <c r="B237" s="54">
        <v>46873.705000000002</v>
      </c>
      <c r="C237" s="55">
        <v>38866.949240000002</v>
      </c>
      <c r="D237" s="54">
        <v>7918.1593600000006</v>
      </c>
      <c r="E237" s="55">
        <f t="shared" si="81"/>
        <v>46785.1086</v>
      </c>
      <c r="F237" s="55">
        <f t="shared" si="82"/>
        <v>88.596400000002177</v>
      </c>
      <c r="G237" s="55">
        <f t="shared" si="83"/>
        <v>8006.75576</v>
      </c>
      <c r="H237" s="56">
        <f t="shared" si="76"/>
        <v>99.810989124926223</v>
      </c>
    </row>
    <row r="238" spans="1:8" s="46" customFormat="1" ht="11.25" customHeight="1" x14ac:dyDescent="0.2">
      <c r="A238" s="53" t="s">
        <v>270</v>
      </c>
      <c r="B238" s="54">
        <v>38671</v>
      </c>
      <c r="C238" s="55">
        <v>37179.088450000003</v>
      </c>
      <c r="D238" s="54">
        <v>160.16331</v>
      </c>
      <c r="E238" s="55">
        <f t="shared" si="81"/>
        <v>37339.251760000006</v>
      </c>
      <c r="F238" s="55">
        <f t="shared" si="82"/>
        <v>1331.7482399999935</v>
      </c>
      <c r="G238" s="55">
        <f t="shared" si="83"/>
        <v>1491.9115499999971</v>
      </c>
      <c r="H238" s="56">
        <f t="shared" si="76"/>
        <v>96.556209459284744</v>
      </c>
    </row>
    <row r="239" spans="1:8" s="46" customFormat="1" ht="11.25" customHeight="1" x14ac:dyDescent="0.2">
      <c r="A239" s="53" t="s">
        <v>271</v>
      </c>
      <c r="B239" s="54">
        <v>19015</v>
      </c>
      <c r="C239" s="55">
        <v>13048.026800000001</v>
      </c>
      <c r="D239" s="54">
        <v>1055.0410300000001</v>
      </c>
      <c r="E239" s="55">
        <f t="shared" si="81"/>
        <v>14103.067830000002</v>
      </c>
      <c r="F239" s="55">
        <f t="shared" si="82"/>
        <v>4911.9321699999982</v>
      </c>
      <c r="G239" s="55">
        <f t="shared" si="83"/>
        <v>5966.9731999999985</v>
      </c>
      <c r="H239" s="56">
        <f t="shared" si="76"/>
        <v>74.168119011306871</v>
      </c>
    </row>
    <row r="240" spans="1:8" s="46" customFormat="1" ht="11.25" customHeight="1" x14ac:dyDescent="0.2">
      <c r="A240" s="53" t="s">
        <v>272</v>
      </c>
      <c r="B240" s="54">
        <v>105078</v>
      </c>
      <c r="C240" s="55">
        <v>100564.45015999999</v>
      </c>
      <c r="D240" s="54">
        <v>4505.2485299999998</v>
      </c>
      <c r="E240" s="55">
        <f t="shared" si="81"/>
        <v>105069.69868999999</v>
      </c>
      <c r="F240" s="55">
        <f t="shared" si="82"/>
        <v>8.3013100000098348</v>
      </c>
      <c r="G240" s="55">
        <f t="shared" si="83"/>
        <v>4513.549840000007</v>
      </c>
      <c r="H240" s="56">
        <f t="shared" si="76"/>
        <v>99.992099859152233</v>
      </c>
    </row>
    <row r="241" spans="1:8" s="46" customFormat="1" ht="11.25" customHeight="1" x14ac:dyDescent="0.2">
      <c r="A241" s="53" t="s">
        <v>273</v>
      </c>
      <c r="B241" s="59">
        <v>1862100.18016</v>
      </c>
      <c r="C241" s="59">
        <v>1599445.2108499999</v>
      </c>
      <c r="D241" s="59">
        <v>134094.83985000002</v>
      </c>
      <c r="E241" s="59">
        <f t="shared" si="81"/>
        <v>1733540.0507</v>
      </c>
      <c r="F241" s="59">
        <f t="shared" si="82"/>
        <v>128560.12945999997</v>
      </c>
      <c r="G241" s="59">
        <f t="shared" si="83"/>
        <v>262654.96931000007</v>
      </c>
      <c r="H241" s="50">
        <f t="shared" si="76"/>
        <v>93.095960634676828</v>
      </c>
    </row>
    <row r="242" spans="1:8" s="46" customFormat="1" ht="11.25" customHeight="1" x14ac:dyDescent="0.2">
      <c r="A242" s="63"/>
      <c r="B242" s="54"/>
      <c r="C242" s="55"/>
      <c r="D242" s="54"/>
      <c r="E242" s="55"/>
      <c r="F242" s="55"/>
      <c r="G242" s="55"/>
      <c r="H242" s="50"/>
    </row>
    <row r="243" spans="1:8" s="46" customFormat="1" ht="11.25" customHeight="1" x14ac:dyDescent="0.2">
      <c r="A243" s="48" t="s">
        <v>274</v>
      </c>
      <c r="B243" s="59">
        <v>7126256.0729999999</v>
      </c>
      <c r="C243" s="59">
        <v>6680345.0751499999</v>
      </c>
      <c r="D243" s="59">
        <v>196159.55478999999</v>
      </c>
      <c r="E243" s="59">
        <f>SUM(C243:D243)</f>
        <v>6876504.6299400004</v>
      </c>
      <c r="F243" s="59">
        <f>B243-E243</f>
        <v>249751.4430599995</v>
      </c>
      <c r="G243" s="59">
        <f>B243-C243</f>
        <v>445910.99784999993</v>
      </c>
      <c r="H243" s="50">
        <f>E243/B243*100</f>
        <v>96.495334429445222</v>
      </c>
    </row>
    <row r="244" spans="1:8" s="46" customFormat="1" ht="11.25" customHeight="1" x14ac:dyDescent="0.2">
      <c r="A244" s="63"/>
      <c r="B244" s="54"/>
      <c r="C244" s="55"/>
      <c r="D244" s="54"/>
      <c r="E244" s="55"/>
      <c r="F244" s="55"/>
      <c r="G244" s="55"/>
      <c r="H244" s="56"/>
    </row>
    <row r="245" spans="1:8" s="46" customFormat="1" ht="11.25" customHeight="1" x14ac:dyDescent="0.2">
      <c r="A245" s="48" t="s">
        <v>275</v>
      </c>
      <c r="B245" s="59">
        <v>967.5</v>
      </c>
      <c r="C245" s="59">
        <v>795.71620999999993</v>
      </c>
      <c r="D245" s="59">
        <v>59.213099999999997</v>
      </c>
      <c r="E245" s="59">
        <f>SUM(C245:D245)</f>
        <v>854.92930999999999</v>
      </c>
      <c r="F245" s="59">
        <f>B245-E245</f>
        <v>112.57069000000001</v>
      </c>
      <c r="G245" s="59">
        <f>B245-C245</f>
        <v>171.78379000000007</v>
      </c>
      <c r="H245" s="50">
        <f>E245/B245*100</f>
        <v>88.36478656330749</v>
      </c>
    </row>
    <row r="246" spans="1:8" s="46" customFormat="1" ht="11.25" customHeight="1" x14ac:dyDescent="0.2">
      <c r="A246" s="63"/>
      <c r="B246" s="59"/>
      <c r="C246" s="59"/>
      <c r="D246" s="59"/>
      <c r="E246" s="59"/>
      <c r="F246" s="59"/>
      <c r="G246" s="59"/>
      <c r="H246" s="50"/>
    </row>
    <row r="247" spans="1:8" s="46" customFormat="1" ht="11.25" customHeight="1" x14ac:dyDescent="0.2">
      <c r="A247" s="48" t="s">
        <v>276</v>
      </c>
      <c r="B247" s="92">
        <f t="shared" ref="B247:G247" si="84">SUM(B248:B252)</f>
        <v>7181908.7870000005</v>
      </c>
      <c r="C247" s="61">
        <f t="shared" si="84"/>
        <v>5927621.3887700001</v>
      </c>
      <c r="D247" s="92">
        <f t="shared" si="84"/>
        <v>1052455.0931599999</v>
      </c>
      <c r="E247" s="61">
        <f t="shared" si="84"/>
        <v>6980076.4819300007</v>
      </c>
      <c r="F247" s="61">
        <f t="shared" si="84"/>
        <v>201832.30507000021</v>
      </c>
      <c r="G247" s="61">
        <f t="shared" si="84"/>
        <v>1254287.3982299999</v>
      </c>
      <c r="H247" s="56">
        <f t="shared" ref="H247:H252" si="85">E247/B247*100</f>
        <v>97.189712219189744</v>
      </c>
    </row>
    <row r="248" spans="1:8" s="46" customFormat="1" ht="11.25" customHeight="1" x14ac:dyDescent="0.2">
      <c r="A248" s="53" t="s">
        <v>277</v>
      </c>
      <c r="B248" s="54">
        <v>6463993.1780000003</v>
      </c>
      <c r="C248" s="55">
        <v>5427607.8592300005</v>
      </c>
      <c r="D248" s="54">
        <v>848239.59093999991</v>
      </c>
      <c r="E248" s="55">
        <f>SUM(C248:D248)</f>
        <v>6275847.4501700001</v>
      </c>
      <c r="F248" s="55">
        <f>B248-E248</f>
        <v>188145.72783000022</v>
      </c>
      <c r="G248" s="55">
        <f>B248-C248</f>
        <v>1036385.3187699998</v>
      </c>
      <c r="H248" s="56">
        <f t="shared" si="85"/>
        <v>97.089326633723132</v>
      </c>
    </row>
    <row r="249" spans="1:8" s="46" customFormat="1" ht="11.25" customHeight="1" x14ac:dyDescent="0.2">
      <c r="A249" s="53" t="s">
        <v>278</v>
      </c>
      <c r="B249" s="54">
        <v>27222.169000000002</v>
      </c>
      <c r="C249" s="55">
        <v>19943.210460000002</v>
      </c>
      <c r="D249" s="54">
        <v>5452.18833</v>
      </c>
      <c r="E249" s="55">
        <f>SUM(C249:D249)</f>
        <v>25395.398790000003</v>
      </c>
      <c r="F249" s="55">
        <f>B249-E249</f>
        <v>1826.7702099999988</v>
      </c>
      <c r="G249" s="55">
        <f>B249-C249</f>
        <v>7278.9585399999996</v>
      </c>
      <c r="H249" s="56">
        <f t="shared" si="85"/>
        <v>93.289402435199051</v>
      </c>
    </row>
    <row r="250" spans="1:8" s="46" customFormat="1" ht="11.25" customHeight="1" x14ac:dyDescent="0.2">
      <c r="A250" s="53" t="s">
        <v>279</v>
      </c>
      <c r="B250" s="54">
        <v>137410.06299999999</v>
      </c>
      <c r="C250" s="55">
        <v>81457.054730000003</v>
      </c>
      <c r="D250" s="54">
        <v>55825.201240000002</v>
      </c>
      <c r="E250" s="55">
        <f>SUM(C250:D250)</f>
        <v>137282.25597</v>
      </c>
      <c r="F250" s="55">
        <f>B250-E250</f>
        <v>127.8070299999963</v>
      </c>
      <c r="G250" s="55">
        <f>B250-C250</f>
        <v>55953.008269999991</v>
      </c>
      <c r="H250" s="56">
        <f t="shared" si="85"/>
        <v>99.906988595151148</v>
      </c>
    </row>
    <row r="251" spans="1:8" s="46" customFormat="1" ht="11.25" customHeight="1" x14ac:dyDescent="0.2">
      <c r="A251" s="53" t="s">
        <v>280</v>
      </c>
      <c r="B251" s="54">
        <v>465002.37699999998</v>
      </c>
      <c r="C251" s="55">
        <v>347022.09933</v>
      </c>
      <c r="D251" s="54">
        <v>117980.27767</v>
      </c>
      <c r="E251" s="55">
        <f>SUM(C251:D251)</f>
        <v>465002.37699999998</v>
      </c>
      <c r="F251" s="55">
        <f>B251-E251</f>
        <v>0</v>
      </c>
      <c r="G251" s="55">
        <f>B251-C251</f>
        <v>117980.27766999998</v>
      </c>
      <c r="H251" s="56">
        <f t="shared" si="85"/>
        <v>100</v>
      </c>
    </row>
    <row r="252" spans="1:8" s="46" customFormat="1" ht="11.25" customHeight="1" x14ac:dyDescent="0.2">
      <c r="A252" s="53" t="s">
        <v>281</v>
      </c>
      <c r="B252" s="59">
        <v>88281</v>
      </c>
      <c r="C252" s="59">
        <v>51591.16502</v>
      </c>
      <c r="D252" s="59">
        <v>24957.83498</v>
      </c>
      <c r="E252" s="59">
        <f>SUM(C252:D252)</f>
        <v>76549</v>
      </c>
      <c r="F252" s="59">
        <f>B252-E252</f>
        <v>11732</v>
      </c>
      <c r="G252" s="59">
        <f>B252-C252</f>
        <v>36689.83498</v>
      </c>
      <c r="H252" s="50">
        <f t="shared" si="85"/>
        <v>86.710617233606328</v>
      </c>
    </row>
    <row r="253" spans="1:8" s="46" customFormat="1" ht="11.25" customHeight="1" x14ac:dyDescent="0.2">
      <c r="A253" s="63"/>
      <c r="B253" s="59"/>
      <c r="C253" s="59"/>
      <c r="D253" s="59"/>
      <c r="E253" s="59"/>
      <c r="F253" s="59"/>
      <c r="G253" s="59"/>
      <c r="H253" s="50"/>
    </row>
    <row r="254" spans="1:8" s="46" customFormat="1" ht="11.25" customHeight="1" x14ac:dyDescent="0.2">
      <c r="A254" s="48" t="s">
        <v>282</v>
      </c>
      <c r="B254" s="92">
        <f t="shared" ref="B254:G254" si="86">+B255+B256</f>
        <v>255229.26199999999</v>
      </c>
      <c r="C254" s="61">
        <f t="shared" si="86"/>
        <v>249900.21461299999</v>
      </c>
      <c r="D254" s="92">
        <f t="shared" si="86"/>
        <v>5328.6687299999994</v>
      </c>
      <c r="E254" s="61">
        <f t="shared" si="86"/>
        <v>255228.88334299999</v>
      </c>
      <c r="F254" s="61">
        <f t="shared" si="86"/>
        <v>0.37865699999747449</v>
      </c>
      <c r="G254" s="61">
        <f t="shared" si="86"/>
        <v>5329.0473869999951</v>
      </c>
      <c r="H254" s="56">
        <f>E254/B254*100</f>
        <v>99.999851640443964</v>
      </c>
    </row>
    <row r="255" spans="1:8" s="46" customFormat="1" ht="11.25" customHeight="1" x14ac:dyDescent="0.2">
      <c r="A255" s="53" t="s">
        <v>283</v>
      </c>
      <c r="B255" s="54">
        <v>236527.26199999999</v>
      </c>
      <c r="C255" s="55">
        <v>232195.00146299999</v>
      </c>
      <c r="D255" s="54">
        <v>4332.1228899999996</v>
      </c>
      <c r="E255" s="55">
        <f>SUM(C255:D255)</f>
        <v>236527.12435299999</v>
      </c>
      <c r="F255" s="55">
        <f>B255-E255</f>
        <v>0.13764699999592267</v>
      </c>
      <c r="G255" s="55">
        <f>B255-C255</f>
        <v>4332.2605369999947</v>
      </c>
      <c r="H255" s="56">
        <f>E255/B255*100</f>
        <v>99.999941805016974</v>
      </c>
    </row>
    <row r="256" spans="1:8" s="46" customFormat="1" ht="11.25" customHeight="1" x14ac:dyDescent="0.2">
      <c r="A256" s="53" t="s">
        <v>284</v>
      </c>
      <c r="B256" s="59">
        <v>18702</v>
      </c>
      <c r="C256" s="59">
        <v>17705.21315</v>
      </c>
      <c r="D256" s="59">
        <v>996.54584</v>
      </c>
      <c r="E256" s="59">
        <f>SUM(C256:D256)</f>
        <v>18701.758989999998</v>
      </c>
      <c r="F256" s="59">
        <f>B256-E256</f>
        <v>0.24101000000155182</v>
      </c>
      <c r="G256" s="59">
        <f>B256-C256</f>
        <v>996.78685000000041</v>
      </c>
      <c r="H256" s="50">
        <f>E256/B256*100</f>
        <v>99.998711314297921</v>
      </c>
    </row>
    <row r="257" spans="1:8" s="46" customFormat="1" ht="11.25" customHeight="1" x14ac:dyDescent="0.2">
      <c r="A257" s="63"/>
      <c r="B257" s="54"/>
      <c r="C257" s="55"/>
      <c r="D257" s="54"/>
      <c r="E257" s="55"/>
      <c r="F257" s="55"/>
      <c r="G257" s="55"/>
      <c r="H257" s="56"/>
    </row>
    <row r="258" spans="1:8" s="46" customFormat="1" ht="11.25" customHeight="1" x14ac:dyDescent="0.2">
      <c r="A258" s="48" t="s">
        <v>285</v>
      </c>
      <c r="B258" s="59">
        <v>2290970.38</v>
      </c>
      <c r="C258" s="59">
        <v>2276851.94502</v>
      </c>
      <c r="D258" s="59">
        <v>11176.971510000001</v>
      </c>
      <c r="E258" s="59">
        <f>SUM(C258:D258)</f>
        <v>2288028.91653</v>
      </c>
      <c r="F258" s="59">
        <f>B258-E258</f>
        <v>2941.4634699998423</v>
      </c>
      <c r="G258" s="59">
        <f>B258-C258</f>
        <v>14118.434979999904</v>
      </c>
      <c r="H258" s="50">
        <f>E258/B258*100</f>
        <v>99.871606219980904</v>
      </c>
    </row>
    <row r="259" spans="1:8" s="46" customFormat="1" ht="11.25" customHeight="1" x14ac:dyDescent="0.2">
      <c r="A259" s="63"/>
      <c r="B259" s="54"/>
      <c r="C259" s="55"/>
      <c r="D259" s="54"/>
      <c r="E259" s="55"/>
      <c r="F259" s="55"/>
      <c r="G259" s="55"/>
      <c r="H259" s="50"/>
    </row>
    <row r="260" spans="1:8" s="46" customFormat="1" ht="11.25" customHeight="1" x14ac:dyDescent="0.2">
      <c r="A260" s="48" t="s">
        <v>286</v>
      </c>
      <c r="B260" s="59">
        <v>1782115.8219999999</v>
      </c>
      <c r="C260" s="59">
        <v>1780054.7750299999</v>
      </c>
      <c r="D260" s="59">
        <v>375.62916999999999</v>
      </c>
      <c r="E260" s="59">
        <f>SUM(C260:D260)</f>
        <v>1780430.4042</v>
      </c>
      <c r="F260" s="59">
        <f>B260-E260</f>
        <v>1685.4177999999374</v>
      </c>
      <c r="G260" s="59">
        <f>B260-C260</f>
        <v>2061.0469700000249</v>
      </c>
      <c r="H260" s="50">
        <f>E260/B260*100</f>
        <v>99.905426023427111</v>
      </c>
    </row>
    <row r="261" spans="1:8" s="46" customFormat="1" ht="11.25" customHeight="1" x14ac:dyDescent="0.2">
      <c r="A261" s="63"/>
      <c r="B261" s="54"/>
      <c r="C261" s="55"/>
      <c r="D261" s="54"/>
      <c r="E261" s="55"/>
      <c r="F261" s="55"/>
      <c r="G261" s="55"/>
      <c r="H261" s="50"/>
    </row>
    <row r="262" spans="1:8" s="46" customFormat="1" ht="11.25" customHeight="1" x14ac:dyDescent="0.2">
      <c r="A262" s="48" t="s">
        <v>287</v>
      </c>
      <c r="B262" s="59">
        <v>563625.35699999996</v>
      </c>
      <c r="C262" s="59">
        <v>545901.69192000001</v>
      </c>
      <c r="D262" s="59">
        <v>17723.665079999999</v>
      </c>
      <c r="E262" s="59">
        <f>SUM(C262:D262)</f>
        <v>563625.35699999996</v>
      </c>
      <c r="F262" s="59">
        <f>B262-E262</f>
        <v>0</v>
      </c>
      <c r="G262" s="59">
        <f>B262-C262</f>
        <v>17723.665079999948</v>
      </c>
      <c r="H262" s="50">
        <f>E262/B262*100</f>
        <v>100</v>
      </c>
    </row>
    <row r="263" spans="1:8" s="46" customFormat="1" ht="11.25" customHeight="1" x14ac:dyDescent="0.2">
      <c r="A263" s="63"/>
      <c r="B263" s="54"/>
      <c r="C263" s="55"/>
      <c r="D263" s="54"/>
      <c r="E263" s="55"/>
      <c r="F263" s="55"/>
      <c r="G263" s="55"/>
      <c r="H263" s="50"/>
    </row>
    <row r="264" spans="1:8" s="46" customFormat="1" ht="11.25" customHeight="1" x14ac:dyDescent="0.2">
      <c r="A264" s="96" t="s">
        <v>288</v>
      </c>
      <c r="B264" s="59">
        <v>186257.31899999999</v>
      </c>
      <c r="C264" s="59">
        <v>177088.83786000003</v>
      </c>
      <c r="D264" s="59">
        <v>7627.2554600000003</v>
      </c>
      <c r="E264" s="59">
        <f>SUM(C264:D264)</f>
        <v>184716.09332000004</v>
      </c>
      <c r="F264" s="59">
        <f>B264-E264</f>
        <v>1541.225679999945</v>
      </c>
      <c r="G264" s="59">
        <f>B264-C264</f>
        <v>9168.4811399999599</v>
      </c>
      <c r="H264" s="50">
        <f>E264/B264*100</f>
        <v>99.172528796036232</v>
      </c>
    </row>
    <row r="265" spans="1:8" s="46" customFormat="1" ht="12" x14ac:dyDescent="0.2">
      <c r="A265" s="97"/>
      <c r="B265" s="59"/>
      <c r="C265" s="59"/>
      <c r="D265" s="59"/>
      <c r="E265" s="59"/>
      <c r="F265" s="59"/>
      <c r="G265" s="59"/>
      <c r="H265" s="50"/>
    </row>
    <row r="266" spans="1:8" s="46" customFormat="1" ht="11.25" customHeight="1" x14ac:dyDescent="0.2">
      <c r="A266" s="98" t="s">
        <v>289</v>
      </c>
      <c r="B266" s="74">
        <f t="shared" ref="B266:G266" si="87">B10+B17+B19+B21+B23+B33+B37+B45+B47+B49+B57+B69+B75+B80+B86+B95+B107+B118+B134+B136+B157+B164+B169+B176+B185+B193+B202+B243+B245+B247+B254+B258+B260+B262+B264</f>
        <v>463017072.56401008</v>
      </c>
      <c r="C266" s="74">
        <f t="shared" si="87"/>
        <v>429624775.35801297</v>
      </c>
      <c r="D266" s="74">
        <f t="shared" si="87"/>
        <v>25655306.20569</v>
      </c>
      <c r="E266" s="74">
        <f t="shared" si="87"/>
        <v>455280081.563703</v>
      </c>
      <c r="F266" s="74">
        <f t="shared" si="87"/>
        <v>7736991.0003070422</v>
      </c>
      <c r="G266" s="74">
        <f t="shared" si="87"/>
        <v>33392297.205997042</v>
      </c>
      <c r="H266" s="75">
        <f>E266/B266*100</f>
        <v>98.32900524435037</v>
      </c>
    </row>
    <row r="267" spans="1:8" s="46" customFormat="1" ht="11.25" customHeight="1" x14ac:dyDescent="0.2">
      <c r="A267" s="97"/>
      <c r="B267" s="59"/>
      <c r="C267" s="59"/>
      <c r="D267" s="59"/>
      <c r="E267" s="59"/>
      <c r="F267" s="59"/>
      <c r="G267" s="59"/>
      <c r="H267" s="50"/>
    </row>
    <row r="268" spans="1:8" s="46" customFormat="1" ht="11.25" customHeight="1" x14ac:dyDescent="0.2">
      <c r="A268" s="47" t="s">
        <v>290</v>
      </c>
      <c r="B268" s="54"/>
      <c r="C268" s="55"/>
      <c r="D268" s="54"/>
      <c r="E268" s="55"/>
      <c r="F268" s="55"/>
      <c r="G268" s="55"/>
      <c r="H268" s="56"/>
    </row>
    <row r="269" spans="1:8" s="46" customFormat="1" ht="11.25" customHeight="1" x14ac:dyDescent="0.2">
      <c r="A269" s="53" t="s">
        <v>291</v>
      </c>
      <c r="B269" s="59">
        <v>9410206.1109999996</v>
      </c>
      <c r="C269" s="59">
        <v>9352839.8139999993</v>
      </c>
      <c r="D269" s="59">
        <v>57366.296999999999</v>
      </c>
      <c r="E269" s="59">
        <f>SUM(C269:D269)</f>
        <v>9410206.1109999996</v>
      </c>
      <c r="F269" s="59">
        <f>B269-E269</f>
        <v>0</v>
      </c>
      <c r="G269" s="59">
        <f>B269-C269</f>
        <v>57366.297000000253</v>
      </c>
      <c r="H269" s="50">
        <f>E269/B269*100</f>
        <v>100</v>
      </c>
    </row>
    <row r="270" spans="1:8" s="46" customFormat="1" ht="11.25" customHeight="1" x14ac:dyDescent="0.2">
      <c r="A270" s="76"/>
      <c r="B270" s="59"/>
      <c r="C270" s="59"/>
      <c r="D270" s="59"/>
      <c r="E270" s="59"/>
      <c r="F270" s="59"/>
      <c r="G270" s="59"/>
      <c r="H270" s="50"/>
    </row>
    <row r="271" spans="1:8" s="77" customFormat="1" ht="11.25" customHeight="1" x14ac:dyDescent="0.2">
      <c r="A271" s="73" t="s">
        <v>292</v>
      </c>
      <c r="B271" s="54">
        <f t="shared" ref="B271:G271" si="88">SUM(B272:B277)</f>
        <v>149926462.52700001</v>
      </c>
      <c r="C271" s="54">
        <f t="shared" si="88"/>
        <v>149884568.22667</v>
      </c>
      <c r="D271" s="54">
        <v>37631.626819999998</v>
      </c>
      <c r="E271" s="54">
        <f t="shared" si="88"/>
        <v>149922199.85349002</v>
      </c>
      <c r="F271" s="54">
        <f t="shared" si="88"/>
        <v>4262.6735099973157</v>
      </c>
      <c r="G271" s="54">
        <f t="shared" si="88"/>
        <v>41894.300330004946</v>
      </c>
      <c r="H271" s="57">
        <f t="shared" ref="H271:H277" si="89">E271/B271*100</f>
        <v>99.997156823793389</v>
      </c>
    </row>
    <row r="272" spans="1:8" s="46" customFormat="1" ht="11.25" hidden="1" customHeight="1" x14ac:dyDescent="0.2">
      <c r="A272" s="73" t="s">
        <v>333</v>
      </c>
      <c r="B272" s="54">
        <v>149510910.51500002</v>
      </c>
      <c r="C272" s="54">
        <v>149506627.35168001</v>
      </c>
      <c r="D272" s="54">
        <v>59.591999999999999</v>
      </c>
      <c r="E272" s="54">
        <f t="shared" ref="E272:E277" si="90">SUM(C272:D272)</f>
        <v>149506686.94368002</v>
      </c>
      <c r="F272" s="54">
        <f t="shared" ref="F272:F277" si="91">B272-E272</f>
        <v>4223.5713199973106</v>
      </c>
      <c r="G272" s="54">
        <f t="shared" ref="G272:G277" si="92">B272-C272</f>
        <v>4283.16332000494</v>
      </c>
      <c r="H272" s="57">
        <f t="shared" si="89"/>
        <v>99.997175074845416</v>
      </c>
    </row>
    <row r="273" spans="1:8" s="46" customFormat="1" ht="11.25" hidden="1" customHeight="1" x14ac:dyDescent="0.2">
      <c r="A273" s="78"/>
      <c r="B273" s="79"/>
      <c r="C273" s="79">
        <v>0</v>
      </c>
      <c r="D273" s="79"/>
      <c r="E273" s="79">
        <f t="shared" si="90"/>
        <v>0</v>
      </c>
      <c r="F273" s="79">
        <f t="shared" si="91"/>
        <v>0</v>
      </c>
      <c r="G273" s="79">
        <f t="shared" si="92"/>
        <v>0</v>
      </c>
      <c r="H273" s="80" t="e">
        <f t="shared" si="89"/>
        <v>#DIV/0!</v>
      </c>
    </row>
    <row r="274" spans="1:8" s="46" customFormat="1" ht="11.25" hidden="1" customHeight="1" x14ac:dyDescent="0.2">
      <c r="A274" s="78"/>
      <c r="B274" s="79"/>
      <c r="C274" s="79">
        <v>0</v>
      </c>
      <c r="D274" s="79"/>
      <c r="E274" s="79">
        <f t="shared" si="90"/>
        <v>0</v>
      </c>
      <c r="F274" s="79">
        <f t="shared" si="91"/>
        <v>0</v>
      </c>
      <c r="G274" s="79">
        <f t="shared" si="92"/>
        <v>0</v>
      </c>
      <c r="H274" s="81" t="e">
        <f t="shared" si="89"/>
        <v>#DIV/0!</v>
      </c>
    </row>
    <row r="275" spans="1:8" s="46" customFormat="1" ht="23.25" hidden="1" customHeight="1" x14ac:dyDescent="0.2">
      <c r="A275" s="99"/>
      <c r="B275" s="79"/>
      <c r="C275" s="79">
        <v>0</v>
      </c>
      <c r="D275" s="79"/>
      <c r="E275" s="79">
        <f t="shared" si="90"/>
        <v>0</v>
      </c>
      <c r="F275" s="79">
        <f t="shared" si="91"/>
        <v>0</v>
      </c>
      <c r="G275" s="79">
        <f t="shared" si="92"/>
        <v>0</v>
      </c>
      <c r="H275" s="81" t="e">
        <f t="shared" si="89"/>
        <v>#DIV/0!</v>
      </c>
    </row>
    <row r="276" spans="1:8" s="46" customFormat="1" ht="11.25" hidden="1" customHeight="1" x14ac:dyDescent="0.2">
      <c r="A276" s="100"/>
      <c r="B276" s="79"/>
      <c r="C276" s="79">
        <v>0</v>
      </c>
      <c r="D276" s="79"/>
      <c r="E276" s="79">
        <f t="shared" si="90"/>
        <v>0</v>
      </c>
      <c r="F276" s="79">
        <f t="shared" si="91"/>
        <v>0</v>
      </c>
      <c r="G276" s="79">
        <f t="shared" si="92"/>
        <v>0</v>
      </c>
      <c r="H276" s="81" t="e">
        <f t="shared" si="89"/>
        <v>#DIV/0!</v>
      </c>
    </row>
    <row r="277" spans="1:8" s="46" customFormat="1" ht="11.25" customHeight="1" x14ac:dyDescent="0.2">
      <c r="A277" s="101" t="s">
        <v>293</v>
      </c>
      <c r="B277" s="55">
        <v>415552.01199999999</v>
      </c>
      <c r="C277" s="55">
        <v>377940.87498999998</v>
      </c>
      <c r="D277" s="55">
        <v>37572.034820000001</v>
      </c>
      <c r="E277" s="55">
        <f t="shared" si="90"/>
        <v>415512.90980999998</v>
      </c>
      <c r="F277" s="55">
        <f t="shared" si="91"/>
        <v>39.102190000005066</v>
      </c>
      <c r="G277" s="55">
        <f t="shared" si="92"/>
        <v>37611.137010000006</v>
      </c>
      <c r="H277" s="50">
        <f t="shared" si="89"/>
        <v>99.990590301846495</v>
      </c>
    </row>
    <row r="278" spans="1:8" s="46" customFormat="1" ht="11.25" hidden="1" customHeight="1" x14ac:dyDescent="0.2">
      <c r="A278" s="101"/>
      <c r="B278" s="55"/>
      <c r="C278" s="55"/>
      <c r="D278" s="55"/>
      <c r="E278" s="55"/>
      <c r="F278" s="55"/>
      <c r="G278" s="55"/>
      <c r="H278" s="56"/>
    </row>
    <row r="279" spans="1:8" s="46" customFormat="1" ht="11.25" hidden="1" customHeight="1" x14ac:dyDescent="0.2">
      <c r="A279" s="53" t="s">
        <v>294</v>
      </c>
      <c r="B279" s="55"/>
      <c r="C279" s="55">
        <v>0</v>
      </c>
      <c r="D279" s="55"/>
      <c r="E279" s="55">
        <f>SUM(C279:D279)</f>
        <v>0</v>
      </c>
      <c r="F279" s="55">
        <f>B279-E279</f>
        <v>0</v>
      </c>
      <c r="G279" s="55">
        <f>B279-C279</f>
        <v>0</v>
      </c>
      <c r="H279" s="50" t="e">
        <f>E279/B279*100</f>
        <v>#DIV/0!</v>
      </c>
    </row>
    <row r="280" spans="1:8" s="46" customFormat="1" ht="23.25" hidden="1" customHeight="1" x14ac:dyDescent="0.2">
      <c r="A280" s="53"/>
      <c r="B280" s="55"/>
      <c r="C280" s="55"/>
      <c r="D280" s="55"/>
      <c r="E280" s="55"/>
      <c r="F280" s="55"/>
      <c r="G280" s="55"/>
      <c r="H280" s="56"/>
    </row>
    <row r="281" spans="1:8" s="46" customFormat="1" ht="11.25" hidden="1" customHeight="1" x14ac:dyDescent="0.2">
      <c r="A281" s="82" t="s">
        <v>295</v>
      </c>
      <c r="B281" s="55"/>
      <c r="C281" s="55">
        <v>0</v>
      </c>
      <c r="D281" s="55"/>
      <c r="E281" s="55">
        <f>SUM(C281:D281)</f>
        <v>0</v>
      </c>
      <c r="F281" s="55">
        <f>B281-E281</f>
        <v>0</v>
      </c>
      <c r="G281" s="55">
        <f>B281-C281</f>
        <v>0</v>
      </c>
      <c r="H281" s="50" t="e">
        <f>E281/B281*100</f>
        <v>#DIV/0!</v>
      </c>
    </row>
    <row r="282" spans="1:8" s="46" customFormat="1" ht="11.25" hidden="1" customHeight="1" x14ac:dyDescent="0.2">
      <c r="A282" s="53"/>
      <c r="B282" s="55"/>
      <c r="C282" s="55"/>
      <c r="D282" s="55"/>
      <c r="E282" s="55"/>
      <c r="F282" s="55"/>
      <c r="G282" s="55"/>
      <c r="H282" s="56"/>
    </row>
    <row r="283" spans="1:8" s="46" customFormat="1" ht="11.25" hidden="1" customHeight="1" x14ac:dyDescent="0.2">
      <c r="A283" s="53" t="s">
        <v>296</v>
      </c>
      <c r="B283" s="55"/>
      <c r="C283" s="55">
        <v>0</v>
      </c>
      <c r="D283" s="55"/>
      <c r="E283" s="55">
        <f>SUM(C283:D283)</f>
        <v>0</v>
      </c>
      <c r="F283" s="55">
        <f>B283-E283</f>
        <v>0</v>
      </c>
      <c r="G283" s="55">
        <f>B283-C283</f>
        <v>0</v>
      </c>
      <c r="H283" s="50" t="e">
        <f>E283/B283*100</f>
        <v>#DIV/0!</v>
      </c>
    </row>
    <row r="284" spans="1:8" s="46" customFormat="1" ht="12" hidden="1" customHeight="1" x14ac:dyDescent="0.2">
      <c r="A284" s="53"/>
      <c r="B284" s="55"/>
      <c r="C284" s="55"/>
      <c r="D284" s="55"/>
      <c r="E284" s="55"/>
      <c r="F284" s="55"/>
      <c r="G284" s="55"/>
      <c r="H284" s="56"/>
    </row>
    <row r="285" spans="1:8" s="46" customFormat="1" ht="11.25" hidden="1" customHeight="1" x14ac:dyDescent="0.2">
      <c r="A285" s="82" t="s">
        <v>297</v>
      </c>
      <c r="B285" s="55"/>
      <c r="C285" s="55">
        <v>0</v>
      </c>
      <c r="D285" s="55"/>
      <c r="E285" s="55">
        <f>SUM(C285:D285)</f>
        <v>0</v>
      </c>
      <c r="F285" s="55">
        <f>B285-E285</f>
        <v>0</v>
      </c>
      <c r="G285" s="55">
        <f>B285-C285</f>
        <v>0</v>
      </c>
      <c r="H285" s="50" t="e">
        <f>E285/B285*100</f>
        <v>#DIV/0!</v>
      </c>
    </row>
    <row r="286" spans="1:8" s="46" customFormat="1" ht="11.25" hidden="1" customHeight="1" x14ac:dyDescent="0.2">
      <c r="A286" s="53"/>
      <c r="B286" s="55"/>
      <c r="C286" s="55"/>
      <c r="D286" s="55"/>
      <c r="E286" s="55"/>
      <c r="F286" s="55"/>
      <c r="G286" s="55"/>
      <c r="H286" s="56"/>
    </row>
    <row r="287" spans="1:8" s="46" customFormat="1" ht="11.25" hidden="1" customHeight="1" x14ac:dyDescent="0.2">
      <c r="A287" s="53" t="s">
        <v>298</v>
      </c>
      <c r="B287" s="55"/>
      <c r="C287" s="55">
        <v>0</v>
      </c>
      <c r="D287" s="55"/>
      <c r="E287" s="55">
        <f>SUM(C287:D287)</f>
        <v>0</v>
      </c>
      <c r="F287" s="55">
        <f>B287-E287</f>
        <v>0</v>
      </c>
      <c r="G287" s="55">
        <f>B287-C287</f>
        <v>0</v>
      </c>
      <c r="H287" s="50" t="e">
        <f>E287/B287*100</f>
        <v>#DIV/0!</v>
      </c>
    </row>
    <row r="288" spans="1:8" s="46" customFormat="1" ht="11.25" hidden="1" customHeight="1" x14ac:dyDescent="0.2">
      <c r="A288" s="53"/>
      <c r="B288" s="55"/>
      <c r="C288" s="55"/>
      <c r="D288" s="55"/>
      <c r="E288" s="55"/>
      <c r="F288" s="55"/>
      <c r="G288" s="55"/>
      <c r="H288" s="56"/>
    </row>
    <row r="289" spans="1:8" s="46" customFormat="1" ht="11.25" hidden="1" customHeight="1" x14ac:dyDescent="0.2">
      <c r="A289" s="53" t="s">
        <v>299</v>
      </c>
      <c r="B289" s="55"/>
      <c r="C289" s="55">
        <v>0</v>
      </c>
      <c r="D289" s="55"/>
      <c r="E289" s="55">
        <f>SUM(C289:D289)</f>
        <v>0</v>
      </c>
      <c r="F289" s="55">
        <f>B289-E289</f>
        <v>0</v>
      </c>
      <c r="G289" s="55">
        <f>B289-C289</f>
        <v>0</v>
      </c>
      <c r="H289" s="56" t="e">
        <f>E289/B289*100</f>
        <v>#DIV/0!</v>
      </c>
    </row>
    <row r="290" spans="1:8" s="46" customFormat="1" ht="11.25" hidden="1" customHeight="1" x14ac:dyDescent="0.2">
      <c r="A290" s="53"/>
      <c r="B290" s="55"/>
      <c r="C290" s="55"/>
      <c r="D290" s="55"/>
      <c r="E290" s="55"/>
      <c r="F290" s="55"/>
      <c r="G290" s="55"/>
      <c r="H290" s="56"/>
    </row>
    <row r="291" spans="1:8" s="46" customFormat="1" ht="11.25" hidden="1" customHeight="1" x14ac:dyDescent="0.2">
      <c r="A291" s="53" t="s">
        <v>300</v>
      </c>
      <c r="B291" s="55"/>
      <c r="C291" s="55">
        <v>0</v>
      </c>
      <c r="D291" s="55"/>
      <c r="E291" s="55">
        <f>SUM(C291:D291)</f>
        <v>0</v>
      </c>
      <c r="F291" s="55">
        <f>B291-E291</f>
        <v>0</v>
      </c>
      <c r="G291" s="55">
        <f>B291-C291</f>
        <v>0</v>
      </c>
      <c r="H291" s="56" t="e">
        <f>E291/B291*100</f>
        <v>#DIV/0!</v>
      </c>
    </row>
    <row r="292" spans="1:8" s="46" customFormat="1" ht="12" hidden="1" customHeight="1" x14ac:dyDescent="0.2">
      <c r="A292" s="53"/>
      <c r="B292" s="55"/>
      <c r="C292" s="55"/>
      <c r="D292" s="55"/>
      <c r="E292" s="55"/>
      <c r="F292" s="55"/>
      <c r="G292" s="55"/>
      <c r="H292" s="56"/>
    </row>
    <row r="293" spans="1:8" s="46" customFormat="1" ht="11.25" hidden="1" customHeight="1" x14ac:dyDescent="0.2">
      <c r="A293" s="82" t="s">
        <v>301</v>
      </c>
      <c r="B293" s="55"/>
      <c r="C293" s="55">
        <v>0</v>
      </c>
      <c r="D293" s="55"/>
      <c r="E293" s="55">
        <f>SUM(C293:D293)</f>
        <v>0</v>
      </c>
      <c r="F293" s="55">
        <f>B293-E293</f>
        <v>0</v>
      </c>
      <c r="G293" s="55">
        <f>B293-C293</f>
        <v>0</v>
      </c>
      <c r="H293" s="50" t="e">
        <f>E293/B293*100</f>
        <v>#DIV/0!</v>
      </c>
    </row>
    <row r="294" spans="1:8" s="46" customFormat="1" ht="11.25" hidden="1" customHeight="1" x14ac:dyDescent="0.2">
      <c r="A294" s="53"/>
      <c r="B294" s="55"/>
      <c r="C294" s="55"/>
      <c r="D294" s="55"/>
      <c r="E294" s="55"/>
      <c r="F294" s="55"/>
      <c r="G294" s="55"/>
      <c r="H294" s="56"/>
    </row>
    <row r="295" spans="1:8" s="46" customFormat="1" ht="12" hidden="1" customHeight="1" x14ac:dyDescent="0.2">
      <c r="A295" s="53" t="s">
        <v>302</v>
      </c>
      <c r="B295" s="55"/>
      <c r="C295" s="55">
        <v>0</v>
      </c>
      <c r="D295" s="55"/>
      <c r="E295" s="55">
        <f>SUM(C295:D295)</f>
        <v>0</v>
      </c>
      <c r="F295" s="55">
        <f>B295-E295</f>
        <v>0</v>
      </c>
      <c r="G295" s="55">
        <f>B295-C295</f>
        <v>0</v>
      </c>
      <c r="H295" s="50" t="e">
        <f>E295/B295*100</f>
        <v>#DIV/0!</v>
      </c>
    </row>
    <row r="296" spans="1:8" s="46" customFormat="1" ht="11.25" hidden="1" customHeight="1" x14ac:dyDescent="0.2">
      <c r="A296" s="53"/>
      <c r="B296" s="55"/>
      <c r="C296" s="55"/>
      <c r="D296" s="55"/>
      <c r="E296" s="55"/>
      <c r="F296" s="55"/>
      <c r="G296" s="55"/>
      <c r="H296" s="56"/>
    </row>
    <row r="297" spans="1:8" s="46" customFormat="1" ht="11.25" hidden="1" customHeight="1" x14ac:dyDescent="0.2">
      <c r="A297" s="53" t="s">
        <v>303</v>
      </c>
      <c r="B297" s="55"/>
      <c r="C297" s="55"/>
      <c r="D297" s="55"/>
      <c r="E297" s="55"/>
      <c r="F297" s="55"/>
      <c r="G297" s="55"/>
      <c r="H297" s="50"/>
    </row>
    <row r="298" spans="1:8" s="46" customFormat="1" ht="22.5" hidden="1" customHeight="1" x14ac:dyDescent="0.2">
      <c r="A298" s="53"/>
      <c r="B298" s="55"/>
      <c r="C298" s="55"/>
      <c r="D298" s="55"/>
      <c r="E298" s="55"/>
      <c r="F298" s="55"/>
      <c r="G298" s="55"/>
      <c r="H298" s="56"/>
    </row>
    <row r="299" spans="1:8" s="46" customFormat="1" ht="11.25" hidden="1" customHeight="1" x14ac:dyDescent="0.2">
      <c r="A299" s="82" t="s">
        <v>304</v>
      </c>
      <c r="B299" s="59"/>
      <c r="C299" s="59">
        <v>0</v>
      </c>
      <c r="D299" s="59"/>
      <c r="E299" s="59">
        <f>SUM(C299:D299)</f>
        <v>0</v>
      </c>
      <c r="F299" s="59">
        <f>B299-E299</f>
        <v>0</v>
      </c>
      <c r="G299" s="59">
        <f>B299-C299</f>
        <v>0</v>
      </c>
      <c r="H299" s="50" t="e">
        <f>E299/B299*100</f>
        <v>#DIV/0!</v>
      </c>
    </row>
    <row r="300" spans="1:8" s="46" customFormat="1" ht="11.25" hidden="1" customHeight="1" x14ac:dyDescent="0.2">
      <c r="A300" s="53"/>
      <c r="B300" s="59"/>
      <c r="C300" s="59"/>
      <c r="D300" s="59"/>
      <c r="E300" s="59"/>
      <c r="F300" s="59"/>
      <c r="G300" s="59"/>
      <c r="H300" s="50"/>
    </row>
    <row r="301" spans="1:8" s="46" customFormat="1" ht="11.25" customHeight="1" x14ac:dyDescent="0.2">
      <c r="A301" s="101"/>
      <c r="B301" s="93"/>
      <c r="C301" s="93"/>
      <c r="D301" s="93"/>
      <c r="E301" s="93"/>
      <c r="F301" s="93"/>
      <c r="G301" s="93"/>
      <c r="H301" s="50"/>
    </row>
    <row r="302" spans="1:8" s="46" customFormat="1" ht="11.25" customHeight="1" x14ac:dyDescent="0.2">
      <c r="A302" s="47" t="s">
        <v>305</v>
      </c>
      <c r="B302" s="102">
        <f t="shared" ref="B302:G302" si="93">SUM(B279:B299)+B269+B271</f>
        <v>159336668.63800001</v>
      </c>
      <c r="C302" s="102">
        <f t="shared" si="93"/>
        <v>159237408.04067001</v>
      </c>
      <c r="D302" s="102">
        <f t="shared" si="93"/>
        <v>94997.923819999996</v>
      </c>
      <c r="E302" s="102">
        <f t="shared" si="93"/>
        <v>159332405.96449003</v>
      </c>
      <c r="F302" s="102">
        <f t="shared" si="93"/>
        <v>4262.6735099973157</v>
      </c>
      <c r="G302" s="102">
        <f t="shared" si="93"/>
        <v>99260.597330005199</v>
      </c>
      <c r="H302" s="50">
        <f>E302/B302*100</f>
        <v>99.997324737898424</v>
      </c>
    </row>
    <row r="303" spans="1:8" s="46" customFormat="1" ht="11.25" hidden="1" customHeight="1" x14ac:dyDescent="0.2">
      <c r="A303" s="53"/>
      <c r="B303" s="59"/>
      <c r="C303" s="59"/>
      <c r="D303" s="59"/>
      <c r="E303" s="59"/>
      <c r="F303" s="59"/>
      <c r="G303" s="59"/>
      <c r="H303" s="50"/>
    </row>
    <row r="304" spans="1:8" s="46" customFormat="1" ht="11.25" hidden="1" customHeight="1" x14ac:dyDescent="0.2">
      <c r="A304" s="76" t="s">
        <v>306</v>
      </c>
      <c r="B304" s="61">
        <f t="shared" ref="B304:G304" si="94">+B302+B266</f>
        <v>622353741.20201015</v>
      </c>
      <c r="C304" s="61">
        <f t="shared" si="94"/>
        <v>588862183.39868295</v>
      </c>
      <c r="D304" s="61">
        <f t="shared" si="94"/>
        <v>25750304.12951</v>
      </c>
      <c r="E304" s="61">
        <f t="shared" si="94"/>
        <v>614612487.528193</v>
      </c>
      <c r="F304" s="61">
        <f t="shared" si="94"/>
        <v>7741253.6738170395</v>
      </c>
      <c r="G304" s="61">
        <f t="shared" si="94"/>
        <v>33491557.803327046</v>
      </c>
      <c r="H304" s="75">
        <f>E304/B304*100</f>
        <v>98.756132861213985</v>
      </c>
    </row>
    <row r="305" spans="1:8" s="46" customFormat="1" ht="11.25" hidden="1" customHeight="1" x14ac:dyDescent="0.2">
      <c r="A305" s="53"/>
      <c r="B305" s="59"/>
      <c r="C305" s="59"/>
      <c r="D305" s="59"/>
      <c r="E305" s="59"/>
      <c r="F305" s="59"/>
      <c r="G305" s="59"/>
      <c r="H305" s="50"/>
    </row>
    <row r="306" spans="1:8" s="46" customFormat="1" ht="11.25" hidden="1" customHeight="1" x14ac:dyDescent="0.2">
      <c r="A306" s="76" t="s">
        <v>307</v>
      </c>
      <c r="B306" s="59"/>
      <c r="C306" s="59"/>
      <c r="D306" s="59"/>
      <c r="E306" s="59"/>
      <c r="F306" s="59"/>
      <c r="G306" s="59"/>
      <c r="H306" s="50"/>
    </row>
    <row r="307" spans="1:8" s="46" customFormat="1" ht="11.25" hidden="1" customHeight="1" x14ac:dyDescent="0.2">
      <c r="A307" s="76" t="s">
        <v>308</v>
      </c>
      <c r="B307" s="55"/>
      <c r="C307" s="55"/>
      <c r="D307" s="55"/>
      <c r="E307" s="55"/>
      <c r="F307" s="55"/>
      <c r="G307" s="55"/>
      <c r="H307" s="56"/>
    </row>
    <row r="308" spans="1:8" s="46" customFormat="1" ht="11.25" hidden="1" customHeight="1" x14ac:dyDescent="0.2">
      <c r="A308" s="53" t="s">
        <v>309</v>
      </c>
      <c r="B308" s="59"/>
      <c r="C308" s="55">
        <v>0</v>
      </c>
      <c r="D308" s="59"/>
      <c r="E308" s="55">
        <f t="shared" ref="E308:E316" si="95">SUM(C308:D308)</f>
        <v>0</v>
      </c>
      <c r="F308" s="55">
        <f t="shared" ref="F308:F316" si="96">B308-E308</f>
        <v>0</v>
      </c>
      <c r="G308" s="55">
        <f t="shared" ref="G308:G316" si="97">B308-C308</f>
        <v>0</v>
      </c>
      <c r="H308" s="56" t="e">
        <f t="shared" ref="H308:H317" si="98">E308/B308*100</f>
        <v>#DIV/0!</v>
      </c>
    </row>
    <row r="309" spans="1:8" s="46" customFormat="1" ht="11.25" hidden="1" customHeight="1" x14ac:dyDescent="0.2">
      <c r="A309" s="53" t="s">
        <v>310</v>
      </c>
      <c r="B309" s="55"/>
      <c r="C309" s="55">
        <v>0</v>
      </c>
      <c r="D309" s="55"/>
      <c r="E309" s="55">
        <f t="shared" si="95"/>
        <v>0</v>
      </c>
      <c r="F309" s="55">
        <f t="shared" si="96"/>
        <v>0</v>
      </c>
      <c r="G309" s="55">
        <f t="shared" si="97"/>
        <v>0</v>
      </c>
      <c r="H309" s="56" t="e">
        <f t="shared" si="98"/>
        <v>#DIV/0!</v>
      </c>
    </row>
    <row r="310" spans="1:8" s="46" customFormat="1" ht="11.25" hidden="1" customHeight="1" x14ac:dyDescent="0.2">
      <c r="A310" s="53" t="s">
        <v>311</v>
      </c>
      <c r="B310" s="55"/>
      <c r="C310" s="55">
        <v>0</v>
      </c>
      <c r="D310" s="55"/>
      <c r="E310" s="55">
        <f t="shared" si="95"/>
        <v>0</v>
      </c>
      <c r="F310" s="55">
        <f t="shared" si="96"/>
        <v>0</v>
      </c>
      <c r="G310" s="55">
        <f t="shared" si="97"/>
        <v>0</v>
      </c>
      <c r="H310" s="56" t="e">
        <f t="shared" si="98"/>
        <v>#DIV/0!</v>
      </c>
    </row>
    <row r="311" spans="1:8" s="46" customFormat="1" ht="11.25" hidden="1" customHeight="1" x14ac:dyDescent="0.2">
      <c r="A311" s="53" t="s">
        <v>312</v>
      </c>
      <c r="B311" s="55"/>
      <c r="C311" s="55">
        <v>0</v>
      </c>
      <c r="D311" s="55"/>
      <c r="E311" s="55">
        <f t="shared" si="95"/>
        <v>0</v>
      </c>
      <c r="F311" s="55">
        <f t="shared" si="96"/>
        <v>0</v>
      </c>
      <c r="G311" s="55">
        <f t="shared" si="97"/>
        <v>0</v>
      </c>
      <c r="H311" s="56" t="e">
        <f t="shared" si="98"/>
        <v>#DIV/0!</v>
      </c>
    </row>
    <row r="312" spans="1:8" s="46" customFormat="1" ht="11.25" hidden="1" customHeight="1" x14ac:dyDescent="0.2">
      <c r="A312" s="53" t="s">
        <v>313</v>
      </c>
      <c r="B312" s="55"/>
      <c r="C312" s="55">
        <v>0</v>
      </c>
      <c r="D312" s="55"/>
      <c r="E312" s="55">
        <f t="shared" si="95"/>
        <v>0</v>
      </c>
      <c r="F312" s="55">
        <f t="shared" si="96"/>
        <v>0</v>
      </c>
      <c r="G312" s="55">
        <f t="shared" si="97"/>
        <v>0</v>
      </c>
      <c r="H312" s="56" t="e">
        <f t="shared" si="98"/>
        <v>#DIV/0!</v>
      </c>
    </row>
    <row r="313" spans="1:8" s="46" customFormat="1" ht="11.25" hidden="1" customHeight="1" x14ac:dyDescent="0.2">
      <c r="A313" s="53" t="s">
        <v>314</v>
      </c>
      <c r="B313" s="55"/>
      <c r="C313" s="55">
        <v>0</v>
      </c>
      <c r="D313" s="55"/>
      <c r="E313" s="55">
        <f t="shared" si="95"/>
        <v>0</v>
      </c>
      <c r="F313" s="55">
        <f t="shared" si="96"/>
        <v>0</v>
      </c>
      <c r="G313" s="55">
        <f t="shared" si="97"/>
        <v>0</v>
      </c>
      <c r="H313" s="56" t="e">
        <f t="shared" si="98"/>
        <v>#DIV/0!</v>
      </c>
    </row>
    <row r="314" spans="1:8" s="46" customFormat="1" ht="11.25" hidden="1" customHeight="1" x14ac:dyDescent="0.2">
      <c r="A314" s="53" t="s">
        <v>315</v>
      </c>
      <c r="B314" s="55"/>
      <c r="C314" s="55">
        <v>0</v>
      </c>
      <c r="D314" s="55"/>
      <c r="E314" s="55">
        <f t="shared" si="95"/>
        <v>0</v>
      </c>
      <c r="F314" s="55">
        <f t="shared" si="96"/>
        <v>0</v>
      </c>
      <c r="G314" s="55">
        <f t="shared" si="97"/>
        <v>0</v>
      </c>
      <c r="H314" s="56" t="e">
        <f t="shared" si="98"/>
        <v>#DIV/0!</v>
      </c>
    </row>
    <row r="315" spans="1:8" s="46" customFormat="1" ht="12" hidden="1" customHeight="1" x14ac:dyDescent="0.2">
      <c r="A315" s="53" t="s">
        <v>316</v>
      </c>
      <c r="B315" s="55"/>
      <c r="C315" s="59">
        <v>0</v>
      </c>
      <c r="D315" s="55"/>
      <c r="E315" s="59">
        <f t="shared" si="95"/>
        <v>0</v>
      </c>
      <c r="F315" s="59">
        <f t="shared" si="96"/>
        <v>0</v>
      </c>
      <c r="G315" s="59">
        <f t="shared" si="97"/>
        <v>0</v>
      </c>
      <c r="H315" s="50" t="e">
        <f t="shared" si="98"/>
        <v>#DIV/0!</v>
      </c>
    </row>
    <row r="316" spans="1:8" s="46" customFormat="1" ht="22.5" hidden="1" customHeight="1" x14ac:dyDescent="0.2">
      <c r="A316" s="53" t="s">
        <v>317</v>
      </c>
      <c r="B316" s="61"/>
      <c r="C316" s="61">
        <v>0</v>
      </c>
      <c r="D316" s="61"/>
      <c r="E316" s="61">
        <f t="shared" si="95"/>
        <v>0</v>
      </c>
      <c r="F316" s="61">
        <f t="shared" si="96"/>
        <v>0</v>
      </c>
      <c r="G316" s="61">
        <f t="shared" si="97"/>
        <v>0</v>
      </c>
      <c r="H316" s="75" t="e">
        <f t="shared" si="98"/>
        <v>#DIV/0!</v>
      </c>
    </row>
    <row r="317" spans="1:8" s="46" customFormat="1" ht="11.25" hidden="1" customHeight="1" x14ac:dyDescent="0.2">
      <c r="A317" s="83" t="s">
        <v>318</v>
      </c>
      <c r="B317" s="61">
        <f t="shared" ref="B317:G317" si="99">SUM(B308:B316)</f>
        <v>0</v>
      </c>
      <c r="C317" s="61">
        <f t="shared" si="99"/>
        <v>0</v>
      </c>
      <c r="D317" s="61">
        <f t="shared" si="99"/>
        <v>0</v>
      </c>
      <c r="E317" s="61">
        <f t="shared" si="99"/>
        <v>0</v>
      </c>
      <c r="F317" s="61">
        <f t="shared" si="99"/>
        <v>0</v>
      </c>
      <c r="G317" s="61">
        <f t="shared" si="99"/>
        <v>0</v>
      </c>
      <c r="H317" s="75" t="e">
        <f t="shared" si="98"/>
        <v>#DIV/0!</v>
      </c>
    </row>
    <row r="318" spans="1:8" s="84" customFormat="1" ht="16.5" customHeight="1" x14ac:dyDescent="0.2">
      <c r="A318" s="103"/>
      <c r="B318" s="60"/>
      <c r="C318" s="60"/>
      <c r="D318" s="60"/>
      <c r="E318" s="60"/>
      <c r="F318" s="60"/>
      <c r="G318" s="60"/>
      <c r="H318" s="51"/>
    </row>
    <row r="319" spans="1:8" ht="12.75" thickBot="1" x14ac:dyDescent="0.25">
      <c r="A319" s="104" t="s">
        <v>319</v>
      </c>
      <c r="B319" s="105">
        <f t="shared" ref="B319:G319" si="100">+B317+B304</f>
        <v>622353741.20201015</v>
      </c>
      <c r="C319" s="105">
        <f t="shared" si="100"/>
        <v>588862183.39868295</v>
      </c>
      <c r="D319" s="105">
        <f t="shared" si="100"/>
        <v>25750304.12951</v>
      </c>
      <c r="E319" s="105">
        <f t="shared" si="100"/>
        <v>614612487.528193</v>
      </c>
      <c r="F319" s="105">
        <f t="shared" si="100"/>
        <v>7741253.6738170395</v>
      </c>
      <c r="G319" s="105">
        <f t="shared" si="100"/>
        <v>33491557.803327046</v>
      </c>
      <c r="H319" s="106">
        <f>E319/B319*100</f>
        <v>98.756132861213985</v>
      </c>
    </row>
    <row r="320" spans="1:8" ht="23.25" customHeight="1" thickTop="1" x14ac:dyDescent="0.2">
      <c r="A320" s="107"/>
      <c r="B320" s="107"/>
      <c r="C320" s="107"/>
      <c r="D320" s="107"/>
      <c r="E320" s="107"/>
      <c r="F320" s="107"/>
      <c r="G320" s="108"/>
      <c r="H320" s="107"/>
    </row>
    <row r="321" spans="1:8" x14ac:dyDescent="0.2">
      <c r="A321" s="140" t="s">
        <v>320</v>
      </c>
      <c r="B321" s="140"/>
      <c r="C321" s="140"/>
      <c r="D321" s="140"/>
      <c r="E321" s="140"/>
      <c r="F321" s="140"/>
      <c r="G321" s="140"/>
      <c r="H321" s="140"/>
    </row>
    <row r="322" spans="1:8" ht="23.25" customHeight="1" x14ac:dyDescent="0.2">
      <c r="A322" s="123" t="s">
        <v>321</v>
      </c>
      <c r="B322" s="123"/>
      <c r="C322" s="123"/>
      <c r="D322" s="123"/>
      <c r="E322" s="123"/>
      <c r="F322" s="123"/>
      <c r="G322" s="123"/>
      <c r="H322" s="123"/>
    </row>
    <row r="323" spans="1:8" x14ac:dyDescent="0.2">
      <c r="A323" s="141" t="s">
        <v>322</v>
      </c>
      <c r="B323" s="141"/>
      <c r="C323" s="141"/>
      <c r="D323" s="141"/>
      <c r="E323" s="141"/>
      <c r="F323" s="141"/>
      <c r="G323" s="141"/>
      <c r="H323" s="141"/>
    </row>
    <row r="324" spans="1:8" x14ac:dyDescent="0.2">
      <c r="A324" s="123" t="s">
        <v>323</v>
      </c>
      <c r="B324" s="123"/>
      <c r="C324" s="123"/>
      <c r="D324" s="123"/>
      <c r="E324" s="123"/>
      <c r="F324" s="123"/>
      <c r="G324" s="123"/>
      <c r="H324" s="123"/>
    </row>
    <row r="325" spans="1:8" x14ac:dyDescent="0.2">
      <c r="A325" s="123" t="s">
        <v>324</v>
      </c>
      <c r="B325" s="123"/>
      <c r="C325" s="123"/>
      <c r="D325" s="123"/>
      <c r="E325" s="123"/>
      <c r="F325" s="123"/>
      <c r="G325" s="123"/>
      <c r="H325" s="123"/>
    </row>
    <row r="326" spans="1:8" x14ac:dyDescent="0.2">
      <c r="A326" s="123" t="s">
        <v>325</v>
      </c>
      <c r="B326" s="123"/>
      <c r="C326" s="123"/>
      <c r="D326" s="123"/>
      <c r="E326" s="123"/>
      <c r="F326" s="123"/>
      <c r="G326" s="123"/>
      <c r="H326" s="123"/>
    </row>
    <row r="327" spans="1:8" x14ac:dyDescent="0.2">
      <c r="A327" s="124" t="s">
        <v>326</v>
      </c>
      <c r="B327" s="124"/>
      <c r="C327" s="124"/>
      <c r="D327" s="124"/>
      <c r="E327" s="124"/>
      <c r="F327" s="124"/>
      <c r="G327" s="124"/>
      <c r="H327" s="124"/>
    </row>
    <row r="328" spans="1:8" x14ac:dyDescent="0.2">
      <c r="E328" s="46"/>
      <c r="F328" s="46"/>
      <c r="G328" s="85"/>
    </row>
  </sheetData>
  <sheetProtection selectLockedCells="1"/>
  <mergeCells count="14">
    <mergeCell ref="A326:H326"/>
    <mergeCell ref="A327:H327"/>
    <mergeCell ref="C6:E6"/>
    <mergeCell ref="A325:H325"/>
    <mergeCell ref="A5:A7"/>
    <mergeCell ref="C5:E5"/>
    <mergeCell ref="B6:B7"/>
    <mergeCell ref="F6:F7"/>
    <mergeCell ref="G6:G7"/>
    <mergeCell ref="H6:H7"/>
    <mergeCell ref="A321:H321"/>
    <mergeCell ref="A322:H322"/>
    <mergeCell ref="A323:H323"/>
    <mergeCell ref="A324:H324"/>
  </mergeCells>
  <printOptions horizontalCentered="1"/>
  <pageMargins left="0.4" right="0.4" top="0.3" bottom="0.4" header="0.2" footer="0.18"/>
  <pageSetup paperSize="9" scale="77"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8"/>
  <sheetViews>
    <sheetView view="pageBreakPreview" zoomScale="60" zoomScaleNormal="100" workbookViewId="0">
      <selection activeCell="E60" sqref="E60"/>
    </sheetView>
  </sheetViews>
  <sheetFormatPr defaultRowHeight="12.75" x14ac:dyDescent="0.2"/>
  <cols>
    <col min="1" max="1" width="38.7109375" customWidth="1"/>
    <col min="2" max="2" width="11.5703125" bestFit="1" customWidth="1"/>
    <col min="3" max="3" width="10" bestFit="1" customWidth="1"/>
    <col min="4" max="4" width="10" customWidth="1"/>
    <col min="5" max="5" width="14.5703125" customWidth="1"/>
    <col min="7" max="7" width="9.42578125" bestFit="1" customWidth="1"/>
    <col min="8" max="8" width="10.28515625" bestFit="1" customWidth="1"/>
  </cols>
  <sheetData>
    <row r="1" spans="1:9" x14ac:dyDescent="0.2">
      <c r="A1" t="s">
        <v>327</v>
      </c>
    </row>
    <row r="2" spans="1:9" x14ac:dyDescent="0.2">
      <c r="A2" t="s">
        <v>0</v>
      </c>
    </row>
    <row r="3" spans="1:9" x14ac:dyDescent="0.2">
      <c r="A3" t="s">
        <v>1</v>
      </c>
      <c r="G3" t="s">
        <v>2</v>
      </c>
    </row>
    <row r="4" spans="1:9" x14ac:dyDescent="0.2">
      <c r="B4" s="3" t="s">
        <v>3</v>
      </c>
      <c r="C4" s="3" t="s">
        <v>4</v>
      </c>
      <c r="D4" s="3" t="s">
        <v>7</v>
      </c>
      <c r="E4" t="s">
        <v>8</v>
      </c>
      <c r="G4" t="s">
        <v>3</v>
      </c>
      <c r="H4" t="s">
        <v>4</v>
      </c>
      <c r="I4" t="s">
        <v>7</v>
      </c>
    </row>
    <row r="5" spans="1:9" x14ac:dyDescent="0.2">
      <c r="A5" t="s">
        <v>5</v>
      </c>
      <c r="B5" s="1">
        <v>211942.04800000001</v>
      </c>
      <c r="C5" s="1">
        <v>229477.02799999999</v>
      </c>
      <c r="D5" s="1">
        <v>180934.66399999999</v>
      </c>
      <c r="E5" s="1">
        <f>SUM(B5:D5)</f>
        <v>622353.74</v>
      </c>
      <c r="F5" s="1"/>
      <c r="G5" s="1">
        <f>B5</f>
        <v>211942.04800000001</v>
      </c>
      <c r="H5" s="1">
        <f>+G5+C5</f>
        <v>441419.076</v>
      </c>
      <c r="I5" s="1">
        <f>+H5+D5</f>
        <v>622353.74</v>
      </c>
    </row>
    <row r="6" spans="1:9" x14ac:dyDescent="0.2">
      <c r="A6" t="s">
        <v>6</v>
      </c>
      <c r="B6" s="1">
        <v>126996.966</v>
      </c>
      <c r="C6" s="1">
        <v>240393.27</v>
      </c>
      <c r="D6" s="1">
        <v>247222.25</v>
      </c>
      <c r="E6" s="1">
        <f>SUM(B6:D6)</f>
        <v>614612.48600000003</v>
      </c>
      <c r="F6" s="1"/>
      <c r="G6" s="1">
        <f>B6</f>
        <v>126996.966</v>
      </c>
      <c r="H6" s="1">
        <f>+G6+C6</f>
        <v>367390.23599999998</v>
      </c>
      <c r="I6" s="1">
        <f>+H6+D6</f>
        <v>614612.48600000003</v>
      </c>
    </row>
    <row r="7" spans="1:9" hidden="1" x14ac:dyDescent="0.2">
      <c r="A7" t="s">
        <v>9</v>
      </c>
      <c r="B7" s="4">
        <f>+B6/B5*100</f>
        <v>59.920609052527418</v>
      </c>
      <c r="C7" s="4">
        <f>+C6/C5*100</f>
        <v>104.75700861874506</v>
      </c>
      <c r="D7" s="4">
        <f>+D6/D5*100</f>
        <v>136.63620034688324</v>
      </c>
      <c r="E7" s="4">
        <f>+E6/E5*100</f>
        <v>98.75613280640043</v>
      </c>
      <c r="F7" s="2"/>
      <c r="G7" s="2"/>
      <c r="H7" s="2"/>
      <c r="I7" s="2"/>
    </row>
    <row r="8" spans="1:9" x14ac:dyDescent="0.2">
      <c r="A8" t="s">
        <v>10</v>
      </c>
      <c r="B8" s="4">
        <f>G8</f>
        <v>59.920609052527418</v>
      </c>
      <c r="C8" s="4">
        <f>H8</f>
        <v>83.229351873320496</v>
      </c>
      <c r="D8" s="4">
        <f>I8</f>
        <v>98.75613280640043</v>
      </c>
      <c r="E8" s="4"/>
      <c r="F8" s="2"/>
      <c r="G8" s="2">
        <f>+G6/G5*100</f>
        <v>59.920609052527418</v>
      </c>
      <c r="H8" s="2">
        <f>+H6/H5*100</f>
        <v>83.229351873320496</v>
      </c>
      <c r="I8" s="2">
        <f>+I6/I5*100</f>
        <v>98.75613280640043</v>
      </c>
    </row>
  </sheetData>
  <phoneticPr fontId="19" type="noConversion"/>
  <pageMargins left="0.75" right="0.75" top="0.87" bottom="0.47" header="0.5" footer="0.5"/>
  <pageSetup paperSize="9" scale="8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Department</vt:lpstr>
      <vt:lpstr>Agency</vt:lpstr>
      <vt:lpstr>Graph</vt:lpstr>
      <vt:lpstr>Agency!Print_Area</vt:lpstr>
      <vt:lpstr>Department!Print_Area</vt:lpstr>
      <vt:lpstr>Graph!Print_Area</vt:lpstr>
      <vt:lpstr>Agency!Print_Titles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jpablo</dc:creator>
  <cp:lastModifiedBy>Mary Joyce Marasigan</cp:lastModifiedBy>
  <cp:lastPrinted>2019-04-11T01:22:12Z</cp:lastPrinted>
  <dcterms:created xsi:type="dcterms:W3CDTF">2014-04-16T02:07:45Z</dcterms:created>
  <dcterms:modified xsi:type="dcterms:W3CDTF">2019-04-11T02:24:45Z</dcterms:modified>
</cp:coreProperties>
</file>