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C:\Users\mmarasigan\Desktop\CPD\ACTUAL DISBURSEMENT (BANK)\bank reports\2019\WEBSITE\For website\"/>
    </mc:Choice>
  </mc:AlternateContent>
  <bookViews>
    <workbookView xWindow="240" yWindow="75" windowWidth="20955" windowHeight="10740" activeTab="1"/>
  </bookViews>
  <sheets>
    <sheet name="By Department" sheetId="9" r:id="rId1"/>
    <sheet name="By Agency" sheetId="10" r:id="rId2"/>
    <sheet name="Graph" sheetId="6" r:id="rId3"/>
  </sheets>
  <definedNames>
    <definedName name="_xlnm.Print_Area" localSheetId="1">'By Agency'!$A$1:$H$290</definedName>
    <definedName name="_xlnm.Print_Area" localSheetId="0">'By Department'!$A$1:$M$65</definedName>
    <definedName name="_xlnm.Print_Area" localSheetId="2">Graph!$A$9:$K$49</definedName>
    <definedName name="_xlnm.Print_Titles" localSheetId="1">'By Agency'!$1:$8</definedName>
    <definedName name="Z_149BABA1_3CBB_4AB5_8307_CDFFE2416884_.wvu.PrintArea" localSheetId="1" hidden="1">'By Agency'!$A$1:$F$279</definedName>
    <definedName name="Z_149BABA1_3CBB_4AB5_8307_CDFFE2416884_.wvu.PrintTitles" localSheetId="1" hidden="1">'By Agency'!$1:$8</definedName>
    <definedName name="Z_149BABA1_3CBB_4AB5_8307_CDFFE2416884_.wvu.Rows" localSheetId="1" hidden="1">'By Agency'!$132:$132,'By Agency'!$265:$268,'By Agency'!$271:$276,'By Agency'!$277:$279</definedName>
    <definedName name="Z_32FD75DB_C2F2_4294_8471_7CD68BDD134B_.wvu.Rows" localSheetId="1" hidden="1">'By Agency'!#REF!,'By Agency'!#REF!,'By Agency'!#REF!,'By Agency'!#REF!,'By Agency'!#REF!,'By Agency'!#REF!,'By Agency'!#REF!,'By Agency'!#REF!,'By Agency'!#REF!,'By Agency'!#REF!,'By Agency'!#REF!,'By Agency'!#REF!,'By Agency'!#REF!,'By Agency'!#REF!,'By Agency'!#REF!</definedName>
    <definedName name="Z_63CE5467_86C0_4816_A6C7_6C3632652BD9_.wvu.Cols" localSheetId="1" hidden="1">'By Agency'!#REF!</definedName>
    <definedName name="Z_63CE5467_86C0_4816_A6C7_6C3632652BD9_.wvu.PrintArea" localSheetId="1" hidden="1">'By Agency'!$A$1:$H$290</definedName>
    <definedName name="Z_63CE5467_86C0_4816_A6C7_6C3632652BD9_.wvu.PrintTitles" localSheetId="1" hidden="1">'By Agency'!$1:$8</definedName>
    <definedName name="Z_92A72121_270A_4D07_961C_15515D7CE906_.wvu.Cols" localSheetId="1" hidden="1">'By Agency'!#REF!,'By Agency'!#REF!,'By Agency'!#REF!,'By Agency'!#REF!,'By Agency'!#REF!</definedName>
    <definedName name="Z_92A72121_270A_4D07_961C_15515D7CE906_.wvu.PrintArea" localSheetId="1" hidden="1">'By Agency'!#REF!</definedName>
    <definedName name="Z_92A72121_270A_4D07_961C_15515D7CE906_.wvu.PrintTitles" localSheetId="1" hidden="1">'By Agency'!#REF!</definedName>
    <definedName name="Z_92A72121_270A_4D07_961C_15515D7CE906_.wvu.Rows" localSheetId="1" hidden="1">'By Agency'!#REF!,'By Agency'!#REF!,'By Agency'!#REF!,'By Agency'!#REF!,'By Agency'!#REF!,'By Agency'!#REF!,'By Agency'!#REF!,'By Agency'!#REF!,'By Agency'!#REF!,'By Agency'!#REF!,'By Agency'!#REF!,'By Agency'!#REF!,'By Agency'!#REF!,'By Agency'!#REF!,'By Agency'!#REF!,'By Agency'!#REF!,'By Agency'!#REF!,'By Agency'!#REF!</definedName>
    <definedName name="Z_A36966C3_2B91_49EA_8368_0F103F951C33_.wvu.Cols" localSheetId="1" hidden="1">'By Agency'!#REF!,'By Agency'!#REF!,'By Agency'!#REF!,'By Agency'!#REF!</definedName>
    <definedName name="Z_A36966C3_2B91_49EA_8368_0F103F951C33_.wvu.PrintArea" localSheetId="1" hidden="1">'By Agency'!#REF!</definedName>
    <definedName name="Z_A36966C3_2B91_49EA_8368_0F103F951C33_.wvu.PrintTitles" localSheetId="1" hidden="1">'By Agency'!#REF!</definedName>
    <definedName name="Z_A36966C3_2B91_49EA_8368_0F103F951C33_.wvu.Rows" localSheetId="1" hidden="1">'By Agency'!#REF!,'By Agency'!#REF!,'By Agency'!#REF!,'By Agency'!#REF!,'By Agency'!#REF!,'By Agency'!#REF!,'By Agency'!#REF!,'By Agency'!#REF!,'By Agency'!#REF!,'By Agency'!#REF!,'By Agency'!#REF!,'By Agency'!#REF!,'By Agency'!#REF!,'By Agency'!#REF!,'By Agency'!#REF!,'By Agency'!#REF!,'By Agency'!#REF!</definedName>
    <definedName name="Z_E72949E6_F470_4685_A8B8_FC40C2B684D5_.wvu.Cols" localSheetId="1" hidden="1">'By Agency'!#REF!</definedName>
    <definedName name="Z_E72949E6_F470_4685_A8B8_FC40C2B684D5_.wvu.PrintArea" localSheetId="1" hidden="1">'By Agency'!$A$1:$F$279</definedName>
    <definedName name="Z_E72949E6_F470_4685_A8B8_FC40C2B684D5_.wvu.PrintTitles" localSheetId="1" hidden="1">'By Agency'!$1:$8</definedName>
    <definedName name="Z_E72949E6_F470_4685_A8B8_FC40C2B684D5_.wvu.Rows" localSheetId="1" hidden="1">'By Agency'!$132:$132,'By Agency'!$265:$268</definedName>
  </definedNames>
  <calcPr calcId="152511"/>
</workbook>
</file>

<file path=xl/calcChain.xml><?xml version="1.0" encoding="utf-8"?>
<calcChain xmlns="http://schemas.openxmlformats.org/spreadsheetml/2006/main">
  <c r="C128" i="10" l="1"/>
  <c r="D273" i="10"/>
  <c r="D277" i="10" s="1"/>
  <c r="D264" i="10"/>
  <c r="E266" i="10"/>
  <c r="H266" i="10" s="1"/>
  <c r="G265" i="10"/>
  <c r="B264" i="10"/>
  <c r="D254" i="10"/>
  <c r="E256" i="10"/>
  <c r="H256" i="10" s="1"/>
  <c r="B254" i="10"/>
  <c r="G252" i="10"/>
  <c r="E252" i="10"/>
  <c r="H252" i="10" s="1"/>
  <c r="D247" i="10"/>
  <c r="E249" i="10"/>
  <c r="H249" i="10" s="1"/>
  <c r="G245" i="10"/>
  <c r="E245" i="10"/>
  <c r="H245" i="10" s="1"/>
  <c r="E241" i="10"/>
  <c r="H241" i="10" s="1"/>
  <c r="E240" i="10"/>
  <c r="H240" i="10" s="1"/>
  <c r="E237" i="10"/>
  <c r="H237" i="10" s="1"/>
  <c r="G236" i="10"/>
  <c r="E236" i="10"/>
  <c r="H236" i="10" s="1"/>
  <c r="E234" i="10"/>
  <c r="H234" i="10" s="1"/>
  <c r="E231" i="10"/>
  <c r="H231" i="10" s="1"/>
  <c r="E229" i="10"/>
  <c r="H229" i="10" s="1"/>
  <c r="E224" i="10"/>
  <c r="H224" i="10" s="1"/>
  <c r="E220" i="10"/>
  <c r="H220" i="10" s="1"/>
  <c r="G219" i="10"/>
  <c r="E219" i="10"/>
  <c r="H219" i="10" s="1"/>
  <c r="E217" i="10"/>
  <c r="H217" i="10" s="1"/>
  <c r="E214" i="10"/>
  <c r="H214" i="10" s="1"/>
  <c r="G213" i="10"/>
  <c r="E213" i="10"/>
  <c r="H213" i="10" s="1"/>
  <c r="E207" i="10"/>
  <c r="H207" i="10" s="1"/>
  <c r="G206" i="10"/>
  <c r="E206" i="10"/>
  <c r="H206" i="10" s="1"/>
  <c r="E200" i="10"/>
  <c r="H200" i="10" s="1"/>
  <c r="D194" i="10"/>
  <c r="E196" i="10"/>
  <c r="H196" i="10" s="1"/>
  <c r="D185" i="10"/>
  <c r="E189" i="10"/>
  <c r="H189" i="10" s="1"/>
  <c r="G188" i="10"/>
  <c r="E188" i="10"/>
  <c r="H188" i="10" s="1"/>
  <c r="E182" i="10"/>
  <c r="H182" i="10" s="1"/>
  <c r="G181" i="10"/>
  <c r="E181" i="10"/>
  <c r="H181" i="10" s="1"/>
  <c r="E178" i="10"/>
  <c r="H178" i="10" s="1"/>
  <c r="D171" i="10"/>
  <c r="E172" i="10"/>
  <c r="H172" i="10" s="1"/>
  <c r="E169" i="10"/>
  <c r="H169" i="10" s="1"/>
  <c r="G168" i="10"/>
  <c r="E168" i="10"/>
  <c r="H168" i="10" s="1"/>
  <c r="E165" i="10"/>
  <c r="H165" i="10" s="1"/>
  <c r="E164" i="10"/>
  <c r="H164" i="10" s="1"/>
  <c r="D161" i="10"/>
  <c r="E158" i="10"/>
  <c r="H158" i="10" s="1"/>
  <c r="E157" i="10"/>
  <c r="H157" i="10" s="1"/>
  <c r="E154" i="10"/>
  <c r="H154" i="10" s="1"/>
  <c r="G153" i="10"/>
  <c r="E153" i="10"/>
  <c r="H153" i="10" s="1"/>
  <c r="E150" i="10"/>
  <c r="H150" i="10" s="1"/>
  <c r="E149" i="10"/>
  <c r="H149" i="10" s="1"/>
  <c r="E146" i="10"/>
  <c r="H146" i="10" s="1"/>
  <c r="G145" i="10"/>
  <c r="E145" i="10"/>
  <c r="H145" i="10" s="1"/>
  <c r="E142" i="10"/>
  <c r="H142" i="10" s="1"/>
  <c r="G138" i="10"/>
  <c r="E138" i="10"/>
  <c r="H138" i="10" s="1"/>
  <c r="D135" i="10"/>
  <c r="D131" i="10" s="1"/>
  <c r="E132" i="10"/>
  <c r="D128" i="10"/>
  <c r="D123" i="10" s="1"/>
  <c r="E130" i="10"/>
  <c r="H130" i="10" s="1"/>
  <c r="B128" i="10"/>
  <c r="E127" i="10"/>
  <c r="H127" i="10" s="1"/>
  <c r="E124" i="10"/>
  <c r="E119" i="10"/>
  <c r="H119" i="10" s="1"/>
  <c r="G118" i="10"/>
  <c r="E118" i="10"/>
  <c r="H118" i="10" s="1"/>
  <c r="E115" i="10"/>
  <c r="H115" i="10" s="1"/>
  <c r="E114" i="10"/>
  <c r="H114" i="10" s="1"/>
  <c r="D111" i="10"/>
  <c r="E108" i="10"/>
  <c r="H108" i="10" s="1"/>
  <c r="E107" i="10"/>
  <c r="H107" i="10" s="1"/>
  <c r="E104" i="10"/>
  <c r="H104" i="10" s="1"/>
  <c r="G103" i="10"/>
  <c r="E103" i="10"/>
  <c r="H103" i="10" s="1"/>
  <c r="E100" i="10"/>
  <c r="H100" i="10" s="1"/>
  <c r="E97" i="10"/>
  <c r="H97" i="10" s="1"/>
  <c r="G96" i="10"/>
  <c r="E96" i="10"/>
  <c r="H96" i="10" s="1"/>
  <c r="E93" i="10"/>
  <c r="H93" i="10" s="1"/>
  <c r="E92" i="10"/>
  <c r="H92" i="10" s="1"/>
  <c r="D87" i="10"/>
  <c r="E89" i="10"/>
  <c r="H89" i="10" s="1"/>
  <c r="E85" i="10"/>
  <c r="H85" i="10" s="1"/>
  <c r="D81" i="10"/>
  <c r="E82" i="10"/>
  <c r="H82" i="10" s="1"/>
  <c r="E79" i="10"/>
  <c r="H79" i="10" s="1"/>
  <c r="D70" i="10"/>
  <c r="E72" i="10"/>
  <c r="H72" i="10" s="1"/>
  <c r="E65" i="10"/>
  <c r="H65" i="10" s="1"/>
  <c r="E61" i="10"/>
  <c r="H61" i="10" s="1"/>
  <c r="E54" i="10"/>
  <c r="H54" i="10" s="1"/>
  <c r="D50" i="10"/>
  <c r="B50" i="10"/>
  <c r="E46" i="10"/>
  <c r="H46" i="10" s="1"/>
  <c r="E41" i="10"/>
  <c r="H41" i="10" s="1"/>
  <c r="D34" i="10"/>
  <c r="B34" i="10"/>
  <c r="E31" i="10"/>
  <c r="H31" i="10" s="1"/>
  <c r="E29" i="10"/>
  <c r="H29" i="10" s="1"/>
  <c r="E27" i="10"/>
  <c r="H27" i="10" s="1"/>
  <c r="E25" i="10"/>
  <c r="H25" i="10" s="1"/>
  <c r="D23" i="10"/>
  <c r="B23" i="10"/>
  <c r="E19" i="10"/>
  <c r="H19" i="10" s="1"/>
  <c r="G19" i="10"/>
  <c r="E15" i="10"/>
  <c r="H15" i="10" s="1"/>
  <c r="G15" i="10"/>
  <c r="E13" i="10"/>
  <c r="H13" i="10" s="1"/>
  <c r="G13" i="10"/>
  <c r="D10" i="10"/>
  <c r="G11" i="10"/>
  <c r="F118" i="10" l="1"/>
  <c r="F153" i="10"/>
  <c r="F103" i="10"/>
  <c r="F145" i="10"/>
  <c r="F168" i="10"/>
  <c r="F245" i="10"/>
  <c r="F252" i="10"/>
  <c r="F236" i="10"/>
  <c r="F213" i="10"/>
  <c r="F219" i="10"/>
  <c r="F206" i="10"/>
  <c r="F188" i="10"/>
  <c r="F181" i="10"/>
  <c r="F138" i="10"/>
  <c r="D122" i="10"/>
  <c r="F96" i="10"/>
  <c r="G26" i="10"/>
  <c r="E26" i="10"/>
  <c r="H26" i="10" s="1"/>
  <c r="G28" i="10"/>
  <c r="E28" i="10"/>
  <c r="H28" i="10" s="1"/>
  <c r="G30" i="10"/>
  <c r="E30" i="10"/>
  <c r="H30" i="10" s="1"/>
  <c r="G32" i="10"/>
  <c r="E32" i="10"/>
  <c r="H32" i="10" s="1"/>
  <c r="E60" i="10"/>
  <c r="H60" i="10" s="1"/>
  <c r="G60" i="10"/>
  <c r="G62" i="10"/>
  <c r="E62" i="10"/>
  <c r="H62" i="10" s="1"/>
  <c r="E64" i="10"/>
  <c r="H64" i="10" s="1"/>
  <c r="G64" i="10"/>
  <c r="G66" i="10"/>
  <c r="E66" i="10"/>
  <c r="H66" i="10" s="1"/>
  <c r="E68" i="10"/>
  <c r="H68" i="10" s="1"/>
  <c r="G68" i="10"/>
  <c r="E78" i="10"/>
  <c r="H78" i="10" s="1"/>
  <c r="G78" i="10"/>
  <c r="G90" i="10"/>
  <c r="E90" i="10"/>
  <c r="H90" i="10" s="1"/>
  <c r="G105" i="10"/>
  <c r="E105" i="10"/>
  <c r="H105" i="10" s="1"/>
  <c r="G120" i="10"/>
  <c r="E120" i="10"/>
  <c r="H120" i="10" s="1"/>
  <c r="G143" i="10"/>
  <c r="E143" i="10"/>
  <c r="H143" i="10" s="1"/>
  <c r="G151" i="10"/>
  <c r="E151" i="10"/>
  <c r="H151" i="10" s="1"/>
  <c r="G159" i="10"/>
  <c r="E159" i="10"/>
  <c r="H159" i="10" s="1"/>
  <c r="G166" i="10"/>
  <c r="E166" i="10"/>
  <c r="H166" i="10" s="1"/>
  <c r="G225" i="10"/>
  <c r="E225" i="10"/>
  <c r="H225" i="10" s="1"/>
  <c r="G235" i="10"/>
  <c r="E235" i="10"/>
  <c r="H235" i="10" s="1"/>
  <c r="E11" i="10"/>
  <c r="C10" i="10"/>
  <c r="G12" i="10"/>
  <c r="E12" i="10"/>
  <c r="H12" i="10" s="1"/>
  <c r="G14" i="10"/>
  <c r="E14" i="10"/>
  <c r="H14" i="10" s="1"/>
  <c r="G17" i="10"/>
  <c r="E17" i="10"/>
  <c r="H17" i="10" s="1"/>
  <c r="G21" i="10"/>
  <c r="E21" i="10"/>
  <c r="H21" i="10" s="1"/>
  <c r="G25" i="10"/>
  <c r="F26" i="10"/>
  <c r="G27" i="10"/>
  <c r="F28" i="10"/>
  <c r="G29" i="10"/>
  <c r="F30" i="10"/>
  <c r="G31" i="10"/>
  <c r="F32" i="10"/>
  <c r="E40" i="10"/>
  <c r="H40" i="10" s="1"/>
  <c r="G40" i="10"/>
  <c r="G42" i="10"/>
  <c r="E42" i="10"/>
  <c r="H42" i="10" s="1"/>
  <c r="E44" i="10"/>
  <c r="H44" i="10" s="1"/>
  <c r="G44" i="10"/>
  <c r="G48" i="10"/>
  <c r="E48" i="10"/>
  <c r="H48" i="10" s="1"/>
  <c r="E53" i="10"/>
  <c r="H53" i="10" s="1"/>
  <c r="G53" i="10"/>
  <c r="G55" i="10"/>
  <c r="E55" i="10"/>
  <c r="H55" i="10" s="1"/>
  <c r="G73" i="10"/>
  <c r="E73" i="10"/>
  <c r="H73" i="10" s="1"/>
  <c r="G83" i="10"/>
  <c r="E83" i="10"/>
  <c r="G94" i="10"/>
  <c r="E94" i="10"/>
  <c r="H94" i="10" s="1"/>
  <c r="G109" i="10"/>
  <c r="E109" i="10"/>
  <c r="H109" i="10" s="1"/>
  <c r="G116" i="10"/>
  <c r="E116" i="10"/>
  <c r="H116" i="10" s="1"/>
  <c r="G147" i="10"/>
  <c r="E147" i="10"/>
  <c r="H147" i="10" s="1"/>
  <c r="G155" i="10"/>
  <c r="E155" i="10"/>
  <c r="H155" i="10" s="1"/>
  <c r="G179" i="10"/>
  <c r="E179" i="10"/>
  <c r="H179" i="10" s="1"/>
  <c r="G250" i="10"/>
  <c r="E250" i="10"/>
  <c r="H250" i="10" s="1"/>
  <c r="F11" i="10"/>
  <c r="F13" i="10"/>
  <c r="F15" i="10"/>
  <c r="F19" i="10"/>
  <c r="F25" i="10"/>
  <c r="F27" i="10"/>
  <c r="F29" i="10"/>
  <c r="F31" i="10"/>
  <c r="G36" i="10"/>
  <c r="B38" i="10"/>
  <c r="G43" i="10"/>
  <c r="B58" i="10"/>
  <c r="G74" i="10"/>
  <c r="B76" i="10"/>
  <c r="B81" i="10"/>
  <c r="B87" i="10"/>
  <c r="G113" i="10"/>
  <c r="G134" i="10"/>
  <c r="G163" i="10"/>
  <c r="B176" i="10"/>
  <c r="G183" i="10"/>
  <c r="E183" i="10"/>
  <c r="H183" i="10" s="1"/>
  <c r="E192" i="10"/>
  <c r="H192" i="10" s="1"/>
  <c r="G192" i="10"/>
  <c r="G197" i="10"/>
  <c r="E197" i="10"/>
  <c r="H197" i="10" s="1"/>
  <c r="G208" i="10"/>
  <c r="E208" i="10"/>
  <c r="H208" i="10" s="1"/>
  <c r="G227" i="10"/>
  <c r="B226" i="10"/>
  <c r="B211" i="10" s="1"/>
  <c r="E228" i="10"/>
  <c r="H228" i="10" s="1"/>
  <c r="G228" i="10"/>
  <c r="G232" i="10"/>
  <c r="E232" i="10"/>
  <c r="H232" i="10" s="1"/>
  <c r="B10" i="10"/>
  <c r="E36" i="10"/>
  <c r="H36" i="10" s="1"/>
  <c r="D38" i="10"/>
  <c r="G41" i="10"/>
  <c r="F41" i="10"/>
  <c r="E43" i="10"/>
  <c r="H43" i="10" s="1"/>
  <c r="G46" i="10"/>
  <c r="F46" i="10"/>
  <c r="E52" i="10"/>
  <c r="H52" i="10" s="1"/>
  <c r="G54" i="10"/>
  <c r="F54" i="10"/>
  <c r="E56" i="10"/>
  <c r="H56" i="10" s="1"/>
  <c r="D58" i="10"/>
  <c r="G61" i="10"/>
  <c r="F61" i="10"/>
  <c r="E63" i="10"/>
  <c r="H63" i="10" s="1"/>
  <c r="G65" i="10"/>
  <c r="F65" i="10"/>
  <c r="E67" i="10"/>
  <c r="H67" i="10" s="1"/>
  <c r="B70" i="10"/>
  <c r="G72" i="10"/>
  <c r="F72" i="10"/>
  <c r="E74" i="10"/>
  <c r="H74" i="10" s="1"/>
  <c r="D76" i="10"/>
  <c r="G79" i="10"/>
  <c r="F79" i="10"/>
  <c r="F85" i="10"/>
  <c r="G85" i="10"/>
  <c r="F92" i="10"/>
  <c r="G92" i="10"/>
  <c r="D99" i="10"/>
  <c r="F107" i="10"/>
  <c r="G107" i="10"/>
  <c r="B111" i="10"/>
  <c r="F114" i="10"/>
  <c r="G114" i="10"/>
  <c r="G117" i="10"/>
  <c r="H124" i="10"/>
  <c r="F127" i="10"/>
  <c r="G127" i="10"/>
  <c r="H132" i="10"/>
  <c r="B135" i="10"/>
  <c r="B131" i="10" s="1"/>
  <c r="D140" i="10"/>
  <c r="B140" i="10"/>
  <c r="F149" i="10"/>
  <c r="G149" i="10"/>
  <c r="F157" i="10"/>
  <c r="G157" i="10"/>
  <c r="B161" i="10"/>
  <c r="F164" i="10"/>
  <c r="G164" i="10"/>
  <c r="G167" i="10"/>
  <c r="B185" i="10"/>
  <c r="G190" i="10"/>
  <c r="E190" i="10"/>
  <c r="H190" i="10" s="1"/>
  <c r="B194" i="10"/>
  <c r="E199" i="10"/>
  <c r="H199" i="10" s="1"/>
  <c r="G199" i="10"/>
  <c r="E203" i="10"/>
  <c r="F203" i="10" s="1"/>
  <c r="D202" i="10"/>
  <c r="E216" i="10"/>
  <c r="H216" i="10" s="1"/>
  <c r="G216" i="10"/>
  <c r="G221" i="10"/>
  <c r="E221" i="10"/>
  <c r="H221" i="10" s="1"/>
  <c r="G230" i="10"/>
  <c r="E230" i="10"/>
  <c r="H230" i="10" s="1"/>
  <c r="G258" i="10"/>
  <c r="E258" i="10"/>
  <c r="H258" i="10" s="1"/>
  <c r="G82" i="10"/>
  <c r="F82" i="10"/>
  <c r="E84" i="10"/>
  <c r="H84" i="10" s="1"/>
  <c r="G89" i="10"/>
  <c r="F89" i="10"/>
  <c r="E91" i="10"/>
  <c r="H91" i="10" s="1"/>
  <c r="G93" i="10"/>
  <c r="F93" i="10"/>
  <c r="E95" i="10"/>
  <c r="H95" i="10" s="1"/>
  <c r="G97" i="10"/>
  <c r="F97" i="10"/>
  <c r="G100" i="10"/>
  <c r="B99" i="10"/>
  <c r="F100" i="10"/>
  <c r="E102" i="10"/>
  <c r="H102" i="10" s="1"/>
  <c r="G104" i="10"/>
  <c r="F104" i="10"/>
  <c r="E106" i="10"/>
  <c r="H106" i="10" s="1"/>
  <c r="G108" i="10"/>
  <c r="F108" i="10"/>
  <c r="E113" i="10"/>
  <c r="H113" i="10" s="1"/>
  <c r="G115" i="10"/>
  <c r="F115" i="10"/>
  <c r="E117" i="10"/>
  <c r="H117" i="10" s="1"/>
  <c r="G119" i="10"/>
  <c r="F119" i="10"/>
  <c r="G124" i="10"/>
  <c r="B123" i="10"/>
  <c r="F124" i="10"/>
  <c r="E126" i="10"/>
  <c r="H126" i="10" s="1"/>
  <c r="G130" i="10"/>
  <c r="F130" i="10"/>
  <c r="G132" i="10"/>
  <c r="F132" i="10"/>
  <c r="E134" i="10"/>
  <c r="H134" i="10" s="1"/>
  <c r="G142" i="10"/>
  <c r="F142" i="10"/>
  <c r="E144" i="10"/>
  <c r="H144" i="10" s="1"/>
  <c r="G146" i="10"/>
  <c r="F146" i="10"/>
  <c r="E148" i="10"/>
  <c r="H148" i="10" s="1"/>
  <c r="G150" i="10"/>
  <c r="F150" i="10"/>
  <c r="F151" i="10"/>
  <c r="E152" i="10"/>
  <c r="H152" i="10" s="1"/>
  <c r="G154" i="10"/>
  <c r="F154" i="10"/>
  <c r="E156" i="10"/>
  <c r="H156" i="10" s="1"/>
  <c r="G158" i="10"/>
  <c r="F158" i="10"/>
  <c r="E163" i="10"/>
  <c r="H163" i="10" s="1"/>
  <c r="G165" i="10"/>
  <c r="F165" i="10"/>
  <c r="E167" i="10"/>
  <c r="H167" i="10" s="1"/>
  <c r="G169" i="10"/>
  <c r="F169" i="10"/>
  <c r="G172" i="10"/>
  <c r="B171" i="10"/>
  <c r="F172" i="10"/>
  <c r="E174" i="10"/>
  <c r="H174" i="10" s="1"/>
  <c r="D176" i="10"/>
  <c r="G180" i="10"/>
  <c r="E204" i="10"/>
  <c r="H204" i="10" s="1"/>
  <c r="G215" i="10"/>
  <c r="E215" i="10"/>
  <c r="H215" i="10" s="1"/>
  <c r="E223" i="10"/>
  <c r="H223" i="10" s="1"/>
  <c r="G223" i="10"/>
  <c r="E233" i="10"/>
  <c r="H233" i="10" s="1"/>
  <c r="G233" i="10"/>
  <c r="G238" i="10"/>
  <c r="E238" i="10"/>
  <c r="H238" i="10" s="1"/>
  <c r="G178" i="10"/>
  <c r="F178" i="10"/>
  <c r="E180" i="10"/>
  <c r="H180" i="10" s="1"/>
  <c r="G182" i="10"/>
  <c r="F182" i="10"/>
  <c r="E187" i="10"/>
  <c r="H187" i="10" s="1"/>
  <c r="G189" i="10"/>
  <c r="F189" i="10"/>
  <c r="E191" i="10"/>
  <c r="H191" i="10" s="1"/>
  <c r="G196" i="10"/>
  <c r="F196" i="10"/>
  <c r="F197" i="10"/>
  <c r="E198" i="10"/>
  <c r="H198" i="10" s="1"/>
  <c r="G200" i="10"/>
  <c r="F200" i="10"/>
  <c r="G203" i="10"/>
  <c r="B202" i="10"/>
  <c r="E262" i="10"/>
  <c r="H262" i="10" s="1"/>
  <c r="G262" i="10"/>
  <c r="G204" i="10"/>
  <c r="E205" i="10"/>
  <c r="H205" i="10" s="1"/>
  <c r="G207" i="10"/>
  <c r="F207" i="10"/>
  <c r="E209" i="10"/>
  <c r="H209" i="10" s="1"/>
  <c r="G214" i="10"/>
  <c r="F214" i="10"/>
  <c r="G217" i="10"/>
  <c r="F217" i="10"/>
  <c r="G220" i="10"/>
  <c r="F220" i="10"/>
  <c r="E222" i="10"/>
  <c r="H222" i="10" s="1"/>
  <c r="G224" i="10"/>
  <c r="F224" i="10"/>
  <c r="D226" i="10"/>
  <c r="D211" i="10" s="1"/>
  <c r="G229" i="10"/>
  <c r="F229" i="10"/>
  <c r="G231" i="10"/>
  <c r="F231" i="10"/>
  <c r="G234" i="10"/>
  <c r="F234" i="10"/>
  <c r="G237" i="10"/>
  <c r="F237" i="10"/>
  <c r="E239" i="10"/>
  <c r="H239" i="10" s="1"/>
  <c r="F240" i="10"/>
  <c r="G240" i="10"/>
  <c r="G251" i="10"/>
  <c r="B247" i="10"/>
  <c r="E274" i="10"/>
  <c r="G241" i="10"/>
  <c r="F241" i="10"/>
  <c r="E243" i="10"/>
  <c r="H243" i="10" s="1"/>
  <c r="G249" i="10"/>
  <c r="F249" i="10"/>
  <c r="F250" i="10"/>
  <c r="E251" i="10"/>
  <c r="H251" i="10" s="1"/>
  <c r="G256" i="10"/>
  <c r="F256" i="10"/>
  <c r="E260" i="10"/>
  <c r="H260" i="10" s="1"/>
  <c r="E265" i="10"/>
  <c r="F265" i="10" s="1"/>
  <c r="C264" i="10"/>
  <c r="G266" i="10"/>
  <c r="G264" i="10" s="1"/>
  <c r="F266" i="10"/>
  <c r="G274" i="10"/>
  <c r="B273" i="10"/>
  <c r="B277" i="10" s="1"/>
  <c r="F183" i="10" l="1"/>
  <c r="F215" i="10"/>
  <c r="F204" i="10"/>
  <c r="F228" i="10"/>
  <c r="F60" i="10"/>
  <c r="F53" i="10"/>
  <c r="F235" i="10"/>
  <c r="F225" i="10"/>
  <c r="G10" i="10"/>
  <c r="F238" i="10"/>
  <c r="F44" i="10"/>
  <c r="F233" i="10"/>
  <c r="F223" i="10"/>
  <c r="F190" i="10"/>
  <c r="F199" i="10"/>
  <c r="F120" i="10"/>
  <c r="F116" i="10"/>
  <c r="F73" i="10"/>
  <c r="F66" i="10"/>
  <c r="F62" i="10"/>
  <c r="F221" i="10"/>
  <c r="F179" i="10"/>
  <c r="F192" i="10"/>
  <c r="F166" i="10"/>
  <c r="F55" i="10"/>
  <c r="F48" i="10"/>
  <c r="F42" i="10"/>
  <c r="F251" i="10"/>
  <c r="F243" i="10"/>
  <c r="F230" i="10"/>
  <c r="F208" i="10"/>
  <c r="F174" i="10"/>
  <c r="F159" i="10"/>
  <c r="F143" i="10"/>
  <c r="F105" i="10"/>
  <c r="F90" i="10"/>
  <c r="F83" i="10"/>
  <c r="F68" i="10"/>
  <c r="D268" i="10"/>
  <c r="D279" i="10" s="1"/>
  <c r="D281" i="10" s="1"/>
  <c r="G275" i="10"/>
  <c r="G273" i="10" s="1"/>
  <c r="E275" i="10"/>
  <c r="C254" i="10"/>
  <c r="E255" i="10"/>
  <c r="G255" i="10"/>
  <c r="G254" i="10" s="1"/>
  <c r="E273" i="10"/>
  <c r="H273" i="10" s="1"/>
  <c r="H274" i="10"/>
  <c r="F264" i="10"/>
  <c r="G260" i="10"/>
  <c r="F205" i="10"/>
  <c r="C194" i="10"/>
  <c r="E195" i="10"/>
  <c r="G195" i="10"/>
  <c r="G222" i="10"/>
  <c r="G209" i="10"/>
  <c r="F187" i="10"/>
  <c r="G187" i="10"/>
  <c r="E177" i="10"/>
  <c r="C176" i="10"/>
  <c r="C140" i="10"/>
  <c r="E141" i="10"/>
  <c r="G141" i="10"/>
  <c r="E136" i="10"/>
  <c r="C135" i="10"/>
  <c r="B122" i="10"/>
  <c r="B268" i="10" s="1"/>
  <c r="B279" i="10" s="1"/>
  <c r="B281" i="10" s="1"/>
  <c r="C87" i="10"/>
  <c r="E88" i="10"/>
  <c r="G88" i="10"/>
  <c r="G239" i="10"/>
  <c r="C202" i="10"/>
  <c r="F198" i="10"/>
  <c r="G198" i="10"/>
  <c r="F152" i="10"/>
  <c r="F144" i="10"/>
  <c r="G144" i="10"/>
  <c r="G133" i="10"/>
  <c r="E133" i="10"/>
  <c r="C131" i="10"/>
  <c r="G125" i="10"/>
  <c r="E125" i="10"/>
  <c r="C123" i="10"/>
  <c r="F102" i="10"/>
  <c r="F95" i="10"/>
  <c r="E81" i="10"/>
  <c r="H81" i="10" s="1"/>
  <c r="E77" i="10"/>
  <c r="C76" i="10"/>
  <c r="E39" i="10"/>
  <c r="C38" i="10"/>
  <c r="G226" i="10"/>
  <c r="F191" i="10"/>
  <c r="C185" i="10"/>
  <c r="G186" i="10"/>
  <c r="E186" i="10"/>
  <c r="G173" i="10"/>
  <c r="E173" i="10"/>
  <c r="C171" i="10"/>
  <c r="G156" i="10"/>
  <c r="G148" i="10"/>
  <c r="F126" i="10"/>
  <c r="G106" i="10"/>
  <c r="F91" i="10"/>
  <c r="G91" i="10"/>
  <c r="F84" i="10"/>
  <c r="G84" i="10"/>
  <c r="G81" i="10" s="1"/>
  <c r="G77" i="10"/>
  <c r="G76" i="10" s="1"/>
  <c r="G67" i="10"/>
  <c r="F63" i="10"/>
  <c r="F56" i="10"/>
  <c r="G52" i="10"/>
  <c r="G39" i="10"/>
  <c r="G38" i="10" s="1"/>
  <c r="C23" i="10"/>
  <c r="G24" i="10"/>
  <c r="G23" i="10" s="1"/>
  <c r="E24" i="10"/>
  <c r="C81" i="10"/>
  <c r="H11" i="10"/>
  <c r="E10" i="10"/>
  <c r="F17" i="10"/>
  <c r="F12" i="10"/>
  <c r="E271" i="10"/>
  <c r="F274" i="10"/>
  <c r="G271" i="10"/>
  <c r="G277" i="10" s="1"/>
  <c r="H265" i="10"/>
  <c r="E264" i="10"/>
  <c r="H264" i="10" s="1"/>
  <c r="F258" i="10"/>
  <c r="C247" i="10"/>
  <c r="E248" i="10"/>
  <c r="G248" i="10"/>
  <c r="G247" i="10" s="1"/>
  <c r="C273" i="10"/>
  <c r="C277" i="10" s="1"/>
  <c r="F262" i="10"/>
  <c r="G243" i="10"/>
  <c r="F232" i="10"/>
  <c r="E227" i="10"/>
  <c r="C226" i="10"/>
  <c r="E212" i="10"/>
  <c r="C211" i="10"/>
  <c r="F260" i="10"/>
  <c r="F216" i="10"/>
  <c r="G212" i="10"/>
  <c r="G205" i="10"/>
  <c r="F222" i="10"/>
  <c r="G218" i="10"/>
  <c r="E218" i="10"/>
  <c r="F209" i="10"/>
  <c r="F180" i="10"/>
  <c r="F155" i="10"/>
  <c r="F147" i="10"/>
  <c r="E129" i="10"/>
  <c r="E128" i="10" s="1"/>
  <c r="H128" i="10" s="1"/>
  <c r="G129" i="10"/>
  <c r="G128" i="10"/>
  <c r="F109" i="10"/>
  <c r="F94" i="10"/>
  <c r="F239" i="10"/>
  <c r="E202" i="10"/>
  <c r="H202" i="10" s="1"/>
  <c r="H203" i="10"/>
  <c r="G174" i="10"/>
  <c r="F167" i="10"/>
  <c r="C161" i="10"/>
  <c r="G162" i="10"/>
  <c r="G161" i="10" s="1"/>
  <c r="E162" i="10"/>
  <c r="G152" i="10"/>
  <c r="G136" i="10"/>
  <c r="G135" i="10" s="1"/>
  <c r="F117" i="10"/>
  <c r="C111" i="10"/>
  <c r="G112" i="10"/>
  <c r="G111" i="10" s="1"/>
  <c r="E112" i="10"/>
  <c r="G102" i="10"/>
  <c r="G95" i="10"/>
  <c r="C70" i="10"/>
  <c r="E71" i="10"/>
  <c r="G71" i="10"/>
  <c r="G70" i="10" s="1"/>
  <c r="E59" i="10"/>
  <c r="C58" i="10"/>
  <c r="G191" i="10"/>
  <c r="G177" i="10"/>
  <c r="G176" i="10" s="1"/>
  <c r="F163" i="10"/>
  <c r="F156" i="10"/>
  <c r="F148" i="10"/>
  <c r="F134" i="10"/>
  <c r="G126" i="10"/>
  <c r="F113" i="10"/>
  <c r="F106" i="10"/>
  <c r="G101" i="10"/>
  <c r="E101" i="10"/>
  <c r="C99" i="10"/>
  <c r="F78" i="10"/>
  <c r="F74" i="10"/>
  <c r="F67" i="10"/>
  <c r="F64" i="10"/>
  <c r="G63" i="10"/>
  <c r="G59" i="10"/>
  <c r="G56" i="10"/>
  <c r="F52" i="10"/>
  <c r="C50" i="10"/>
  <c r="G51" i="10"/>
  <c r="E51" i="10"/>
  <c r="F43" i="10"/>
  <c r="F40" i="10"/>
  <c r="F36" i="10"/>
  <c r="C34" i="10"/>
  <c r="G35" i="10"/>
  <c r="G34" i="10" s="1"/>
  <c r="E35" i="10"/>
  <c r="F21" i="10"/>
  <c r="F14" i="10"/>
  <c r="F10" i="10" s="1"/>
  <c r="E277" i="10" l="1"/>
  <c r="F81" i="10"/>
  <c r="G50" i="10"/>
  <c r="G99" i="10"/>
  <c r="G202" i="10"/>
  <c r="G123" i="10"/>
  <c r="F202" i="10"/>
  <c r="F128" i="10"/>
  <c r="G211" i="10"/>
  <c r="G185" i="10"/>
  <c r="G171" i="10"/>
  <c r="G131" i="10"/>
  <c r="G58" i="10"/>
  <c r="H59" i="10"/>
  <c r="E58" i="10"/>
  <c r="H58" i="10" s="1"/>
  <c r="F59" i="10"/>
  <c r="F58" i="10" s="1"/>
  <c r="H71" i="10"/>
  <c r="E70" i="10"/>
  <c r="H70" i="10" s="1"/>
  <c r="F71" i="10"/>
  <c r="F70" i="10" s="1"/>
  <c r="H112" i="10"/>
  <c r="E111" i="10"/>
  <c r="H111" i="10" s="1"/>
  <c r="F112" i="10"/>
  <c r="F111" i="10" s="1"/>
  <c r="H162" i="10"/>
  <c r="E161" i="10"/>
  <c r="H161" i="10" s="1"/>
  <c r="F162" i="10"/>
  <c r="F161" i="10" s="1"/>
  <c r="H218" i="10"/>
  <c r="F218" i="10"/>
  <c r="H271" i="10"/>
  <c r="F271" i="10"/>
  <c r="H125" i="10"/>
  <c r="F125" i="10"/>
  <c r="E123" i="10"/>
  <c r="G87" i="10"/>
  <c r="H136" i="10"/>
  <c r="H135" i="10" s="1"/>
  <c r="E135" i="10"/>
  <c r="E131" i="10" s="1"/>
  <c r="H131" i="10" s="1"/>
  <c r="F136" i="10"/>
  <c r="F135" i="10" s="1"/>
  <c r="H141" i="10"/>
  <c r="E140" i="10"/>
  <c r="H140" i="10" s="1"/>
  <c r="F141" i="10"/>
  <c r="F140" i="10" s="1"/>
  <c r="H177" i="10"/>
  <c r="E176" i="10"/>
  <c r="H176" i="10" s="1"/>
  <c r="F177" i="10"/>
  <c r="F176" i="10" s="1"/>
  <c r="G194" i="10"/>
  <c r="H255" i="10"/>
  <c r="E254" i="10"/>
  <c r="H254" i="10" s="1"/>
  <c r="F255" i="10"/>
  <c r="F254" i="10" s="1"/>
  <c r="H275" i="10"/>
  <c r="F275" i="10"/>
  <c r="F273" i="10" s="1"/>
  <c r="H35" i="10"/>
  <c r="E34" i="10"/>
  <c r="H34" i="10" s="1"/>
  <c r="F35" i="10"/>
  <c r="F34" i="10" s="1"/>
  <c r="H51" i="10"/>
  <c r="E50" i="10"/>
  <c r="H50" i="10" s="1"/>
  <c r="F51" i="10"/>
  <c r="F50" i="10" s="1"/>
  <c r="H101" i="10"/>
  <c r="E99" i="10"/>
  <c r="H99" i="10" s="1"/>
  <c r="F101" i="10"/>
  <c r="F99" i="10" s="1"/>
  <c r="H129" i="10"/>
  <c r="F129" i="10"/>
  <c r="H212" i="10"/>
  <c r="F212" i="10"/>
  <c r="H227" i="10"/>
  <c r="E226" i="10"/>
  <c r="H226" i="10" s="1"/>
  <c r="F227" i="10"/>
  <c r="F226" i="10" s="1"/>
  <c r="H248" i="10"/>
  <c r="E247" i="10"/>
  <c r="H247" i="10" s="1"/>
  <c r="F248" i="10"/>
  <c r="F247" i="10" s="1"/>
  <c r="H10" i="10"/>
  <c r="H24" i="10"/>
  <c r="E23" i="10"/>
  <c r="H23" i="10" s="1"/>
  <c r="F24" i="10"/>
  <c r="F23" i="10" s="1"/>
  <c r="H173" i="10"/>
  <c r="E171" i="10"/>
  <c r="H171" i="10" s="1"/>
  <c r="F173" i="10"/>
  <c r="F171" i="10" s="1"/>
  <c r="H186" i="10"/>
  <c r="E185" i="10"/>
  <c r="H185" i="10" s="1"/>
  <c r="F186" i="10"/>
  <c r="F185" i="10" s="1"/>
  <c r="H39" i="10"/>
  <c r="E38" i="10"/>
  <c r="H38" i="10" s="1"/>
  <c r="F39" i="10"/>
  <c r="F38" i="10" s="1"/>
  <c r="H77" i="10"/>
  <c r="E76" i="10"/>
  <c r="H76" i="10" s="1"/>
  <c r="F77" i="10"/>
  <c r="F76" i="10" s="1"/>
  <c r="C122" i="10"/>
  <c r="C268" i="10" s="1"/>
  <c r="C279" i="10" s="1"/>
  <c r="C281" i="10" s="1"/>
  <c r="H133" i="10"/>
  <c r="F133" i="10"/>
  <c r="F131" i="10" s="1"/>
  <c r="H88" i="10"/>
  <c r="E87" i="10"/>
  <c r="H87" i="10" s="1"/>
  <c r="F88" i="10"/>
  <c r="F87" i="10" s="1"/>
  <c r="G140" i="10"/>
  <c r="H195" i="10"/>
  <c r="E194" i="10"/>
  <c r="H194" i="10" s="1"/>
  <c r="F195" i="10"/>
  <c r="F194" i="10" s="1"/>
  <c r="F277" i="10" l="1"/>
  <c r="F123" i="10"/>
  <c r="G122" i="10"/>
  <c r="E211" i="10"/>
  <c r="H211" i="10" s="1"/>
  <c r="G268" i="10"/>
  <c r="G279" i="10" s="1"/>
  <c r="G281" i="10" s="1"/>
  <c r="F122" i="10"/>
  <c r="H277" i="10"/>
  <c r="F211" i="10"/>
  <c r="H123" i="10"/>
  <c r="E122" i="10"/>
  <c r="H122" i="10" s="1"/>
  <c r="F268" i="10" l="1"/>
  <c r="F279" i="10" s="1"/>
  <c r="F281" i="10" s="1"/>
  <c r="E268" i="10"/>
  <c r="H268" i="10" l="1"/>
  <c r="E279" i="10"/>
  <c r="E281" i="10" s="1"/>
  <c r="H279" i="10" l="1"/>
  <c r="H281" i="10"/>
  <c r="J53" i="9" l="1"/>
  <c r="J52" i="9"/>
  <c r="G48" i="9"/>
  <c r="C48" i="9"/>
  <c r="J46" i="9"/>
  <c r="J44" i="9"/>
  <c r="J43" i="9"/>
  <c r="J42" i="9"/>
  <c r="J40" i="9"/>
  <c r="J39" i="9"/>
  <c r="I38" i="9"/>
  <c r="I37" i="9"/>
  <c r="I36" i="9"/>
  <c r="I35" i="9"/>
  <c r="I34" i="9"/>
  <c r="I33" i="9"/>
  <c r="I32" i="9"/>
  <c r="I31" i="9"/>
  <c r="I30" i="9"/>
  <c r="I29" i="9"/>
  <c r="I28" i="9"/>
  <c r="I27" i="9"/>
  <c r="I26" i="9"/>
  <c r="I25" i="9"/>
  <c r="I24" i="9"/>
  <c r="I23" i="9"/>
  <c r="I22" i="9"/>
  <c r="I21" i="9"/>
  <c r="C10" i="9"/>
  <c r="C8" i="9" s="1"/>
  <c r="L40" i="9" l="1"/>
  <c r="G10" i="9"/>
  <c r="G8" i="9" s="1"/>
  <c r="L44" i="9"/>
  <c r="L39" i="9"/>
  <c r="L41" i="9"/>
  <c r="L43" i="9"/>
  <c r="L45" i="9"/>
  <c r="L50" i="9"/>
  <c r="L53" i="9"/>
  <c r="E12" i="9"/>
  <c r="I12" i="9"/>
  <c r="E13" i="9"/>
  <c r="I13" i="9"/>
  <c r="E14" i="9"/>
  <c r="I14" i="9"/>
  <c r="E15" i="9"/>
  <c r="I15" i="9"/>
  <c r="E16" i="9"/>
  <c r="I16" i="9"/>
  <c r="E17" i="9"/>
  <c r="I17" i="9"/>
  <c r="E18" i="9"/>
  <c r="I18" i="9"/>
  <c r="E19" i="9"/>
  <c r="I19" i="9"/>
  <c r="E20" i="9"/>
  <c r="I20" i="9"/>
  <c r="E21" i="9"/>
  <c r="E23" i="9"/>
  <c r="E25" i="9"/>
  <c r="E27" i="9"/>
  <c r="E29" i="9"/>
  <c r="E31" i="9"/>
  <c r="E33" i="9"/>
  <c r="E35" i="9"/>
  <c r="E37" i="9"/>
  <c r="H42" i="9"/>
  <c r="H46" i="9"/>
  <c r="F48" i="9"/>
  <c r="L48" i="9" s="1"/>
  <c r="H52" i="9"/>
  <c r="D10" i="9"/>
  <c r="F10" i="9"/>
  <c r="H12" i="9"/>
  <c r="J12" i="9"/>
  <c r="L12" i="9"/>
  <c r="H13" i="9"/>
  <c r="J13" i="9"/>
  <c r="L13" i="9"/>
  <c r="H14" i="9"/>
  <c r="J14" i="9"/>
  <c r="L14" i="9"/>
  <c r="H15" i="9"/>
  <c r="J15" i="9"/>
  <c r="L15" i="9"/>
  <c r="H16" i="9"/>
  <c r="J16" i="9"/>
  <c r="L16" i="9"/>
  <c r="H17" i="9"/>
  <c r="J17" i="9"/>
  <c r="L17" i="9"/>
  <c r="H18" i="9"/>
  <c r="J18" i="9"/>
  <c r="L18" i="9"/>
  <c r="H19" i="9"/>
  <c r="J19" i="9"/>
  <c r="L19" i="9"/>
  <c r="H20" i="9"/>
  <c r="J20" i="9"/>
  <c r="L20" i="9"/>
  <c r="E22" i="9"/>
  <c r="E24" i="9"/>
  <c r="E26" i="9"/>
  <c r="E28" i="9"/>
  <c r="E30" i="9"/>
  <c r="E32" i="9"/>
  <c r="E34" i="9"/>
  <c r="E36" i="9"/>
  <c r="E38" i="9"/>
  <c r="H40" i="9"/>
  <c r="J41" i="9"/>
  <c r="L42" i="9"/>
  <c r="H44" i="9"/>
  <c r="J45" i="9"/>
  <c r="L46" i="9"/>
  <c r="D48" i="9"/>
  <c r="J50" i="9"/>
  <c r="J48" i="9" s="1"/>
  <c r="L52" i="9"/>
  <c r="H21" i="9"/>
  <c r="J21" i="9"/>
  <c r="K21" i="9" s="1"/>
  <c r="L21" i="9"/>
  <c r="H22" i="9"/>
  <c r="J22" i="9"/>
  <c r="K22" i="9" s="1"/>
  <c r="L22" i="9"/>
  <c r="H23" i="9"/>
  <c r="J23" i="9"/>
  <c r="K23" i="9" s="1"/>
  <c r="L23" i="9"/>
  <c r="H24" i="9"/>
  <c r="J24" i="9"/>
  <c r="K24" i="9" s="1"/>
  <c r="L24" i="9"/>
  <c r="H25" i="9"/>
  <c r="J25" i="9"/>
  <c r="K25" i="9" s="1"/>
  <c r="L25" i="9"/>
  <c r="H26" i="9"/>
  <c r="J26" i="9"/>
  <c r="K26" i="9" s="1"/>
  <c r="L26" i="9"/>
  <c r="H27" i="9"/>
  <c r="J27" i="9"/>
  <c r="K27" i="9" s="1"/>
  <c r="L27" i="9"/>
  <c r="H28" i="9"/>
  <c r="J28" i="9"/>
  <c r="K28" i="9" s="1"/>
  <c r="L28" i="9"/>
  <c r="H29" i="9"/>
  <c r="J29" i="9"/>
  <c r="K29" i="9" s="1"/>
  <c r="L29" i="9"/>
  <c r="H30" i="9"/>
  <c r="J30" i="9"/>
  <c r="K30" i="9" s="1"/>
  <c r="L30" i="9"/>
  <c r="H31" i="9"/>
  <c r="J31" i="9"/>
  <c r="K31" i="9" s="1"/>
  <c r="L31" i="9"/>
  <c r="H32" i="9"/>
  <c r="J32" i="9"/>
  <c r="K32" i="9" s="1"/>
  <c r="L32" i="9"/>
  <c r="H33" i="9"/>
  <c r="J33" i="9"/>
  <c r="K33" i="9" s="1"/>
  <c r="L33" i="9"/>
  <c r="H34" i="9"/>
  <c r="J34" i="9"/>
  <c r="K34" i="9" s="1"/>
  <c r="L34" i="9"/>
  <c r="H35" i="9"/>
  <c r="J35" i="9"/>
  <c r="K35" i="9" s="1"/>
  <c r="L35" i="9"/>
  <c r="H36" i="9"/>
  <c r="J36" i="9"/>
  <c r="K36" i="9" s="1"/>
  <c r="L36" i="9"/>
  <c r="H37" i="9"/>
  <c r="J37" i="9"/>
  <c r="K37" i="9" s="1"/>
  <c r="L37" i="9"/>
  <c r="H38" i="9"/>
  <c r="J38" i="9"/>
  <c r="K38" i="9" s="1"/>
  <c r="L38" i="9"/>
  <c r="H39" i="9"/>
  <c r="H41" i="9"/>
  <c r="H43" i="9"/>
  <c r="H45" i="9"/>
  <c r="H50" i="9"/>
  <c r="H53" i="9"/>
  <c r="E39" i="9"/>
  <c r="I39" i="9"/>
  <c r="K39" i="9" s="1"/>
  <c r="E40" i="9"/>
  <c r="I40" i="9"/>
  <c r="K40" i="9" s="1"/>
  <c r="E41" i="9"/>
  <c r="I41" i="9"/>
  <c r="K41" i="9" s="1"/>
  <c r="E42" i="9"/>
  <c r="I42" i="9"/>
  <c r="K42" i="9" s="1"/>
  <c r="E43" i="9"/>
  <c r="I43" i="9"/>
  <c r="K43" i="9" s="1"/>
  <c r="E44" i="9"/>
  <c r="I44" i="9"/>
  <c r="K44" i="9" s="1"/>
  <c r="E45" i="9"/>
  <c r="I45" i="9"/>
  <c r="K45" i="9" s="1"/>
  <c r="E46" i="9"/>
  <c r="I46" i="9"/>
  <c r="K46" i="9" s="1"/>
  <c r="E50" i="9"/>
  <c r="I50" i="9"/>
  <c r="E52" i="9"/>
  <c r="I52" i="9"/>
  <c r="K52" i="9" s="1"/>
  <c r="E53" i="9"/>
  <c r="I53" i="9"/>
  <c r="K53" i="9" s="1"/>
  <c r="J5" i="6"/>
  <c r="K5" i="6" s="1"/>
  <c r="L5" i="6" s="1"/>
  <c r="M5" i="6" s="1"/>
  <c r="N5" i="6" s="1"/>
  <c r="O5" i="6" s="1"/>
  <c r="J6" i="6"/>
  <c r="K6" i="6" s="1"/>
  <c r="L6" i="6" s="1"/>
  <c r="H6" i="6"/>
  <c r="H5" i="6"/>
  <c r="K50" i="9" l="1"/>
  <c r="K48" i="9" s="1"/>
  <c r="I48" i="9"/>
  <c r="M53" i="9"/>
  <c r="M45" i="9"/>
  <c r="M41" i="9"/>
  <c r="M38" i="9"/>
  <c r="M36" i="9"/>
  <c r="M34" i="9"/>
  <c r="M32" i="9"/>
  <c r="M30" i="9"/>
  <c r="M28" i="9"/>
  <c r="M26" i="9"/>
  <c r="M24" i="9"/>
  <c r="M22" i="9"/>
  <c r="M40" i="9"/>
  <c r="M20" i="9"/>
  <c r="M18" i="9"/>
  <c r="M16" i="9"/>
  <c r="M14" i="9"/>
  <c r="M12" i="9"/>
  <c r="H10" i="9"/>
  <c r="D8" i="9"/>
  <c r="M42" i="9"/>
  <c r="K19" i="9"/>
  <c r="K17" i="9"/>
  <c r="K15" i="9"/>
  <c r="K13" i="9"/>
  <c r="E10" i="9"/>
  <c r="E48" i="9"/>
  <c r="H48" i="9"/>
  <c r="M50" i="9"/>
  <c r="M43" i="9"/>
  <c r="M39" i="9"/>
  <c r="M37" i="9"/>
  <c r="M35" i="9"/>
  <c r="M33" i="9"/>
  <c r="M31" i="9"/>
  <c r="M29" i="9"/>
  <c r="M27" i="9"/>
  <c r="M25" i="9"/>
  <c r="M23" i="9"/>
  <c r="M21" i="9"/>
  <c r="M44" i="9"/>
  <c r="M19" i="9"/>
  <c r="M17" i="9"/>
  <c r="M15" i="9"/>
  <c r="M13" i="9"/>
  <c r="J10" i="9"/>
  <c r="J8" i="9" s="1"/>
  <c r="L10" i="9"/>
  <c r="F8" i="9"/>
  <c r="M52" i="9"/>
  <c r="M46" i="9"/>
  <c r="K20" i="9"/>
  <c r="K18" i="9"/>
  <c r="K16" i="9"/>
  <c r="K14" i="9"/>
  <c r="K12" i="9"/>
  <c r="I10" i="9"/>
  <c r="I8" i="9" s="1"/>
  <c r="L7" i="6"/>
  <c r="D7" i="6" s="1"/>
  <c r="M6" i="6"/>
  <c r="J7" i="6"/>
  <c r="B7" i="6" s="1"/>
  <c r="K7" i="6"/>
  <c r="C7" i="6" s="1"/>
  <c r="M48" i="9" l="1"/>
  <c r="L8" i="9"/>
  <c r="M10" i="9"/>
  <c r="H8" i="9"/>
  <c r="K10" i="9"/>
  <c r="K8" i="9" s="1"/>
  <c r="E8" i="9"/>
  <c r="N6" i="6"/>
  <c r="M7" i="6"/>
  <c r="E7" i="6" s="1"/>
  <c r="M8" i="9" l="1"/>
  <c r="N7" i="6"/>
  <c r="F7" i="6" s="1"/>
  <c r="O6" i="6"/>
  <c r="O7" i="6" s="1"/>
  <c r="G7" i="6" s="1"/>
</calcChain>
</file>

<file path=xl/sharedStrings.xml><?xml version="1.0" encoding="utf-8"?>
<sst xmlns="http://schemas.openxmlformats.org/spreadsheetml/2006/main" count="348" uniqueCount="321">
  <si>
    <t>All Departments</t>
  </si>
  <si>
    <t>in millions</t>
  </si>
  <si>
    <t>CUMULATIVE</t>
  </si>
  <si>
    <t>JAN</t>
  </si>
  <si>
    <t>FEB</t>
  </si>
  <si>
    <t>MAR</t>
  </si>
  <si>
    <t>APR</t>
  </si>
  <si>
    <t>Monthly NCA Credited</t>
  </si>
  <si>
    <t>Monthly NCA Utilized</t>
  </si>
  <si>
    <t>MAY</t>
  </si>
  <si>
    <t>JUNE</t>
  </si>
  <si>
    <t>AS OF JUNE</t>
  </si>
  <si>
    <t>NCA Utilized / NCAs Credited - Cumulative</t>
  </si>
  <si>
    <r>
      <t xml:space="preserve">REPORT ON UTILIZATION </t>
    </r>
    <r>
      <rPr>
        <vertAlign val="superscript"/>
        <sz val="10"/>
        <rFont val="Arial"/>
        <family val="2"/>
      </rPr>
      <t>/1</t>
    </r>
    <r>
      <rPr>
        <sz val="10"/>
        <rFont val="Arial"/>
        <family val="2"/>
      </rPr>
      <t xml:space="preserve"> OF NOTICES OF CASH ALLOCATIONS (NCAs) </t>
    </r>
    <r>
      <rPr>
        <vertAlign val="superscript"/>
        <sz val="10"/>
        <rFont val="Arial"/>
        <family val="2"/>
      </rPr>
      <t>/2</t>
    </r>
    <r>
      <rPr>
        <sz val="10"/>
        <rFont val="Arial"/>
        <family val="2"/>
      </rPr>
      <t xml:space="preserve"> FOR NATIONAL GOVERNMENT AGENCIES AND BUDGETARY SUPPORT TO GOCCs AND LGUs</t>
    </r>
  </si>
  <si>
    <t>(in thousand pesos)</t>
  </si>
  <si>
    <t>DEPARTMENT</t>
  </si>
  <si>
    <r>
      <t>NCA RELEASES</t>
    </r>
    <r>
      <rPr>
        <vertAlign val="superscript"/>
        <sz val="10"/>
        <rFont val="Arial"/>
        <family val="2"/>
      </rPr>
      <t>/3</t>
    </r>
  </si>
  <si>
    <r>
      <t>NCAs UTILIZED</t>
    </r>
    <r>
      <rPr>
        <vertAlign val="superscript"/>
        <sz val="10"/>
        <rFont val="Arial"/>
        <family val="2"/>
      </rPr>
      <t>/4</t>
    </r>
  </si>
  <si>
    <t xml:space="preserve">UNUSED NCAs </t>
  </si>
  <si>
    <r>
      <t>UTILIZATION RATIO (%)</t>
    </r>
    <r>
      <rPr>
        <vertAlign val="superscript"/>
        <sz val="10"/>
        <rFont val="Arial"/>
        <family val="2"/>
      </rPr>
      <t>/5</t>
    </r>
  </si>
  <si>
    <t>Q1</t>
  </si>
  <si>
    <t>Q2</t>
  </si>
  <si>
    <t>TOTAL</t>
  </si>
  <si>
    <t>DEPARTMENTS</t>
  </si>
  <si>
    <t>Congress of the Philippines</t>
  </si>
  <si>
    <t>Office of the President</t>
  </si>
  <si>
    <t>Office of the Vice-President</t>
  </si>
  <si>
    <t>Department of Agrarian Reform</t>
  </si>
  <si>
    <t>Department of Agriculture</t>
  </si>
  <si>
    <t>Department of Education</t>
  </si>
  <si>
    <t>State Universities and Colleges</t>
  </si>
  <si>
    <t>Department of Energy</t>
  </si>
  <si>
    <t>Department of Environment and Natural Resources</t>
  </si>
  <si>
    <t>Department of Finance</t>
  </si>
  <si>
    <t>Department of Foreign Affairs</t>
  </si>
  <si>
    <t>Department of Health</t>
  </si>
  <si>
    <t>Department of Info and Communication Technology</t>
  </si>
  <si>
    <t>Department of Interior and Local Government</t>
  </si>
  <si>
    <t>Department of Justice</t>
  </si>
  <si>
    <t>Department of Labor and Employment</t>
  </si>
  <si>
    <t>Department of National Defense</t>
  </si>
  <si>
    <t>Department of Public Works and Highways</t>
  </si>
  <si>
    <t>Department of Science and Technology</t>
  </si>
  <si>
    <t>Dept. of Social Welfare and Development</t>
  </si>
  <si>
    <t>Department of Tourism</t>
  </si>
  <si>
    <t>Department of Trade and Industry</t>
  </si>
  <si>
    <t xml:space="preserve">Dept. of Transportation </t>
  </si>
  <si>
    <t>National Economic and Development Authority</t>
  </si>
  <si>
    <t>Presidential Communications Operations Office</t>
  </si>
  <si>
    <t>Other Executive Offices</t>
  </si>
  <si>
    <t>Joint Legislative-Executive Councils</t>
  </si>
  <si>
    <t>The Judiciary</t>
  </si>
  <si>
    <t>Civil Service Commission</t>
  </si>
  <si>
    <t>Commission on Audit</t>
  </si>
  <si>
    <t>Commission on Elections</t>
  </si>
  <si>
    <t>Office of the Ombudsman</t>
  </si>
  <si>
    <t>Commission on Human Rights</t>
  </si>
  <si>
    <t>Autonomous Region in Muslim Mindanao</t>
  </si>
  <si>
    <t>OTHERS</t>
  </si>
  <si>
    <t xml:space="preserve">Budgetary Support to Government </t>
  </si>
  <si>
    <t xml:space="preserve">  o.w.  Metropolitan Manila Development Authority
          (Fund 101)</t>
  </si>
  <si>
    <t>/1</t>
  </si>
  <si>
    <t>/2</t>
  </si>
  <si>
    <t xml:space="preserve">Notice of Cash Allocation (NCA) refers to cash authority issued by the DBM to central, regional and provincial offices and operating units through the authorized government servicing banks of the MDS, to cover the cash requirements of the agencies. </t>
  </si>
  <si>
    <t>/3</t>
  </si>
  <si>
    <t>NCAs credited by MDS-Government Servicing Banks inclusive of Lapsed NCA, but net of NCAs for Trust and Working Fund</t>
  </si>
  <si>
    <t>/4</t>
  </si>
  <si>
    <t>Refers to checks issued/ADA chargeable against NCAs credited</t>
  </si>
  <si>
    <t>/5</t>
  </si>
  <si>
    <t>Percent of NCAs utilized over NCA releases</t>
  </si>
  <si>
    <t>/6</t>
  </si>
  <si>
    <t>/7</t>
  </si>
  <si>
    <t>BSGC: Total budget support covered by NCA releases (i.e. subsidy and equity). Details to be coordinated with Bureau of Treasury</t>
  </si>
  <si>
    <t>ALGU: inclusive of IRA, special shares for LGUs, MMDA and other transfers to LGUs</t>
  </si>
  <si>
    <t>Based on Report of MDS-Government Servicing Banks</t>
  </si>
  <si>
    <t>In Thousand Pesos</t>
  </si>
  <si>
    <t>PARTICULARS</t>
  </si>
  <si>
    <r>
      <t xml:space="preserve">NCA RELEASES </t>
    </r>
    <r>
      <rPr>
        <b/>
        <vertAlign val="superscript"/>
        <sz val="8.5"/>
        <rFont val="Arial"/>
        <family val="2"/>
      </rPr>
      <t>/1</t>
    </r>
  </si>
  <si>
    <r>
      <t xml:space="preserve">BOOK BALANCE </t>
    </r>
    <r>
      <rPr>
        <b/>
        <vertAlign val="superscript"/>
        <sz val="8"/>
        <rFont val="Arial"/>
        <family val="2"/>
      </rPr>
      <t>/5</t>
    </r>
  </si>
  <si>
    <r>
      <t xml:space="preserve">BANK BALANCE </t>
    </r>
    <r>
      <rPr>
        <b/>
        <vertAlign val="superscript"/>
        <sz val="8"/>
        <rFont val="Arial"/>
        <family val="2"/>
      </rPr>
      <t>/6</t>
    </r>
  </si>
  <si>
    <t>RATIO OF NCA UTILIZED to NCA RELEASED (%)</t>
  </si>
  <si>
    <r>
      <t xml:space="preserve">CASH DISBURSEMENT </t>
    </r>
    <r>
      <rPr>
        <b/>
        <vertAlign val="superscript"/>
        <sz val="8"/>
        <rFont val="Arial"/>
        <family val="2"/>
      </rPr>
      <t>/3</t>
    </r>
  </si>
  <si>
    <r>
      <t xml:space="preserve">OUTSTANDING CHECKS </t>
    </r>
    <r>
      <rPr>
        <b/>
        <vertAlign val="superscript"/>
        <sz val="8"/>
        <rFont val="Arial"/>
        <family val="2"/>
      </rPr>
      <t>/4</t>
    </r>
  </si>
  <si>
    <r>
      <t>DEPARTMENTS</t>
    </r>
    <r>
      <rPr>
        <b/>
        <sz val="9"/>
        <rFont val="Arial"/>
        <family val="2"/>
      </rPr>
      <t xml:space="preserve"> </t>
    </r>
    <r>
      <rPr>
        <vertAlign val="superscript"/>
        <sz val="9"/>
        <rFont val="Arial"/>
        <family val="2"/>
      </rPr>
      <t>/7</t>
    </r>
  </si>
  <si>
    <t>CONGRESS</t>
  </si>
  <si>
    <t xml:space="preserve">   Senate </t>
  </si>
  <si>
    <t xml:space="preserve">   SET</t>
  </si>
  <si>
    <t xml:space="preserve">   CA  </t>
  </si>
  <si>
    <t xml:space="preserve">   HOR</t>
  </si>
  <si>
    <t xml:space="preserve">   HET</t>
  </si>
  <si>
    <t>OP</t>
  </si>
  <si>
    <t>OVP</t>
  </si>
  <si>
    <t>DAR</t>
  </si>
  <si>
    <t>DA</t>
  </si>
  <si>
    <t xml:space="preserve">   OSEC</t>
  </si>
  <si>
    <t xml:space="preserve">   ACPC</t>
  </si>
  <si>
    <t xml:space="preserve">   BFAR</t>
  </si>
  <si>
    <t xml:space="preserve">   NMIS</t>
  </si>
  <si>
    <t xml:space="preserve">   PCC</t>
  </si>
  <si>
    <t xml:space="preserve">   PHILMECH</t>
  </si>
  <si>
    <t xml:space="preserve">   FDA</t>
  </si>
  <si>
    <t xml:space="preserve">   PCAF</t>
  </si>
  <si>
    <t xml:space="preserve">DBM </t>
  </si>
  <si>
    <t xml:space="preserve">   OSEC </t>
  </si>
  <si>
    <t xml:space="preserve">   GPPB-TSO</t>
  </si>
  <si>
    <t>DepEd</t>
  </si>
  <si>
    <t xml:space="preserve">  OSEC</t>
  </si>
  <si>
    <t xml:space="preserve">  NBDB</t>
  </si>
  <si>
    <t xml:space="preserve">  NCCT </t>
  </si>
  <si>
    <t xml:space="preserve">  NM</t>
  </si>
  <si>
    <t xml:space="preserve">  PHSA</t>
  </si>
  <si>
    <t xml:space="preserve">  ECCDC</t>
  </si>
  <si>
    <t xml:space="preserve">SUCS  </t>
  </si>
  <si>
    <t>DOE</t>
  </si>
  <si>
    <t>DENR</t>
  </si>
  <si>
    <t xml:space="preserve">   EMB</t>
  </si>
  <si>
    <t xml:space="preserve">   MGB</t>
  </si>
  <si>
    <t xml:space="preserve">   NAMRIA</t>
  </si>
  <si>
    <t xml:space="preserve">   NWRB</t>
  </si>
  <si>
    <t xml:space="preserve">   PCSDS</t>
  </si>
  <si>
    <t>DOF</t>
  </si>
  <si>
    <t xml:space="preserve">   OSEC  </t>
  </si>
  <si>
    <t xml:space="preserve">   BOC  </t>
  </si>
  <si>
    <t xml:space="preserve">   BIR   </t>
  </si>
  <si>
    <t xml:space="preserve">   BLGF</t>
  </si>
  <si>
    <t xml:space="preserve">   BTR  </t>
  </si>
  <si>
    <t xml:space="preserve">   CBAA </t>
  </si>
  <si>
    <t xml:space="preserve">   IC</t>
  </si>
  <si>
    <t xml:space="preserve">   NTRC</t>
  </si>
  <si>
    <t xml:space="preserve">   PMO  </t>
  </si>
  <si>
    <t xml:space="preserve">   SEC</t>
  </si>
  <si>
    <t>DFA</t>
  </si>
  <si>
    <t xml:space="preserve">   FSI</t>
  </si>
  <si>
    <t xml:space="preserve">   TCCP </t>
  </si>
  <si>
    <t xml:space="preserve">   UNESCO</t>
  </si>
  <si>
    <t>DOH</t>
  </si>
  <si>
    <t xml:space="preserve">  OSEC  </t>
  </si>
  <si>
    <t xml:space="preserve">  POPCOM</t>
  </si>
  <si>
    <t xml:space="preserve">  NNC</t>
  </si>
  <si>
    <t>DICT</t>
  </si>
  <si>
    <t xml:space="preserve">  CICC</t>
  </si>
  <si>
    <t xml:space="preserve">  NPC</t>
  </si>
  <si>
    <t xml:space="preserve">  NTC</t>
  </si>
  <si>
    <t>DILG</t>
  </si>
  <si>
    <t xml:space="preserve">   BFP</t>
  </si>
  <si>
    <t xml:space="preserve">   BJMP</t>
  </si>
  <si>
    <t xml:space="preserve">   LGA</t>
  </si>
  <si>
    <t xml:space="preserve">   NAPOLCOM</t>
  </si>
  <si>
    <t xml:space="preserve">   PNP</t>
  </si>
  <si>
    <t xml:space="preserve">   PPSC</t>
  </si>
  <si>
    <t>DOJ</t>
  </si>
  <si>
    <t xml:space="preserve">   BC</t>
  </si>
  <si>
    <t xml:space="preserve">   BI</t>
  </si>
  <si>
    <t xml:space="preserve">   LRA</t>
  </si>
  <si>
    <t xml:space="preserve">   NBI</t>
  </si>
  <si>
    <t xml:space="preserve">   OGCC</t>
  </si>
  <si>
    <t xml:space="preserve">   OSG</t>
  </si>
  <si>
    <t xml:space="preserve">   PPA</t>
  </si>
  <si>
    <t xml:space="preserve">   PCGG</t>
  </si>
  <si>
    <t xml:space="preserve">   PAO</t>
  </si>
  <si>
    <t>DOLE</t>
  </si>
  <si>
    <t xml:space="preserve">   ILS</t>
  </si>
  <si>
    <t xml:space="preserve">   NCMB</t>
  </si>
  <si>
    <t xml:space="preserve">   NLRC</t>
  </si>
  <si>
    <t xml:space="preserve">   NMP</t>
  </si>
  <si>
    <t xml:space="preserve">   NWPC</t>
  </si>
  <si>
    <t xml:space="preserve">   OWWA</t>
  </si>
  <si>
    <t xml:space="preserve">   POEA</t>
  </si>
  <si>
    <t xml:space="preserve">   PRC</t>
  </si>
  <si>
    <t>DND</t>
  </si>
  <si>
    <t>DND-Level Central Adm. &amp;  Support</t>
  </si>
  <si>
    <t>OSEC</t>
  </si>
  <si>
    <t>GA</t>
  </si>
  <si>
    <t>NDCP</t>
  </si>
  <si>
    <t>OCD</t>
  </si>
  <si>
    <t>PVAO</t>
  </si>
  <si>
    <t>VMMC</t>
  </si>
  <si>
    <t>AFP</t>
  </si>
  <si>
    <t>PA</t>
  </si>
  <si>
    <t>PAF</t>
  </si>
  <si>
    <t>PN</t>
  </si>
  <si>
    <t>Joint Level Central Adm. &amp; Support</t>
  </si>
  <si>
    <t>GHQ</t>
  </si>
  <si>
    <t>DPWH</t>
  </si>
  <si>
    <t>DOST</t>
  </si>
  <si>
    <t xml:space="preserve">    OSEC</t>
  </si>
  <si>
    <t xml:space="preserve">    ASTI</t>
  </si>
  <si>
    <t xml:space="preserve">    FNRI</t>
  </si>
  <si>
    <t xml:space="preserve">    FPRDI</t>
  </si>
  <si>
    <t xml:space="preserve">    ITDI</t>
  </si>
  <si>
    <t xml:space="preserve">    MIRDC</t>
  </si>
  <si>
    <t xml:space="preserve">    NAST</t>
  </si>
  <si>
    <t xml:space="preserve">    NRCP</t>
  </si>
  <si>
    <t xml:space="preserve">    PAGASA</t>
  </si>
  <si>
    <t xml:space="preserve">    PCAANRRD </t>
  </si>
  <si>
    <t xml:space="preserve">    PCHRD</t>
  </si>
  <si>
    <t xml:space="preserve">    PCIEETRD </t>
  </si>
  <si>
    <t xml:space="preserve">    PIVS</t>
  </si>
  <si>
    <t xml:space="preserve">    PNRI</t>
  </si>
  <si>
    <t xml:space="preserve">    PSHS</t>
  </si>
  <si>
    <t xml:space="preserve">    PTRI</t>
  </si>
  <si>
    <t xml:space="preserve">    SEI</t>
  </si>
  <si>
    <t xml:space="preserve">    STII</t>
  </si>
  <si>
    <t xml:space="preserve">    TAPI</t>
  </si>
  <si>
    <t>DSWD</t>
  </si>
  <si>
    <t xml:space="preserve">   CWC</t>
  </si>
  <si>
    <t xml:space="preserve">   ICAB</t>
  </si>
  <si>
    <t xml:space="preserve">   NCDA</t>
  </si>
  <si>
    <t xml:space="preserve">   JJWC</t>
  </si>
  <si>
    <t>DOT</t>
  </si>
  <si>
    <t xml:space="preserve">    IA</t>
  </si>
  <si>
    <t xml:space="preserve">    NPDC</t>
  </si>
  <si>
    <t xml:space="preserve"> </t>
  </si>
  <si>
    <t>DTI</t>
  </si>
  <si>
    <t xml:space="preserve">    BOI</t>
  </si>
  <si>
    <t xml:space="preserve">    PTTC</t>
  </si>
  <si>
    <t xml:space="preserve">    DCP</t>
  </si>
  <si>
    <t xml:space="preserve">    CIAP</t>
  </si>
  <si>
    <t>DOTr</t>
  </si>
  <si>
    <t xml:space="preserve">    CAB</t>
  </si>
  <si>
    <t xml:space="preserve">    MARINA</t>
  </si>
  <si>
    <t xml:space="preserve">    OTC</t>
  </si>
  <si>
    <t xml:space="preserve">    OTS</t>
  </si>
  <si>
    <t xml:space="preserve">    PCG</t>
  </si>
  <si>
    <t xml:space="preserve">    TRB</t>
  </si>
  <si>
    <t>NEDA</t>
  </si>
  <si>
    <t xml:space="preserve">    ODG</t>
  </si>
  <si>
    <t xml:space="preserve">    PNVSCA</t>
  </si>
  <si>
    <t xml:space="preserve">    PPPCP</t>
  </si>
  <si>
    <t xml:space="preserve">    PSRTI</t>
  </si>
  <si>
    <t xml:space="preserve">    TARIFF</t>
  </si>
  <si>
    <t xml:space="preserve">    PSA</t>
  </si>
  <si>
    <t>PCOO</t>
  </si>
  <si>
    <t xml:space="preserve">    PCOO-Proper</t>
  </si>
  <si>
    <t xml:space="preserve">    BBS</t>
  </si>
  <si>
    <t xml:space="preserve">    BCS</t>
  </si>
  <si>
    <t xml:space="preserve">    NPO</t>
  </si>
  <si>
    <t xml:space="preserve">    NIB</t>
  </si>
  <si>
    <t xml:space="preserve">    PIA</t>
  </si>
  <si>
    <t xml:space="preserve">    PBS-RTVM</t>
  </si>
  <si>
    <t>OEOs</t>
  </si>
  <si>
    <t xml:space="preserve">    AMLC</t>
  </si>
  <si>
    <t xml:space="preserve">    CCC</t>
  </si>
  <si>
    <t xml:space="preserve">    CFO</t>
  </si>
  <si>
    <t xml:space="preserve">    CHED  </t>
  </si>
  <si>
    <t xml:space="preserve">    CDA</t>
  </si>
  <si>
    <t xml:space="preserve">    CFL</t>
  </si>
  <si>
    <t xml:space="preserve">    DDB</t>
  </si>
  <si>
    <t xml:space="preserve">    ERC</t>
  </si>
  <si>
    <t xml:space="preserve">    FDCP</t>
  </si>
  <si>
    <t xml:space="preserve">    GAB</t>
  </si>
  <si>
    <t xml:space="preserve">    GCGOCC</t>
  </si>
  <si>
    <t xml:space="preserve">    HLURB</t>
  </si>
  <si>
    <t xml:space="preserve">    HUDCC</t>
  </si>
  <si>
    <t xml:space="preserve">    MDA</t>
  </si>
  <si>
    <t xml:space="preserve">    MTRCB</t>
  </si>
  <si>
    <t xml:space="preserve">    NCCA</t>
  </si>
  <si>
    <t xml:space="preserve">     NCCA-Proper</t>
  </si>
  <si>
    <t xml:space="preserve">     NHCP (NHI)</t>
  </si>
  <si>
    <t xml:space="preserve">     NLP</t>
  </si>
  <si>
    <t xml:space="preserve">     NAP (RMAO) </t>
  </si>
  <si>
    <t xml:space="preserve">   NCIP</t>
  </si>
  <si>
    <t xml:space="preserve">   NICA</t>
  </si>
  <si>
    <t xml:space="preserve">   NSC  </t>
  </si>
  <si>
    <t xml:space="preserve">   NYC</t>
  </si>
  <si>
    <t xml:space="preserve">   OPAPP</t>
  </si>
  <si>
    <t xml:space="preserve">   OMB (VRB)</t>
  </si>
  <si>
    <t xml:space="preserve">   PRRC</t>
  </si>
  <si>
    <t xml:space="preserve">   PDEA</t>
  </si>
  <si>
    <t xml:space="preserve">   PHILRACOM</t>
  </si>
  <si>
    <t xml:space="preserve">   PSC  </t>
  </si>
  <si>
    <t xml:space="preserve">   PCUP</t>
  </si>
  <si>
    <t xml:space="preserve">   PLLO</t>
  </si>
  <si>
    <t xml:space="preserve">   PMS</t>
  </si>
  <si>
    <t>ARMM</t>
  </si>
  <si>
    <t>JLEC</t>
  </si>
  <si>
    <t>JUDICIARY</t>
  </si>
  <si>
    <t xml:space="preserve">     SCPLC </t>
  </si>
  <si>
    <t xml:space="preserve">     PET   </t>
  </si>
  <si>
    <t xml:space="preserve">     SB</t>
  </si>
  <si>
    <t xml:space="preserve">     CA</t>
  </si>
  <si>
    <t xml:space="preserve">     CTA</t>
  </si>
  <si>
    <t>CSC</t>
  </si>
  <si>
    <t xml:space="preserve">     CSC</t>
  </si>
  <si>
    <t xml:space="preserve">     CESB</t>
  </si>
  <si>
    <t>COA</t>
  </si>
  <si>
    <t>COMELEC</t>
  </si>
  <si>
    <t>OMBUDSMAN</t>
  </si>
  <si>
    <t>CHR</t>
  </si>
  <si>
    <t>Sub-Total, Departments</t>
  </si>
  <si>
    <t>Special Purpose Funds (SPFs)</t>
  </si>
  <si>
    <t xml:space="preserve">BSGC   </t>
  </si>
  <si>
    <t>ALGU</t>
  </si>
  <si>
    <t xml:space="preserve">    o.w. MMDA (Fund 101)</t>
  </si>
  <si>
    <t>Sub-Total, SPFs</t>
  </si>
  <si>
    <t xml:space="preserve">     TOTAL (Departments &amp; SPFs)</t>
  </si>
  <si>
    <t>TOTAL (Departments &amp; SPFs)</t>
  </si>
  <si>
    <t>/1 NCA Releases refer to NCAs credited by the Modified Disbursement Scheme (MDS)-Government Servicing Banks (GSBs) to the agencies' MDS sub accounts, inclusive of lapsed NCAs.</t>
  </si>
  <si>
    <t>/2 NCA Utilization refers to agency issuance of checks or Advice to Debit Account (ADA) against the NCAs issued.</t>
  </si>
  <si>
    <t>/3 Cash Disbursement refers to negotiated checks (checks presented for encashment at the banks) and to the ADA credited by the banks to the bank accounts of the agency's creditors/payees</t>
  </si>
  <si>
    <t>/4 Outstanding Checks refer to those checks issued by the agency but not yet encashed at the banks by the creditor/payee.</t>
  </si>
  <si>
    <t>/5 Book Balance refers to the NCAs which remain unutilized or the NCA balances for which no checks/ADA has been charged.</t>
  </si>
  <si>
    <t>/6 Bank Balance refers to the difference between the NCAs credited by the banks to the agency's MDS sub-accounts and the cash disbursement.</t>
  </si>
  <si>
    <t>/7 Amounts presented for Departments/Agencies include transfers from SPFs.</t>
  </si>
  <si>
    <t xml:space="preserve">    LGUs</t>
  </si>
  <si>
    <t>NCAs CREDITED VS NCA UTILIZATION, JANUARY-JUNE 2019</t>
  </si>
  <si>
    <t>AS OF JUNE 30, 2019</t>
  </si>
  <si>
    <t>Source: Report of MDS-Government Servicing Banks as of June 2019</t>
  </si>
  <si>
    <r>
      <t>Allotment to Local Government Units</t>
    </r>
    <r>
      <rPr>
        <vertAlign val="superscript"/>
        <sz val="10"/>
        <rFont val="Arial"/>
        <family val="2"/>
      </rPr>
      <t>/7</t>
    </r>
  </si>
  <si>
    <r>
      <t xml:space="preserve">     Owned and Controlled Corporations</t>
    </r>
    <r>
      <rPr>
        <vertAlign val="superscript"/>
        <sz val="10"/>
        <rFont val="Arial"/>
        <family val="2"/>
      </rPr>
      <t>/6</t>
    </r>
  </si>
  <si>
    <t>Department of Budget and Management</t>
  </si>
  <si>
    <t>STATUS OF NCA UTILIZATION (Net Trust and Working Fund), as of June 30, 2019</t>
  </si>
  <si>
    <t xml:space="preserve">   FPA</t>
  </si>
  <si>
    <t xml:space="preserve">   NCMF</t>
  </si>
  <si>
    <t xml:space="preserve">   PCW</t>
  </si>
  <si>
    <t xml:space="preserve">   NAPC</t>
  </si>
  <si>
    <t xml:space="preserve">    TESDA</t>
  </si>
  <si>
    <t xml:space="preserve">     CHR</t>
  </si>
  <si>
    <t xml:space="preserve">     HRVVMC</t>
  </si>
  <si>
    <t>As of end
Q2</t>
  </si>
  <si>
    <t>NCA UTILIZED /2</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</si>
</sst>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1" formatCode="_(* #,##0_);_(* \(#,##0\);_(* &quot;-&quot;_);_(@_)"/>
    <numFmt numFmtId="43" formatCode="_(* #,##0.00_);_(* \(#,##0.00\);_(* &quot;-&quot;??_);_(@_)"/>
    <numFmt numFmtId="164" formatCode="_(* #,##0_);_(* \(#,##0\);_(* &quot;-&quot;??_);_(@_)"/>
    <numFmt numFmtId="165" formatCode="_(* #,##0.0_);_(* \(#,##0.0\);_(* &quot;-&quot;??_);_(@_)"/>
  </numFmts>
  <fonts count="38" x14ac:knownFonts="1">
    <font>
      <sz val="10"/>
      <name val="Arial"/>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sz val="10"/>
      <name val="Arial"/>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8"/>
      <name val="Arial"/>
      <family val="2"/>
    </font>
    <font>
      <b/>
      <sz val="10"/>
      <name val="Arial"/>
      <family val="2"/>
    </font>
    <font>
      <vertAlign val="superscript"/>
      <sz val="10"/>
      <name val="Arial"/>
      <family val="2"/>
    </font>
    <font>
      <b/>
      <i/>
      <sz val="10"/>
      <name val="Arial"/>
      <family val="2"/>
    </font>
    <font>
      <i/>
      <sz val="10"/>
      <name val="Arial"/>
      <family val="2"/>
    </font>
    <font>
      <u val="singleAccounting"/>
      <sz val="10"/>
      <name val="Arial"/>
      <family val="2"/>
    </font>
    <font>
      <b/>
      <sz val="9"/>
      <name val="Arial"/>
      <family val="2"/>
    </font>
    <font>
      <b/>
      <sz val="9"/>
      <name val="Arial Black"/>
      <family val="2"/>
    </font>
    <font>
      <b/>
      <sz val="8"/>
      <name val="Arial"/>
      <family val="2"/>
    </font>
    <font>
      <b/>
      <sz val="8.5"/>
      <name val="Arial"/>
      <family val="2"/>
    </font>
    <font>
      <b/>
      <vertAlign val="superscript"/>
      <sz val="8.5"/>
      <name val="Arial"/>
      <family val="2"/>
    </font>
    <font>
      <b/>
      <vertAlign val="superscript"/>
      <sz val="8"/>
      <name val="Arial"/>
      <family val="2"/>
    </font>
    <font>
      <b/>
      <sz val="7"/>
      <name val="Arial"/>
      <family val="2"/>
    </font>
    <font>
      <vertAlign val="superscript"/>
      <sz val="9"/>
      <name val="Arial"/>
      <family val="2"/>
    </font>
    <font>
      <b/>
      <sz val="8"/>
      <color indexed="12"/>
      <name val="Arial"/>
      <family val="2"/>
    </font>
    <font>
      <sz val="9"/>
      <name val="Arial"/>
      <family val="2"/>
    </font>
    <font>
      <i/>
      <sz val="9"/>
      <name val="Arial"/>
      <family val="2"/>
    </font>
    <font>
      <sz val="8"/>
      <color indexed="12"/>
      <name val="Arial"/>
      <family val="2"/>
    </font>
    <font>
      <b/>
      <i/>
      <sz val="9"/>
      <name val="Arial"/>
      <family val="2"/>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theme="0"/>
        <bgColor indexed="64"/>
      </patternFill>
    </fill>
    <fill>
      <patternFill patternType="solid">
        <fgColor indexed="22"/>
        <bgColor indexed="64"/>
      </patternFill>
    </fill>
  </fills>
  <borders count="22">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bottom style="thin">
        <color indexed="8"/>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bottom style="double">
        <color indexed="64"/>
      </bottom>
      <diagonal/>
    </border>
  </borders>
  <cellStyleXfs count="46">
    <xf numFmtId="0" fontId="0"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2" fillId="12"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9" borderId="0" applyNumberFormat="0" applyBorder="0" applyAlignment="0" applyProtection="0"/>
    <xf numFmtId="0" fontId="3" fillId="3" borderId="0" applyNumberFormat="0" applyBorder="0" applyAlignment="0" applyProtection="0"/>
    <xf numFmtId="0" fontId="4" fillId="20" borderId="1" applyNumberFormat="0" applyAlignment="0" applyProtection="0"/>
    <xf numFmtId="0" fontId="5" fillId="21" borderId="2" applyNumberFormat="0" applyAlignment="0" applyProtection="0"/>
    <xf numFmtId="0" fontId="6" fillId="0" borderId="0" applyNumberFormat="0" applyFill="0" applyBorder="0" applyAlignment="0" applyProtection="0"/>
    <xf numFmtId="0" fontId="7" fillId="4" borderId="0" applyNumberFormat="0" applyBorder="0" applyAlignment="0" applyProtection="0"/>
    <xf numFmtId="0" fontId="8" fillId="0" borderId="3" applyNumberFormat="0" applyFill="0" applyAlignment="0" applyProtection="0"/>
    <xf numFmtId="0" fontId="9" fillId="0" borderId="4" applyNumberFormat="0" applyFill="0" applyAlignment="0" applyProtection="0"/>
    <xf numFmtId="0" fontId="10" fillId="0" borderId="5" applyNumberFormat="0" applyFill="0" applyAlignment="0" applyProtection="0"/>
    <xf numFmtId="0" fontId="10" fillId="0" borderId="0" applyNumberFormat="0" applyFill="0" applyBorder="0" applyAlignment="0" applyProtection="0"/>
    <xf numFmtId="0" fontId="11" fillId="7" borderId="1" applyNumberFormat="0" applyAlignment="0" applyProtection="0"/>
    <xf numFmtId="0" fontId="12" fillId="0" borderId="6" applyNumberFormat="0" applyFill="0" applyAlignment="0" applyProtection="0"/>
    <xf numFmtId="0" fontId="13" fillId="22" borderId="0" applyNumberFormat="0" applyBorder="0" applyAlignment="0" applyProtection="0"/>
    <xf numFmtId="0" fontId="14" fillId="0" borderId="0"/>
    <xf numFmtId="0" fontId="14" fillId="23" borderId="7" applyNumberFormat="0" applyFont="0" applyAlignment="0" applyProtection="0"/>
    <xf numFmtId="0" fontId="15" fillId="20" borderId="8" applyNumberFormat="0" applyAlignment="0" applyProtection="0"/>
    <xf numFmtId="0" fontId="16" fillId="0" borderId="0" applyNumberFormat="0" applyFill="0" applyBorder="0" applyAlignment="0" applyProtection="0"/>
    <xf numFmtId="0" fontId="17" fillId="0" borderId="9" applyNumberFormat="0" applyFill="0" applyAlignment="0" applyProtection="0"/>
    <xf numFmtId="0" fontId="18" fillId="0" borderId="0" applyNumberForma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0" fontId="14" fillId="0" borderId="0"/>
  </cellStyleXfs>
  <cellXfs count="119">
    <xf numFmtId="0" fontId="0" fillId="0" borderId="0" xfId="0"/>
    <xf numFmtId="0" fontId="0" fillId="0" borderId="0" xfId="0" applyAlignment="1">
      <alignment horizontal="center"/>
    </xf>
    <xf numFmtId="41" fontId="0" fillId="0" borderId="0" xfId="0" applyNumberFormat="1"/>
    <xf numFmtId="165" fontId="0" fillId="0" borderId="0" xfId="0" applyNumberFormat="1"/>
    <xf numFmtId="164" fontId="0" fillId="0" borderId="0" xfId="0" applyNumberFormat="1"/>
    <xf numFmtId="0" fontId="20" fillId="0" borderId="0" xfId="0" applyFont="1" applyAlignment="1">
      <alignment horizontal="center"/>
    </xf>
    <xf numFmtId="0" fontId="14" fillId="0" borderId="0" xfId="0" applyFont="1"/>
    <xf numFmtId="0" fontId="14" fillId="0" borderId="0" xfId="43" applyNumberFormat="1" applyFont="1"/>
    <xf numFmtId="0" fontId="25" fillId="24" borderId="0" xfId="0" applyFont="1" applyFill="1" applyAlignment="1"/>
    <xf numFmtId="0" fontId="19" fillId="24" borderId="0" xfId="0" applyFont="1" applyFill="1"/>
    <xf numFmtId="164" fontId="19" fillId="24" borderId="0" xfId="43" applyNumberFormat="1" applyFont="1" applyFill="1" applyBorder="1"/>
    <xf numFmtId="164" fontId="19" fillId="25" borderId="0" xfId="43" applyNumberFormat="1" applyFont="1" applyFill="1" applyBorder="1"/>
    <xf numFmtId="0" fontId="19" fillId="25" borderId="0" xfId="0" applyFont="1" applyFill="1"/>
    <xf numFmtId="0" fontId="19" fillId="0" borderId="0" xfId="0" applyFont="1" applyFill="1"/>
    <xf numFmtId="0" fontId="26" fillId="24" borderId="0" xfId="0" applyFont="1" applyFill="1" applyBorder="1" applyAlignment="1">
      <alignment horizontal="left"/>
    </xf>
    <xf numFmtId="41" fontId="19" fillId="24" borderId="0" xfId="0" applyNumberFormat="1" applyFont="1" applyFill="1" applyBorder="1" applyAlignment="1">
      <alignment horizontal="left"/>
    </xf>
    <xf numFmtId="41" fontId="19" fillId="25" borderId="0" xfId="0" applyNumberFormat="1" applyFont="1" applyFill="1" applyBorder="1" applyAlignment="1">
      <alignment horizontal="left"/>
    </xf>
    <xf numFmtId="0" fontId="19" fillId="25" borderId="0" xfId="0" applyFont="1" applyFill="1" applyBorder="1"/>
    <xf numFmtId="0" fontId="19" fillId="0" borderId="0" xfId="0" applyFont="1" applyFill="1" applyBorder="1"/>
    <xf numFmtId="0" fontId="27" fillId="24" borderId="0" xfId="0" applyFont="1" applyFill="1" applyBorder="1" applyAlignment="1">
      <alignment horizontal="left"/>
    </xf>
    <xf numFmtId="41" fontId="19" fillId="24" borderId="0" xfId="0" applyNumberFormat="1" applyFont="1" applyFill="1"/>
    <xf numFmtId="41" fontId="19" fillId="25" borderId="0" xfId="0" applyNumberFormat="1" applyFont="1" applyFill="1"/>
    <xf numFmtId="0" fontId="27" fillId="24" borderId="0" xfId="0" applyFont="1" applyFill="1" applyBorder="1"/>
    <xf numFmtId="41" fontId="19" fillId="24" borderId="0" xfId="0" applyNumberFormat="1" applyFont="1" applyFill="1" applyBorder="1"/>
    <xf numFmtId="41" fontId="19" fillId="25" borderId="0" xfId="0" applyNumberFormat="1" applyFont="1" applyFill="1" applyBorder="1"/>
    <xf numFmtId="164" fontId="27" fillId="26" borderId="12" xfId="43" applyNumberFormat="1" applyFont="1" applyFill="1" applyBorder="1" applyAlignment="1"/>
    <xf numFmtId="164" fontId="27" fillId="26" borderId="14" xfId="43" applyNumberFormat="1" applyFont="1" applyFill="1" applyBorder="1" applyAlignment="1"/>
    <xf numFmtId="0" fontId="27" fillId="26" borderId="10" xfId="0" applyFont="1" applyFill="1" applyBorder="1" applyAlignment="1">
      <alignment horizontal="center" vertical="center" wrapText="1"/>
    </xf>
    <xf numFmtId="0" fontId="27" fillId="0" borderId="0" xfId="0" applyFont="1" applyAlignment="1">
      <alignment horizontal="center"/>
    </xf>
    <xf numFmtId="164" fontId="19" fillId="0" borderId="0" xfId="43" applyNumberFormat="1" applyFont="1" applyBorder="1"/>
    <xf numFmtId="0" fontId="19" fillId="0" borderId="0" xfId="0" applyFont="1"/>
    <xf numFmtId="0" fontId="27" fillId="0" borderId="0" xfId="0" applyFont="1" applyAlignment="1">
      <alignment horizontal="left"/>
    </xf>
    <xf numFmtId="0" fontId="33" fillId="0" borderId="0" xfId="0" applyFont="1" applyAlignment="1">
      <alignment horizontal="left" indent="1"/>
    </xf>
    <xf numFmtId="164" fontId="34" fillId="0" borderId="11" xfId="43" applyNumberFormat="1" applyFont="1" applyBorder="1" applyAlignment="1">
      <alignment horizontal="right"/>
    </xf>
    <xf numFmtId="164" fontId="35" fillId="0" borderId="0" xfId="43" applyNumberFormat="1" applyFont="1" applyBorder="1" applyAlignment="1"/>
    <xf numFmtId="164" fontId="19" fillId="0" borderId="0" xfId="0" applyNumberFormat="1" applyFont="1"/>
    <xf numFmtId="0" fontId="19" fillId="0" borderId="0" xfId="0" applyFont="1" applyAlignment="1">
      <alignment horizontal="left" indent="1"/>
    </xf>
    <xf numFmtId="164" fontId="34" fillId="0" borderId="0" xfId="43" applyNumberFormat="1" applyFont="1" applyFill="1"/>
    <xf numFmtId="164" fontId="34" fillId="0" borderId="0" xfId="43" applyNumberFormat="1" applyFont="1"/>
    <xf numFmtId="164" fontId="35" fillId="0" borderId="0" xfId="43" applyNumberFormat="1" applyFont="1" applyAlignment="1"/>
    <xf numFmtId="0" fontId="19" fillId="0" borderId="0" xfId="0" applyFont="1" applyAlignment="1" applyProtection="1">
      <alignment horizontal="left" indent="1"/>
      <protection locked="0"/>
    </xf>
    <xf numFmtId="164" fontId="34" fillId="0" borderId="0" xfId="43" applyNumberFormat="1" applyFont="1" applyBorder="1"/>
    <xf numFmtId="164" fontId="34" fillId="0" borderId="0" xfId="43" applyNumberFormat="1" applyFont="1" applyFill="1" applyBorder="1"/>
    <xf numFmtId="164" fontId="34" fillId="0" borderId="11" xfId="43" applyNumberFormat="1" applyFont="1" applyBorder="1"/>
    <xf numFmtId="0" fontId="19" fillId="0" borderId="0" xfId="0" quotePrefix="1" applyFont="1" applyAlignment="1">
      <alignment horizontal="left" indent="1"/>
    </xf>
    <xf numFmtId="0" fontId="36" fillId="0" borderId="0" xfId="0" applyFont="1" applyAlignment="1">
      <alignment horizontal="left" indent="1"/>
    </xf>
    <xf numFmtId="37" fontId="34" fillId="0" borderId="11" xfId="43" applyNumberFormat="1" applyFont="1" applyBorder="1" applyAlignment="1">
      <alignment horizontal="right"/>
    </xf>
    <xf numFmtId="0" fontId="14" fillId="0" borderId="0" xfId="45" applyFont="1" applyFill="1" applyAlignment="1">
      <alignment horizontal="left" indent="2"/>
    </xf>
    <xf numFmtId="0" fontId="19" fillId="0" borderId="0" xfId="0" applyFont="1" applyAlignment="1">
      <alignment horizontal="left" wrapText="1" indent="2"/>
    </xf>
    <xf numFmtId="37" fontId="34" fillId="0" borderId="20" xfId="43" applyNumberFormat="1" applyFont="1" applyFill="1" applyBorder="1"/>
    <xf numFmtId="37" fontId="34" fillId="0" borderId="20" xfId="43" applyNumberFormat="1" applyFont="1" applyBorder="1"/>
    <xf numFmtId="0" fontId="19" fillId="0" borderId="0" xfId="0" applyFont="1" applyAlignment="1">
      <alignment horizontal="left" indent="2"/>
    </xf>
    <xf numFmtId="37" fontId="34" fillId="0" borderId="11" xfId="43" applyNumberFormat="1" applyFont="1" applyFill="1" applyBorder="1"/>
    <xf numFmtId="0" fontId="19" fillId="0" borderId="0" xfId="0" applyFont="1" applyAlignment="1">
      <alignment horizontal="left" indent="3"/>
    </xf>
    <xf numFmtId="0" fontId="19" fillId="0" borderId="0" xfId="0" applyFont="1" applyAlignment="1">
      <alignment horizontal="left" wrapText="1" indent="3"/>
    </xf>
    <xf numFmtId="164" fontId="34" fillId="0" borderId="11" xfId="43" applyNumberFormat="1" applyFont="1" applyFill="1" applyBorder="1"/>
    <xf numFmtId="37" fontId="35" fillId="0" borderId="0" xfId="43" applyNumberFormat="1" applyFont="1" applyAlignment="1"/>
    <xf numFmtId="0" fontId="19" fillId="0" borderId="0" xfId="0" applyFont="1" applyFill="1" applyAlignment="1">
      <alignment horizontal="left" indent="1"/>
    </xf>
    <xf numFmtId="164" fontId="34" fillId="0" borderId="0" xfId="43" applyNumberFormat="1" applyFont="1" applyBorder="1" applyAlignment="1"/>
    <xf numFmtId="164" fontId="34" fillId="0" borderId="11" xfId="43" applyNumberFormat="1" applyFont="1" applyFill="1" applyBorder="1" applyAlignment="1">
      <alignment horizontal="right" vertical="top"/>
    </xf>
    <xf numFmtId="164" fontId="34" fillId="0" borderId="11" xfId="43" applyNumberFormat="1" applyFont="1" applyBorder="1" applyAlignment="1">
      <alignment horizontal="right" vertical="top"/>
    </xf>
    <xf numFmtId="0" fontId="27" fillId="0" borderId="0" xfId="0" applyFont="1" applyAlignment="1">
      <alignment vertical="top" wrapText="1"/>
    </xf>
    <xf numFmtId="164" fontId="34" fillId="0" borderId="20" xfId="43" applyNumberFormat="1" applyFont="1" applyBorder="1"/>
    <xf numFmtId="0" fontId="27" fillId="0" borderId="0" xfId="0" applyFont="1" applyAlignment="1">
      <alignment horizontal="left" indent="1"/>
    </xf>
    <xf numFmtId="0" fontId="19" fillId="0" borderId="0" xfId="0" applyFont="1" applyAlignment="1">
      <alignment horizontal="left"/>
    </xf>
    <xf numFmtId="164" fontId="34" fillId="0" borderId="20" xfId="43" applyNumberFormat="1" applyFont="1" applyBorder="1" applyAlignment="1">
      <alignment horizontal="right" vertical="top"/>
    </xf>
    <xf numFmtId="0" fontId="19" fillId="0" borderId="0" xfId="0" applyFont="1" applyFill="1" applyAlignment="1">
      <alignment horizontal="left"/>
    </xf>
    <xf numFmtId="164" fontId="35" fillId="0" borderId="0" xfId="43" applyNumberFormat="1" applyFont="1" applyFill="1" applyBorder="1" applyAlignment="1"/>
    <xf numFmtId="0" fontId="27" fillId="0" borderId="0" xfId="0" applyFont="1" applyAlignment="1">
      <alignment horizontal="left" vertical="top"/>
    </xf>
    <xf numFmtId="164" fontId="25" fillId="0" borderId="21" xfId="0" applyNumberFormat="1" applyFont="1" applyBorder="1"/>
    <xf numFmtId="0" fontId="27" fillId="0" borderId="0" xfId="0" applyFont="1" applyFill="1"/>
    <xf numFmtId="0" fontId="36" fillId="0" borderId="0" xfId="0" applyFont="1" applyBorder="1" applyAlignment="1"/>
    <xf numFmtId="0" fontId="19" fillId="0" borderId="0" xfId="0" applyFont="1" applyBorder="1"/>
    <xf numFmtId="0" fontId="19" fillId="0" borderId="0" xfId="0" applyFont="1" applyBorder="1" applyAlignment="1"/>
    <xf numFmtId="0" fontId="19" fillId="0" borderId="0" xfId="0" applyFont="1" applyAlignment="1"/>
    <xf numFmtId="0" fontId="36" fillId="0" borderId="0" xfId="0" applyFont="1" applyBorder="1"/>
    <xf numFmtId="0" fontId="14" fillId="0" borderId="0" xfId="0" applyNumberFormat="1" applyFont="1" applyAlignment="1"/>
    <xf numFmtId="0" fontId="14" fillId="0" borderId="0" xfId="0" applyNumberFormat="1" applyFont="1"/>
    <xf numFmtId="0" fontId="14" fillId="0" borderId="0" xfId="0" applyFont="1" applyAlignment="1">
      <alignment horizontal="center" wrapText="1"/>
    </xf>
    <xf numFmtId="0" fontId="14" fillId="0" borderId="10" xfId="0" applyFont="1" applyBorder="1" applyAlignment="1">
      <alignment horizontal="center" wrapText="1"/>
    </xf>
    <xf numFmtId="0" fontId="14" fillId="0" borderId="0" xfId="0" applyNumberFormat="1" applyFont="1" applyAlignment="1">
      <alignment horizontal="center"/>
    </xf>
    <xf numFmtId="41" fontId="14" fillId="0" borderId="0" xfId="0" applyNumberFormat="1" applyFont="1"/>
    <xf numFmtId="0" fontId="20" fillId="0" borderId="0" xfId="0" applyNumberFormat="1" applyFont="1"/>
    <xf numFmtId="41" fontId="20" fillId="0" borderId="0" xfId="0" applyNumberFormat="1" applyFont="1"/>
    <xf numFmtId="0" fontId="20" fillId="0" borderId="0" xfId="0" applyFont="1"/>
    <xf numFmtId="41" fontId="24" fillId="0" borderId="0" xfId="0" applyNumberFormat="1" applyFont="1"/>
    <xf numFmtId="0" fontId="14" fillId="0" borderId="0" xfId="0" applyNumberFormat="1" applyFont="1" applyFill="1"/>
    <xf numFmtId="0" fontId="14" fillId="0" borderId="0" xfId="0" applyNumberFormat="1" applyFont="1" applyAlignment="1">
      <alignment wrapText="1"/>
    </xf>
    <xf numFmtId="0" fontId="14" fillId="0" borderId="11" xfId="0" applyNumberFormat="1" applyFont="1" applyBorder="1"/>
    <xf numFmtId="41" fontId="14" fillId="0" borderId="11" xfId="0" applyNumberFormat="1" applyFont="1" applyBorder="1"/>
    <xf numFmtId="0" fontId="14" fillId="0" borderId="11" xfId="0" applyFont="1" applyBorder="1"/>
    <xf numFmtId="0" fontId="14" fillId="0" borderId="0" xfId="0" applyNumberFormat="1" applyFont="1" applyBorder="1"/>
    <xf numFmtId="41" fontId="14" fillId="0" borderId="0" xfId="0" applyNumberFormat="1" applyFont="1" applyBorder="1"/>
    <xf numFmtId="0" fontId="14" fillId="0" borderId="0" xfId="0" applyFont="1" applyBorder="1"/>
    <xf numFmtId="0" fontId="14" fillId="0" borderId="0" xfId="0" applyNumberFormat="1" applyFont="1" applyBorder="1" applyAlignment="1"/>
    <xf numFmtId="164" fontId="14" fillId="0" borderId="0" xfId="0" applyNumberFormat="1" applyFont="1"/>
    <xf numFmtId="164" fontId="22" fillId="0" borderId="0" xfId="0" applyNumberFormat="1" applyFont="1"/>
    <xf numFmtId="164" fontId="23" fillId="0" borderId="0" xfId="0" applyNumberFormat="1" applyFont="1"/>
    <xf numFmtId="0" fontId="19" fillId="0" borderId="0" xfId="0" applyFont="1" applyBorder="1" applyAlignment="1">
      <alignment vertical="top"/>
    </xf>
    <xf numFmtId="0" fontId="19" fillId="0" borderId="0" xfId="0" applyFont="1" applyFill="1" applyBorder="1" applyAlignment="1"/>
    <xf numFmtId="0" fontId="19" fillId="0" borderId="0" xfId="0" applyFont="1" applyBorder="1" applyAlignment="1">
      <alignment horizontal="left" vertical="top"/>
    </xf>
    <xf numFmtId="0" fontId="14" fillId="0" borderId="10" xfId="0" applyNumberFormat="1" applyFont="1" applyBorder="1" applyAlignment="1">
      <alignment horizontal="center" wrapText="1"/>
    </xf>
    <xf numFmtId="0" fontId="14" fillId="0" borderId="10" xfId="0" applyFont="1" applyBorder="1" applyAlignment="1">
      <alignment horizontal="center" wrapText="1"/>
    </xf>
    <xf numFmtId="0" fontId="27" fillId="26" borderId="12" xfId="0" applyFont="1" applyFill="1" applyBorder="1" applyAlignment="1">
      <alignment horizontal="center" vertical="center"/>
    </xf>
    <xf numFmtId="0" fontId="27" fillId="26" borderId="15" xfId="0" applyFont="1" applyFill="1" applyBorder="1" applyAlignment="1">
      <alignment horizontal="center" vertical="center"/>
    </xf>
    <xf numFmtId="0" fontId="27" fillId="26" borderId="18" xfId="0" applyFont="1" applyFill="1" applyBorder="1" applyAlignment="1">
      <alignment horizontal="center" vertical="center"/>
    </xf>
    <xf numFmtId="164" fontId="27" fillId="26" borderId="13" xfId="43" applyNumberFormat="1" applyFont="1" applyFill="1" applyBorder="1" applyAlignment="1">
      <alignment horizontal="center"/>
    </xf>
    <xf numFmtId="164" fontId="27" fillId="26" borderId="14" xfId="43" applyNumberFormat="1" applyFont="1" applyFill="1" applyBorder="1" applyAlignment="1">
      <alignment horizontal="center"/>
    </xf>
    <xf numFmtId="0" fontId="28" fillId="26" borderId="15" xfId="0" applyFont="1" applyFill="1" applyBorder="1" applyAlignment="1">
      <alignment horizontal="center" vertical="center" wrapText="1"/>
    </xf>
    <xf numFmtId="0" fontId="0" fillId="0" borderId="19" xfId="0" applyBorder="1"/>
    <xf numFmtId="164" fontId="27" fillId="26" borderId="11" xfId="43" applyNumberFormat="1" applyFont="1" applyFill="1" applyBorder="1" applyAlignment="1">
      <alignment horizontal="center"/>
    </xf>
    <xf numFmtId="164" fontId="27" fillId="26" borderId="16" xfId="43" applyNumberFormat="1" applyFont="1" applyFill="1" applyBorder="1" applyAlignment="1">
      <alignment horizontal="center"/>
    </xf>
    <xf numFmtId="0" fontId="27" fillId="26" borderId="15" xfId="0" applyFont="1" applyFill="1" applyBorder="1" applyAlignment="1">
      <alignment horizontal="center" vertical="center" wrapText="1"/>
    </xf>
    <xf numFmtId="0" fontId="27" fillId="26" borderId="19" xfId="0" applyFont="1" applyFill="1" applyBorder="1" applyAlignment="1">
      <alignment horizontal="center" vertical="center" wrapText="1"/>
    </xf>
    <xf numFmtId="164" fontId="31" fillId="26" borderId="15" xfId="43" applyNumberFormat="1" applyFont="1" applyFill="1" applyBorder="1" applyAlignment="1">
      <alignment horizontal="center" vertical="center" wrapText="1"/>
    </xf>
    <xf numFmtId="164" fontId="31" fillId="26" borderId="19" xfId="43" applyNumberFormat="1" applyFont="1" applyFill="1" applyBorder="1" applyAlignment="1">
      <alignment horizontal="center" vertical="center" wrapText="1"/>
    </xf>
    <xf numFmtId="0" fontId="27" fillId="26" borderId="17" xfId="0" applyFont="1" applyFill="1" applyBorder="1" applyAlignment="1">
      <alignment horizontal="center" vertical="center" wrapText="1"/>
    </xf>
    <xf numFmtId="0" fontId="27" fillId="26" borderId="16" xfId="0" applyFont="1" applyFill="1" applyBorder="1" applyAlignment="1">
      <alignment horizontal="center" vertical="center" wrapText="1"/>
    </xf>
    <xf numFmtId="164" fontId="37" fillId="0" borderId="0" xfId="0" applyNumberFormat="1" applyFont="1" applyBorder="1"/>
  </cellXfs>
  <cellStyles count="46">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2" xfId="43"/>
    <cellStyle name="Comma 4" xfId="44"/>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Input" xfId="34" builtinId="20" customBuiltin="1"/>
    <cellStyle name="Linked Cell" xfId="35" builtinId="24" customBuiltin="1"/>
    <cellStyle name="Neutral" xfId="36" builtinId="28" customBuiltin="1"/>
    <cellStyle name="Normal" xfId="0" builtinId="0"/>
    <cellStyle name="Normal 2" xfId="37"/>
    <cellStyle name="Normal 3" xfId="45"/>
    <cellStyle name="Note" xfId="38" builtinId="10" customBuiltin="1"/>
    <cellStyle name="Output" xfId="39" builtinId="21" customBuiltin="1"/>
    <cellStyle name="Title" xfId="40" builtinId="15" customBuiltin="1"/>
    <cellStyle name="Total" xfId="41" builtinId="25" customBuiltin="1"/>
    <cellStyle name="Warning Text" xfId="42"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1" i="0" u="none" strike="noStrike" baseline="0">
                <a:solidFill>
                  <a:srgbClr val="000000"/>
                </a:solidFill>
                <a:latin typeface="Arial"/>
                <a:ea typeface="Arial"/>
                <a:cs typeface="Arial"/>
              </a:defRPr>
            </a:pPr>
            <a:r>
              <a:rPr lang="en-PH" sz="1400" b="1" i="0" u="none" strike="noStrike" baseline="0">
                <a:solidFill>
                  <a:srgbClr val="000000"/>
                </a:solidFill>
                <a:latin typeface="Arial"/>
                <a:cs typeface="Arial"/>
              </a:rPr>
              <a:t>NCAs CREDITED VS NCA UTILIZATION </a:t>
            </a:r>
          </a:p>
          <a:p>
            <a:pPr>
              <a:defRPr sz="1400" b="1" i="0" u="none" strike="noStrike" baseline="0">
                <a:solidFill>
                  <a:srgbClr val="000000"/>
                </a:solidFill>
                <a:latin typeface="Arial"/>
                <a:ea typeface="Arial"/>
                <a:cs typeface="Arial"/>
              </a:defRPr>
            </a:pPr>
            <a:r>
              <a:rPr lang="en-PH" sz="1400" b="1" i="0" u="none" strike="noStrike" baseline="0">
                <a:solidFill>
                  <a:srgbClr val="000000"/>
                </a:solidFill>
                <a:latin typeface="Arial"/>
                <a:cs typeface="Arial"/>
              </a:rPr>
              <a:t>JANUARY- JUNE 2019</a:t>
            </a:r>
            <a:endParaRPr lang="en-PH" sz="800" b="1" i="0" u="none" strike="noStrike" baseline="0">
              <a:solidFill>
                <a:srgbClr val="000000"/>
              </a:solidFill>
              <a:latin typeface="Arial"/>
              <a:cs typeface="Arial"/>
            </a:endParaRPr>
          </a:p>
          <a:p>
            <a:pPr>
              <a:defRPr sz="1400" b="1" i="0" u="none" strike="noStrike" baseline="0">
                <a:solidFill>
                  <a:srgbClr val="000000"/>
                </a:solidFill>
                <a:latin typeface="Arial"/>
                <a:ea typeface="Arial"/>
                <a:cs typeface="Arial"/>
              </a:defRPr>
            </a:pPr>
            <a:endParaRPr lang="en-PH" sz="800" b="1" i="0" u="none" strike="noStrike" baseline="0">
              <a:solidFill>
                <a:srgbClr val="000000"/>
              </a:solidFill>
              <a:latin typeface="Arial"/>
              <a:cs typeface="Arial"/>
            </a:endParaRPr>
          </a:p>
        </c:rich>
      </c:tx>
      <c:layout>
        <c:manualLayout>
          <c:xMode val="edge"/>
          <c:yMode val="edge"/>
          <c:x val="0.40686805272220744"/>
          <c:y val="7.6805030729512787E-3"/>
        </c:manualLayout>
      </c:layout>
      <c:overlay val="0"/>
      <c:spPr>
        <a:solidFill>
          <a:srgbClr val="FFFFFF"/>
        </a:solidFill>
        <a:ln w="25400">
          <a:noFill/>
        </a:ln>
      </c:spPr>
    </c:title>
    <c:autoTitleDeleted val="0"/>
    <c:plotArea>
      <c:layout>
        <c:manualLayout>
          <c:layoutTarget val="inner"/>
          <c:xMode val="edge"/>
          <c:yMode val="edge"/>
          <c:x val="0.29136331141232247"/>
          <c:y val="0.10599094240672764"/>
          <c:w val="0.64828336789241747"/>
          <c:h val="0.66666766673217093"/>
        </c:manualLayout>
      </c:layout>
      <c:barChart>
        <c:barDir val="col"/>
        <c:grouping val="clustered"/>
        <c:varyColors val="0"/>
        <c:ser>
          <c:idx val="0"/>
          <c:order val="0"/>
          <c:tx>
            <c:strRef>
              <c:f>Graph!$A$5</c:f>
              <c:strCache>
                <c:ptCount val="1"/>
                <c:pt idx="0">
                  <c:v>Monthly NCA Credited</c:v>
                </c:pt>
              </c:strCache>
            </c:strRef>
          </c:tx>
          <c:spPr>
            <a:solidFill>
              <a:srgbClr val="FFFF00"/>
            </a:solidFill>
            <a:ln w="12700">
              <a:solidFill>
                <a:srgbClr val="000000"/>
              </a:solidFill>
              <a:prstDash val="solid"/>
            </a:ln>
          </c:spPr>
          <c:invertIfNegative val="0"/>
          <c:cat>
            <c:strRef>
              <c:f>Graph!$B$4:$G$4</c:f>
              <c:strCache>
                <c:ptCount val="6"/>
                <c:pt idx="0">
                  <c:v>JAN</c:v>
                </c:pt>
                <c:pt idx="1">
                  <c:v>FEB</c:v>
                </c:pt>
                <c:pt idx="2">
                  <c:v>MAR</c:v>
                </c:pt>
                <c:pt idx="3">
                  <c:v>APR</c:v>
                </c:pt>
                <c:pt idx="4">
                  <c:v>MAY</c:v>
                </c:pt>
                <c:pt idx="5">
                  <c:v>JUNE</c:v>
                </c:pt>
              </c:strCache>
            </c:strRef>
          </c:cat>
          <c:val>
            <c:numRef>
              <c:f>Graph!$B$5:$G$5</c:f>
              <c:numCache>
                <c:formatCode>_(* #,##0_);_(* \(#,##0\);_(* "-"_);_(@_)</c:formatCode>
                <c:ptCount val="6"/>
                <c:pt idx="0">
                  <c:v>211942.04800000001</c:v>
                </c:pt>
                <c:pt idx="1">
                  <c:v>229477.02799999999</c:v>
                </c:pt>
                <c:pt idx="2">
                  <c:v>180934.66399999999</c:v>
                </c:pt>
                <c:pt idx="3">
                  <c:v>238799.367</c:v>
                </c:pt>
                <c:pt idx="4">
                  <c:v>274659.8</c:v>
                </c:pt>
                <c:pt idx="5">
                  <c:v>199519.86900000001</c:v>
                </c:pt>
              </c:numCache>
            </c:numRef>
          </c:val>
        </c:ser>
        <c:ser>
          <c:idx val="2"/>
          <c:order val="1"/>
          <c:tx>
            <c:strRef>
              <c:f>Graph!$A$6</c:f>
              <c:strCache>
                <c:ptCount val="1"/>
                <c:pt idx="0">
                  <c:v>Monthly NCA Utilized</c:v>
                </c:pt>
              </c:strCache>
            </c:strRef>
          </c:tx>
          <c:spPr>
            <a:solidFill>
              <a:srgbClr val="FF0000"/>
            </a:solidFill>
            <a:ln w="12700">
              <a:solidFill>
                <a:srgbClr val="000000"/>
              </a:solidFill>
              <a:prstDash val="solid"/>
            </a:ln>
          </c:spPr>
          <c:invertIfNegative val="0"/>
          <c:cat>
            <c:strRef>
              <c:f>Graph!$B$4:$G$4</c:f>
              <c:strCache>
                <c:ptCount val="6"/>
                <c:pt idx="0">
                  <c:v>JAN</c:v>
                </c:pt>
                <c:pt idx="1">
                  <c:v>FEB</c:v>
                </c:pt>
                <c:pt idx="2">
                  <c:v>MAR</c:v>
                </c:pt>
                <c:pt idx="3">
                  <c:v>APR</c:v>
                </c:pt>
                <c:pt idx="4">
                  <c:v>MAY</c:v>
                </c:pt>
                <c:pt idx="5">
                  <c:v>JUNE</c:v>
                </c:pt>
              </c:strCache>
            </c:strRef>
          </c:cat>
          <c:val>
            <c:numRef>
              <c:f>Graph!$B$6:$G$6</c:f>
              <c:numCache>
                <c:formatCode>_(* #,##0_);_(* \(#,##0\);_(* "-"_);_(@_)</c:formatCode>
                <c:ptCount val="6"/>
                <c:pt idx="0">
                  <c:v>126996.966</c:v>
                </c:pt>
                <c:pt idx="1">
                  <c:v>240393.27</c:v>
                </c:pt>
                <c:pt idx="2">
                  <c:v>247222.25</c:v>
                </c:pt>
                <c:pt idx="3">
                  <c:v>171139.606</c:v>
                </c:pt>
                <c:pt idx="4">
                  <c:v>264720.01799999998</c:v>
                </c:pt>
                <c:pt idx="5">
                  <c:v>255824.91800000001</c:v>
                </c:pt>
              </c:numCache>
            </c:numRef>
          </c:val>
        </c:ser>
        <c:dLbls>
          <c:showLegendKey val="0"/>
          <c:showVal val="0"/>
          <c:showCatName val="0"/>
          <c:showSerName val="0"/>
          <c:showPercent val="0"/>
          <c:showBubbleSize val="0"/>
        </c:dLbls>
        <c:gapWidth val="150"/>
        <c:axId val="278155104"/>
        <c:axId val="278155664"/>
      </c:barChart>
      <c:lineChart>
        <c:grouping val="standard"/>
        <c:varyColors val="0"/>
        <c:ser>
          <c:idx val="4"/>
          <c:order val="3"/>
          <c:tx>
            <c:strRef>
              <c:f>Graph!$A$7</c:f>
              <c:strCache>
                <c:ptCount val="1"/>
                <c:pt idx="0">
                  <c:v>NCA Utilized / NCAs Credited - Cumulative</c:v>
                </c:pt>
              </c:strCache>
            </c:strRef>
          </c:tx>
          <c:spPr>
            <a:ln w="38100">
              <a:solidFill>
                <a:srgbClr val="00FF00"/>
              </a:solidFill>
              <a:prstDash val="solid"/>
            </a:ln>
          </c:spPr>
          <c:marker>
            <c:symbol val="triangle"/>
            <c:size val="9"/>
            <c:spPr>
              <a:solidFill>
                <a:srgbClr val="00FF00"/>
              </a:solidFill>
              <a:ln>
                <a:solidFill>
                  <a:srgbClr val="00FF00"/>
                </a:solidFill>
                <a:prstDash val="solid"/>
              </a:ln>
            </c:spPr>
          </c:marker>
          <c:cat>
            <c:strRef>
              <c:f>Graph!$B$4:$G$4</c:f>
              <c:strCache>
                <c:ptCount val="6"/>
                <c:pt idx="0">
                  <c:v>JAN</c:v>
                </c:pt>
                <c:pt idx="1">
                  <c:v>FEB</c:v>
                </c:pt>
                <c:pt idx="2">
                  <c:v>MAR</c:v>
                </c:pt>
                <c:pt idx="3">
                  <c:v>APR</c:v>
                </c:pt>
                <c:pt idx="4">
                  <c:v>MAY</c:v>
                </c:pt>
                <c:pt idx="5">
                  <c:v>JUNE</c:v>
                </c:pt>
              </c:strCache>
            </c:strRef>
          </c:cat>
          <c:val>
            <c:numRef>
              <c:f>Graph!$B$7:$G$7</c:f>
              <c:numCache>
                <c:formatCode>_(* #,##0_);_(* \(#,##0\);_(* "-"??_);_(@_)</c:formatCode>
                <c:ptCount val="6"/>
                <c:pt idx="0">
                  <c:v>59.920609052527418</c:v>
                </c:pt>
                <c:pt idx="1">
                  <c:v>83.229351873320496</c:v>
                </c:pt>
                <c:pt idx="2">
                  <c:v>98.75613280640043</c:v>
                </c:pt>
                <c:pt idx="3">
                  <c:v>91.244180113026061</c:v>
                </c:pt>
                <c:pt idx="4">
                  <c:v>92.486368443777536</c:v>
                </c:pt>
                <c:pt idx="5">
                  <c:v>97.825579621659813</c:v>
                </c:pt>
              </c:numCache>
            </c:numRef>
          </c:val>
          <c:smooth val="0"/>
        </c:ser>
        <c:dLbls>
          <c:showLegendKey val="0"/>
          <c:showVal val="0"/>
          <c:showCatName val="0"/>
          <c:showSerName val="0"/>
          <c:showPercent val="0"/>
          <c:showBubbleSize val="0"/>
        </c:dLbls>
        <c:marker val="1"/>
        <c:smooth val="0"/>
        <c:axId val="278156224"/>
        <c:axId val="278156784"/>
        <c:extLst>
          <c:ext xmlns:c15="http://schemas.microsoft.com/office/drawing/2012/chart" uri="{02D57815-91ED-43cb-92C2-25804820EDAC}">
            <c15:filteredLineSeries>
              <c15:ser>
                <c:idx val="3"/>
                <c:order val="2"/>
                <c:tx>
                  <c:strRef>
                    <c:extLst>
                      <c:ext uri="{02D57815-91ED-43cb-92C2-25804820EDAC}">
                        <c15:formulaRef>
                          <c15:sqref>Graph!#REF!</c15:sqref>
                        </c15:formulaRef>
                      </c:ext>
                    </c:extLst>
                    <c:strCache>
                      <c:ptCount val="1"/>
                      <c:pt idx="0">
                        <c:v>#REF!</c:v>
                      </c:pt>
                    </c:strCache>
                  </c:strRef>
                </c:tx>
                <c:spPr>
                  <a:ln w="38100">
                    <a:solidFill>
                      <a:srgbClr val="0000FF"/>
                    </a:solidFill>
                    <a:prstDash val="solid"/>
                  </a:ln>
                </c:spPr>
                <c:marker>
                  <c:symbol val="x"/>
                  <c:size val="8"/>
                  <c:spPr>
                    <a:solidFill>
                      <a:srgbClr val="0000FF"/>
                    </a:solidFill>
                    <a:ln>
                      <a:solidFill>
                        <a:srgbClr val="0000FF"/>
                      </a:solidFill>
                      <a:prstDash val="solid"/>
                    </a:ln>
                  </c:spPr>
                </c:marker>
                <c:cat>
                  <c:strRef>
                    <c:extLst>
                      <c:ext uri="{02D57815-91ED-43cb-92C2-25804820EDAC}">
                        <c15:formulaRef>
                          <c15:sqref>Graph!$B$4:$G$4</c15:sqref>
                        </c15:formulaRef>
                      </c:ext>
                    </c:extLst>
                    <c:strCache>
                      <c:ptCount val="6"/>
                      <c:pt idx="0">
                        <c:v>JAN</c:v>
                      </c:pt>
                      <c:pt idx="1">
                        <c:v>FEB</c:v>
                      </c:pt>
                      <c:pt idx="2">
                        <c:v>MAR</c:v>
                      </c:pt>
                      <c:pt idx="3">
                        <c:v>APR</c:v>
                      </c:pt>
                      <c:pt idx="4">
                        <c:v>MAY</c:v>
                      </c:pt>
                      <c:pt idx="5">
                        <c:v>JUNE</c:v>
                      </c:pt>
                    </c:strCache>
                  </c:strRef>
                </c:cat>
                <c:val>
                  <c:numRef>
                    <c:extLst>
                      <c:ext uri="{02D57815-91ED-43cb-92C2-25804820EDAC}">
                        <c15:formulaRef>
                          <c15:sqref>Graph!#REF!</c15:sqref>
                        </c15:formulaRef>
                      </c:ext>
                    </c:extLst>
                    <c:numCache>
                      <c:formatCode>General</c:formatCode>
                      <c:ptCount val="1"/>
                      <c:pt idx="0">
                        <c:v>1</c:v>
                      </c:pt>
                    </c:numCache>
                  </c:numRef>
                </c:val>
                <c:smooth val="0"/>
              </c15:ser>
            </c15:filteredLineSeries>
          </c:ext>
        </c:extLst>
      </c:lineChart>
      <c:catAx>
        <c:axId val="278155104"/>
        <c:scaling>
          <c:orientation val="minMax"/>
        </c:scaling>
        <c:delete val="0"/>
        <c:axPos val="b"/>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278155664"/>
        <c:crossesAt val="0"/>
        <c:auto val="0"/>
        <c:lblAlgn val="ctr"/>
        <c:lblOffset val="100"/>
        <c:tickLblSkip val="1"/>
        <c:tickMarkSkip val="1"/>
        <c:noMultiLvlLbl val="0"/>
      </c:catAx>
      <c:valAx>
        <c:axId val="278155664"/>
        <c:scaling>
          <c:orientation val="minMax"/>
          <c:max val="300000"/>
          <c:min val="10000"/>
        </c:scaling>
        <c:delete val="0"/>
        <c:axPos val="l"/>
        <c:minorGridlines>
          <c:spPr>
            <a:ln w="3175">
              <a:solidFill>
                <a:srgbClr val="000000"/>
              </a:solidFill>
              <a:prstDash val="solid"/>
            </a:ln>
          </c:spPr>
        </c:minorGridlines>
        <c:title>
          <c:tx>
            <c:rich>
              <a:bodyPr/>
              <a:lstStyle/>
              <a:p>
                <a:pPr>
                  <a:defRPr sz="1000" b="1" i="0" u="none" strike="noStrike" baseline="0">
                    <a:solidFill>
                      <a:srgbClr val="000000"/>
                    </a:solidFill>
                    <a:latin typeface="Arial"/>
                    <a:ea typeface="Arial"/>
                    <a:cs typeface="Arial"/>
                  </a:defRPr>
                </a:pPr>
                <a:r>
                  <a:rPr lang="en-PH"/>
                  <a:t>LEVELS (P MIllion)</a:t>
                </a:r>
              </a:p>
            </c:rich>
          </c:tx>
          <c:layout>
            <c:manualLayout>
              <c:xMode val="edge"/>
              <c:yMode val="edge"/>
              <c:x val="0.16649332080704141"/>
              <c:y val="0.3256533302931342"/>
            </c:manualLayout>
          </c:layout>
          <c:overlay val="0"/>
          <c:spPr>
            <a:noFill/>
            <a:ln w="25400">
              <a:noFill/>
            </a:ln>
          </c:spPr>
        </c:title>
        <c:numFmt formatCode="_(* #,##0_);_(* \(#,##0\);_(* &quot;-&quot;_);_(@_)"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278155104"/>
        <c:crosses val="autoZero"/>
        <c:crossBetween val="between"/>
        <c:majorUnit val="20000"/>
        <c:minorUnit val="10000"/>
      </c:valAx>
      <c:catAx>
        <c:axId val="278156224"/>
        <c:scaling>
          <c:orientation val="minMax"/>
        </c:scaling>
        <c:delete val="1"/>
        <c:axPos val="b"/>
        <c:numFmt formatCode="General" sourceLinked="1"/>
        <c:majorTickMark val="out"/>
        <c:minorTickMark val="none"/>
        <c:tickLblPos val="nextTo"/>
        <c:crossAx val="278156784"/>
        <c:crossesAt val="85"/>
        <c:auto val="0"/>
        <c:lblAlgn val="ctr"/>
        <c:lblOffset val="100"/>
        <c:noMultiLvlLbl val="0"/>
      </c:catAx>
      <c:valAx>
        <c:axId val="278156784"/>
        <c:scaling>
          <c:orientation val="minMax"/>
          <c:max val="150"/>
          <c:min val="10"/>
        </c:scaling>
        <c:delete val="0"/>
        <c:axPos val="r"/>
        <c:title>
          <c:tx>
            <c:rich>
              <a:bodyPr rot="5400000" vert="horz"/>
              <a:lstStyle/>
              <a:p>
                <a:pPr algn="ctr">
                  <a:defRPr sz="1000" b="1" i="0" u="none" strike="noStrike" baseline="0">
                    <a:solidFill>
                      <a:srgbClr val="000000"/>
                    </a:solidFill>
                    <a:latin typeface="Arial"/>
                    <a:ea typeface="Arial"/>
                    <a:cs typeface="Arial"/>
                  </a:defRPr>
                </a:pPr>
                <a:r>
                  <a:rPr lang="en-PH"/>
                  <a:t>NCA UTILIZATION RATES (%)</a:t>
                </a:r>
              </a:p>
            </c:rich>
          </c:tx>
          <c:layout>
            <c:manualLayout>
              <c:xMode val="edge"/>
              <c:yMode val="edge"/>
              <c:x val="0.97775688808129768"/>
              <c:y val="0.30261185093798759"/>
            </c:manualLayout>
          </c:layout>
          <c:overlay val="0"/>
          <c:spPr>
            <a:noFill/>
            <a:ln w="25400">
              <a:noFill/>
            </a:ln>
          </c:spPr>
        </c:title>
        <c:numFmt formatCode="_(* #,##0_);_(* \(#,##0\);_(* &quot;-&quot;_);_(@_)"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278156224"/>
        <c:crosses val="max"/>
        <c:crossBetween val="between"/>
        <c:majorUnit val="10"/>
        <c:minorUnit val="1"/>
      </c:valAx>
      <c:dTable>
        <c:showHorzBorder val="1"/>
        <c:showVertBorder val="1"/>
        <c:showOutline val="1"/>
        <c:showKeys val="1"/>
        <c:spPr>
          <a:ln w="3175">
            <a:solidFill>
              <a:srgbClr val="000000"/>
            </a:solidFill>
            <a:prstDash val="solid"/>
          </a:ln>
        </c:spPr>
        <c:txPr>
          <a:bodyPr/>
          <a:lstStyle/>
          <a:p>
            <a:pPr rtl="0">
              <a:defRPr sz="1000" b="0" i="0" u="none" strike="noStrike" baseline="0">
                <a:solidFill>
                  <a:srgbClr val="000000"/>
                </a:solidFill>
                <a:latin typeface="Cambria"/>
                <a:ea typeface="Cambria"/>
                <a:cs typeface="Cambria"/>
              </a:defRPr>
            </a:pPr>
            <a:endParaRPr lang="en-US"/>
          </a:p>
        </c:txPr>
      </c:dTable>
      <c:spPr>
        <a:solidFill>
          <a:srgbClr val="FFFFFF"/>
        </a:solidFill>
        <a:ln w="12700">
          <a:solidFill>
            <a:srgbClr val="FFFFFF"/>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123825</xdr:colOff>
      <xdr:row>9</xdr:row>
      <xdr:rowOff>9525</xdr:rowOff>
    </xdr:from>
    <xdr:to>
      <xdr:col>10</xdr:col>
      <xdr:colOff>619125</xdr:colOff>
      <xdr:row>47</xdr:row>
      <xdr:rowOff>57150</xdr:rowOff>
    </xdr:to>
    <xdr:graphicFrame macro="">
      <xdr:nvGraphicFramePr>
        <xdr:cNvPr id="307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67"/>
  <sheetViews>
    <sheetView view="pageBreakPreview" zoomScaleNormal="100" zoomScaleSheetLayoutView="100" workbookViewId="0">
      <pane xSplit="2" ySplit="6" topLeftCell="C22" activePane="bottomRight" state="frozen"/>
      <selection activeCell="A5" sqref="A5:B7"/>
      <selection pane="topRight" activeCell="A5" sqref="A5:B7"/>
      <selection pane="bottomLeft" activeCell="A5" sqref="A5:B7"/>
      <selection pane="bottomRight" activeCell="B46" sqref="B46"/>
    </sheetView>
  </sheetViews>
  <sheetFormatPr defaultRowHeight="12.75" x14ac:dyDescent="0.2"/>
  <cols>
    <col min="1" max="1" width="2.140625" style="77" customWidth="1"/>
    <col min="2" max="2" width="44.42578125" style="77" customWidth="1"/>
    <col min="3" max="11" width="14.85546875" style="6" customWidth="1"/>
    <col min="12" max="13" width="12.28515625" style="6" customWidth="1"/>
    <col min="14" max="16384" width="9.140625" style="6"/>
  </cols>
  <sheetData>
    <row r="1" spans="1:14" ht="14.25" x14ac:dyDescent="0.2">
      <c r="A1" s="76" t="s">
        <v>13</v>
      </c>
      <c r="B1" s="76"/>
      <c r="C1" s="76"/>
      <c r="D1" s="76"/>
      <c r="E1" s="76"/>
      <c r="F1" s="76"/>
      <c r="G1" s="76"/>
      <c r="H1" s="76"/>
      <c r="I1" s="76"/>
      <c r="J1" s="76"/>
      <c r="K1" s="76"/>
      <c r="L1" s="76"/>
      <c r="M1" s="76"/>
      <c r="N1" s="76"/>
    </row>
    <row r="2" spans="1:14" x14ac:dyDescent="0.2">
      <c r="A2" s="77" t="s">
        <v>306</v>
      </c>
    </row>
    <row r="3" spans="1:14" x14ac:dyDescent="0.2">
      <c r="A3" s="77" t="s">
        <v>14</v>
      </c>
    </row>
    <row r="5" spans="1:14" s="78" customFormat="1" ht="21" customHeight="1" x14ac:dyDescent="0.2">
      <c r="A5" s="101" t="s">
        <v>15</v>
      </c>
      <c r="B5" s="101"/>
      <c r="C5" s="102" t="s">
        <v>16</v>
      </c>
      <c r="D5" s="102"/>
      <c r="E5" s="102"/>
      <c r="F5" s="102" t="s">
        <v>17</v>
      </c>
      <c r="G5" s="102"/>
      <c r="H5" s="102"/>
      <c r="I5" s="102" t="s">
        <v>18</v>
      </c>
      <c r="J5" s="102"/>
      <c r="K5" s="102"/>
      <c r="L5" s="102" t="s">
        <v>19</v>
      </c>
      <c r="M5" s="102"/>
    </row>
    <row r="6" spans="1:14" s="78" customFormat="1" ht="25.5" x14ac:dyDescent="0.2">
      <c r="A6" s="101"/>
      <c r="B6" s="101"/>
      <c r="C6" s="79" t="s">
        <v>20</v>
      </c>
      <c r="D6" s="79" t="s">
        <v>21</v>
      </c>
      <c r="E6" s="79" t="s">
        <v>319</v>
      </c>
      <c r="F6" s="79" t="s">
        <v>20</v>
      </c>
      <c r="G6" s="79" t="s">
        <v>21</v>
      </c>
      <c r="H6" s="79" t="s">
        <v>319</v>
      </c>
      <c r="I6" s="79" t="s">
        <v>20</v>
      </c>
      <c r="J6" s="79" t="s">
        <v>21</v>
      </c>
      <c r="K6" s="79" t="s">
        <v>319</v>
      </c>
      <c r="L6" s="79" t="s">
        <v>20</v>
      </c>
      <c r="M6" s="79" t="s">
        <v>319</v>
      </c>
    </row>
    <row r="7" spans="1:14" x14ac:dyDescent="0.2">
      <c r="A7" s="80"/>
      <c r="B7" s="80"/>
      <c r="C7" s="81"/>
      <c r="D7" s="81"/>
      <c r="E7" s="81"/>
      <c r="F7" s="81"/>
      <c r="G7" s="81"/>
      <c r="H7" s="81"/>
      <c r="I7" s="81"/>
      <c r="J7" s="81"/>
      <c r="K7" s="81"/>
      <c r="L7" s="95"/>
      <c r="M7" s="95"/>
    </row>
    <row r="8" spans="1:14" s="84" customFormat="1" x14ac:dyDescent="0.2">
      <c r="A8" s="82" t="s">
        <v>22</v>
      </c>
      <c r="B8" s="82"/>
      <c r="C8" s="83">
        <f t="shared" ref="C8:K8" si="0">+C10+C48</f>
        <v>622353741.20138001</v>
      </c>
      <c r="D8" s="83">
        <f t="shared" si="0"/>
        <v>712979037.15907001</v>
      </c>
      <c r="E8" s="83">
        <f t="shared" si="0"/>
        <v>1335332778.3604498</v>
      </c>
      <c r="F8" s="83">
        <f t="shared" si="0"/>
        <v>614612487.52819002</v>
      </c>
      <c r="G8" s="83">
        <f t="shared" si="0"/>
        <v>691684543.37988997</v>
      </c>
      <c r="H8" s="83">
        <f t="shared" si="0"/>
        <v>1306297030.9080801</v>
      </c>
      <c r="I8" s="83">
        <f t="shared" si="0"/>
        <v>7741253.6731899818</v>
      </c>
      <c r="J8" s="83">
        <f t="shared" si="0"/>
        <v>21294493.77918005</v>
      </c>
      <c r="K8" s="83">
        <f t="shared" si="0"/>
        <v>29035747.45237004</v>
      </c>
      <c r="L8" s="96">
        <f>+F8/C8*100</f>
        <v>98.756132861313489</v>
      </c>
      <c r="M8" s="96">
        <f>+H8/E8*100</f>
        <v>97.825579666514258</v>
      </c>
    </row>
    <row r="9" spans="1:14" x14ac:dyDescent="0.2">
      <c r="C9" s="81"/>
      <c r="D9" s="81"/>
      <c r="E9" s="81"/>
      <c r="F9" s="81"/>
      <c r="G9" s="81"/>
      <c r="H9" s="81"/>
      <c r="I9" s="81"/>
      <c r="J9" s="81"/>
      <c r="K9" s="81"/>
      <c r="L9" s="97"/>
      <c r="M9" s="97"/>
    </row>
    <row r="10" spans="1:14" ht="15" x14ac:dyDescent="0.35">
      <c r="A10" s="77" t="s">
        <v>23</v>
      </c>
      <c r="C10" s="85">
        <f t="shared" ref="C10:K10" si="1">SUM(C12:C46)</f>
        <v>463017072.56338006</v>
      </c>
      <c r="D10" s="85">
        <f t="shared" si="1"/>
        <v>547078808.87347996</v>
      </c>
      <c r="E10" s="85">
        <f t="shared" si="1"/>
        <v>1010095881.43686</v>
      </c>
      <c r="F10" s="85">
        <f t="shared" si="1"/>
        <v>455280081.56370002</v>
      </c>
      <c r="G10" s="85">
        <f t="shared" si="1"/>
        <v>525787997.92736</v>
      </c>
      <c r="H10" s="85">
        <f t="shared" si="1"/>
        <v>981068079.49106002</v>
      </c>
      <c r="I10" s="85">
        <f t="shared" si="1"/>
        <v>7736990.9996799966</v>
      </c>
      <c r="J10" s="85">
        <f t="shared" si="1"/>
        <v>21290810.946120054</v>
      </c>
      <c r="K10" s="85">
        <f t="shared" si="1"/>
        <v>29027801.945800059</v>
      </c>
      <c r="L10" s="97">
        <f>+F10/C10*100</f>
        <v>98.329005244483511</v>
      </c>
      <c r="M10" s="97">
        <f>+H10/E10*100</f>
        <v>97.126233016165955</v>
      </c>
    </row>
    <row r="11" spans="1:14" x14ac:dyDescent="0.2">
      <c r="C11" s="81"/>
      <c r="D11" s="81"/>
      <c r="E11" s="81"/>
      <c r="F11" s="81"/>
      <c r="G11" s="81"/>
      <c r="H11" s="81"/>
      <c r="I11" s="81"/>
      <c r="J11" s="81"/>
      <c r="K11" s="81"/>
      <c r="L11" s="97"/>
      <c r="M11" s="97"/>
    </row>
    <row r="12" spans="1:14" x14ac:dyDescent="0.2">
      <c r="B12" s="7" t="s">
        <v>24</v>
      </c>
      <c r="C12" s="81">
        <v>3574118.8149999999</v>
      </c>
      <c r="D12" s="81">
        <v>4869638.3619999997</v>
      </c>
      <c r="E12" s="81">
        <f t="shared" ref="E12:E46" si="2">SUM(C12:D12)</f>
        <v>8443757.1769999992</v>
      </c>
      <c r="F12" s="81">
        <v>3554494.5268000001</v>
      </c>
      <c r="G12" s="81">
        <v>4681535.0509199994</v>
      </c>
      <c r="H12" s="81">
        <f t="shared" ref="H12:H46" si="3">SUM(F12:G12)</f>
        <v>8236029.5777199995</v>
      </c>
      <c r="I12" s="81">
        <f t="shared" ref="I12:J46" si="4">+C12-F12</f>
        <v>19624.288199999835</v>
      </c>
      <c r="J12" s="81">
        <f t="shared" si="4"/>
        <v>188103.31108000036</v>
      </c>
      <c r="K12" s="81">
        <f t="shared" ref="K12:K46" si="5">SUM(I12:J12)</f>
        <v>207727.5992800002</v>
      </c>
      <c r="L12" s="97">
        <f t="shared" ref="L12:L46" si="6">+F12/C12*100</f>
        <v>99.450933524715524</v>
      </c>
      <c r="M12" s="97">
        <f t="shared" ref="M12:M46" si="7">+H12/E12*100</f>
        <v>97.539867680635936</v>
      </c>
    </row>
    <row r="13" spans="1:14" x14ac:dyDescent="0.2">
      <c r="B13" s="7" t="s">
        <v>25</v>
      </c>
      <c r="C13" s="81">
        <v>1363837</v>
      </c>
      <c r="D13" s="81">
        <v>1415570.8489999999</v>
      </c>
      <c r="E13" s="81">
        <f t="shared" si="2"/>
        <v>2779407.8489999999</v>
      </c>
      <c r="F13" s="81">
        <v>1132968.4925599999</v>
      </c>
      <c r="G13" s="81">
        <v>1263655.45991</v>
      </c>
      <c r="H13" s="81">
        <f t="shared" si="3"/>
        <v>2396623.9524699999</v>
      </c>
      <c r="I13" s="81">
        <f t="shared" si="4"/>
        <v>230868.50744000007</v>
      </c>
      <c r="J13" s="81">
        <f t="shared" si="4"/>
        <v>151915.38908999995</v>
      </c>
      <c r="K13" s="81">
        <f t="shared" si="5"/>
        <v>382783.89653000003</v>
      </c>
      <c r="L13" s="97">
        <f t="shared" si="6"/>
        <v>83.072133441166358</v>
      </c>
      <c r="M13" s="97">
        <f t="shared" si="7"/>
        <v>86.227861568869017</v>
      </c>
    </row>
    <row r="14" spans="1:14" x14ac:dyDescent="0.2">
      <c r="B14" s="7" t="s">
        <v>26</v>
      </c>
      <c r="C14" s="81">
        <v>122537.55499999999</v>
      </c>
      <c r="D14" s="81">
        <v>109248</v>
      </c>
      <c r="E14" s="81">
        <f t="shared" si="2"/>
        <v>231785.55499999999</v>
      </c>
      <c r="F14" s="81">
        <v>122516.85577000002</v>
      </c>
      <c r="G14" s="81">
        <v>107082.33627999997</v>
      </c>
      <c r="H14" s="81">
        <f t="shared" si="3"/>
        <v>229599.19205000001</v>
      </c>
      <c r="I14" s="81">
        <f t="shared" si="4"/>
        <v>20.699229999969248</v>
      </c>
      <c r="J14" s="81">
        <f t="shared" si="4"/>
        <v>2165.6637200000259</v>
      </c>
      <c r="K14" s="81">
        <f t="shared" si="5"/>
        <v>2186.3629499999952</v>
      </c>
      <c r="L14" s="97">
        <f t="shared" si="6"/>
        <v>99.983107848038941</v>
      </c>
      <c r="M14" s="97">
        <f t="shared" si="7"/>
        <v>99.056730282437158</v>
      </c>
    </row>
    <row r="15" spans="1:14" x14ac:dyDescent="0.2">
      <c r="B15" s="7" t="s">
        <v>27</v>
      </c>
      <c r="C15" s="81">
        <v>1521088.3640000001</v>
      </c>
      <c r="D15" s="81">
        <v>2026588.2784899999</v>
      </c>
      <c r="E15" s="81">
        <f t="shared" si="2"/>
        <v>3547676.64249</v>
      </c>
      <c r="F15" s="81">
        <v>1507395.3011799997</v>
      </c>
      <c r="G15" s="81">
        <v>2015978.4681899997</v>
      </c>
      <c r="H15" s="81">
        <f t="shared" si="3"/>
        <v>3523373.7693699994</v>
      </c>
      <c r="I15" s="81">
        <f t="shared" si="4"/>
        <v>13693.062820000341</v>
      </c>
      <c r="J15" s="81">
        <f t="shared" si="4"/>
        <v>10609.810300000245</v>
      </c>
      <c r="K15" s="81">
        <f t="shared" si="5"/>
        <v>24302.873120000586</v>
      </c>
      <c r="L15" s="97">
        <f t="shared" si="6"/>
        <v>99.099785183814575</v>
      </c>
      <c r="M15" s="97">
        <f t="shared" si="7"/>
        <v>99.314963691196411</v>
      </c>
    </row>
    <row r="16" spans="1:14" x14ac:dyDescent="0.2">
      <c r="B16" s="7" t="s">
        <v>28</v>
      </c>
      <c r="C16" s="81">
        <v>7063936.6050000004</v>
      </c>
      <c r="D16" s="81">
        <v>7143377.7009299994</v>
      </c>
      <c r="E16" s="81">
        <f t="shared" si="2"/>
        <v>14207314.30593</v>
      </c>
      <c r="F16" s="81">
        <v>6701675.8947699992</v>
      </c>
      <c r="G16" s="81">
        <v>7048733.3386900006</v>
      </c>
      <c r="H16" s="81">
        <f t="shared" si="3"/>
        <v>13750409.23346</v>
      </c>
      <c r="I16" s="81">
        <f t="shared" si="4"/>
        <v>362260.71023000125</v>
      </c>
      <c r="J16" s="81">
        <f t="shared" si="4"/>
        <v>94644.362239998765</v>
      </c>
      <c r="K16" s="81">
        <f t="shared" si="5"/>
        <v>456905.07247000001</v>
      </c>
      <c r="L16" s="97">
        <f t="shared" si="6"/>
        <v>94.871687976735444</v>
      </c>
      <c r="M16" s="97">
        <f t="shared" si="7"/>
        <v>96.784015172527774</v>
      </c>
    </row>
    <row r="17" spans="2:13" x14ac:dyDescent="0.2">
      <c r="B17" s="7" t="s">
        <v>310</v>
      </c>
      <c r="C17" s="81">
        <v>945383.16599999997</v>
      </c>
      <c r="D17" s="81">
        <v>888699.58999999985</v>
      </c>
      <c r="E17" s="81">
        <f t="shared" si="2"/>
        <v>1834082.7559999998</v>
      </c>
      <c r="F17" s="81">
        <v>881215.90165000013</v>
      </c>
      <c r="G17" s="81">
        <v>831049.37026999984</v>
      </c>
      <c r="H17" s="81">
        <f t="shared" si="3"/>
        <v>1712265.27192</v>
      </c>
      <c r="I17" s="81">
        <f t="shared" si="4"/>
        <v>64167.264349999838</v>
      </c>
      <c r="J17" s="81">
        <f t="shared" si="4"/>
        <v>57650.219730000012</v>
      </c>
      <c r="K17" s="81">
        <f t="shared" si="5"/>
        <v>121817.48407999985</v>
      </c>
      <c r="L17" s="97">
        <f t="shared" si="6"/>
        <v>93.212565374789008</v>
      </c>
      <c r="M17" s="97">
        <f t="shared" si="7"/>
        <v>93.358124998368396</v>
      </c>
    </row>
    <row r="18" spans="2:13" x14ac:dyDescent="0.2">
      <c r="B18" s="7" t="s">
        <v>29</v>
      </c>
      <c r="C18" s="81">
        <v>95472075.252349988</v>
      </c>
      <c r="D18" s="81">
        <v>152861563.82273</v>
      </c>
      <c r="E18" s="81">
        <f t="shared" si="2"/>
        <v>248333639.07507998</v>
      </c>
      <c r="F18" s="81">
        <v>95132621.913390011</v>
      </c>
      <c r="G18" s="81">
        <v>140765027.84168997</v>
      </c>
      <c r="H18" s="81">
        <f t="shared" si="3"/>
        <v>235897649.75507998</v>
      </c>
      <c r="I18" s="81">
        <f t="shared" si="4"/>
        <v>339453.33895997703</v>
      </c>
      <c r="J18" s="81">
        <f t="shared" si="4"/>
        <v>12096535.981040031</v>
      </c>
      <c r="K18" s="81">
        <f t="shared" si="5"/>
        <v>12435989.320000008</v>
      </c>
      <c r="L18" s="97">
        <f t="shared" si="6"/>
        <v>99.644447511942374</v>
      </c>
      <c r="M18" s="97">
        <f t="shared" si="7"/>
        <v>94.992225231218015</v>
      </c>
    </row>
    <row r="19" spans="2:13" x14ac:dyDescent="0.2">
      <c r="B19" s="7" t="s">
        <v>30</v>
      </c>
      <c r="C19" s="81">
        <v>11838386.620640002</v>
      </c>
      <c r="D19" s="81">
        <v>16674774.537679996</v>
      </c>
      <c r="E19" s="81">
        <f t="shared" si="2"/>
        <v>28513161.158319999</v>
      </c>
      <c r="F19" s="81">
        <v>11641790.60139</v>
      </c>
      <c r="G19" s="81">
        <v>16371661.29411</v>
      </c>
      <c r="H19" s="81">
        <f t="shared" si="3"/>
        <v>28013451.895500001</v>
      </c>
      <c r="I19" s="81">
        <f t="shared" si="4"/>
        <v>196596.01925000176</v>
      </c>
      <c r="J19" s="81">
        <f t="shared" si="4"/>
        <v>303113.24356999621</v>
      </c>
      <c r="K19" s="81">
        <f t="shared" si="5"/>
        <v>499709.26281999797</v>
      </c>
      <c r="L19" s="97">
        <f t="shared" si="6"/>
        <v>98.339334357375691</v>
      </c>
      <c r="M19" s="97">
        <f t="shared" si="7"/>
        <v>98.24744348742901</v>
      </c>
    </row>
    <row r="20" spans="2:13" x14ac:dyDescent="0.2">
      <c r="B20" s="7" t="s">
        <v>31</v>
      </c>
      <c r="C20" s="81">
        <v>494075.43099999998</v>
      </c>
      <c r="D20" s="81">
        <v>363381.34200000006</v>
      </c>
      <c r="E20" s="81">
        <f t="shared" si="2"/>
        <v>857456.77300000004</v>
      </c>
      <c r="F20" s="81">
        <v>360798.80075000005</v>
      </c>
      <c r="G20" s="81">
        <v>300220.8243199999</v>
      </c>
      <c r="H20" s="81">
        <f t="shared" si="3"/>
        <v>661019.62506999995</v>
      </c>
      <c r="I20" s="81">
        <f t="shared" si="4"/>
        <v>133276.63024999993</v>
      </c>
      <c r="J20" s="81">
        <f t="shared" si="4"/>
        <v>63160.517680000165</v>
      </c>
      <c r="K20" s="81">
        <f t="shared" si="5"/>
        <v>196437.14793000009</v>
      </c>
      <c r="L20" s="97">
        <f t="shared" si="6"/>
        <v>73.025043973498057</v>
      </c>
      <c r="M20" s="97">
        <f t="shared" si="7"/>
        <v>77.090722924407984</v>
      </c>
    </row>
    <row r="21" spans="2:13" x14ac:dyDescent="0.2">
      <c r="B21" s="7" t="s">
        <v>32</v>
      </c>
      <c r="C21" s="81">
        <v>4428148.5920000002</v>
      </c>
      <c r="D21" s="81">
        <v>5825581.65099</v>
      </c>
      <c r="E21" s="81">
        <f t="shared" si="2"/>
        <v>10253730.24299</v>
      </c>
      <c r="F21" s="81">
        <v>4165140.7653399999</v>
      </c>
      <c r="G21" s="81">
        <v>5486391.4742299989</v>
      </c>
      <c r="H21" s="81">
        <f t="shared" si="3"/>
        <v>9651532.2395699993</v>
      </c>
      <c r="I21" s="81">
        <f t="shared" si="4"/>
        <v>263007.82666000025</v>
      </c>
      <c r="J21" s="81">
        <f t="shared" si="4"/>
        <v>339190.17676000111</v>
      </c>
      <c r="K21" s="81">
        <f t="shared" si="5"/>
        <v>602198.00342000136</v>
      </c>
      <c r="L21" s="97">
        <f t="shared" si="6"/>
        <v>94.060546497126225</v>
      </c>
      <c r="M21" s="97">
        <f t="shared" si="7"/>
        <v>94.127034853177491</v>
      </c>
    </row>
    <row r="22" spans="2:13" x14ac:dyDescent="0.2">
      <c r="B22" s="7" t="s">
        <v>33</v>
      </c>
      <c r="C22" s="81">
        <v>4453131.8420000002</v>
      </c>
      <c r="D22" s="81">
        <v>4653056.7032999843</v>
      </c>
      <c r="E22" s="81">
        <f t="shared" si="2"/>
        <v>9106188.5452999845</v>
      </c>
      <c r="F22" s="81">
        <v>4247622.1571199987</v>
      </c>
      <c r="G22" s="81">
        <v>4566092.6040400043</v>
      </c>
      <c r="H22" s="81">
        <f t="shared" si="3"/>
        <v>8813714.761160003</v>
      </c>
      <c r="I22" s="81">
        <f t="shared" si="4"/>
        <v>205509.68488000147</v>
      </c>
      <c r="J22" s="81">
        <f t="shared" si="4"/>
        <v>86964.099259980023</v>
      </c>
      <c r="K22" s="81">
        <f t="shared" si="5"/>
        <v>292473.78413998149</v>
      </c>
      <c r="L22" s="97">
        <f t="shared" si="6"/>
        <v>95.385052763501776</v>
      </c>
      <c r="M22" s="97">
        <f t="shared" si="7"/>
        <v>96.78818659766344</v>
      </c>
    </row>
    <row r="23" spans="2:13" x14ac:dyDescent="0.2">
      <c r="B23" s="7" t="s">
        <v>34</v>
      </c>
      <c r="C23" s="81">
        <v>3833225.0410000002</v>
      </c>
      <c r="D23" s="81">
        <v>4260417.3140000002</v>
      </c>
      <c r="E23" s="81">
        <f t="shared" si="2"/>
        <v>8093642.3550000004</v>
      </c>
      <c r="F23" s="81">
        <v>2321226.0109999999</v>
      </c>
      <c r="G23" s="81">
        <v>4259785.7434900003</v>
      </c>
      <c r="H23" s="81">
        <f t="shared" si="3"/>
        <v>6581011.7544900002</v>
      </c>
      <c r="I23" s="81">
        <f t="shared" si="4"/>
        <v>1511999.0300000003</v>
      </c>
      <c r="J23" s="81">
        <f t="shared" si="4"/>
        <v>631.57050999999046</v>
      </c>
      <c r="K23" s="81">
        <f t="shared" si="5"/>
        <v>1512630.6005100003</v>
      </c>
      <c r="L23" s="97">
        <f t="shared" si="6"/>
        <v>60.555432727592887</v>
      </c>
      <c r="M23" s="97">
        <f t="shared" si="7"/>
        <v>81.310879154728838</v>
      </c>
    </row>
    <row r="24" spans="2:13" x14ac:dyDescent="0.2">
      <c r="B24" s="7" t="s">
        <v>35</v>
      </c>
      <c r="C24" s="81">
        <v>16035769.19757</v>
      </c>
      <c r="D24" s="81">
        <v>22684452.637989994</v>
      </c>
      <c r="E24" s="81">
        <f t="shared" si="2"/>
        <v>38720221.835559994</v>
      </c>
      <c r="F24" s="81">
        <v>15468969.843879998</v>
      </c>
      <c r="G24" s="81">
        <v>22404779.585409999</v>
      </c>
      <c r="H24" s="81">
        <f t="shared" si="3"/>
        <v>37873749.429289997</v>
      </c>
      <c r="I24" s="81">
        <f t="shared" si="4"/>
        <v>566799.35369000211</v>
      </c>
      <c r="J24" s="81">
        <f t="shared" si="4"/>
        <v>279673.05257999524</v>
      </c>
      <c r="K24" s="81">
        <f t="shared" si="5"/>
        <v>846472.40626999736</v>
      </c>
      <c r="L24" s="97">
        <f t="shared" si="6"/>
        <v>96.465405889130068</v>
      </c>
      <c r="M24" s="97">
        <f t="shared" si="7"/>
        <v>97.813875111912168</v>
      </c>
    </row>
    <row r="25" spans="2:13" x14ac:dyDescent="0.2">
      <c r="B25" s="7" t="s">
        <v>36</v>
      </c>
      <c r="C25" s="81">
        <v>1183826.4790000001</v>
      </c>
      <c r="D25" s="81">
        <v>930149.92000000016</v>
      </c>
      <c r="E25" s="81">
        <f>SUM(C25:D25)</f>
        <v>2113976.3990000002</v>
      </c>
      <c r="F25" s="81">
        <v>1045854.29758</v>
      </c>
      <c r="G25" s="81">
        <v>678184.87562999991</v>
      </c>
      <c r="H25" s="81">
        <f>SUM(F25:G25)</f>
        <v>1724039.1732099999</v>
      </c>
      <c r="I25" s="81">
        <f>+C25-F25</f>
        <v>137972.18142000004</v>
      </c>
      <c r="J25" s="81">
        <f>+D25-G25</f>
        <v>251965.04437000025</v>
      </c>
      <c r="K25" s="81">
        <f>SUM(I25:J25)</f>
        <v>389937.22579000029</v>
      </c>
      <c r="L25" s="97">
        <f t="shared" si="6"/>
        <v>88.345236074078386</v>
      </c>
      <c r="M25" s="97">
        <f t="shared" si="7"/>
        <v>81.554324543336577</v>
      </c>
    </row>
    <row r="26" spans="2:13" x14ac:dyDescent="0.2">
      <c r="B26" s="7" t="s">
        <v>37</v>
      </c>
      <c r="C26" s="81">
        <v>50676152.602160007</v>
      </c>
      <c r="D26" s="81">
        <v>68976262.602490008</v>
      </c>
      <c r="E26" s="81">
        <f>SUM(C26:D26)</f>
        <v>119652415.20465001</v>
      </c>
      <c r="F26" s="81">
        <v>50356490.875079989</v>
      </c>
      <c r="G26" s="81">
        <v>68265326.498580009</v>
      </c>
      <c r="H26" s="81">
        <f>SUM(F26:G26)</f>
        <v>118621817.37366</v>
      </c>
      <c r="I26" s="81">
        <f>+C26-F26</f>
        <v>319661.72708001733</v>
      </c>
      <c r="J26" s="81">
        <f>+D26-G26</f>
        <v>710936.10390999913</v>
      </c>
      <c r="K26" s="81">
        <f>SUM(I26:J26)</f>
        <v>1030597.8309900165</v>
      </c>
      <c r="L26" s="97">
        <f t="shared" si="6"/>
        <v>99.369206795177277</v>
      </c>
      <c r="M26" s="97">
        <f t="shared" si="7"/>
        <v>99.138673607860468</v>
      </c>
    </row>
    <row r="27" spans="2:13" x14ac:dyDescent="0.2">
      <c r="B27" s="7" t="s">
        <v>38</v>
      </c>
      <c r="C27" s="81">
        <v>4464703.1739999996</v>
      </c>
      <c r="D27" s="81">
        <v>6198202.0760000004</v>
      </c>
      <c r="E27" s="81">
        <f t="shared" si="2"/>
        <v>10662905.25</v>
      </c>
      <c r="F27" s="81">
        <v>4370479.5208900003</v>
      </c>
      <c r="G27" s="81">
        <v>6063865.910790001</v>
      </c>
      <c r="H27" s="81">
        <f t="shared" si="3"/>
        <v>10434345.431680001</v>
      </c>
      <c r="I27" s="81">
        <f t="shared" si="4"/>
        <v>94223.653109999374</v>
      </c>
      <c r="J27" s="81">
        <f t="shared" si="4"/>
        <v>134336.16520999931</v>
      </c>
      <c r="K27" s="81">
        <f t="shared" si="5"/>
        <v>228559.81831999868</v>
      </c>
      <c r="L27" s="97">
        <f t="shared" si="6"/>
        <v>97.889587517067056</v>
      </c>
      <c r="M27" s="97">
        <f t="shared" si="7"/>
        <v>97.856495833347125</v>
      </c>
    </row>
    <row r="28" spans="2:13" x14ac:dyDescent="0.2">
      <c r="B28" s="77" t="s">
        <v>39</v>
      </c>
      <c r="C28" s="81">
        <v>2343006.9010000001</v>
      </c>
      <c r="D28" s="81">
        <v>2901039.0665499992</v>
      </c>
      <c r="E28" s="81">
        <f t="shared" si="2"/>
        <v>5244045.9675499992</v>
      </c>
      <c r="F28" s="81">
        <v>2086407.3112300001</v>
      </c>
      <c r="G28" s="81">
        <v>2886403.1117499992</v>
      </c>
      <c r="H28" s="81">
        <f t="shared" si="3"/>
        <v>4972810.4229799993</v>
      </c>
      <c r="I28" s="81">
        <f t="shared" si="4"/>
        <v>256599.58976999996</v>
      </c>
      <c r="J28" s="81">
        <f t="shared" si="4"/>
        <v>14635.954799999949</v>
      </c>
      <c r="K28" s="81">
        <f t="shared" si="5"/>
        <v>271235.54456999991</v>
      </c>
      <c r="L28" s="97">
        <f t="shared" si="6"/>
        <v>89.048278532151031</v>
      </c>
      <c r="M28" s="97">
        <f t="shared" si="7"/>
        <v>94.827742810639009</v>
      </c>
    </row>
    <row r="29" spans="2:13" x14ac:dyDescent="0.2">
      <c r="B29" s="77" t="s">
        <v>40</v>
      </c>
      <c r="C29" s="81">
        <v>48096490.75592</v>
      </c>
      <c r="D29" s="81">
        <v>56803067.13663999</v>
      </c>
      <c r="E29" s="81">
        <f t="shared" si="2"/>
        <v>104899557.89255999</v>
      </c>
      <c r="F29" s="81">
        <v>47977019.669589996</v>
      </c>
      <c r="G29" s="81">
        <v>56269515.190979987</v>
      </c>
      <c r="H29" s="81">
        <f t="shared" si="3"/>
        <v>104246534.86056998</v>
      </c>
      <c r="I29" s="81">
        <f t="shared" si="4"/>
        <v>119471.08633000404</v>
      </c>
      <c r="J29" s="81">
        <f t="shared" si="4"/>
        <v>533551.94566000253</v>
      </c>
      <c r="K29" s="81">
        <f t="shared" si="5"/>
        <v>653023.03199000657</v>
      </c>
      <c r="L29" s="97">
        <f t="shared" si="6"/>
        <v>99.751601240647076</v>
      </c>
      <c r="M29" s="97">
        <f t="shared" si="7"/>
        <v>99.377477803425208</v>
      </c>
    </row>
    <row r="30" spans="2:13" x14ac:dyDescent="0.2">
      <c r="B30" s="77" t="s">
        <v>41</v>
      </c>
      <c r="C30" s="81">
        <v>125069408.16296999</v>
      </c>
      <c r="D30" s="81">
        <v>103720359.52913003</v>
      </c>
      <c r="E30" s="81">
        <f t="shared" si="2"/>
        <v>228789767.69210002</v>
      </c>
      <c r="F30" s="81">
        <v>124838770.85425</v>
      </c>
      <c r="G30" s="81">
        <v>102824416.52355997</v>
      </c>
      <c r="H30" s="81">
        <f t="shared" si="3"/>
        <v>227663187.37780997</v>
      </c>
      <c r="I30" s="81">
        <f t="shared" si="4"/>
        <v>230637.30871999264</v>
      </c>
      <c r="J30" s="81">
        <f t="shared" si="4"/>
        <v>895943.00557005405</v>
      </c>
      <c r="K30" s="81">
        <f t="shared" si="5"/>
        <v>1126580.3142900467</v>
      </c>
      <c r="L30" s="97">
        <f t="shared" si="6"/>
        <v>99.815592548083814</v>
      </c>
      <c r="M30" s="97">
        <f t="shared" si="7"/>
        <v>99.507591477689601</v>
      </c>
    </row>
    <row r="31" spans="2:13" x14ac:dyDescent="0.2">
      <c r="B31" s="77" t="s">
        <v>42</v>
      </c>
      <c r="C31" s="81">
        <v>5069273.1749999998</v>
      </c>
      <c r="D31" s="81">
        <v>4711534.426</v>
      </c>
      <c r="E31" s="81">
        <f t="shared" si="2"/>
        <v>9780807.6009999998</v>
      </c>
      <c r="F31" s="81">
        <v>4870502.0774400001</v>
      </c>
      <c r="G31" s="81">
        <v>4646809.5562000005</v>
      </c>
      <c r="H31" s="81">
        <f t="shared" si="3"/>
        <v>9517311.6336400006</v>
      </c>
      <c r="I31" s="81">
        <f t="shared" si="4"/>
        <v>198771.09755999967</v>
      </c>
      <c r="J31" s="81">
        <f t="shared" si="4"/>
        <v>64724.86979999952</v>
      </c>
      <c r="K31" s="81">
        <f t="shared" si="5"/>
        <v>263495.96735999919</v>
      </c>
      <c r="L31" s="97">
        <f t="shared" si="6"/>
        <v>96.078903410842528</v>
      </c>
      <c r="M31" s="97">
        <f t="shared" si="7"/>
        <v>97.305989667631749</v>
      </c>
    </row>
    <row r="32" spans="2:13" x14ac:dyDescent="0.2">
      <c r="B32" s="77" t="s">
        <v>43</v>
      </c>
      <c r="C32" s="81">
        <v>26180293.585999999</v>
      </c>
      <c r="D32" s="81">
        <v>26980502.880760003</v>
      </c>
      <c r="E32" s="81">
        <f t="shared" si="2"/>
        <v>53160796.466760002</v>
      </c>
      <c r="F32" s="81">
        <v>24720755.870050002</v>
      </c>
      <c r="G32" s="81">
        <v>25225186.486809995</v>
      </c>
      <c r="H32" s="81">
        <f t="shared" si="3"/>
        <v>49945942.356859997</v>
      </c>
      <c r="I32" s="81">
        <f t="shared" si="4"/>
        <v>1459537.7159499973</v>
      </c>
      <c r="J32" s="81">
        <f t="shared" si="4"/>
        <v>1755316.3939500079</v>
      </c>
      <c r="K32" s="81">
        <f t="shared" si="5"/>
        <v>3214854.1099000052</v>
      </c>
      <c r="L32" s="97">
        <f t="shared" si="6"/>
        <v>94.425052144065759</v>
      </c>
      <c r="M32" s="97">
        <f t="shared" si="7"/>
        <v>93.952584754989203</v>
      </c>
    </row>
    <row r="33" spans="1:13" x14ac:dyDescent="0.2">
      <c r="B33" s="77" t="s">
        <v>44</v>
      </c>
      <c r="C33" s="81">
        <v>607236.826</v>
      </c>
      <c r="D33" s="81">
        <v>817441.64799999993</v>
      </c>
      <c r="E33" s="81">
        <f t="shared" si="2"/>
        <v>1424678.4739999999</v>
      </c>
      <c r="F33" s="81">
        <v>588592.76138000004</v>
      </c>
      <c r="G33" s="81">
        <v>732335.55844999989</v>
      </c>
      <c r="H33" s="81">
        <f t="shared" si="3"/>
        <v>1320928.3198299999</v>
      </c>
      <c r="I33" s="81">
        <f t="shared" si="4"/>
        <v>18644.064619999961</v>
      </c>
      <c r="J33" s="81">
        <f t="shared" si="4"/>
        <v>85106.089550000033</v>
      </c>
      <c r="K33" s="81">
        <f t="shared" si="5"/>
        <v>103750.15416999999</v>
      </c>
      <c r="L33" s="97">
        <f t="shared" si="6"/>
        <v>96.92968808515576</v>
      </c>
      <c r="M33" s="97">
        <f t="shared" si="7"/>
        <v>92.717644292139425</v>
      </c>
    </row>
    <row r="34" spans="1:13" x14ac:dyDescent="0.2">
      <c r="B34" s="77" t="s">
        <v>45</v>
      </c>
      <c r="C34" s="81">
        <v>1154805.2660000001</v>
      </c>
      <c r="D34" s="81">
        <v>4770512.15362</v>
      </c>
      <c r="E34" s="81">
        <f t="shared" si="2"/>
        <v>5925317.4196199998</v>
      </c>
      <c r="F34" s="81">
        <v>1134868.1435999998</v>
      </c>
      <c r="G34" s="81">
        <v>4541651.2024000008</v>
      </c>
      <c r="H34" s="81">
        <f t="shared" si="3"/>
        <v>5676519.3460000008</v>
      </c>
      <c r="I34" s="81">
        <f t="shared" si="4"/>
        <v>19937.122400000226</v>
      </c>
      <c r="J34" s="81">
        <f t="shared" si="4"/>
        <v>228860.95121999923</v>
      </c>
      <c r="K34" s="81">
        <f t="shared" si="5"/>
        <v>248798.07361999946</v>
      </c>
      <c r="L34" s="97">
        <f t="shared" si="6"/>
        <v>98.273551135676911</v>
      </c>
      <c r="M34" s="97">
        <f t="shared" si="7"/>
        <v>95.80110134190997</v>
      </c>
    </row>
    <row r="35" spans="1:13" x14ac:dyDescent="0.2">
      <c r="B35" s="77" t="s">
        <v>46</v>
      </c>
      <c r="C35" s="81">
        <v>7961046.2209999999</v>
      </c>
      <c r="D35" s="81">
        <v>9366651.7595999986</v>
      </c>
      <c r="E35" s="81">
        <f t="shared" si="2"/>
        <v>17327697.980599999</v>
      </c>
      <c r="F35" s="81">
        <v>7943894.4730400005</v>
      </c>
      <c r="G35" s="81">
        <v>8826348.61369</v>
      </c>
      <c r="H35" s="81">
        <f t="shared" si="3"/>
        <v>16770243.08673</v>
      </c>
      <c r="I35" s="81">
        <f t="shared" si="4"/>
        <v>17151.747959999368</v>
      </c>
      <c r="J35" s="81">
        <f t="shared" si="4"/>
        <v>540303.14590999857</v>
      </c>
      <c r="K35" s="81">
        <f t="shared" si="5"/>
        <v>557454.89386999793</v>
      </c>
      <c r="L35" s="97">
        <f t="shared" si="6"/>
        <v>99.784554096486005</v>
      </c>
      <c r="M35" s="97">
        <f t="shared" si="7"/>
        <v>96.782868131161308</v>
      </c>
    </row>
    <row r="36" spans="1:13" x14ac:dyDescent="0.2">
      <c r="B36" s="86" t="s">
        <v>47</v>
      </c>
      <c r="C36" s="81">
        <v>1337025.7590000001</v>
      </c>
      <c r="D36" s="81">
        <v>2083860.75807</v>
      </c>
      <c r="E36" s="81">
        <f t="shared" si="2"/>
        <v>3420886.5170700001</v>
      </c>
      <c r="F36" s="81">
        <v>1297791.4149499999</v>
      </c>
      <c r="G36" s="81">
        <v>1632577.6491499993</v>
      </c>
      <c r="H36" s="81">
        <f t="shared" si="3"/>
        <v>2930369.0640999991</v>
      </c>
      <c r="I36" s="81">
        <f t="shared" si="4"/>
        <v>39234.344050000189</v>
      </c>
      <c r="J36" s="81">
        <f t="shared" si="4"/>
        <v>451283.10892000073</v>
      </c>
      <c r="K36" s="81">
        <f t="shared" si="5"/>
        <v>490517.45297000092</v>
      </c>
      <c r="L36" s="97">
        <f t="shared" si="6"/>
        <v>97.065550623396774</v>
      </c>
      <c r="M36" s="97">
        <f t="shared" si="7"/>
        <v>85.661101281134265</v>
      </c>
    </row>
    <row r="37" spans="1:13" x14ac:dyDescent="0.2">
      <c r="B37" s="77" t="s">
        <v>48</v>
      </c>
      <c r="C37" s="81">
        <v>299320.76400000002</v>
      </c>
      <c r="D37" s="81">
        <v>363434.03699999995</v>
      </c>
      <c r="E37" s="81">
        <f t="shared" si="2"/>
        <v>662754.80099999998</v>
      </c>
      <c r="F37" s="81">
        <v>264088.54475</v>
      </c>
      <c r="G37" s="81">
        <v>351981.87742000003</v>
      </c>
      <c r="H37" s="81">
        <f t="shared" si="3"/>
        <v>616070.42217000003</v>
      </c>
      <c r="I37" s="81">
        <f t="shared" si="4"/>
        <v>35232.219250000024</v>
      </c>
      <c r="J37" s="81">
        <f t="shared" si="4"/>
        <v>11452.15957999992</v>
      </c>
      <c r="K37" s="81">
        <f t="shared" si="5"/>
        <v>46684.378829999943</v>
      </c>
      <c r="L37" s="97">
        <f t="shared" si="6"/>
        <v>88.229276586371398</v>
      </c>
      <c r="M37" s="97">
        <f t="shared" si="7"/>
        <v>92.956010464268218</v>
      </c>
    </row>
    <row r="38" spans="1:13" x14ac:dyDescent="0.2">
      <c r="B38" s="77" t="s">
        <v>49</v>
      </c>
      <c r="C38" s="81">
        <v>18041438.909770001</v>
      </c>
      <c r="D38" s="81">
        <v>6731797.8315099962</v>
      </c>
      <c r="E38" s="81">
        <f t="shared" si="2"/>
        <v>24773236.741279997</v>
      </c>
      <c r="F38" s="81">
        <v>17616662.988699999</v>
      </c>
      <c r="G38" s="81">
        <v>6551846.5793800019</v>
      </c>
      <c r="H38" s="81">
        <f t="shared" si="3"/>
        <v>24168509.568080001</v>
      </c>
      <c r="I38" s="81">
        <f t="shared" si="4"/>
        <v>424775.92107000202</v>
      </c>
      <c r="J38" s="81">
        <f t="shared" si="4"/>
        <v>179951.25212999433</v>
      </c>
      <c r="K38" s="81">
        <f t="shared" si="5"/>
        <v>604727.17319999635</v>
      </c>
      <c r="L38" s="97">
        <f t="shared" si="6"/>
        <v>97.645554086930545</v>
      </c>
      <c r="M38" s="97">
        <f t="shared" si="7"/>
        <v>97.558949686246166</v>
      </c>
    </row>
    <row r="39" spans="1:13" x14ac:dyDescent="0.2">
      <c r="B39" s="77" t="s">
        <v>50</v>
      </c>
      <c r="C39" s="81">
        <v>967.5</v>
      </c>
      <c r="D39" s="81">
        <v>1289.8789999999999</v>
      </c>
      <c r="E39" s="81">
        <f t="shared" si="2"/>
        <v>2257.3789999999999</v>
      </c>
      <c r="F39" s="81">
        <v>854.92930999999999</v>
      </c>
      <c r="G39" s="81">
        <v>1278.7586400000005</v>
      </c>
      <c r="H39" s="81">
        <f t="shared" si="3"/>
        <v>2133.6879500000005</v>
      </c>
      <c r="I39" s="81">
        <f t="shared" si="4"/>
        <v>112.57069000000001</v>
      </c>
      <c r="J39" s="81">
        <f t="shared" si="4"/>
        <v>11.120359999999437</v>
      </c>
      <c r="K39" s="81">
        <f t="shared" si="5"/>
        <v>123.69104999999945</v>
      </c>
      <c r="L39" s="97">
        <f t="shared" si="6"/>
        <v>88.36478656330749</v>
      </c>
      <c r="M39" s="97">
        <f t="shared" si="7"/>
        <v>94.520590029410229</v>
      </c>
    </row>
    <row r="40" spans="1:13" x14ac:dyDescent="0.2">
      <c r="B40" s="77" t="s">
        <v>51</v>
      </c>
      <c r="C40" s="81">
        <v>7181908.7869999995</v>
      </c>
      <c r="D40" s="81">
        <v>9606732.1900000013</v>
      </c>
      <c r="E40" s="81">
        <f t="shared" si="2"/>
        <v>16788640.977000002</v>
      </c>
      <c r="F40" s="81">
        <v>6980076.4819299998</v>
      </c>
      <c r="G40" s="81">
        <v>9604330.3715400025</v>
      </c>
      <c r="H40" s="81">
        <f t="shared" si="3"/>
        <v>16584406.853470001</v>
      </c>
      <c r="I40" s="81">
        <f t="shared" si="4"/>
        <v>201832.30506999977</v>
      </c>
      <c r="J40" s="81">
        <f t="shared" si="4"/>
        <v>2401.8184599988163</v>
      </c>
      <c r="K40" s="81">
        <f t="shared" si="5"/>
        <v>204234.12352999859</v>
      </c>
      <c r="L40" s="97">
        <f t="shared" si="6"/>
        <v>97.189712219189744</v>
      </c>
      <c r="M40" s="97">
        <f t="shared" si="7"/>
        <v>98.783498177072246</v>
      </c>
    </row>
    <row r="41" spans="1:13" x14ac:dyDescent="0.2">
      <c r="B41" s="77" t="s">
        <v>52</v>
      </c>
      <c r="C41" s="81">
        <v>255229.26199999999</v>
      </c>
      <c r="D41" s="81">
        <v>463358.55299999996</v>
      </c>
      <c r="E41" s="81">
        <f t="shared" si="2"/>
        <v>718587.81499999994</v>
      </c>
      <c r="F41" s="81">
        <v>255228.88334000003</v>
      </c>
      <c r="G41" s="81">
        <v>462817.25989999983</v>
      </c>
      <c r="H41" s="81">
        <f t="shared" si="3"/>
        <v>718046.14323999989</v>
      </c>
      <c r="I41" s="81">
        <f t="shared" si="4"/>
        <v>0.37865999995847233</v>
      </c>
      <c r="J41" s="81">
        <f t="shared" si="4"/>
        <v>541.29310000012629</v>
      </c>
      <c r="K41" s="81">
        <f t="shared" si="5"/>
        <v>541.67176000008476</v>
      </c>
      <c r="L41" s="97">
        <f t="shared" si="6"/>
        <v>99.999851639268556</v>
      </c>
      <c r="M41" s="97">
        <f t="shared" si="7"/>
        <v>99.924619963114722</v>
      </c>
    </row>
    <row r="42" spans="1:13" x14ac:dyDescent="0.2">
      <c r="B42" s="77" t="s">
        <v>53</v>
      </c>
      <c r="C42" s="81">
        <v>2290970.38</v>
      </c>
      <c r="D42" s="81">
        <v>3241188.983</v>
      </c>
      <c r="E42" s="81">
        <f t="shared" si="2"/>
        <v>5532159.3629999999</v>
      </c>
      <c r="F42" s="81">
        <v>2288028.91653</v>
      </c>
      <c r="G42" s="81">
        <v>3241106.2868600003</v>
      </c>
      <c r="H42" s="81">
        <f t="shared" si="3"/>
        <v>5529135.2033900004</v>
      </c>
      <c r="I42" s="81">
        <f t="shared" si="4"/>
        <v>2941.4634699998423</v>
      </c>
      <c r="J42" s="81">
        <f t="shared" si="4"/>
        <v>82.69613999966532</v>
      </c>
      <c r="K42" s="81">
        <f t="shared" si="5"/>
        <v>3024.1596099995077</v>
      </c>
      <c r="L42" s="97">
        <f t="shared" si="6"/>
        <v>99.871606219980904</v>
      </c>
      <c r="M42" s="97">
        <f t="shared" si="7"/>
        <v>99.945334915146773</v>
      </c>
    </row>
    <row r="43" spans="1:13" x14ac:dyDescent="0.2">
      <c r="B43" s="77" t="s">
        <v>54</v>
      </c>
      <c r="C43" s="81">
        <v>1782115.8219999999</v>
      </c>
      <c r="D43" s="81">
        <v>5967132.3890000004</v>
      </c>
      <c r="E43" s="81">
        <f t="shared" si="2"/>
        <v>7749248.2110000001</v>
      </c>
      <c r="F43" s="81">
        <v>1780430.4042</v>
      </c>
      <c r="G43" s="81">
        <v>5967132.0846500006</v>
      </c>
      <c r="H43" s="81">
        <f t="shared" si="3"/>
        <v>7747562.4888500003</v>
      </c>
      <c r="I43" s="81">
        <f t="shared" si="4"/>
        <v>1685.4177999999374</v>
      </c>
      <c r="J43" s="81">
        <f t="shared" si="4"/>
        <v>0.30434999987483025</v>
      </c>
      <c r="K43" s="81">
        <f t="shared" si="5"/>
        <v>1685.7221499998122</v>
      </c>
      <c r="L43" s="97">
        <f t="shared" si="6"/>
        <v>99.905426023427111</v>
      </c>
      <c r="M43" s="97">
        <f t="shared" si="7"/>
        <v>99.978246636265865</v>
      </c>
    </row>
    <row r="44" spans="1:13" x14ac:dyDescent="0.2">
      <c r="B44" s="77" t="s">
        <v>55</v>
      </c>
      <c r="C44" s="81">
        <v>563625.35699999996</v>
      </c>
      <c r="D44" s="81">
        <v>768708.28599999996</v>
      </c>
      <c r="E44" s="81">
        <f t="shared" si="2"/>
        <v>1332333.6429999999</v>
      </c>
      <c r="F44" s="81">
        <v>563625.35699999996</v>
      </c>
      <c r="G44" s="81">
        <v>768708.28599999996</v>
      </c>
      <c r="H44" s="81">
        <f t="shared" si="3"/>
        <v>1332333.6429999999</v>
      </c>
      <c r="I44" s="81">
        <f t="shared" si="4"/>
        <v>0</v>
      </c>
      <c r="J44" s="81">
        <f t="shared" si="4"/>
        <v>0</v>
      </c>
      <c r="K44" s="81">
        <f t="shared" si="5"/>
        <v>0</v>
      </c>
      <c r="L44" s="97">
        <f t="shared" si="6"/>
        <v>100</v>
      </c>
      <c r="M44" s="97">
        <f t="shared" si="7"/>
        <v>100</v>
      </c>
    </row>
    <row r="45" spans="1:13" x14ac:dyDescent="0.2">
      <c r="B45" s="77" t="s">
        <v>56</v>
      </c>
      <c r="C45" s="81">
        <v>186257.31899999999</v>
      </c>
      <c r="D45" s="81">
        <v>197844.82100000003</v>
      </c>
      <c r="E45" s="81">
        <f t="shared" si="2"/>
        <v>384102.14</v>
      </c>
      <c r="F45" s="81">
        <v>184716.09332000004</v>
      </c>
      <c r="G45" s="81">
        <v>197584.82883999991</v>
      </c>
      <c r="H45" s="81">
        <f t="shared" si="3"/>
        <v>382300.92215999996</v>
      </c>
      <c r="I45" s="81">
        <f t="shared" si="4"/>
        <v>1541.225679999945</v>
      </c>
      <c r="J45" s="81">
        <f t="shared" si="4"/>
        <v>259.99216000011074</v>
      </c>
      <c r="K45" s="81">
        <f t="shared" si="5"/>
        <v>1801.2178400000557</v>
      </c>
      <c r="L45" s="97">
        <f t="shared" si="6"/>
        <v>99.172528796036232</v>
      </c>
      <c r="M45" s="97">
        <f t="shared" si="7"/>
        <v>99.531057587963431</v>
      </c>
    </row>
    <row r="46" spans="1:13" x14ac:dyDescent="0.2">
      <c r="B46" s="77" t="s">
        <v>57</v>
      </c>
      <c r="C46" s="81">
        <v>7126256.0729999999</v>
      </c>
      <c r="D46" s="81">
        <v>7701387.1580000008</v>
      </c>
      <c r="E46" s="81">
        <f t="shared" si="2"/>
        <v>14827643.231000001</v>
      </c>
      <c r="F46" s="81">
        <v>6876504.6299400004</v>
      </c>
      <c r="G46" s="81">
        <v>5946597.0245899996</v>
      </c>
      <c r="H46" s="81">
        <f t="shared" si="3"/>
        <v>12823101.65453</v>
      </c>
      <c r="I46" s="81">
        <f t="shared" si="4"/>
        <v>249751.4430599995</v>
      </c>
      <c r="J46" s="81">
        <f t="shared" si="4"/>
        <v>1754790.1334100012</v>
      </c>
      <c r="K46" s="81">
        <f t="shared" si="5"/>
        <v>2004541.5764700007</v>
      </c>
      <c r="L46" s="97">
        <f t="shared" si="6"/>
        <v>96.495334429445222</v>
      </c>
      <c r="M46" s="97">
        <f t="shared" si="7"/>
        <v>86.481050661651153</v>
      </c>
    </row>
    <row r="47" spans="1:13" x14ac:dyDescent="0.2">
      <c r="C47" s="81"/>
      <c r="D47" s="81"/>
      <c r="E47" s="81"/>
      <c r="F47" s="81"/>
      <c r="G47" s="81"/>
      <c r="H47" s="81"/>
      <c r="I47" s="81"/>
      <c r="J47" s="81"/>
      <c r="K47" s="81"/>
      <c r="L47" s="97"/>
      <c r="M47" s="97"/>
    </row>
    <row r="48" spans="1:13" ht="15" x14ac:dyDescent="0.35">
      <c r="A48" s="77" t="s">
        <v>58</v>
      </c>
      <c r="C48" s="85">
        <f t="shared" ref="C48:K48" si="8">SUM(C50:C52)</f>
        <v>159336668.63799998</v>
      </c>
      <c r="D48" s="85">
        <f t="shared" si="8"/>
        <v>165900228.28559002</v>
      </c>
      <c r="E48" s="85">
        <f t="shared" si="8"/>
        <v>325236896.92358994</v>
      </c>
      <c r="F48" s="85">
        <f t="shared" si="8"/>
        <v>159332405.96449</v>
      </c>
      <c r="G48" s="85">
        <f t="shared" si="8"/>
        <v>165896545.45253003</v>
      </c>
      <c r="H48" s="85">
        <f t="shared" si="8"/>
        <v>325228951.41701996</v>
      </c>
      <c r="I48" s="85">
        <f t="shared" si="8"/>
        <v>4262.6735099852085</v>
      </c>
      <c r="J48" s="85">
        <f t="shared" si="8"/>
        <v>3682.8330599963665</v>
      </c>
      <c r="K48" s="85">
        <f t="shared" si="8"/>
        <v>7945.506569981575</v>
      </c>
      <c r="L48" s="97">
        <f>+F48/C48*100</f>
        <v>99.997324737898424</v>
      </c>
      <c r="M48" s="97">
        <f>+H48/E48*100</f>
        <v>99.997557009476751</v>
      </c>
    </row>
    <row r="49" spans="1:13" x14ac:dyDescent="0.2">
      <c r="C49" s="81"/>
      <c r="D49" s="81"/>
      <c r="E49" s="81"/>
      <c r="F49" s="81"/>
      <c r="G49" s="81"/>
      <c r="H49" s="81"/>
      <c r="I49" s="81"/>
      <c r="J49" s="81"/>
      <c r="K49" s="81"/>
      <c r="L49" s="97"/>
      <c r="M49" s="97"/>
    </row>
    <row r="50" spans="1:13" x14ac:dyDescent="0.2">
      <c r="B50" s="77" t="s">
        <v>59</v>
      </c>
      <c r="C50" s="81">
        <v>9410206.1109999996</v>
      </c>
      <c r="D50" s="81">
        <v>19087979.413999997</v>
      </c>
      <c r="E50" s="81">
        <f>SUM(C50:D50)</f>
        <v>28498185.524999999</v>
      </c>
      <c r="F50" s="81">
        <v>9410206.1109999996</v>
      </c>
      <c r="G50" s="81">
        <v>19087979.413999997</v>
      </c>
      <c r="H50" s="81">
        <f>SUM(F50:G50)</f>
        <v>28498185.524999999</v>
      </c>
      <c r="I50" s="81">
        <f>+C50-F50</f>
        <v>0</v>
      </c>
      <c r="J50" s="81">
        <f>+D50-G50</f>
        <v>0</v>
      </c>
      <c r="K50" s="81">
        <f>SUM(I50:J50)</f>
        <v>0</v>
      </c>
      <c r="L50" s="97">
        <f>+F50/C50*100</f>
        <v>100</v>
      </c>
      <c r="M50" s="97">
        <f>+H50/E50*100</f>
        <v>100</v>
      </c>
    </row>
    <row r="51" spans="1:13" ht="14.25" x14ac:dyDescent="0.2">
      <c r="B51" s="77" t="s">
        <v>309</v>
      </c>
      <c r="C51" s="81"/>
      <c r="D51" s="81"/>
      <c r="E51" s="81"/>
      <c r="F51" s="81"/>
      <c r="G51" s="81"/>
      <c r="H51" s="81"/>
      <c r="I51" s="81"/>
      <c r="J51" s="81"/>
      <c r="K51" s="81"/>
      <c r="L51" s="97"/>
      <c r="M51" s="97"/>
    </row>
    <row r="52" spans="1:13" ht="14.25" x14ac:dyDescent="0.2">
      <c r="B52" s="77" t="s">
        <v>308</v>
      </c>
      <c r="C52" s="81">
        <v>149926462.52699998</v>
      </c>
      <c r="D52" s="81">
        <v>146812248.87159002</v>
      </c>
      <c r="E52" s="81">
        <f>SUM(C52:D52)</f>
        <v>296738711.39858997</v>
      </c>
      <c r="F52" s="81">
        <v>149922199.85349</v>
      </c>
      <c r="G52" s="81">
        <v>146808566.03853002</v>
      </c>
      <c r="H52" s="81">
        <f>SUM(F52:G52)</f>
        <v>296730765.89201999</v>
      </c>
      <c r="I52" s="81">
        <f>+C52-F52</f>
        <v>4262.6735099852085</v>
      </c>
      <c r="J52" s="81">
        <f>+D52-G52</f>
        <v>3682.8330599963665</v>
      </c>
      <c r="K52" s="81">
        <f>SUM(I52:J52)</f>
        <v>7945.506569981575</v>
      </c>
      <c r="L52" s="97">
        <f t="shared" ref="L52:L53" si="9">+F52/C52*100</f>
        <v>99.997156823793389</v>
      </c>
      <c r="M52" s="97">
        <f>+H52/E52*100</f>
        <v>99.997322389609195</v>
      </c>
    </row>
    <row r="53" spans="1:13" ht="25.5" x14ac:dyDescent="0.2">
      <c r="B53" s="87" t="s">
        <v>60</v>
      </c>
      <c r="C53" s="81">
        <v>415552.01199999999</v>
      </c>
      <c r="D53" s="81">
        <v>597158.56659000006</v>
      </c>
      <c r="E53" s="81">
        <f>SUM(C53:D53)</f>
        <v>1012710.57859</v>
      </c>
      <c r="F53" s="81">
        <v>415512.90980999998</v>
      </c>
      <c r="G53" s="81">
        <v>597143.27408000012</v>
      </c>
      <c r="H53" s="81">
        <f>SUM(F53:G53)</f>
        <v>1012656.1838900001</v>
      </c>
      <c r="I53" s="81">
        <f>+C53-F53</f>
        <v>39.102190000005066</v>
      </c>
      <c r="J53" s="81">
        <f>+D53-G53</f>
        <v>15.292509999941103</v>
      </c>
      <c r="K53" s="81">
        <f>SUM(I53:J53)</f>
        <v>54.39469999994617</v>
      </c>
      <c r="L53" s="97">
        <f t="shared" si="9"/>
        <v>99.990590301846495</v>
      </c>
      <c r="M53" s="97">
        <f>+H53/E53*100</f>
        <v>99.994628801046431</v>
      </c>
    </row>
    <row r="54" spans="1:13" x14ac:dyDescent="0.2">
      <c r="C54" s="81"/>
      <c r="D54" s="81"/>
      <c r="E54" s="81"/>
      <c r="F54" s="81"/>
      <c r="G54" s="81"/>
      <c r="H54" s="81"/>
      <c r="I54" s="81"/>
      <c r="J54" s="81"/>
      <c r="K54" s="81"/>
      <c r="L54" s="95"/>
      <c r="M54" s="95"/>
    </row>
    <row r="55" spans="1:13" x14ac:dyDescent="0.2">
      <c r="C55" s="81"/>
      <c r="D55" s="81"/>
      <c r="E55" s="81"/>
      <c r="F55" s="81"/>
      <c r="G55" s="81"/>
      <c r="H55" s="81"/>
      <c r="I55" s="81"/>
      <c r="J55" s="81"/>
      <c r="K55" s="81"/>
    </row>
    <row r="56" spans="1:13" x14ac:dyDescent="0.2">
      <c r="A56" s="88"/>
      <c r="B56" s="88"/>
      <c r="C56" s="89"/>
      <c r="D56" s="89"/>
      <c r="E56" s="89"/>
      <c r="F56" s="89"/>
      <c r="G56" s="89"/>
      <c r="H56" s="89"/>
      <c r="I56" s="89"/>
      <c r="J56" s="89"/>
      <c r="K56" s="89"/>
      <c r="L56" s="90"/>
      <c r="M56" s="90"/>
    </row>
    <row r="57" spans="1:13" x14ac:dyDescent="0.2">
      <c r="A57" s="91"/>
      <c r="B57" s="91"/>
      <c r="C57" s="92"/>
      <c r="D57" s="92"/>
      <c r="E57" s="92"/>
      <c r="F57" s="92"/>
      <c r="G57" s="92"/>
      <c r="H57" s="92"/>
      <c r="I57" s="92"/>
      <c r="J57" s="92"/>
      <c r="K57" s="92"/>
      <c r="L57" s="93"/>
      <c r="M57" s="93"/>
    </row>
    <row r="58" spans="1:13" ht="12.75" customHeight="1" x14ac:dyDescent="0.2">
      <c r="A58" s="91" t="s">
        <v>61</v>
      </c>
      <c r="B58" s="94" t="s">
        <v>307</v>
      </c>
      <c r="C58" s="94"/>
      <c r="D58" s="94"/>
      <c r="E58" s="94"/>
      <c r="F58" s="94"/>
      <c r="G58" s="92"/>
      <c r="H58" s="92"/>
      <c r="I58" s="92"/>
      <c r="J58" s="92"/>
      <c r="K58" s="92"/>
      <c r="L58" s="93"/>
      <c r="M58" s="93"/>
    </row>
    <row r="59" spans="1:13" ht="12.75" customHeight="1" x14ac:dyDescent="0.2">
      <c r="A59" s="91" t="s">
        <v>62</v>
      </c>
      <c r="B59" s="94" t="s">
        <v>63</v>
      </c>
      <c r="C59" s="94"/>
      <c r="D59" s="94"/>
      <c r="E59" s="94"/>
      <c r="F59" s="94"/>
      <c r="G59" s="92"/>
      <c r="H59" s="92"/>
      <c r="I59" s="92"/>
      <c r="J59" s="92"/>
      <c r="K59" s="92"/>
      <c r="L59" s="93"/>
      <c r="M59" s="93"/>
    </row>
    <row r="60" spans="1:13" x14ac:dyDescent="0.2">
      <c r="A60" s="91" t="s">
        <v>64</v>
      </c>
      <c r="B60" s="91" t="s">
        <v>65</v>
      </c>
      <c r="C60" s="92"/>
      <c r="D60" s="92"/>
      <c r="E60" s="92"/>
      <c r="F60" s="92"/>
      <c r="G60" s="92"/>
      <c r="H60" s="92"/>
      <c r="I60" s="92"/>
      <c r="J60" s="92"/>
      <c r="K60" s="92"/>
      <c r="L60" s="93"/>
      <c r="M60" s="93"/>
    </row>
    <row r="61" spans="1:13" x14ac:dyDescent="0.2">
      <c r="A61" s="91" t="s">
        <v>66</v>
      </c>
      <c r="B61" s="91" t="s">
        <v>67</v>
      </c>
      <c r="C61" s="92"/>
      <c r="D61" s="92"/>
      <c r="E61" s="92"/>
      <c r="F61" s="92"/>
      <c r="G61" s="92"/>
      <c r="H61" s="92"/>
      <c r="I61" s="92"/>
      <c r="J61" s="92"/>
      <c r="K61" s="92"/>
      <c r="L61" s="93"/>
      <c r="M61" s="93"/>
    </row>
    <row r="62" spans="1:13" x14ac:dyDescent="0.2">
      <c r="A62" s="91" t="s">
        <v>68</v>
      </c>
      <c r="B62" s="91" t="s">
        <v>69</v>
      </c>
      <c r="C62" s="92"/>
      <c r="D62" s="92"/>
      <c r="E62" s="92"/>
      <c r="F62" s="92"/>
      <c r="G62" s="92"/>
      <c r="H62" s="92"/>
      <c r="I62" s="92"/>
      <c r="J62" s="92"/>
      <c r="K62" s="92"/>
      <c r="L62" s="93"/>
      <c r="M62" s="93"/>
    </row>
    <row r="63" spans="1:13" x14ac:dyDescent="0.2">
      <c r="A63" s="91" t="s">
        <v>70</v>
      </c>
      <c r="B63" s="91" t="s">
        <v>72</v>
      </c>
      <c r="C63" s="92"/>
      <c r="D63" s="92"/>
      <c r="E63" s="92"/>
      <c r="F63" s="92"/>
      <c r="G63" s="92"/>
      <c r="H63" s="92"/>
      <c r="I63" s="92"/>
      <c r="J63" s="92"/>
      <c r="K63" s="92"/>
      <c r="L63" s="93"/>
      <c r="M63" s="93"/>
    </row>
    <row r="64" spans="1:13" x14ac:dyDescent="0.2">
      <c r="A64" s="91" t="s">
        <v>71</v>
      </c>
      <c r="B64" s="91" t="s">
        <v>73</v>
      </c>
      <c r="C64" s="81"/>
      <c r="D64" s="81"/>
      <c r="E64" s="81"/>
      <c r="F64" s="81"/>
      <c r="G64" s="81"/>
      <c r="H64" s="81"/>
      <c r="I64" s="81"/>
      <c r="J64" s="81"/>
      <c r="K64" s="81"/>
    </row>
    <row r="65" spans="3:11" x14ac:dyDescent="0.2">
      <c r="C65" s="81"/>
      <c r="D65" s="81"/>
      <c r="E65" s="81"/>
      <c r="F65" s="81"/>
      <c r="G65" s="81"/>
      <c r="H65" s="81"/>
      <c r="I65" s="81"/>
      <c r="J65" s="81"/>
      <c r="K65" s="81"/>
    </row>
    <row r="66" spans="3:11" x14ac:dyDescent="0.2">
      <c r="C66" s="81"/>
      <c r="D66" s="81"/>
      <c r="E66" s="81"/>
      <c r="F66" s="81"/>
      <c r="G66" s="81"/>
      <c r="H66" s="81"/>
      <c r="I66" s="81"/>
      <c r="J66" s="81"/>
      <c r="K66" s="81"/>
    </row>
    <row r="67" spans="3:11" x14ac:dyDescent="0.2">
      <c r="C67" s="81"/>
      <c r="D67" s="81"/>
      <c r="E67" s="81"/>
      <c r="F67" s="81"/>
      <c r="G67" s="81"/>
      <c r="H67" s="81"/>
      <c r="I67" s="81"/>
      <c r="J67" s="81"/>
      <c r="K67" s="81"/>
    </row>
  </sheetData>
  <mergeCells count="5">
    <mergeCell ref="A5:B6"/>
    <mergeCell ref="C5:E5"/>
    <mergeCell ref="F5:H5"/>
    <mergeCell ref="I5:K5"/>
    <mergeCell ref="L5:M5"/>
  </mergeCells>
  <pageMargins left="0.49" right="0.2" top="0.27" bottom="0.23" header="0.17" footer="0.17"/>
  <pageSetup paperSize="9" scale="65"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90"/>
  <sheetViews>
    <sheetView tabSelected="1" view="pageBreakPreview" zoomScale="115" zoomScaleNormal="175" zoomScaleSheetLayoutView="115" workbookViewId="0">
      <pane xSplit="1" ySplit="7" topLeftCell="B263" activePane="bottomRight" state="frozen"/>
      <selection activeCell="B46" sqref="B46"/>
      <selection pane="topRight" activeCell="B46" sqref="B46"/>
      <selection pane="bottomLeft" activeCell="B46" sqref="B46"/>
      <selection pane="bottomRight" activeCell="K281" sqref="K281"/>
    </sheetView>
  </sheetViews>
  <sheetFormatPr defaultColWidth="9.140625" defaultRowHeight="11.25" x14ac:dyDescent="0.2"/>
  <cols>
    <col min="1" max="1" width="30.28515625" style="30" customWidth="1"/>
    <col min="2" max="4" width="15.28515625" style="30" customWidth="1"/>
    <col min="5" max="5" width="15.28515625" style="75" customWidth="1"/>
    <col min="6" max="6" width="15.28515625" style="72" customWidth="1"/>
    <col min="7" max="7" width="15.28515625" style="18" customWidth="1"/>
    <col min="8" max="8" width="13.85546875" style="72" customWidth="1"/>
    <col min="9" max="16384" width="9.140625" style="72"/>
  </cols>
  <sheetData>
    <row r="1" spans="1:22" s="13" customFormat="1" ht="12.75" customHeight="1" x14ac:dyDescent="0.2">
      <c r="A1" s="8"/>
      <c r="B1" s="9"/>
      <c r="C1" s="9"/>
      <c r="D1" s="9"/>
      <c r="E1" s="9"/>
      <c r="F1" s="10"/>
      <c r="G1" s="11"/>
      <c r="H1" s="12"/>
    </row>
    <row r="2" spans="1:22" s="18" customFormat="1" ht="14.25" x14ac:dyDescent="0.3">
      <c r="A2" s="14" t="s">
        <v>311</v>
      </c>
      <c r="B2" s="15"/>
      <c r="C2" s="15"/>
      <c r="D2" s="15"/>
      <c r="E2" s="15"/>
      <c r="F2" s="15"/>
      <c r="G2" s="16"/>
      <c r="H2" s="17"/>
    </row>
    <row r="3" spans="1:22" s="18" customFormat="1" x14ac:dyDescent="0.2">
      <c r="A3" s="19" t="s">
        <v>74</v>
      </c>
      <c r="B3" s="15"/>
      <c r="C3" s="15"/>
      <c r="D3" s="15"/>
      <c r="E3" s="15"/>
      <c r="F3" s="20"/>
      <c r="G3" s="21"/>
      <c r="H3" s="17"/>
    </row>
    <row r="4" spans="1:22" s="18" customFormat="1" x14ac:dyDescent="0.2">
      <c r="A4" s="22" t="s">
        <v>75</v>
      </c>
      <c r="B4" s="23"/>
      <c r="C4" s="23"/>
      <c r="D4" s="23"/>
      <c r="E4" s="23"/>
      <c r="F4" s="23"/>
      <c r="G4" s="24"/>
      <c r="H4" s="17"/>
    </row>
    <row r="5" spans="1:22" s="13" customFormat="1" ht="6" customHeight="1" x14ac:dyDescent="0.2">
      <c r="A5" s="103" t="s">
        <v>76</v>
      </c>
      <c r="B5" s="25"/>
      <c r="C5" s="106"/>
      <c r="D5" s="106"/>
      <c r="E5" s="107"/>
      <c r="F5" s="25"/>
      <c r="G5" s="26"/>
      <c r="H5" s="26"/>
    </row>
    <row r="6" spans="1:22" s="13" customFormat="1" ht="14.25" customHeight="1" x14ac:dyDescent="0.2">
      <c r="A6" s="104"/>
      <c r="B6" s="108" t="s">
        <v>77</v>
      </c>
      <c r="C6" s="110" t="s">
        <v>320</v>
      </c>
      <c r="D6" s="110"/>
      <c r="E6" s="111"/>
      <c r="F6" s="112" t="s">
        <v>78</v>
      </c>
      <c r="G6" s="116" t="s">
        <v>79</v>
      </c>
      <c r="H6" s="114" t="s">
        <v>80</v>
      </c>
    </row>
    <row r="7" spans="1:22" s="13" customFormat="1" ht="37.15" customHeight="1" x14ac:dyDescent="0.2">
      <c r="A7" s="105"/>
      <c r="B7" s="109"/>
      <c r="C7" s="27" t="s">
        <v>81</v>
      </c>
      <c r="D7" s="27" t="s">
        <v>82</v>
      </c>
      <c r="E7" s="27" t="s">
        <v>22</v>
      </c>
      <c r="F7" s="113"/>
      <c r="G7" s="117"/>
      <c r="H7" s="115"/>
    </row>
    <row r="8" spans="1:22" s="30" customFormat="1" x14ac:dyDescent="0.2">
      <c r="A8" s="28"/>
      <c r="B8" s="29"/>
      <c r="C8" s="29"/>
      <c r="D8" s="29"/>
      <c r="E8" s="29"/>
      <c r="F8" s="29"/>
      <c r="G8" s="29"/>
      <c r="H8" s="29"/>
    </row>
    <row r="9" spans="1:22" s="30" customFormat="1" ht="13.5" x14ac:dyDescent="0.2">
      <c r="A9" s="31" t="s">
        <v>83</v>
      </c>
      <c r="B9" s="29"/>
      <c r="C9" s="29"/>
      <c r="D9" s="29"/>
      <c r="E9" s="29"/>
      <c r="F9" s="29"/>
      <c r="G9" s="29"/>
      <c r="H9" s="29"/>
    </row>
    <row r="10" spans="1:22" s="30" customFormat="1" ht="11.25" customHeight="1" x14ac:dyDescent="0.2">
      <c r="A10" s="32" t="s">
        <v>84</v>
      </c>
      <c r="B10" s="33">
        <f t="shared" ref="B10:G10" si="0">SUM(B11:B15)</f>
        <v>8443757.1769999992</v>
      </c>
      <c r="C10" s="33">
        <f t="shared" si="0"/>
        <v>7953917.6814000001</v>
      </c>
      <c r="D10" s="33">
        <f t="shared" si="0"/>
        <v>282111.89631999994</v>
      </c>
      <c r="E10" s="33">
        <f t="shared" si="0"/>
        <v>8236029.5777199995</v>
      </c>
      <c r="F10" s="33">
        <f t="shared" si="0"/>
        <v>207727.59928000023</v>
      </c>
      <c r="G10" s="33">
        <f t="shared" si="0"/>
        <v>489839.49560000072</v>
      </c>
      <c r="H10" s="34">
        <f>E10/B10*100</f>
        <v>97.539867680635936</v>
      </c>
      <c r="I10" s="35"/>
      <c r="J10" s="35"/>
      <c r="K10" s="35"/>
      <c r="L10" s="35"/>
      <c r="M10" s="35"/>
      <c r="N10" s="35"/>
      <c r="O10" s="35"/>
      <c r="P10" s="35"/>
      <c r="Q10" s="35"/>
      <c r="R10" s="35"/>
      <c r="S10" s="35"/>
      <c r="T10" s="35"/>
      <c r="U10" s="35"/>
      <c r="V10" s="35"/>
    </row>
    <row r="11" spans="1:22" s="30" customFormat="1" ht="11.25" customHeight="1" x14ac:dyDescent="0.2">
      <c r="A11" s="36" t="s">
        <v>85</v>
      </c>
      <c r="B11" s="37">
        <v>2283460.3159999996</v>
      </c>
      <c r="C11" s="38">
        <v>2036530.5696599989</v>
      </c>
      <c r="D11" s="37">
        <v>113278.44145999997</v>
      </c>
      <c r="E11" s="38">
        <f>SUM(C11:D11)</f>
        <v>2149809.011119999</v>
      </c>
      <c r="F11" s="38">
        <f>B11-E11</f>
        <v>133651.30488000065</v>
      </c>
      <c r="G11" s="38">
        <f>B11-C11</f>
        <v>246929.74634000077</v>
      </c>
      <c r="H11" s="39">
        <f>E11/B11*100</f>
        <v>94.146983683337169</v>
      </c>
    </row>
    <row r="12" spans="1:22" s="30" customFormat="1" ht="11.25" customHeight="1" x14ac:dyDescent="0.2">
      <c r="A12" s="40" t="s">
        <v>86</v>
      </c>
      <c r="B12" s="37">
        <v>133696</v>
      </c>
      <c r="C12" s="38">
        <v>80280.007580000005</v>
      </c>
      <c r="D12" s="37">
        <v>3404.1030599999999</v>
      </c>
      <c r="E12" s="38">
        <f>SUM(C12:D12)</f>
        <v>83684.110639999999</v>
      </c>
      <c r="F12" s="38">
        <f>B12-E12</f>
        <v>50011.889360000001</v>
      </c>
      <c r="G12" s="38">
        <f>B12-C12</f>
        <v>53415.992419999995</v>
      </c>
      <c r="H12" s="39">
        <f>E12/B12*100</f>
        <v>62.592830481091433</v>
      </c>
    </row>
    <row r="13" spans="1:22" s="30" customFormat="1" ht="11.25" customHeight="1" x14ac:dyDescent="0.2">
      <c r="A13" s="36" t="s">
        <v>87</v>
      </c>
      <c r="B13" s="37">
        <v>369890.86100000003</v>
      </c>
      <c r="C13" s="38">
        <v>317831.84456</v>
      </c>
      <c r="D13" s="37">
        <v>34577.897920000003</v>
      </c>
      <c r="E13" s="38">
        <f>SUM(C13:D13)</f>
        <v>352409.74248000002</v>
      </c>
      <c r="F13" s="38">
        <f>B13-E13</f>
        <v>17481.118520000018</v>
      </c>
      <c r="G13" s="38">
        <f>B13-C13</f>
        <v>52059.016440000036</v>
      </c>
      <c r="H13" s="39">
        <f>E13/B13*100</f>
        <v>95.273979337380808</v>
      </c>
    </row>
    <row r="14" spans="1:22" s="30" customFormat="1" ht="11.25" customHeight="1" x14ac:dyDescent="0.2">
      <c r="A14" s="36" t="s">
        <v>88</v>
      </c>
      <c r="B14" s="37">
        <v>5557513</v>
      </c>
      <c r="C14" s="38">
        <v>5428702.8534300001</v>
      </c>
      <c r="D14" s="37">
        <v>128809.82208</v>
      </c>
      <c r="E14" s="38">
        <f>SUM(C14:D14)</f>
        <v>5557512.6755100004</v>
      </c>
      <c r="F14" s="38">
        <f>B14-E14</f>
        <v>0.32448999956250191</v>
      </c>
      <c r="G14" s="38">
        <f>B14-C14</f>
        <v>128810.14656999987</v>
      </c>
      <c r="H14" s="39">
        <f>E14/B14*100</f>
        <v>99.99999416123724</v>
      </c>
    </row>
    <row r="15" spans="1:22" s="30" customFormat="1" ht="11.25" customHeight="1" x14ac:dyDescent="0.2">
      <c r="A15" s="36" t="s">
        <v>89</v>
      </c>
      <c r="B15" s="37">
        <v>99197</v>
      </c>
      <c r="C15" s="38">
        <v>90572.406170000002</v>
      </c>
      <c r="D15" s="37">
        <v>2041.6318000000001</v>
      </c>
      <c r="E15" s="38">
        <f>SUM(C15:D15)</f>
        <v>92614.037970000005</v>
      </c>
      <c r="F15" s="38">
        <f>B15-E15</f>
        <v>6582.9620299999951</v>
      </c>
      <c r="G15" s="38">
        <f>B15-C15</f>
        <v>8624.593829999998</v>
      </c>
      <c r="H15" s="39">
        <f>E15/B15*100</f>
        <v>93.363748873453844</v>
      </c>
    </row>
    <row r="16" spans="1:22" s="30" customFormat="1" ht="11.25" customHeight="1" x14ac:dyDescent="0.2">
      <c r="B16" s="41"/>
      <c r="C16" s="41"/>
      <c r="D16" s="41"/>
      <c r="E16" s="41"/>
      <c r="F16" s="41"/>
      <c r="G16" s="41"/>
      <c r="H16" s="34"/>
    </row>
    <row r="17" spans="1:8" s="30" customFormat="1" ht="11.25" customHeight="1" x14ac:dyDescent="0.2">
      <c r="A17" s="32" t="s">
        <v>90</v>
      </c>
      <c r="B17" s="37">
        <v>2779407.8490000004</v>
      </c>
      <c r="C17" s="38">
        <v>2322283.78908</v>
      </c>
      <c r="D17" s="37">
        <v>74340.163390000002</v>
      </c>
      <c r="E17" s="38">
        <f>SUM(C17:D17)</f>
        <v>2396623.9524699999</v>
      </c>
      <c r="F17" s="38">
        <f>B17-E17</f>
        <v>382783.89653000049</v>
      </c>
      <c r="G17" s="38">
        <f>B17-C17</f>
        <v>457124.05992000038</v>
      </c>
      <c r="H17" s="39">
        <f>E17/B17*100</f>
        <v>86.227861568869002</v>
      </c>
    </row>
    <row r="18" spans="1:8" s="30" customFormat="1" ht="11.25" customHeight="1" x14ac:dyDescent="0.2">
      <c r="A18" s="36"/>
      <c r="B18" s="42"/>
      <c r="C18" s="41"/>
      <c r="D18" s="42"/>
      <c r="E18" s="41"/>
      <c r="F18" s="41"/>
      <c r="G18" s="41"/>
      <c r="H18" s="34"/>
    </row>
    <row r="19" spans="1:8" s="30" customFormat="1" ht="11.25" customHeight="1" x14ac:dyDescent="0.2">
      <c r="A19" s="32" t="s">
        <v>91</v>
      </c>
      <c r="B19" s="37">
        <v>231785.55499999999</v>
      </c>
      <c r="C19" s="38">
        <v>220652.56213999999</v>
      </c>
      <c r="D19" s="37">
        <v>8946.6299099999997</v>
      </c>
      <c r="E19" s="38">
        <f>SUM(C19:D19)</f>
        <v>229599.19204999998</v>
      </c>
      <c r="F19" s="38">
        <f>B19-E19</f>
        <v>2186.3629500000097</v>
      </c>
      <c r="G19" s="38">
        <f>B19-C19</f>
        <v>11132.992859999998</v>
      </c>
      <c r="H19" s="39">
        <f>E19/B19*100</f>
        <v>99.056730282437144</v>
      </c>
    </row>
    <row r="20" spans="1:8" s="30" customFormat="1" ht="11.25" customHeight="1" x14ac:dyDescent="0.2">
      <c r="A20" s="36"/>
      <c r="B20" s="42"/>
      <c r="C20" s="41"/>
      <c r="D20" s="42"/>
      <c r="E20" s="41"/>
      <c r="F20" s="41"/>
      <c r="G20" s="41"/>
      <c r="H20" s="34"/>
    </row>
    <row r="21" spans="1:8" s="30" customFormat="1" ht="11.25" customHeight="1" x14ac:dyDescent="0.2">
      <c r="A21" s="32" t="s">
        <v>92</v>
      </c>
      <c r="B21" s="37">
        <v>3547676.64249</v>
      </c>
      <c r="C21" s="38">
        <v>3434980.8001999995</v>
      </c>
      <c r="D21" s="37">
        <v>88392.969169999997</v>
      </c>
      <c r="E21" s="38">
        <f>SUM(C21:D21)</f>
        <v>3523373.7693699994</v>
      </c>
      <c r="F21" s="38">
        <f>B21-E21</f>
        <v>24302.873120000586</v>
      </c>
      <c r="G21" s="38">
        <f>B21-C21</f>
        <v>112695.84229000052</v>
      </c>
      <c r="H21" s="39">
        <f>E21/B21*100</f>
        <v>99.314963691196411</v>
      </c>
    </row>
    <row r="22" spans="1:8" s="30" customFormat="1" ht="11.25" customHeight="1" x14ac:dyDescent="0.2">
      <c r="A22" s="36"/>
      <c r="B22" s="41"/>
      <c r="C22" s="41"/>
      <c r="D22" s="41"/>
      <c r="E22" s="41"/>
      <c r="F22" s="41"/>
      <c r="G22" s="41"/>
      <c r="H22" s="34"/>
    </row>
    <row r="23" spans="1:8" s="30" customFormat="1" ht="11.25" customHeight="1" x14ac:dyDescent="0.2">
      <c r="A23" s="32" t="s">
        <v>93</v>
      </c>
      <c r="B23" s="33">
        <f t="shared" ref="B23:G23" si="1">SUM(B24:B32)</f>
        <v>14207314.306209998</v>
      </c>
      <c r="C23" s="33">
        <f t="shared" si="1"/>
        <v>13149155.846920004</v>
      </c>
      <c r="D23" s="33">
        <f t="shared" si="1"/>
        <v>601253.38654000009</v>
      </c>
      <c r="E23" s="33">
        <f t="shared" si="1"/>
        <v>13750409.233460004</v>
      </c>
      <c r="F23" s="33">
        <f t="shared" si="1"/>
        <v>456905.07274999627</v>
      </c>
      <c r="G23" s="33">
        <f t="shared" si="1"/>
        <v>1058158.4592899964</v>
      </c>
      <c r="H23" s="34">
        <f>E23/B23*100</f>
        <v>96.784015170620378</v>
      </c>
    </row>
    <row r="24" spans="1:8" s="30" customFormat="1" ht="11.25" customHeight="1" x14ac:dyDescent="0.2">
      <c r="A24" s="36" t="s">
        <v>94</v>
      </c>
      <c r="B24" s="37">
        <v>9796191.0145699997</v>
      </c>
      <c r="C24" s="38">
        <v>9062785.1830800027</v>
      </c>
      <c r="D24" s="37">
        <v>306360.95438000001</v>
      </c>
      <c r="E24" s="38">
        <f t="shared" ref="E24:E32" si="2">SUM(C24:D24)</f>
        <v>9369146.1374600027</v>
      </c>
      <c r="F24" s="38">
        <f>B24-E24</f>
        <v>427044.87710999697</v>
      </c>
      <c r="G24" s="38">
        <f>B24-C24</f>
        <v>733405.83148999698</v>
      </c>
      <c r="H24" s="39">
        <f>E24/B24*100</f>
        <v>95.640704877284975</v>
      </c>
    </row>
    <row r="25" spans="1:8" s="30" customFormat="1" ht="11.25" customHeight="1" x14ac:dyDescent="0.2">
      <c r="A25" s="36" t="s">
        <v>95</v>
      </c>
      <c r="B25" s="37">
        <v>728956</v>
      </c>
      <c r="C25" s="38">
        <v>529091.24141000002</v>
      </c>
      <c r="D25" s="37">
        <v>199834.07252000002</v>
      </c>
      <c r="E25" s="38">
        <f t="shared" si="2"/>
        <v>728925.31393000006</v>
      </c>
      <c r="F25" s="38">
        <f>B25-E25</f>
        <v>30.686069999937899</v>
      </c>
      <c r="G25" s="38">
        <f>B25-C25</f>
        <v>199864.75858999998</v>
      </c>
      <c r="H25" s="39">
        <f>E25/B25*100</f>
        <v>99.995790408474591</v>
      </c>
    </row>
    <row r="26" spans="1:8" s="30" customFormat="1" ht="11.25" customHeight="1" x14ac:dyDescent="0.2">
      <c r="A26" s="36" t="s">
        <v>96</v>
      </c>
      <c r="B26" s="37">
        <v>2771585.5946399998</v>
      </c>
      <c r="C26" s="38">
        <v>2688308.2973700003</v>
      </c>
      <c r="D26" s="37">
        <v>64506.705440000012</v>
      </c>
      <c r="E26" s="38">
        <f t="shared" si="2"/>
        <v>2752815.0028100004</v>
      </c>
      <c r="F26" s="38">
        <f>B26-E26</f>
        <v>18770.59182999935</v>
      </c>
      <c r="G26" s="38">
        <f>B26-C26</f>
        <v>83277.297269999515</v>
      </c>
      <c r="H26" s="39">
        <f>E26/B26*100</f>
        <v>99.322748975665775</v>
      </c>
    </row>
    <row r="27" spans="1:8" s="30" customFormat="1" ht="11.25" customHeight="1" x14ac:dyDescent="0.2">
      <c r="A27" s="36" t="s">
        <v>312</v>
      </c>
      <c r="B27" s="37">
        <v>84908.502999999997</v>
      </c>
      <c r="C27" s="38">
        <v>79535.843269999998</v>
      </c>
      <c r="D27" s="37">
        <v>3799.0068900000001</v>
      </c>
      <c r="E27" s="38">
        <f t="shared" si="2"/>
        <v>83334.850160000002</v>
      </c>
      <c r="F27" s="38">
        <f>B27-E27</f>
        <v>1573.6528399999952</v>
      </c>
      <c r="G27" s="38">
        <f>B27-C27</f>
        <v>5372.6597299999994</v>
      </c>
      <c r="H27" s="39">
        <f>E27/B27*100</f>
        <v>98.146648704900613</v>
      </c>
    </row>
    <row r="28" spans="1:8" s="30" customFormat="1" ht="11.25" customHeight="1" x14ac:dyDescent="0.2">
      <c r="A28" s="36" t="s">
        <v>97</v>
      </c>
      <c r="B28" s="37">
        <v>229952.53100000002</v>
      </c>
      <c r="C28" s="38">
        <v>224303.26755000002</v>
      </c>
      <c r="D28" s="37">
        <v>185.45448999999999</v>
      </c>
      <c r="E28" s="38">
        <f t="shared" si="2"/>
        <v>224488.72204000002</v>
      </c>
      <c r="F28" s="38">
        <f>B28-E28</f>
        <v>5463.8089599999948</v>
      </c>
      <c r="G28" s="38">
        <f>B28-C28</f>
        <v>5649.2634499999986</v>
      </c>
      <c r="H28" s="39">
        <f>E28/B28*100</f>
        <v>97.623940499267661</v>
      </c>
    </row>
    <row r="29" spans="1:8" s="30" customFormat="1" ht="11.25" customHeight="1" x14ac:dyDescent="0.2">
      <c r="A29" s="36" t="s">
        <v>98</v>
      </c>
      <c r="B29" s="37">
        <v>209195.467</v>
      </c>
      <c r="C29" s="38">
        <v>201497.11183000001</v>
      </c>
      <c r="D29" s="37">
        <v>7698.1641799999998</v>
      </c>
      <c r="E29" s="38">
        <f t="shared" si="2"/>
        <v>209195.27601</v>
      </c>
      <c r="F29" s="38">
        <f>B29-E29</f>
        <v>0.19099000000278465</v>
      </c>
      <c r="G29" s="38">
        <f>B29-C29</f>
        <v>7698.3551699999953</v>
      </c>
      <c r="H29" s="39">
        <f>E29/B29*100</f>
        <v>99.999908702610654</v>
      </c>
    </row>
    <row r="30" spans="1:8" s="30" customFormat="1" ht="11.25" customHeight="1" x14ac:dyDescent="0.2">
      <c r="A30" s="36" t="s">
        <v>99</v>
      </c>
      <c r="B30" s="37">
        <v>136311.79</v>
      </c>
      <c r="C30" s="38">
        <v>119518.72073</v>
      </c>
      <c r="D30" s="37">
        <v>12774.863369999999</v>
      </c>
      <c r="E30" s="38">
        <f t="shared" si="2"/>
        <v>132293.58410000001</v>
      </c>
      <c r="F30" s="38">
        <f>B30-E30</f>
        <v>4018.2059000000008</v>
      </c>
      <c r="G30" s="38">
        <f>B30-C30</f>
        <v>16793.069270000007</v>
      </c>
      <c r="H30" s="39">
        <f>E30/B30*100</f>
        <v>97.052194898181583</v>
      </c>
    </row>
    <row r="31" spans="1:8" s="30" customFormat="1" ht="11.25" customHeight="1" x14ac:dyDescent="0.2">
      <c r="A31" s="36" t="s">
        <v>100</v>
      </c>
      <c r="B31" s="37">
        <v>159011.182</v>
      </c>
      <c r="C31" s="38">
        <v>153184.13347</v>
      </c>
      <c r="D31" s="37">
        <v>5824.2406500000006</v>
      </c>
      <c r="E31" s="38">
        <f t="shared" si="2"/>
        <v>159008.37411999999</v>
      </c>
      <c r="F31" s="38">
        <f>B31-E31</f>
        <v>2.8078800000075717</v>
      </c>
      <c r="G31" s="38">
        <f>B31-C31</f>
        <v>5827.04853</v>
      </c>
      <c r="H31" s="39">
        <f>E31/B31*100</f>
        <v>99.998234161922014</v>
      </c>
    </row>
    <row r="32" spans="1:8" s="30" customFormat="1" ht="11.25" customHeight="1" x14ac:dyDescent="0.2">
      <c r="A32" s="36" t="s">
        <v>101</v>
      </c>
      <c r="B32" s="37">
        <v>91202.223999999987</v>
      </c>
      <c r="C32" s="38">
        <v>90932.048209999994</v>
      </c>
      <c r="D32" s="37">
        <v>269.92462</v>
      </c>
      <c r="E32" s="38">
        <f t="shared" si="2"/>
        <v>91201.972829999999</v>
      </c>
      <c r="F32" s="38">
        <f>B32-E32</f>
        <v>0.25116999998863321</v>
      </c>
      <c r="G32" s="38">
        <f>B32-C32</f>
        <v>270.17578999999387</v>
      </c>
      <c r="H32" s="39">
        <f>E32/B32*100</f>
        <v>99.999724601014123</v>
      </c>
    </row>
    <row r="33" spans="1:8" s="30" customFormat="1" ht="11.25" customHeight="1" x14ac:dyDescent="0.2">
      <c r="A33" s="36"/>
      <c r="B33" s="41"/>
      <c r="C33" s="41"/>
      <c r="D33" s="41"/>
      <c r="E33" s="41"/>
      <c r="F33" s="41"/>
      <c r="G33" s="41"/>
      <c r="H33" s="34"/>
    </row>
    <row r="34" spans="1:8" s="30" customFormat="1" ht="11.25" customHeight="1" x14ac:dyDescent="0.2">
      <c r="A34" s="32" t="s">
        <v>102</v>
      </c>
      <c r="B34" s="43">
        <f t="shared" ref="B34:G34" si="3">+B35+B36</f>
        <v>1834082.7559999998</v>
      </c>
      <c r="C34" s="43">
        <f t="shared" si="3"/>
        <v>1703038.5012399999</v>
      </c>
      <c r="D34" s="43">
        <f t="shared" si="3"/>
        <v>9226.7706800000014</v>
      </c>
      <c r="E34" s="43">
        <f t="shared" si="3"/>
        <v>1712265.27192</v>
      </c>
      <c r="F34" s="43">
        <f t="shared" si="3"/>
        <v>121817.48407999979</v>
      </c>
      <c r="G34" s="43">
        <f t="shared" si="3"/>
        <v>131044.25475999987</v>
      </c>
      <c r="H34" s="34">
        <f>E34/B34*100</f>
        <v>93.358124998368396</v>
      </c>
    </row>
    <row r="35" spans="1:8" s="30" customFormat="1" ht="11.25" customHeight="1" x14ac:dyDescent="0.2">
      <c r="A35" s="36" t="s">
        <v>103</v>
      </c>
      <c r="B35" s="37">
        <v>1648519.4719999998</v>
      </c>
      <c r="C35" s="38">
        <v>1521484.44245</v>
      </c>
      <c r="D35" s="37">
        <v>8585.8167900000008</v>
      </c>
      <c r="E35" s="38">
        <f t="shared" ref="E35:E36" si="4">SUM(C35:D35)</f>
        <v>1530070.25924</v>
      </c>
      <c r="F35" s="38">
        <f>B35-E35</f>
        <v>118449.21275999979</v>
      </c>
      <c r="G35" s="38">
        <f>B35-C35</f>
        <v>127035.02954999986</v>
      </c>
      <c r="H35" s="39">
        <f>E35/B35*100</f>
        <v>92.814812638136686</v>
      </c>
    </row>
    <row r="36" spans="1:8" s="30" customFormat="1" ht="11.25" customHeight="1" x14ac:dyDescent="0.2">
      <c r="A36" s="36" t="s">
        <v>104</v>
      </c>
      <c r="B36" s="37">
        <v>185563.28399999999</v>
      </c>
      <c r="C36" s="38">
        <v>181554.05878999998</v>
      </c>
      <c r="D36" s="37">
        <v>640.95389</v>
      </c>
      <c r="E36" s="38">
        <f t="shared" si="4"/>
        <v>182195.01267999999</v>
      </c>
      <c r="F36" s="38">
        <f>B36-E36</f>
        <v>3368.2713199999998</v>
      </c>
      <c r="G36" s="38">
        <f>B36-C36</f>
        <v>4009.2252100000042</v>
      </c>
      <c r="H36" s="39">
        <f>E36/B36*100</f>
        <v>98.184839561257178</v>
      </c>
    </row>
    <row r="37" spans="1:8" s="30" customFormat="1" ht="11.25" customHeight="1" x14ac:dyDescent="0.2">
      <c r="A37" s="36"/>
      <c r="B37" s="41"/>
      <c r="C37" s="41"/>
      <c r="D37" s="41"/>
      <c r="E37" s="41"/>
      <c r="F37" s="41"/>
      <c r="G37" s="41"/>
      <c r="H37" s="34"/>
    </row>
    <row r="38" spans="1:8" s="30" customFormat="1" ht="11.25" customHeight="1" x14ac:dyDescent="0.2">
      <c r="A38" s="32" t="s">
        <v>105</v>
      </c>
      <c r="B38" s="43">
        <f t="shared" ref="B38:G38" si="5">SUM(B39:B44)</f>
        <v>248333639.07508004</v>
      </c>
      <c r="C38" s="43">
        <f t="shared" si="5"/>
        <v>231412135.44099006</v>
      </c>
      <c r="D38" s="43">
        <f t="shared" si="5"/>
        <v>4485514.3141899994</v>
      </c>
      <c r="E38" s="43">
        <f t="shared" si="5"/>
        <v>235897649.75518009</v>
      </c>
      <c r="F38" s="43">
        <f t="shared" si="5"/>
        <v>12435989.319899948</v>
      </c>
      <c r="G38" s="43">
        <f t="shared" si="5"/>
        <v>16921503.634089954</v>
      </c>
      <c r="H38" s="34">
        <f>E38/B38*100</f>
        <v>94.992225231258303</v>
      </c>
    </row>
    <row r="39" spans="1:8" s="30" customFormat="1" ht="11.25" customHeight="1" x14ac:dyDescent="0.2">
      <c r="A39" s="36" t="s">
        <v>106</v>
      </c>
      <c r="B39" s="37">
        <v>247648785.92808002</v>
      </c>
      <c r="C39" s="38">
        <v>230872162.45425007</v>
      </c>
      <c r="D39" s="37">
        <v>4479241.6138999993</v>
      </c>
      <c r="E39" s="38">
        <f t="shared" ref="E39:E44" si="6">SUM(C39:D39)</f>
        <v>235351404.06815007</v>
      </c>
      <c r="F39" s="38">
        <f>B39-E39</f>
        <v>12297381.859929949</v>
      </c>
      <c r="G39" s="38">
        <f>B39-C39</f>
        <v>16776623.473829955</v>
      </c>
      <c r="H39" s="39">
        <f>E39/B39*100</f>
        <v>95.034345993724656</v>
      </c>
    </row>
    <row r="40" spans="1:8" s="30" customFormat="1" ht="11.25" customHeight="1" x14ac:dyDescent="0.2">
      <c r="A40" s="44" t="s">
        <v>107</v>
      </c>
      <c r="B40" s="37">
        <v>26807.743000000002</v>
      </c>
      <c r="C40" s="38">
        <v>19684.15668</v>
      </c>
      <c r="D40" s="37">
        <v>1256.7411100000002</v>
      </c>
      <c r="E40" s="38">
        <f t="shared" si="6"/>
        <v>20940.897789999999</v>
      </c>
      <c r="F40" s="38">
        <f>B40-E40</f>
        <v>5866.8452100000031</v>
      </c>
      <c r="G40" s="38">
        <f>B40-C40</f>
        <v>7123.5863200000022</v>
      </c>
      <c r="H40" s="39">
        <f>E40/B40*100</f>
        <v>78.115109466693994</v>
      </c>
    </row>
    <row r="41" spans="1:8" s="30" customFormat="1" ht="11.25" customHeight="1" x14ac:dyDescent="0.2">
      <c r="A41" s="44" t="s">
        <v>108</v>
      </c>
      <c r="B41" s="37">
        <v>7046</v>
      </c>
      <c r="C41" s="38">
        <v>5742.8211500000007</v>
      </c>
      <c r="D41" s="37">
        <v>684.3740600000001</v>
      </c>
      <c r="E41" s="38">
        <f t="shared" si="6"/>
        <v>6427.1952100000008</v>
      </c>
      <c r="F41" s="38">
        <f>B41-E41</f>
        <v>618.80478999999923</v>
      </c>
      <c r="G41" s="38">
        <f>B41-C41</f>
        <v>1303.1788499999993</v>
      </c>
      <c r="H41" s="39">
        <f>E41/B41*100</f>
        <v>91.217644195288116</v>
      </c>
    </row>
    <row r="42" spans="1:8" s="30" customFormat="1" ht="11.25" customHeight="1" x14ac:dyDescent="0.2">
      <c r="A42" s="36" t="s">
        <v>109</v>
      </c>
      <c r="B42" s="37">
        <v>489805.26799999998</v>
      </c>
      <c r="C42" s="38">
        <v>416534.43095999997</v>
      </c>
      <c r="D42" s="37">
        <v>3100.8617400000003</v>
      </c>
      <c r="E42" s="38">
        <f t="shared" si="6"/>
        <v>419635.29269999999</v>
      </c>
      <c r="F42" s="38">
        <f>B42-E42</f>
        <v>70169.975299999991</v>
      </c>
      <c r="G42" s="38">
        <f>B42-C42</f>
        <v>73270.837040000013</v>
      </c>
      <c r="H42" s="39">
        <f>E42/B42*100</f>
        <v>85.67390351138485</v>
      </c>
    </row>
    <row r="43" spans="1:8" s="30" customFormat="1" ht="11.25" customHeight="1" x14ac:dyDescent="0.2">
      <c r="A43" s="36" t="s">
        <v>110</v>
      </c>
      <c r="B43" s="37">
        <v>67648.135999999999</v>
      </c>
      <c r="C43" s="38">
        <v>67646.234239999991</v>
      </c>
      <c r="D43" s="37">
        <v>1.9</v>
      </c>
      <c r="E43" s="38">
        <f t="shared" si="6"/>
        <v>67648.134239999985</v>
      </c>
      <c r="F43" s="38">
        <f>B43-E43</f>
        <v>1.7600000137463212E-3</v>
      </c>
      <c r="G43" s="38">
        <f>B43-C43</f>
        <v>1.9017600000079256</v>
      </c>
      <c r="H43" s="39">
        <f>E43/B43*100</f>
        <v>99.99999739830227</v>
      </c>
    </row>
    <row r="44" spans="1:8" s="30" customFormat="1" ht="11.25" customHeight="1" x14ac:dyDescent="0.2">
      <c r="A44" s="36" t="s">
        <v>111</v>
      </c>
      <c r="B44" s="37">
        <v>93546</v>
      </c>
      <c r="C44" s="38">
        <v>30365.343710000001</v>
      </c>
      <c r="D44" s="37">
        <v>1228.8233799999998</v>
      </c>
      <c r="E44" s="38">
        <f t="shared" si="6"/>
        <v>31594.167090000003</v>
      </c>
      <c r="F44" s="38">
        <f>B44-E44</f>
        <v>61951.832909999997</v>
      </c>
      <c r="G44" s="38">
        <f>B44-C44</f>
        <v>63180.656289999999</v>
      </c>
      <c r="H44" s="39">
        <f>E44/B44*100</f>
        <v>33.773936982874737</v>
      </c>
    </row>
    <row r="45" spans="1:8" s="30" customFormat="1" ht="11.25" customHeight="1" x14ac:dyDescent="0.2">
      <c r="A45" s="36"/>
      <c r="B45" s="38"/>
      <c r="C45" s="38"/>
      <c r="D45" s="38"/>
      <c r="E45" s="38"/>
      <c r="F45" s="38"/>
      <c r="G45" s="38"/>
      <c r="H45" s="39"/>
    </row>
    <row r="46" spans="1:8" s="30" customFormat="1" ht="11.25" customHeight="1" x14ac:dyDescent="0.2">
      <c r="A46" s="32" t="s">
        <v>112</v>
      </c>
      <c r="B46" s="37">
        <v>28513161.158319999</v>
      </c>
      <c r="C46" s="38">
        <v>27307509.481389999</v>
      </c>
      <c r="D46" s="37">
        <v>705942.41411000001</v>
      </c>
      <c r="E46" s="38">
        <f t="shared" ref="E46" si="7">SUM(C46:D46)</f>
        <v>28013451.895500001</v>
      </c>
      <c r="F46" s="38">
        <f>B46-E46</f>
        <v>499709.26281999797</v>
      </c>
      <c r="G46" s="38">
        <f>B46-C46</f>
        <v>1205651.6769299991</v>
      </c>
      <c r="H46" s="39">
        <f>E46/B46*100</f>
        <v>98.24744348742901</v>
      </c>
    </row>
    <row r="47" spans="1:8" s="30" customFormat="1" ht="11.25" customHeight="1" x14ac:dyDescent="0.2">
      <c r="A47" s="45"/>
      <c r="B47" s="41"/>
      <c r="C47" s="41"/>
      <c r="D47" s="41"/>
      <c r="E47" s="41"/>
      <c r="F47" s="41"/>
      <c r="G47" s="41"/>
      <c r="H47" s="34"/>
    </row>
    <row r="48" spans="1:8" s="30" customFormat="1" ht="11.25" customHeight="1" x14ac:dyDescent="0.2">
      <c r="A48" s="32" t="s">
        <v>113</v>
      </c>
      <c r="B48" s="37">
        <v>857456.77299999993</v>
      </c>
      <c r="C48" s="38">
        <v>650914.60814999999</v>
      </c>
      <c r="D48" s="37">
        <v>10105.01692</v>
      </c>
      <c r="E48" s="38">
        <f t="shared" ref="E48" si="8">SUM(C48:D48)</f>
        <v>661019.62506999995</v>
      </c>
      <c r="F48" s="38">
        <f>B48-E48</f>
        <v>196437.14792999998</v>
      </c>
      <c r="G48" s="38">
        <f>B48-C48</f>
        <v>206542.16484999994</v>
      </c>
      <c r="H48" s="39">
        <f>E48/B48*100</f>
        <v>77.090722924407999</v>
      </c>
    </row>
    <row r="49" spans="1:8" s="30" customFormat="1" ht="11.25" customHeight="1" x14ac:dyDescent="0.2">
      <c r="A49" s="36"/>
      <c r="B49" s="41"/>
      <c r="C49" s="41"/>
      <c r="D49" s="41"/>
      <c r="E49" s="41"/>
      <c r="F49" s="41"/>
      <c r="G49" s="41"/>
      <c r="H49" s="34"/>
    </row>
    <row r="50" spans="1:8" s="30" customFormat="1" ht="11.25" customHeight="1" x14ac:dyDescent="0.2">
      <c r="A50" s="32" t="s">
        <v>114</v>
      </c>
      <c r="B50" s="43">
        <f t="shared" ref="B50:G50" si="9">SUM(B51:B56)</f>
        <v>10253730.24299</v>
      </c>
      <c r="C50" s="43">
        <f t="shared" si="9"/>
        <v>8974665.2656300012</v>
      </c>
      <c r="D50" s="43">
        <f t="shared" si="9"/>
        <v>676866.97393999994</v>
      </c>
      <c r="E50" s="43">
        <f t="shared" si="9"/>
        <v>9651532.2395699993</v>
      </c>
      <c r="F50" s="43">
        <f t="shared" si="9"/>
        <v>602198.00342000066</v>
      </c>
      <c r="G50" s="43">
        <f t="shared" si="9"/>
        <v>1279064.9773600006</v>
      </c>
      <c r="H50" s="34">
        <f>E50/B50*100</f>
        <v>94.127034853177491</v>
      </c>
    </row>
    <row r="51" spans="1:8" s="30" customFormat="1" ht="11.25" customHeight="1" x14ac:dyDescent="0.2">
      <c r="A51" s="36" t="s">
        <v>94</v>
      </c>
      <c r="B51" s="37">
        <v>7846711.3049900001</v>
      </c>
      <c r="C51" s="38">
        <v>6785640.0165200001</v>
      </c>
      <c r="D51" s="37">
        <v>518032.50102999998</v>
      </c>
      <c r="E51" s="38">
        <f t="shared" ref="E51:E56" si="10">SUM(C51:D51)</f>
        <v>7303672.51755</v>
      </c>
      <c r="F51" s="38">
        <f>B51-E51</f>
        <v>543038.7874400001</v>
      </c>
      <c r="G51" s="38">
        <f>B51-C51</f>
        <v>1061071.28847</v>
      </c>
      <c r="H51" s="39">
        <f>E51/B51*100</f>
        <v>93.079409113794426</v>
      </c>
    </row>
    <row r="52" spans="1:8" s="30" customFormat="1" ht="11.25" customHeight="1" x14ac:dyDescent="0.2">
      <c r="A52" s="36" t="s">
        <v>115</v>
      </c>
      <c r="B52" s="37">
        <v>1208493.8730000004</v>
      </c>
      <c r="C52" s="38">
        <v>1051163.8613</v>
      </c>
      <c r="D52" s="37">
        <v>123114.63575</v>
      </c>
      <c r="E52" s="38">
        <f t="shared" si="10"/>
        <v>1174278.4970499999</v>
      </c>
      <c r="F52" s="38">
        <f>B52-E52</f>
        <v>34215.375950000482</v>
      </c>
      <c r="G52" s="38">
        <f>B52-C52</f>
        <v>157330.01170000038</v>
      </c>
      <c r="H52" s="39">
        <f>E52/B52*100</f>
        <v>97.168758839872055</v>
      </c>
    </row>
    <row r="53" spans="1:8" s="30" customFormat="1" ht="11.25" customHeight="1" x14ac:dyDescent="0.2">
      <c r="A53" s="36" t="s">
        <v>116</v>
      </c>
      <c r="B53" s="37">
        <v>571384.30800000008</v>
      </c>
      <c r="C53" s="38">
        <v>533125.04237000004</v>
      </c>
      <c r="D53" s="37">
        <v>31486.637120000003</v>
      </c>
      <c r="E53" s="38">
        <f t="shared" si="10"/>
        <v>564611.67949000001</v>
      </c>
      <c r="F53" s="38">
        <f>B53-E53</f>
        <v>6772.6285100000678</v>
      </c>
      <c r="G53" s="38">
        <f>B53-C53</f>
        <v>38259.265630000038</v>
      </c>
      <c r="H53" s="39">
        <f>E53/B53*100</f>
        <v>98.814698196086965</v>
      </c>
    </row>
    <row r="54" spans="1:8" s="30" customFormat="1" ht="11.25" customHeight="1" x14ac:dyDescent="0.2">
      <c r="A54" s="36" t="s">
        <v>117</v>
      </c>
      <c r="B54" s="37">
        <v>510164.16399999999</v>
      </c>
      <c r="C54" s="38">
        <v>488919.30018999998</v>
      </c>
      <c r="D54" s="37">
        <v>3079.8795</v>
      </c>
      <c r="E54" s="38">
        <f t="shared" si="10"/>
        <v>491999.17968999996</v>
      </c>
      <c r="F54" s="38">
        <f>B54-E54</f>
        <v>18164.984310000029</v>
      </c>
      <c r="G54" s="38">
        <f>B54-C54</f>
        <v>21244.86381000001</v>
      </c>
      <c r="H54" s="39">
        <f>E54/B54*100</f>
        <v>96.439384497810394</v>
      </c>
    </row>
    <row r="55" spans="1:8" s="30" customFormat="1" ht="11.25" customHeight="1" x14ac:dyDescent="0.2">
      <c r="A55" s="36" t="s">
        <v>118</v>
      </c>
      <c r="B55" s="37">
        <v>66165.357999999993</v>
      </c>
      <c r="C55" s="38">
        <v>66159.325150000004</v>
      </c>
      <c r="D55" s="37">
        <v>0</v>
      </c>
      <c r="E55" s="38">
        <f t="shared" si="10"/>
        <v>66159.325150000004</v>
      </c>
      <c r="F55" s="38">
        <f>B55-E55</f>
        <v>6.0328499999886844</v>
      </c>
      <c r="G55" s="38">
        <f>B55-C55</f>
        <v>6.0328499999886844</v>
      </c>
      <c r="H55" s="39">
        <f>E55/B55*100</f>
        <v>99.990882162233618</v>
      </c>
    </row>
    <row r="56" spans="1:8" s="30" customFormat="1" ht="11.25" customHeight="1" x14ac:dyDescent="0.2">
      <c r="A56" s="36" t="s">
        <v>119</v>
      </c>
      <c r="B56" s="37">
        <v>50811.235000000001</v>
      </c>
      <c r="C56" s="38">
        <v>49657.720099999999</v>
      </c>
      <c r="D56" s="37">
        <v>1153.3205399999999</v>
      </c>
      <c r="E56" s="38">
        <f t="shared" si="10"/>
        <v>50811.040639999999</v>
      </c>
      <c r="F56" s="38">
        <f>B56-E56</f>
        <v>0.19436000000132481</v>
      </c>
      <c r="G56" s="38">
        <f>B56-C56</f>
        <v>1153.5149000000019</v>
      </c>
      <c r="H56" s="39">
        <f>E56/B56*100</f>
        <v>99.999617486172099</v>
      </c>
    </row>
    <row r="57" spans="1:8" s="30" customFormat="1" ht="11.25" customHeight="1" x14ac:dyDescent="0.2">
      <c r="A57" s="36"/>
      <c r="B57" s="41"/>
      <c r="C57" s="41"/>
      <c r="D57" s="41"/>
      <c r="E57" s="41"/>
      <c r="F57" s="41"/>
      <c r="G57" s="41"/>
      <c r="H57" s="34"/>
    </row>
    <row r="58" spans="1:8" s="30" customFormat="1" ht="11.25" customHeight="1" x14ac:dyDescent="0.2">
      <c r="A58" s="32" t="s">
        <v>120</v>
      </c>
      <c r="B58" s="46">
        <f t="shared" ref="B58:G58" si="11">SUM(B59:B68)</f>
        <v>9106188.5452999994</v>
      </c>
      <c r="C58" s="46">
        <f t="shared" si="11"/>
        <v>8596541.4844399635</v>
      </c>
      <c r="D58" s="46">
        <f t="shared" si="11"/>
        <v>217173.27671999999</v>
      </c>
      <c r="E58" s="46">
        <f t="shared" si="11"/>
        <v>8813714.761159962</v>
      </c>
      <c r="F58" s="46">
        <f t="shared" si="11"/>
        <v>292473.78414003603</v>
      </c>
      <c r="G58" s="46">
        <f t="shared" si="11"/>
        <v>509647.06086003612</v>
      </c>
      <c r="H58" s="34">
        <f>E58/B58*100</f>
        <v>96.788186597662829</v>
      </c>
    </row>
    <row r="59" spans="1:8" s="30" customFormat="1" ht="11.25" customHeight="1" x14ac:dyDescent="0.2">
      <c r="A59" s="36" t="s">
        <v>121</v>
      </c>
      <c r="B59" s="37">
        <v>432556.74960000039</v>
      </c>
      <c r="C59" s="38">
        <v>346605.60333996505</v>
      </c>
      <c r="D59" s="37">
        <v>36853.969950000028</v>
      </c>
      <c r="E59" s="38">
        <f t="shared" ref="E59:E68" si="12">SUM(C59:D59)</f>
        <v>383459.57328996505</v>
      </c>
      <c r="F59" s="38">
        <f>B59-E59</f>
        <v>49097.176310035342</v>
      </c>
      <c r="G59" s="38">
        <f>B59-C59</f>
        <v>85951.146260035341</v>
      </c>
      <c r="H59" s="39">
        <f>E59/B59*100</f>
        <v>88.649541047403119</v>
      </c>
    </row>
    <row r="60" spans="1:8" s="30" customFormat="1" ht="11.25" customHeight="1" x14ac:dyDescent="0.2">
      <c r="A60" s="36" t="s">
        <v>122</v>
      </c>
      <c r="B60" s="37">
        <v>2981310.5549999992</v>
      </c>
      <c r="C60" s="38">
        <v>2922039.2325999998</v>
      </c>
      <c r="D60" s="37">
        <v>23867.171679999999</v>
      </c>
      <c r="E60" s="38">
        <f t="shared" si="12"/>
        <v>2945906.4042799999</v>
      </c>
      <c r="F60" s="38">
        <f>B60-E60</f>
        <v>35404.150719999336</v>
      </c>
      <c r="G60" s="38">
        <f>B60-C60</f>
        <v>59271.322399999481</v>
      </c>
      <c r="H60" s="39">
        <f>E60/B60*100</f>
        <v>98.812463510028408</v>
      </c>
    </row>
    <row r="61" spans="1:8" s="30" customFormat="1" ht="11.25" customHeight="1" x14ac:dyDescent="0.2">
      <c r="A61" s="36" t="s">
        <v>123</v>
      </c>
      <c r="B61" s="37">
        <v>4206590.4865600001</v>
      </c>
      <c r="C61" s="38">
        <v>3980173.175749999</v>
      </c>
      <c r="D61" s="37">
        <v>119149.05985999999</v>
      </c>
      <c r="E61" s="38">
        <f t="shared" si="12"/>
        <v>4099322.2356099989</v>
      </c>
      <c r="F61" s="38">
        <f>B61-E61</f>
        <v>107268.25095000118</v>
      </c>
      <c r="G61" s="38">
        <f>B61-C61</f>
        <v>226417.3108100011</v>
      </c>
      <c r="H61" s="39">
        <f>E61/B61*100</f>
        <v>97.449995399059603</v>
      </c>
    </row>
    <row r="62" spans="1:8" s="30" customFormat="1" ht="11.25" customHeight="1" x14ac:dyDescent="0.2">
      <c r="A62" s="36" t="s">
        <v>124</v>
      </c>
      <c r="B62" s="37">
        <v>132611.42100000003</v>
      </c>
      <c r="C62" s="38">
        <v>123385.99327999998</v>
      </c>
      <c r="D62" s="37">
        <v>3244.4677299999998</v>
      </c>
      <c r="E62" s="38">
        <f t="shared" si="12"/>
        <v>126630.46100999998</v>
      </c>
      <c r="F62" s="38">
        <f>B62-E62</f>
        <v>5980.9599900000467</v>
      </c>
      <c r="G62" s="38">
        <f>B62-C62</f>
        <v>9225.4277200000506</v>
      </c>
      <c r="H62" s="39">
        <f>E62/B62*100</f>
        <v>95.489860567891768</v>
      </c>
    </row>
    <row r="63" spans="1:8" s="30" customFormat="1" ht="11.25" customHeight="1" x14ac:dyDescent="0.2">
      <c r="A63" s="36" t="s">
        <v>125</v>
      </c>
      <c r="B63" s="37">
        <v>824274.98410000012</v>
      </c>
      <c r="C63" s="38">
        <v>735936.39127999998</v>
      </c>
      <c r="D63" s="37">
        <v>12919.563390000001</v>
      </c>
      <c r="E63" s="38">
        <f t="shared" si="12"/>
        <v>748855.95467000001</v>
      </c>
      <c r="F63" s="38">
        <f>B63-E63</f>
        <v>75419.029430000111</v>
      </c>
      <c r="G63" s="38">
        <f>B63-C63</f>
        <v>88338.592820000136</v>
      </c>
      <c r="H63" s="39">
        <f>E63/B63*100</f>
        <v>90.850258604857729</v>
      </c>
    </row>
    <row r="64" spans="1:8" s="30" customFormat="1" ht="11.25" customHeight="1" x14ac:dyDescent="0.2">
      <c r="A64" s="36" t="s">
        <v>126</v>
      </c>
      <c r="B64" s="37">
        <v>9068</v>
      </c>
      <c r="C64" s="38">
        <v>8904.0904200000004</v>
      </c>
      <c r="D64" s="37">
        <v>20.12257</v>
      </c>
      <c r="E64" s="38">
        <f t="shared" si="12"/>
        <v>8924.21299</v>
      </c>
      <c r="F64" s="38">
        <f>B64-E64</f>
        <v>143.78701000000001</v>
      </c>
      <c r="G64" s="38">
        <f>B64-C64</f>
        <v>163.90957999999955</v>
      </c>
      <c r="H64" s="39">
        <f>E64/B64*100</f>
        <v>98.414347044552272</v>
      </c>
    </row>
    <row r="65" spans="1:8" s="30" customFormat="1" ht="11.25" customHeight="1" x14ac:dyDescent="0.2">
      <c r="A65" s="36" t="s">
        <v>127</v>
      </c>
      <c r="B65" s="37">
        <v>144693.82704</v>
      </c>
      <c r="C65" s="38">
        <v>112601.15979999999</v>
      </c>
      <c r="D65" s="37">
        <v>13793.378650000001</v>
      </c>
      <c r="E65" s="38">
        <f t="shared" si="12"/>
        <v>126394.53844999999</v>
      </c>
      <c r="F65" s="38">
        <f>B65-E65</f>
        <v>18299.288590000011</v>
      </c>
      <c r="G65" s="38">
        <f>B65-C65</f>
        <v>32092.66724000001</v>
      </c>
      <c r="H65" s="39">
        <f>E65/B65*100</f>
        <v>87.353096559578006</v>
      </c>
    </row>
    <row r="66" spans="1:8" s="30" customFormat="1" ht="11.25" customHeight="1" x14ac:dyDescent="0.2">
      <c r="A66" s="36" t="s">
        <v>128</v>
      </c>
      <c r="B66" s="37">
        <v>34641.256000000001</v>
      </c>
      <c r="C66" s="38">
        <v>33175.809110000002</v>
      </c>
      <c r="D66" s="37">
        <v>1464.8469399999999</v>
      </c>
      <c r="E66" s="38">
        <f t="shared" si="12"/>
        <v>34640.656050000005</v>
      </c>
      <c r="F66" s="38">
        <f>B66-E66</f>
        <v>0.59994999999616994</v>
      </c>
      <c r="G66" s="38">
        <f>B66-C66</f>
        <v>1465.4468899999993</v>
      </c>
      <c r="H66" s="39">
        <f>E66/B66*100</f>
        <v>99.998268105521362</v>
      </c>
    </row>
    <row r="67" spans="1:8" s="30" customFormat="1" ht="11.25" customHeight="1" x14ac:dyDescent="0.2">
      <c r="A67" s="44" t="s">
        <v>129</v>
      </c>
      <c r="B67" s="37">
        <v>35144</v>
      </c>
      <c r="C67" s="38">
        <v>33072.292399999998</v>
      </c>
      <c r="D67" s="37">
        <v>1214.29955</v>
      </c>
      <c r="E67" s="38">
        <f t="shared" si="12"/>
        <v>34286.591950000002</v>
      </c>
      <c r="F67" s="38">
        <f>B67-E67</f>
        <v>857.40804999999818</v>
      </c>
      <c r="G67" s="38">
        <f>B67-C67</f>
        <v>2071.7076000000015</v>
      </c>
      <c r="H67" s="39">
        <f>E67/B67*100</f>
        <v>97.56030033576144</v>
      </c>
    </row>
    <row r="68" spans="1:8" s="30" customFormat="1" ht="11.25" customHeight="1" x14ac:dyDescent="0.2">
      <c r="A68" s="36" t="s">
        <v>130</v>
      </c>
      <c r="B68" s="37">
        <v>305297.266</v>
      </c>
      <c r="C68" s="38">
        <v>300647.73645999999</v>
      </c>
      <c r="D68" s="37">
        <v>4646.3964000000005</v>
      </c>
      <c r="E68" s="38">
        <f t="shared" si="12"/>
        <v>305294.13286000001</v>
      </c>
      <c r="F68" s="38">
        <f>B68-E68</f>
        <v>3.1331399999908172</v>
      </c>
      <c r="G68" s="38">
        <f>B68-C68</f>
        <v>4649.5295400000177</v>
      </c>
      <c r="H68" s="39">
        <f>E68/B68*100</f>
        <v>99.99897374121916</v>
      </c>
    </row>
    <row r="69" spans="1:8" s="30" customFormat="1" ht="11.25" customHeight="1" x14ac:dyDescent="0.2">
      <c r="A69" s="36"/>
      <c r="B69" s="41"/>
      <c r="C69" s="41"/>
      <c r="D69" s="41"/>
      <c r="E69" s="41"/>
      <c r="F69" s="41"/>
      <c r="G69" s="41"/>
      <c r="H69" s="34"/>
    </row>
    <row r="70" spans="1:8" s="30" customFormat="1" ht="11.25" customHeight="1" x14ac:dyDescent="0.2">
      <c r="A70" s="32" t="s">
        <v>131</v>
      </c>
      <c r="B70" s="43">
        <f t="shared" ref="B70:G70" si="13">SUM(B71:B74)</f>
        <v>8093642.3549999995</v>
      </c>
      <c r="C70" s="43">
        <f t="shared" si="13"/>
        <v>6450756.7259600004</v>
      </c>
      <c r="D70" s="43">
        <f t="shared" si="13"/>
        <v>130255.02853000001</v>
      </c>
      <c r="E70" s="43">
        <f t="shared" si="13"/>
        <v>6581011.7544900002</v>
      </c>
      <c r="F70" s="43">
        <f t="shared" si="13"/>
        <v>1512630.6005099993</v>
      </c>
      <c r="G70" s="43">
        <f t="shared" si="13"/>
        <v>1642885.6290399996</v>
      </c>
      <c r="H70" s="34">
        <f>E70/B70*100</f>
        <v>81.310879154728852</v>
      </c>
    </row>
    <row r="71" spans="1:8" s="30" customFormat="1" ht="11.25" customHeight="1" x14ac:dyDescent="0.2">
      <c r="A71" s="36" t="s">
        <v>94</v>
      </c>
      <c r="B71" s="37">
        <v>8041933.4969999995</v>
      </c>
      <c r="C71" s="38">
        <v>6401176.51975</v>
      </c>
      <c r="D71" s="37">
        <v>129883.45105000002</v>
      </c>
      <c r="E71" s="38">
        <f t="shared" ref="E71:E74" si="14">SUM(C71:D71)</f>
        <v>6531059.9708000002</v>
      </c>
      <c r="F71" s="38">
        <f>B71-E71</f>
        <v>1510873.5261999993</v>
      </c>
      <c r="G71" s="38">
        <f>B71-C71</f>
        <v>1640756.9772499995</v>
      </c>
      <c r="H71" s="39">
        <f>E71/B71*100</f>
        <v>81.212558811091611</v>
      </c>
    </row>
    <row r="72" spans="1:8" s="30" customFormat="1" ht="11.25" customHeight="1" x14ac:dyDescent="0.2">
      <c r="A72" s="36" t="s">
        <v>132</v>
      </c>
      <c r="B72" s="37">
        <v>37323.435999999987</v>
      </c>
      <c r="C72" s="38">
        <v>37093.98416</v>
      </c>
      <c r="D72" s="37">
        <v>104.20138</v>
      </c>
      <c r="E72" s="38">
        <f t="shared" si="14"/>
        <v>37198.185539999999</v>
      </c>
      <c r="F72" s="38">
        <f>B72-E72</f>
        <v>125.25045999998838</v>
      </c>
      <c r="G72" s="38">
        <f>B72-C72</f>
        <v>229.45183999998699</v>
      </c>
      <c r="H72" s="39">
        <f>E72/B72*100</f>
        <v>99.664418731437294</v>
      </c>
    </row>
    <row r="73" spans="1:8" s="30" customFormat="1" ht="11.25" customHeight="1" x14ac:dyDescent="0.2">
      <c r="A73" s="36" t="s">
        <v>133</v>
      </c>
      <c r="B73" s="37">
        <v>2253.4219999999996</v>
      </c>
      <c r="C73" s="38">
        <v>2216.7495400000003</v>
      </c>
      <c r="D73" s="37">
        <v>35.149440000000006</v>
      </c>
      <c r="E73" s="38">
        <f t="shared" si="14"/>
        <v>2251.8989800000004</v>
      </c>
      <c r="F73" s="38">
        <f>B73-E73</f>
        <v>1.5230199999991783</v>
      </c>
      <c r="G73" s="38">
        <f>B73-C73</f>
        <v>36.672459999999319</v>
      </c>
      <c r="H73" s="39">
        <f>E73/B73*100</f>
        <v>99.932413014517508</v>
      </c>
    </row>
    <row r="74" spans="1:8" s="30" customFormat="1" ht="11.25" customHeight="1" x14ac:dyDescent="0.2">
      <c r="A74" s="36" t="s">
        <v>134</v>
      </c>
      <c r="B74" s="37">
        <v>12132</v>
      </c>
      <c r="C74" s="38">
        <v>10269.47251</v>
      </c>
      <c r="D74" s="37">
        <v>232.22666000000001</v>
      </c>
      <c r="E74" s="38">
        <f t="shared" si="14"/>
        <v>10501.69917</v>
      </c>
      <c r="F74" s="38">
        <f>B74-E74</f>
        <v>1630.3008300000001</v>
      </c>
      <c r="G74" s="38">
        <f>B74-C74</f>
        <v>1862.5274900000004</v>
      </c>
      <c r="H74" s="39">
        <f>E74/B74*100</f>
        <v>86.561977992087051</v>
      </c>
    </row>
    <row r="75" spans="1:8" s="30" customFormat="1" ht="11.25" customHeight="1" x14ac:dyDescent="0.2">
      <c r="A75" s="36"/>
      <c r="B75" s="41"/>
      <c r="C75" s="41"/>
      <c r="D75" s="41"/>
      <c r="E75" s="41"/>
      <c r="F75" s="41"/>
      <c r="G75" s="41"/>
      <c r="H75" s="34"/>
    </row>
    <row r="76" spans="1:8" s="30" customFormat="1" ht="11.25" customHeight="1" x14ac:dyDescent="0.2">
      <c r="A76" s="32" t="s">
        <v>135</v>
      </c>
      <c r="B76" s="43">
        <f t="shared" ref="B76:G76" si="15">SUM(B77:B79)</f>
        <v>38720221.835559994</v>
      </c>
      <c r="C76" s="43">
        <f t="shared" si="15"/>
        <v>36437598.762010001</v>
      </c>
      <c r="D76" s="43">
        <f t="shared" si="15"/>
        <v>1436150.6672799995</v>
      </c>
      <c r="E76" s="43">
        <f t="shared" si="15"/>
        <v>37873749.429290004</v>
      </c>
      <c r="F76" s="43">
        <f t="shared" si="15"/>
        <v>846472.40626999608</v>
      </c>
      <c r="G76" s="43">
        <f t="shared" si="15"/>
        <v>2282623.0735499943</v>
      </c>
      <c r="H76" s="34">
        <f>E76/B76*100</f>
        <v>97.813875111912182</v>
      </c>
    </row>
    <row r="77" spans="1:8" s="30" customFormat="1" ht="11.25" customHeight="1" x14ac:dyDescent="0.2">
      <c r="A77" s="36" t="s">
        <v>136</v>
      </c>
      <c r="B77" s="37">
        <v>38184069.366559997</v>
      </c>
      <c r="C77" s="38">
        <v>35967538.115730003</v>
      </c>
      <c r="D77" s="37">
        <v>1383339.8663799996</v>
      </c>
      <c r="E77" s="38">
        <f t="shared" ref="E77:E79" si="16">SUM(C77:D77)</f>
        <v>37350877.982110001</v>
      </c>
      <c r="F77" s="38">
        <f>B77-E77</f>
        <v>833191.38444999605</v>
      </c>
      <c r="G77" s="38">
        <f>B77-C77</f>
        <v>2216531.2508299947</v>
      </c>
      <c r="H77" s="39">
        <f>E77/B77*100</f>
        <v>97.817960740507999</v>
      </c>
    </row>
    <row r="78" spans="1:8" s="30" customFormat="1" ht="11.25" customHeight="1" x14ac:dyDescent="0.2">
      <c r="A78" s="36" t="s">
        <v>137</v>
      </c>
      <c r="B78" s="37">
        <v>208381.78299999997</v>
      </c>
      <c r="C78" s="38">
        <v>203220.99167999998</v>
      </c>
      <c r="D78" s="37">
        <v>5138.7504000000008</v>
      </c>
      <c r="E78" s="38">
        <f t="shared" si="16"/>
        <v>208359.74207999997</v>
      </c>
      <c r="F78" s="38">
        <f>B78-E78</f>
        <v>22.04091999999946</v>
      </c>
      <c r="G78" s="38">
        <f>B78-C78</f>
        <v>5160.7913199999894</v>
      </c>
      <c r="H78" s="39">
        <f>E78/B78*100</f>
        <v>99.989422818212475</v>
      </c>
    </row>
    <row r="79" spans="1:8" s="30" customFormat="1" ht="11.25" customHeight="1" x14ac:dyDescent="0.2">
      <c r="A79" s="36" t="s">
        <v>138</v>
      </c>
      <c r="B79" s="37">
        <v>327770.68599999999</v>
      </c>
      <c r="C79" s="38">
        <v>266839.65460000001</v>
      </c>
      <c r="D79" s="37">
        <v>47672.050499999998</v>
      </c>
      <c r="E79" s="38">
        <f t="shared" si="16"/>
        <v>314511.70510000002</v>
      </c>
      <c r="F79" s="38">
        <f>B79-E79</f>
        <v>13258.980899999966</v>
      </c>
      <c r="G79" s="38">
        <f>B79-C79</f>
        <v>60931.031399999978</v>
      </c>
      <c r="H79" s="39">
        <f>E79/B79*100</f>
        <v>95.954799661370586</v>
      </c>
    </row>
    <row r="80" spans="1:8" s="30" customFormat="1" ht="11.25" customHeight="1" x14ac:dyDescent="0.2">
      <c r="A80" s="36"/>
      <c r="B80" s="41"/>
      <c r="C80" s="41"/>
      <c r="D80" s="41"/>
      <c r="E80" s="41"/>
      <c r="F80" s="41"/>
      <c r="G80" s="41"/>
      <c r="H80" s="34"/>
    </row>
    <row r="81" spans="1:8" s="30" customFormat="1" ht="11.25" customHeight="1" x14ac:dyDescent="0.2">
      <c r="A81" s="32" t="s">
        <v>139</v>
      </c>
      <c r="B81" s="43">
        <f t="shared" ref="B81:G81" si="17">SUM(B82:B85)</f>
        <v>2113976.3990000002</v>
      </c>
      <c r="C81" s="43">
        <f t="shared" si="17"/>
        <v>1514846.1078399997</v>
      </c>
      <c r="D81" s="43">
        <f t="shared" si="17"/>
        <v>209193.06537</v>
      </c>
      <c r="E81" s="43">
        <f t="shared" si="17"/>
        <v>1724039.1732099999</v>
      </c>
      <c r="F81" s="43">
        <f t="shared" si="17"/>
        <v>389937.22579000005</v>
      </c>
      <c r="G81" s="43">
        <f t="shared" si="17"/>
        <v>599130.29116000002</v>
      </c>
      <c r="H81" s="34">
        <f>E81/B81*100</f>
        <v>81.554324543336577</v>
      </c>
    </row>
    <row r="82" spans="1:8" s="30" customFormat="1" ht="11.25" customHeight="1" x14ac:dyDescent="0.2">
      <c r="A82" s="36" t="s">
        <v>106</v>
      </c>
      <c r="B82" s="37">
        <v>1795219.66</v>
      </c>
      <c r="C82" s="38">
        <v>1254105.9308499999</v>
      </c>
      <c r="D82" s="37">
        <v>196523.06036</v>
      </c>
      <c r="E82" s="38">
        <f t="shared" ref="E82:E85" si="18">SUM(C82:D82)</f>
        <v>1450628.9912099999</v>
      </c>
      <c r="F82" s="38">
        <f>B82-E82</f>
        <v>344590.66879000003</v>
      </c>
      <c r="G82" s="38">
        <f>B82-C82</f>
        <v>541113.72915000003</v>
      </c>
      <c r="H82" s="39">
        <f>E82/B82*100</f>
        <v>80.805097199637402</v>
      </c>
    </row>
    <row r="83" spans="1:8" s="30" customFormat="1" ht="11.25" customHeight="1" x14ac:dyDescent="0.2">
      <c r="A83" s="36" t="s">
        <v>140</v>
      </c>
      <c r="B83" s="37">
        <v>0</v>
      </c>
      <c r="C83" s="38">
        <v>0</v>
      </c>
      <c r="D83" s="37">
        <v>0</v>
      </c>
      <c r="E83" s="38">
        <f t="shared" si="18"/>
        <v>0</v>
      </c>
      <c r="F83" s="38">
        <f>B83-E83</f>
        <v>0</v>
      </c>
      <c r="G83" s="38">
        <f>B83-C83</f>
        <v>0</v>
      </c>
      <c r="H83" s="39"/>
    </row>
    <row r="84" spans="1:8" s="30" customFormat="1" ht="11.25" customHeight="1" x14ac:dyDescent="0.2">
      <c r="A84" s="36" t="s">
        <v>141</v>
      </c>
      <c r="B84" s="37">
        <v>73760.579999999987</v>
      </c>
      <c r="C84" s="38">
        <v>68904.644280000008</v>
      </c>
      <c r="D84" s="37">
        <v>4816.1242199999997</v>
      </c>
      <c r="E84" s="38">
        <f t="shared" si="18"/>
        <v>73720.768500000006</v>
      </c>
      <c r="F84" s="38">
        <f>B84-E84</f>
        <v>39.811499999981606</v>
      </c>
      <c r="G84" s="38">
        <f>B84-C84</f>
        <v>4855.9357199999795</v>
      </c>
      <c r="H84" s="39">
        <f>E84/B84*100</f>
        <v>99.946026048059849</v>
      </c>
    </row>
    <row r="85" spans="1:8" s="30" customFormat="1" ht="11.25" customHeight="1" x14ac:dyDescent="0.2">
      <c r="A85" s="36" t="s">
        <v>142</v>
      </c>
      <c r="B85" s="37">
        <v>244996.15900000001</v>
      </c>
      <c r="C85" s="38">
        <v>191835.53270999997</v>
      </c>
      <c r="D85" s="37">
        <v>7853.8807900000011</v>
      </c>
      <c r="E85" s="38">
        <f t="shared" si="18"/>
        <v>199689.41349999997</v>
      </c>
      <c r="F85" s="38">
        <f>B85-E85</f>
        <v>45306.745500000048</v>
      </c>
      <c r="G85" s="38">
        <f>B85-C85</f>
        <v>53160.626290000044</v>
      </c>
      <c r="H85" s="39">
        <f>E85/B85*100</f>
        <v>81.507160893897918</v>
      </c>
    </row>
    <row r="86" spans="1:8" s="30" customFormat="1" ht="11.25" customHeight="1" x14ac:dyDescent="0.2">
      <c r="A86" s="47"/>
      <c r="B86" s="37"/>
      <c r="C86" s="38"/>
      <c r="D86" s="37"/>
      <c r="E86" s="38"/>
      <c r="F86" s="38"/>
      <c r="G86" s="38"/>
      <c r="H86" s="39"/>
    </row>
    <row r="87" spans="1:8" s="30" customFormat="1" ht="11.25" customHeight="1" x14ac:dyDescent="0.2">
      <c r="A87" s="32" t="s">
        <v>143</v>
      </c>
      <c r="B87" s="43">
        <f>SUM(B88:B97)</f>
        <v>119652415.20464998</v>
      </c>
      <c r="C87" s="43">
        <f t="shared" ref="C87:G87" si="19">SUM(C88:C97)</f>
        <v>114585704.40823999</v>
      </c>
      <c r="D87" s="43">
        <f t="shared" si="19"/>
        <v>4036112.9654199998</v>
      </c>
      <c r="E87" s="43">
        <f t="shared" si="19"/>
        <v>118621817.37365997</v>
      </c>
      <c r="F87" s="43">
        <f t="shared" si="19"/>
        <v>1030597.8309900007</v>
      </c>
      <c r="G87" s="43">
        <f t="shared" si="19"/>
        <v>5066710.7964099953</v>
      </c>
      <c r="H87" s="34">
        <f>E87/B87*100</f>
        <v>99.138673607860468</v>
      </c>
    </row>
    <row r="88" spans="1:8" s="30" customFormat="1" ht="11.25" customHeight="1" x14ac:dyDescent="0.2">
      <c r="A88" s="36" t="s">
        <v>121</v>
      </c>
      <c r="B88" s="37">
        <v>3283126.8270300003</v>
      </c>
      <c r="C88" s="38">
        <v>3134479.2090699994</v>
      </c>
      <c r="D88" s="37">
        <v>98238.262680000014</v>
      </c>
      <c r="E88" s="38">
        <f t="shared" ref="E88:E97" si="20">SUM(C88:D88)</f>
        <v>3232717.4717499996</v>
      </c>
      <c r="F88" s="38">
        <f>B88-E88</f>
        <v>50409.355280000716</v>
      </c>
      <c r="G88" s="38">
        <f>B88-C88</f>
        <v>148647.61796000088</v>
      </c>
      <c r="H88" s="39">
        <f>E88/B88*100</f>
        <v>98.464593116995047</v>
      </c>
    </row>
    <row r="89" spans="1:8" s="30" customFormat="1" ht="11.25" customHeight="1" x14ac:dyDescent="0.2">
      <c r="A89" s="36" t="s">
        <v>144</v>
      </c>
      <c r="B89" s="37">
        <v>12391949.35675</v>
      </c>
      <c r="C89" s="38">
        <v>11334225.084140001</v>
      </c>
      <c r="D89" s="37">
        <v>160486.06814999998</v>
      </c>
      <c r="E89" s="38">
        <f t="shared" si="20"/>
        <v>11494711.152290002</v>
      </c>
      <c r="F89" s="38">
        <f>B89-E89</f>
        <v>897238.20445999876</v>
      </c>
      <c r="G89" s="38">
        <f>B89-C89</f>
        <v>1057724.2726099994</v>
      </c>
      <c r="H89" s="39">
        <f>E89/B89*100</f>
        <v>92.759507171716564</v>
      </c>
    </row>
    <row r="90" spans="1:8" s="30" customFormat="1" ht="11.25" customHeight="1" x14ac:dyDescent="0.2">
      <c r="A90" s="36" t="s">
        <v>145</v>
      </c>
      <c r="B90" s="37">
        <v>7818520.4550999999</v>
      </c>
      <c r="C90" s="38">
        <v>7671483.7865499994</v>
      </c>
      <c r="D90" s="37">
        <v>94240.672800000015</v>
      </c>
      <c r="E90" s="38">
        <f t="shared" si="20"/>
        <v>7765724.4593499992</v>
      </c>
      <c r="F90" s="38">
        <f>B90-E90</f>
        <v>52795.9957500007</v>
      </c>
      <c r="G90" s="38">
        <f>B90-C90</f>
        <v>147036.66855000053</v>
      </c>
      <c r="H90" s="39">
        <f>E90/B90*100</f>
        <v>99.324731628532575</v>
      </c>
    </row>
    <row r="91" spans="1:8" s="30" customFormat="1" ht="11.25" customHeight="1" x14ac:dyDescent="0.2">
      <c r="A91" s="36" t="s">
        <v>146</v>
      </c>
      <c r="B91" s="37">
        <v>97493</v>
      </c>
      <c r="C91" s="38">
        <v>89091.048609999998</v>
      </c>
      <c r="D91" s="37">
        <v>8375.6090599999989</v>
      </c>
      <c r="E91" s="38">
        <f t="shared" si="20"/>
        <v>97466.657670000001</v>
      </c>
      <c r="F91" s="38">
        <f>B91-E91</f>
        <v>26.342329999999492</v>
      </c>
      <c r="G91" s="38">
        <f>B91-C91</f>
        <v>8401.951390000002</v>
      </c>
      <c r="H91" s="39">
        <f>E91/B91*100</f>
        <v>99.972980285764095</v>
      </c>
    </row>
    <row r="92" spans="1:8" s="30" customFormat="1" ht="11.25" customHeight="1" x14ac:dyDescent="0.2">
      <c r="A92" s="36" t="s">
        <v>147</v>
      </c>
      <c r="B92" s="37">
        <v>698210.35899999994</v>
      </c>
      <c r="C92" s="38">
        <v>678300.59660000016</v>
      </c>
      <c r="D92" s="37">
        <v>15964.243640000001</v>
      </c>
      <c r="E92" s="38">
        <f t="shared" si="20"/>
        <v>694264.84024000017</v>
      </c>
      <c r="F92" s="38">
        <f>B92-E92</f>
        <v>3945.5187599997735</v>
      </c>
      <c r="G92" s="38">
        <f>B92-C92</f>
        <v>19909.762399999774</v>
      </c>
      <c r="H92" s="39">
        <f>E92/B92*100</f>
        <v>99.434909736135864</v>
      </c>
    </row>
    <row r="93" spans="1:8" s="30" customFormat="1" ht="11.25" customHeight="1" x14ac:dyDescent="0.2">
      <c r="A93" s="36" t="s">
        <v>148</v>
      </c>
      <c r="B93" s="37">
        <v>94203691.066769987</v>
      </c>
      <c r="C93" s="38">
        <v>90560989.112869993</v>
      </c>
      <c r="D93" s="37">
        <v>3631803.8286799998</v>
      </c>
      <c r="E93" s="38">
        <f t="shared" si="20"/>
        <v>94192792.941549987</v>
      </c>
      <c r="F93" s="38">
        <f>B93-E93</f>
        <v>10898.125220000744</v>
      </c>
      <c r="G93" s="38">
        <f>B93-C93</f>
        <v>3642701.9538999945</v>
      </c>
      <c r="H93" s="39">
        <f>E93/B93*100</f>
        <v>99.988431318246043</v>
      </c>
    </row>
    <row r="94" spans="1:8" s="30" customFormat="1" ht="11.25" customHeight="1" x14ac:dyDescent="0.2">
      <c r="A94" s="36" t="s">
        <v>149</v>
      </c>
      <c r="B94" s="37">
        <v>764624.66099999996</v>
      </c>
      <c r="C94" s="38">
        <v>744186.47179999994</v>
      </c>
      <c r="D94" s="37">
        <v>20437.794539999999</v>
      </c>
      <c r="E94" s="38">
        <f t="shared" si="20"/>
        <v>764624.26633999997</v>
      </c>
      <c r="F94" s="38">
        <f>B94-E94</f>
        <v>0.39465999999083579</v>
      </c>
      <c r="G94" s="38">
        <f>B94-C94</f>
        <v>20438.189200000023</v>
      </c>
      <c r="H94" s="39">
        <f>E94/B94*100</f>
        <v>99.999948385133237</v>
      </c>
    </row>
    <row r="95" spans="1:8" s="30" customFormat="1" ht="11.25" customHeight="1" x14ac:dyDescent="0.2">
      <c r="A95" s="36" t="s">
        <v>313</v>
      </c>
      <c r="B95" s="37">
        <v>273980.29200000002</v>
      </c>
      <c r="C95" s="38">
        <v>273939.63524000003</v>
      </c>
      <c r="D95" s="37">
        <v>40.509529999999998</v>
      </c>
      <c r="E95" s="38">
        <f t="shared" si="20"/>
        <v>273980.14477000001</v>
      </c>
      <c r="F95" s="38">
        <f>B95-E95</f>
        <v>0.14723000000230968</v>
      </c>
      <c r="G95" s="38">
        <f>B95-C95</f>
        <v>40.656759999983478</v>
      </c>
      <c r="H95" s="39">
        <f>E95/B95*100</f>
        <v>99.999946262558183</v>
      </c>
    </row>
    <row r="96" spans="1:8" s="30" customFormat="1" ht="11.25" customHeight="1" x14ac:dyDescent="0.2">
      <c r="A96" s="36" t="s">
        <v>314</v>
      </c>
      <c r="B96" s="37">
        <v>53398</v>
      </c>
      <c r="C96" s="38">
        <v>51042.006130000002</v>
      </c>
      <c r="D96" s="37">
        <v>801.86424999999997</v>
      </c>
      <c r="E96" s="38">
        <f t="shared" si="20"/>
        <v>51843.87038</v>
      </c>
      <c r="F96" s="38">
        <f>B96-E96</f>
        <v>1554.1296199999997</v>
      </c>
      <c r="G96" s="38">
        <f>B96-C96</f>
        <v>2355.9938699999984</v>
      </c>
      <c r="H96" s="39">
        <f>E96/B96*100</f>
        <v>97.08953590022098</v>
      </c>
    </row>
    <row r="97" spans="1:8" s="30" customFormat="1" ht="11.25" customHeight="1" x14ac:dyDescent="0.2">
      <c r="A97" s="36" t="s">
        <v>264</v>
      </c>
      <c r="B97" s="37">
        <v>67421.187000000005</v>
      </c>
      <c r="C97" s="38">
        <v>47967.45723</v>
      </c>
      <c r="D97" s="37">
        <v>5724.1120899999996</v>
      </c>
      <c r="E97" s="38">
        <f t="shared" si="20"/>
        <v>53691.569320000002</v>
      </c>
      <c r="F97" s="38">
        <f>B97-E97</f>
        <v>13729.617680000003</v>
      </c>
      <c r="G97" s="38">
        <f>B97-C97</f>
        <v>19453.729770000005</v>
      </c>
      <c r="H97" s="39">
        <f>E97/B97*100</f>
        <v>79.636048709732748</v>
      </c>
    </row>
    <row r="98" spans="1:8" s="30" customFormat="1" ht="11.25" customHeight="1" x14ac:dyDescent="0.2">
      <c r="A98" s="36"/>
      <c r="B98" s="41"/>
      <c r="C98" s="41"/>
      <c r="D98" s="41"/>
      <c r="E98" s="41"/>
      <c r="F98" s="41"/>
      <c r="G98" s="41"/>
      <c r="H98" s="34"/>
    </row>
    <row r="99" spans="1:8" s="30" customFormat="1" ht="11.25" customHeight="1" x14ac:dyDescent="0.2">
      <c r="A99" s="32" t="s">
        <v>150</v>
      </c>
      <c r="B99" s="43">
        <f t="shared" ref="B99:G99" si="21">SUM(B100:B109)</f>
        <v>10662905.25</v>
      </c>
      <c r="C99" s="43">
        <f t="shared" si="21"/>
        <v>10032383.837159999</v>
      </c>
      <c r="D99" s="43">
        <f t="shared" si="21"/>
        <v>401961.59451999993</v>
      </c>
      <c r="E99" s="43">
        <f t="shared" si="21"/>
        <v>10434345.431679999</v>
      </c>
      <c r="F99" s="43">
        <f t="shared" si="21"/>
        <v>228559.818320002</v>
      </c>
      <c r="G99" s="43">
        <f t="shared" si="21"/>
        <v>630521.41284000175</v>
      </c>
      <c r="H99" s="34">
        <f>E99/B99*100</f>
        <v>97.856495833347097</v>
      </c>
    </row>
    <row r="100" spans="1:8" s="30" customFormat="1" ht="11.25" customHeight="1" x14ac:dyDescent="0.2">
      <c r="A100" s="36" t="s">
        <v>94</v>
      </c>
      <c r="B100" s="37">
        <v>3698044.5189999999</v>
      </c>
      <c r="C100" s="38">
        <v>3461426.8241699999</v>
      </c>
      <c r="D100" s="37">
        <v>165987.59475999998</v>
      </c>
      <c r="E100" s="38">
        <f t="shared" ref="E100:E109" si="22">SUM(C100:D100)</f>
        <v>3627414.4189299997</v>
      </c>
      <c r="F100" s="38">
        <f>B100-E100</f>
        <v>70630.10007000016</v>
      </c>
      <c r="G100" s="38">
        <f>B100-C100</f>
        <v>236617.69482999993</v>
      </c>
      <c r="H100" s="39">
        <f>E100/B100*100</f>
        <v>98.09006896193074</v>
      </c>
    </row>
    <row r="101" spans="1:8" s="30" customFormat="1" ht="11.25" customHeight="1" x14ac:dyDescent="0.2">
      <c r="A101" s="36" t="s">
        <v>151</v>
      </c>
      <c r="B101" s="37">
        <v>1545371.5390000001</v>
      </c>
      <c r="C101" s="38">
        <v>1458283.3130999999</v>
      </c>
      <c r="D101" s="37">
        <v>68468.361569999994</v>
      </c>
      <c r="E101" s="38">
        <f t="shared" si="22"/>
        <v>1526751.6746699999</v>
      </c>
      <c r="F101" s="38">
        <f>B101-E101</f>
        <v>18619.864330000244</v>
      </c>
      <c r="G101" s="38">
        <f>B101-C101</f>
        <v>87088.225900000194</v>
      </c>
      <c r="H101" s="39">
        <f>E101/B101*100</f>
        <v>98.795120535088344</v>
      </c>
    </row>
    <row r="102" spans="1:8" s="30" customFormat="1" ht="11.25" customHeight="1" x14ac:dyDescent="0.2">
      <c r="A102" s="36" t="s">
        <v>152</v>
      </c>
      <c r="B102" s="37">
        <v>581729.37199999997</v>
      </c>
      <c r="C102" s="38">
        <v>558549.90637999994</v>
      </c>
      <c r="D102" s="37">
        <v>23028.820350000002</v>
      </c>
      <c r="E102" s="38">
        <f t="shared" si="22"/>
        <v>581578.72672999999</v>
      </c>
      <c r="F102" s="38">
        <f>B102-E102</f>
        <v>150.64526999997906</v>
      </c>
      <c r="G102" s="38">
        <f>B102-C102</f>
        <v>23179.465620000032</v>
      </c>
      <c r="H102" s="39">
        <f>E102/B102*100</f>
        <v>99.974103891388182</v>
      </c>
    </row>
    <row r="103" spans="1:8" s="30" customFormat="1" ht="11.25" customHeight="1" x14ac:dyDescent="0.2">
      <c r="A103" s="36" t="s">
        <v>153</v>
      </c>
      <c r="B103" s="37">
        <v>696651.90299999993</v>
      </c>
      <c r="C103" s="38">
        <v>635395.53166999994</v>
      </c>
      <c r="D103" s="37">
        <v>17472.963530000001</v>
      </c>
      <c r="E103" s="38">
        <f t="shared" si="22"/>
        <v>652868.49519999989</v>
      </c>
      <c r="F103" s="38">
        <f>B103-E103</f>
        <v>43783.407800000045</v>
      </c>
      <c r="G103" s="38">
        <f>B103-C103</f>
        <v>61256.371329999994</v>
      </c>
      <c r="H103" s="39">
        <f>E103/B103*100</f>
        <v>93.715167128453231</v>
      </c>
    </row>
    <row r="104" spans="1:8" s="30" customFormat="1" ht="11.25" customHeight="1" x14ac:dyDescent="0.2">
      <c r="A104" s="36" t="s">
        <v>154</v>
      </c>
      <c r="B104" s="37">
        <v>825263.56</v>
      </c>
      <c r="C104" s="38">
        <v>769238.59672000003</v>
      </c>
      <c r="D104" s="37">
        <v>39568.835479999994</v>
      </c>
      <c r="E104" s="38">
        <f t="shared" si="22"/>
        <v>808807.43220000004</v>
      </c>
      <c r="F104" s="38">
        <f>B104-E104</f>
        <v>16456.127800000017</v>
      </c>
      <c r="G104" s="38">
        <f>B104-C104</f>
        <v>56024.963280000025</v>
      </c>
      <c r="H104" s="39">
        <f>E104/B104*100</f>
        <v>98.005954873374023</v>
      </c>
    </row>
    <row r="105" spans="1:8" s="30" customFormat="1" ht="11.25" customHeight="1" x14ac:dyDescent="0.2">
      <c r="A105" s="36" t="s">
        <v>155</v>
      </c>
      <c r="B105" s="37">
        <v>104348.35</v>
      </c>
      <c r="C105" s="38">
        <v>93479.813319999987</v>
      </c>
      <c r="D105" s="37">
        <v>1051.0923600000001</v>
      </c>
      <c r="E105" s="38">
        <f t="shared" si="22"/>
        <v>94530.905679999982</v>
      </c>
      <c r="F105" s="38">
        <f>B105-E105</f>
        <v>9817.4443200000242</v>
      </c>
      <c r="G105" s="38">
        <f>B105-C105</f>
        <v>10868.536680000019</v>
      </c>
      <c r="H105" s="39">
        <f>E105/B105*100</f>
        <v>90.591663097691509</v>
      </c>
    </row>
    <row r="106" spans="1:8" s="30" customFormat="1" ht="11.25" customHeight="1" x14ac:dyDescent="0.2">
      <c r="A106" s="36" t="s">
        <v>156</v>
      </c>
      <c r="B106" s="37">
        <v>575084.70399999991</v>
      </c>
      <c r="C106" s="38">
        <v>500254.94408999995</v>
      </c>
      <c r="D106" s="37">
        <v>32663.473579999998</v>
      </c>
      <c r="E106" s="38">
        <f t="shared" si="22"/>
        <v>532918.41767</v>
      </c>
      <c r="F106" s="38">
        <f>B106-E106</f>
        <v>42166.286329999915</v>
      </c>
      <c r="G106" s="38">
        <f>B106-C106</f>
        <v>74829.759909999964</v>
      </c>
      <c r="H106" s="39">
        <f>E106/B106*100</f>
        <v>92.66781292621549</v>
      </c>
    </row>
    <row r="107" spans="1:8" s="30" customFormat="1" ht="11.25" customHeight="1" x14ac:dyDescent="0.2">
      <c r="A107" s="36" t="s">
        <v>157</v>
      </c>
      <c r="B107" s="37">
        <v>475157.97600000096</v>
      </c>
      <c r="C107" s="38">
        <v>438073.9031999993</v>
      </c>
      <c r="D107" s="37">
        <v>14710.493900000007</v>
      </c>
      <c r="E107" s="38">
        <f t="shared" si="22"/>
        <v>452784.3970999993</v>
      </c>
      <c r="F107" s="38">
        <f>B107-E107</f>
        <v>22373.578900001652</v>
      </c>
      <c r="G107" s="38">
        <f>B107-C107</f>
        <v>37084.072800001653</v>
      </c>
      <c r="H107" s="39">
        <f>E107/B107*100</f>
        <v>95.291338874631109</v>
      </c>
    </row>
    <row r="108" spans="1:8" s="30" customFormat="1" ht="11.25" customHeight="1" x14ac:dyDescent="0.2">
      <c r="A108" s="36" t="s">
        <v>158</v>
      </c>
      <c r="B108" s="37">
        <v>76299.59</v>
      </c>
      <c r="C108" s="38">
        <v>66793.341260000001</v>
      </c>
      <c r="D108" s="37">
        <v>4943.8852400000005</v>
      </c>
      <c r="E108" s="38">
        <f t="shared" si="22"/>
        <v>71737.226500000004</v>
      </c>
      <c r="F108" s="38">
        <f>B108-E108</f>
        <v>4562.3634999999922</v>
      </c>
      <c r="G108" s="38">
        <f>B108-C108</f>
        <v>9506.2487399999955</v>
      </c>
      <c r="H108" s="39">
        <f>E108/B108*100</f>
        <v>94.020461315716119</v>
      </c>
    </row>
    <row r="109" spans="1:8" s="30" customFormat="1" ht="11.25" customHeight="1" x14ac:dyDescent="0.2">
      <c r="A109" s="36" t="s">
        <v>159</v>
      </c>
      <c r="B109" s="37">
        <v>2084953.737</v>
      </c>
      <c r="C109" s="38">
        <v>2050887.66325</v>
      </c>
      <c r="D109" s="37">
        <v>34066.073750000003</v>
      </c>
      <c r="E109" s="38">
        <f t="shared" si="22"/>
        <v>2084953.737</v>
      </c>
      <c r="F109" s="38">
        <f>B109-E109</f>
        <v>0</v>
      </c>
      <c r="G109" s="38">
        <f>B109-C109</f>
        <v>34066.073749999981</v>
      </c>
      <c r="H109" s="39">
        <f>E109/B109*100</f>
        <v>100</v>
      </c>
    </row>
    <row r="110" spans="1:8" s="30" customFormat="1" ht="11.25" customHeight="1" x14ac:dyDescent="0.2">
      <c r="A110" s="36"/>
      <c r="B110" s="41"/>
      <c r="C110" s="41"/>
      <c r="D110" s="41"/>
      <c r="E110" s="41"/>
      <c r="F110" s="41"/>
      <c r="G110" s="41"/>
      <c r="H110" s="34"/>
    </row>
    <row r="111" spans="1:8" s="30" customFormat="1" ht="11.25" customHeight="1" x14ac:dyDescent="0.2">
      <c r="A111" s="32" t="s">
        <v>160</v>
      </c>
      <c r="B111" s="43">
        <f t="shared" ref="B111:G111" si="23">SUM(B112:B120)</f>
        <v>5244045.9675499992</v>
      </c>
      <c r="C111" s="43">
        <f t="shared" si="23"/>
        <v>4674996.1220500004</v>
      </c>
      <c r="D111" s="43">
        <f t="shared" si="23"/>
        <v>297814.30113000004</v>
      </c>
      <c r="E111" s="43">
        <f t="shared" si="23"/>
        <v>4972810.4231799999</v>
      </c>
      <c r="F111" s="43">
        <f t="shared" si="23"/>
        <v>271235.54437000002</v>
      </c>
      <c r="G111" s="43">
        <f t="shared" si="23"/>
        <v>569049.84549999982</v>
      </c>
      <c r="H111" s="34">
        <f>E111/B111*100</f>
        <v>94.827742814452876</v>
      </c>
    </row>
    <row r="112" spans="1:8" s="30" customFormat="1" ht="11.25" customHeight="1" x14ac:dyDescent="0.2">
      <c r="A112" s="36" t="s">
        <v>94</v>
      </c>
      <c r="B112" s="37">
        <v>3076207.7149799997</v>
      </c>
      <c r="C112" s="38">
        <v>2659434.8890399998</v>
      </c>
      <c r="D112" s="37">
        <v>220296.48714000004</v>
      </c>
      <c r="E112" s="38">
        <f t="shared" ref="E112:E120" si="24">SUM(C112:D112)</f>
        <v>2879731.3761799997</v>
      </c>
      <c r="F112" s="38">
        <f>B112-E112</f>
        <v>196476.33880000003</v>
      </c>
      <c r="G112" s="38">
        <f>B112-C112</f>
        <v>416772.82593999989</v>
      </c>
      <c r="H112" s="39">
        <f>E112/B112*100</f>
        <v>93.613034066482811</v>
      </c>
    </row>
    <row r="113" spans="1:8" s="30" customFormat="1" ht="11.25" customHeight="1" x14ac:dyDescent="0.2">
      <c r="A113" s="36" t="s">
        <v>161</v>
      </c>
      <c r="B113" s="37">
        <v>18177</v>
      </c>
      <c r="C113" s="38">
        <v>18165.212090000001</v>
      </c>
      <c r="D113" s="37">
        <v>10.8101</v>
      </c>
      <c r="E113" s="38">
        <f t="shared" si="24"/>
        <v>18176.02219</v>
      </c>
      <c r="F113" s="38">
        <f>B113-E113</f>
        <v>0.97781000000031781</v>
      </c>
      <c r="G113" s="38">
        <f>B113-C113</f>
        <v>11.787909999999101</v>
      </c>
      <c r="H113" s="39">
        <f>E113/B113*100</f>
        <v>99.994620619464158</v>
      </c>
    </row>
    <row r="114" spans="1:8" s="30" customFormat="1" ht="11.25" customHeight="1" x14ac:dyDescent="0.2">
      <c r="A114" s="36" t="s">
        <v>162</v>
      </c>
      <c r="B114" s="37">
        <v>110064.91500000001</v>
      </c>
      <c r="C114" s="38">
        <v>104324.95346999999</v>
      </c>
      <c r="D114" s="37">
        <v>5543.4393700000001</v>
      </c>
      <c r="E114" s="38">
        <f t="shared" si="24"/>
        <v>109868.39283999999</v>
      </c>
      <c r="F114" s="38">
        <f>B114-E114</f>
        <v>196.52216000002227</v>
      </c>
      <c r="G114" s="38">
        <f>B114-C114</f>
        <v>5739.961530000015</v>
      </c>
      <c r="H114" s="39">
        <f>E114/B114*100</f>
        <v>99.8214488604293</v>
      </c>
    </row>
    <row r="115" spans="1:8" s="30" customFormat="1" ht="11.25" customHeight="1" x14ac:dyDescent="0.2">
      <c r="A115" s="36" t="s">
        <v>163</v>
      </c>
      <c r="B115" s="37">
        <v>700645.576</v>
      </c>
      <c r="C115" s="38">
        <v>654010.19517000008</v>
      </c>
      <c r="D115" s="37">
        <v>21941.759289999998</v>
      </c>
      <c r="E115" s="38">
        <f t="shared" si="24"/>
        <v>675951.95446000004</v>
      </c>
      <c r="F115" s="38">
        <f>B115-E115</f>
        <v>24693.621539999964</v>
      </c>
      <c r="G115" s="38">
        <f>B115-C115</f>
        <v>46635.380829999922</v>
      </c>
      <c r="H115" s="39">
        <f>E115/B115*100</f>
        <v>96.475590171998746</v>
      </c>
    </row>
    <row r="116" spans="1:8" s="30" customFormat="1" ht="11.25" customHeight="1" x14ac:dyDescent="0.2">
      <c r="A116" s="36" t="s">
        <v>164</v>
      </c>
      <c r="B116" s="37">
        <v>42888</v>
      </c>
      <c r="C116" s="38">
        <v>42735.195060000005</v>
      </c>
      <c r="D116" s="37">
        <v>152.66557</v>
      </c>
      <c r="E116" s="38">
        <f t="shared" si="24"/>
        <v>42887.860630000003</v>
      </c>
      <c r="F116" s="38">
        <f>B116-E116</f>
        <v>0.13936999999714317</v>
      </c>
      <c r="G116" s="38">
        <f>B116-C116</f>
        <v>152.80493999999453</v>
      </c>
      <c r="H116" s="39">
        <f>E116/B116*100</f>
        <v>99.999675037306474</v>
      </c>
    </row>
    <row r="117" spans="1:8" s="30" customFormat="1" ht="11.25" customHeight="1" x14ac:dyDescent="0.2">
      <c r="A117" s="36" t="s">
        <v>165</v>
      </c>
      <c r="B117" s="37">
        <v>102065.12656999998</v>
      </c>
      <c r="C117" s="38">
        <v>96313.367750000005</v>
      </c>
      <c r="D117" s="37">
        <v>3230.4506100000003</v>
      </c>
      <c r="E117" s="38">
        <f t="shared" si="24"/>
        <v>99543.818360000005</v>
      </c>
      <c r="F117" s="38">
        <f>B117-E117</f>
        <v>2521.3082099999738</v>
      </c>
      <c r="G117" s="38">
        <f>B117-C117</f>
        <v>5751.7588199999736</v>
      </c>
      <c r="H117" s="39">
        <f>E117/B117*100</f>
        <v>97.529706477882272</v>
      </c>
    </row>
    <row r="118" spans="1:8" s="30" customFormat="1" ht="11.25" customHeight="1" x14ac:dyDescent="0.2">
      <c r="A118" s="36" t="s">
        <v>166</v>
      </c>
      <c r="B118" s="37">
        <v>493365.75400000002</v>
      </c>
      <c r="C118" s="38">
        <v>423572.80413999996</v>
      </c>
      <c r="D118" s="37">
        <v>43526.70177</v>
      </c>
      <c r="E118" s="38">
        <f t="shared" si="24"/>
        <v>467099.50590999995</v>
      </c>
      <c r="F118" s="38">
        <f>B118-E118</f>
        <v>26266.248090000066</v>
      </c>
      <c r="G118" s="38">
        <f>B118-C118</f>
        <v>69792.949860000052</v>
      </c>
      <c r="H118" s="39">
        <f>E118/B118*100</f>
        <v>94.676110395372106</v>
      </c>
    </row>
    <row r="119" spans="1:8" s="30" customFormat="1" ht="11.25" customHeight="1" x14ac:dyDescent="0.2">
      <c r="A119" s="36" t="s">
        <v>167</v>
      </c>
      <c r="B119" s="37">
        <v>247709.34299999999</v>
      </c>
      <c r="C119" s="38">
        <v>226639.32863999999</v>
      </c>
      <c r="D119" s="37">
        <v>31.38766</v>
      </c>
      <c r="E119" s="38">
        <f t="shared" si="24"/>
        <v>226670.7163</v>
      </c>
      <c r="F119" s="38">
        <f>B119-E119</f>
        <v>21038.626699999993</v>
      </c>
      <c r="G119" s="38">
        <f>B119-C119</f>
        <v>21070.014360000001</v>
      </c>
      <c r="H119" s="39">
        <f>E119/B119*100</f>
        <v>91.506728633970013</v>
      </c>
    </row>
    <row r="120" spans="1:8" s="30" customFormat="1" ht="11.25" customHeight="1" x14ac:dyDescent="0.2">
      <c r="A120" s="36" t="s">
        <v>168</v>
      </c>
      <c r="B120" s="37">
        <v>452922.53799999994</v>
      </c>
      <c r="C120" s="38">
        <v>449800.17668999999</v>
      </c>
      <c r="D120" s="37">
        <v>3080.59962</v>
      </c>
      <c r="E120" s="38">
        <f t="shared" si="24"/>
        <v>452880.77630999999</v>
      </c>
      <c r="F120" s="38">
        <f>B120-E120</f>
        <v>41.761689999955706</v>
      </c>
      <c r="G120" s="38">
        <f>B120-C120</f>
        <v>3122.3613099999493</v>
      </c>
      <c r="H120" s="39">
        <f>E120/B120*100</f>
        <v>99.99077950720131</v>
      </c>
    </row>
    <row r="121" spans="1:8" s="30" customFormat="1" ht="11.25" customHeight="1" x14ac:dyDescent="0.2">
      <c r="A121" s="45"/>
      <c r="B121" s="41"/>
      <c r="C121" s="41"/>
      <c r="D121" s="41"/>
      <c r="E121" s="41"/>
      <c r="F121" s="41"/>
      <c r="G121" s="41"/>
      <c r="H121" s="34"/>
    </row>
    <row r="122" spans="1:8" s="30" customFormat="1" ht="12" x14ac:dyDescent="0.2">
      <c r="A122" s="32" t="s">
        <v>169</v>
      </c>
      <c r="B122" s="43">
        <f t="shared" ref="B122:G122" si="25">+B123+B131</f>
        <v>104899557.89256002</v>
      </c>
      <c r="C122" s="43">
        <f t="shared" si="25"/>
        <v>101719925.85107002</v>
      </c>
      <c r="D122" s="43">
        <f t="shared" si="25"/>
        <v>2526609.0095000002</v>
      </c>
      <c r="E122" s="43">
        <f t="shared" si="25"/>
        <v>104246534.86057001</v>
      </c>
      <c r="F122" s="43">
        <f t="shared" si="25"/>
        <v>653023.03199000354</v>
      </c>
      <c r="G122" s="43">
        <f t="shared" si="25"/>
        <v>3179632.0414900049</v>
      </c>
      <c r="H122" s="39">
        <f>E122/B122*100</f>
        <v>99.377477803425208</v>
      </c>
    </row>
    <row r="123" spans="1:8" s="30" customFormat="1" ht="11.25" customHeight="1" x14ac:dyDescent="0.2">
      <c r="A123" s="48" t="s">
        <v>170</v>
      </c>
      <c r="B123" s="49">
        <f t="shared" ref="B123:G123" si="26">SUM(B124:B128)</f>
        <v>7113865.6659999993</v>
      </c>
      <c r="C123" s="50">
        <f t="shared" si="26"/>
        <v>6732086.5730599985</v>
      </c>
      <c r="D123" s="49">
        <f t="shared" si="26"/>
        <v>364108.76345999993</v>
      </c>
      <c r="E123" s="50">
        <f t="shared" si="26"/>
        <v>7096195.3365199985</v>
      </c>
      <c r="F123" s="50">
        <f t="shared" si="26"/>
        <v>17670.329480000539</v>
      </c>
      <c r="G123" s="50">
        <f t="shared" si="26"/>
        <v>381779.09294000024</v>
      </c>
      <c r="H123" s="39">
        <f>E123/B123*100</f>
        <v>99.751607208940513</v>
      </c>
    </row>
    <row r="124" spans="1:8" s="30" customFormat="1" ht="11.25" customHeight="1" x14ac:dyDescent="0.2">
      <c r="A124" s="51" t="s">
        <v>171</v>
      </c>
      <c r="B124" s="37">
        <v>210212.06800000003</v>
      </c>
      <c r="C124" s="38">
        <v>209536.33155</v>
      </c>
      <c r="D124" s="37">
        <v>675.07538</v>
      </c>
      <c r="E124" s="38">
        <f t="shared" ref="E124:E130" si="27">SUM(C124:D124)</f>
        <v>210211.40693</v>
      </c>
      <c r="F124" s="38">
        <f>B124-E124</f>
        <v>0.66107000003103167</v>
      </c>
      <c r="G124" s="38">
        <f>B124-C124</f>
        <v>675.7364500000258</v>
      </c>
      <c r="H124" s="39">
        <f>E124/B124*100</f>
        <v>99.999685522336407</v>
      </c>
    </row>
    <row r="125" spans="1:8" s="30" customFormat="1" ht="11.25" customHeight="1" x14ac:dyDescent="0.2">
      <c r="A125" s="51" t="s">
        <v>172</v>
      </c>
      <c r="B125" s="37">
        <v>859442.82700000005</v>
      </c>
      <c r="C125" s="38">
        <v>541203.42336999997</v>
      </c>
      <c r="D125" s="37">
        <v>318239.26927999995</v>
      </c>
      <c r="E125" s="38">
        <f t="shared" si="27"/>
        <v>859442.69264999987</v>
      </c>
      <c r="F125" s="38">
        <f>B125-E125</f>
        <v>0.1343500001821667</v>
      </c>
      <c r="G125" s="38">
        <f>B125-C125</f>
        <v>318239.40363000007</v>
      </c>
      <c r="H125" s="39">
        <f>E125/B125*100</f>
        <v>99.99998436777922</v>
      </c>
    </row>
    <row r="126" spans="1:8" s="30" customFormat="1" ht="11.25" customHeight="1" x14ac:dyDescent="0.2">
      <c r="A126" s="51" t="s">
        <v>173</v>
      </c>
      <c r="B126" s="37">
        <v>98184.850999999981</v>
      </c>
      <c r="C126" s="38">
        <v>95303.334090000004</v>
      </c>
      <c r="D126" s="37">
        <v>824.83627000000001</v>
      </c>
      <c r="E126" s="38">
        <f t="shared" si="27"/>
        <v>96128.170360000004</v>
      </c>
      <c r="F126" s="38">
        <f>B126-E126</f>
        <v>2056.6806399999768</v>
      </c>
      <c r="G126" s="38">
        <f>B126-C126</f>
        <v>2881.5169099999766</v>
      </c>
      <c r="H126" s="39">
        <f>E126/B126*100</f>
        <v>97.90529738645732</v>
      </c>
    </row>
    <row r="127" spans="1:8" s="30" customFormat="1" ht="11.25" customHeight="1" x14ac:dyDescent="0.2">
      <c r="A127" s="51" t="s">
        <v>174</v>
      </c>
      <c r="B127" s="37">
        <v>431158.26599999995</v>
      </c>
      <c r="C127" s="38">
        <v>413332.06981000002</v>
      </c>
      <c r="D127" s="37">
        <v>15685.503720000001</v>
      </c>
      <c r="E127" s="38">
        <f t="shared" si="27"/>
        <v>429017.57352999999</v>
      </c>
      <c r="F127" s="38">
        <f>B127-E127</f>
        <v>2140.6924699999508</v>
      </c>
      <c r="G127" s="38">
        <f>B127-C127</f>
        <v>17826.19618999993</v>
      </c>
      <c r="H127" s="39">
        <f>E127/B127*100</f>
        <v>99.503501929845882</v>
      </c>
    </row>
    <row r="128" spans="1:8" s="30" customFormat="1" ht="11.25" customHeight="1" x14ac:dyDescent="0.2">
      <c r="A128" s="48" t="s">
        <v>175</v>
      </c>
      <c r="B128" s="52">
        <f t="shared" ref="B128:E128" si="28">SUM(B129:B130)</f>
        <v>5514867.6539999992</v>
      </c>
      <c r="C128" s="52">
        <f t="shared" si="28"/>
        <v>5472711.4142399989</v>
      </c>
      <c r="D128" s="52">
        <f t="shared" si="28"/>
        <v>28684.078809999999</v>
      </c>
      <c r="E128" s="52">
        <f t="shared" si="28"/>
        <v>5501395.4930499988</v>
      </c>
      <c r="F128" s="43">
        <f>B128-E128</f>
        <v>13472.160950000398</v>
      </c>
      <c r="G128" s="43">
        <f>B128-C128</f>
        <v>42156.239760000259</v>
      </c>
      <c r="H128" s="39">
        <f>E128/B128*100</f>
        <v>99.755711980862699</v>
      </c>
    </row>
    <row r="129" spans="1:8" s="30" customFormat="1" ht="11.25" customHeight="1" x14ac:dyDescent="0.2">
      <c r="A129" s="53" t="s">
        <v>175</v>
      </c>
      <c r="B129" s="37">
        <v>4867806.6739999996</v>
      </c>
      <c r="C129" s="38">
        <v>4841161.4617399992</v>
      </c>
      <c r="D129" s="37">
        <v>17677.066190000001</v>
      </c>
      <c r="E129" s="38">
        <f t="shared" si="27"/>
        <v>4858838.5279299989</v>
      </c>
      <c r="F129" s="38">
        <f>B129-E129</f>
        <v>8968.1460700007156</v>
      </c>
      <c r="G129" s="38">
        <f>B129-C129</f>
        <v>26645.212260000408</v>
      </c>
      <c r="H129" s="39">
        <f>E129/B129*100</f>
        <v>99.815766182377345</v>
      </c>
    </row>
    <row r="130" spans="1:8" s="30" customFormat="1" ht="11.25" customHeight="1" x14ac:dyDescent="0.2">
      <c r="A130" s="53" t="s">
        <v>176</v>
      </c>
      <c r="B130" s="37">
        <v>647060.98</v>
      </c>
      <c r="C130" s="38">
        <v>631549.95250000001</v>
      </c>
      <c r="D130" s="37">
        <v>11007.01262</v>
      </c>
      <c r="E130" s="38">
        <f t="shared" si="27"/>
        <v>642556.96512000007</v>
      </c>
      <c r="F130" s="38">
        <f>B130-E130</f>
        <v>4504.0148799999151</v>
      </c>
      <c r="G130" s="38">
        <f>B130-C130</f>
        <v>15511.027499999967</v>
      </c>
      <c r="H130" s="39">
        <f>E130/B130*100</f>
        <v>99.303927292911425</v>
      </c>
    </row>
    <row r="131" spans="1:8" s="30" customFormat="1" ht="11.25" customHeight="1" x14ac:dyDescent="0.2">
      <c r="A131" s="48" t="s">
        <v>177</v>
      </c>
      <c r="B131" s="52">
        <f t="shared" ref="B131:G131" si="29">SUM(B132:B135)</f>
        <v>97785692.226560026</v>
      </c>
      <c r="C131" s="52">
        <f t="shared" si="29"/>
        <v>94987839.278010011</v>
      </c>
      <c r="D131" s="52">
        <f t="shared" si="29"/>
        <v>2162500.2460400001</v>
      </c>
      <c r="E131" s="52">
        <f t="shared" si="29"/>
        <v>97150339.524050012</v>
      </c>
      <c r="F131" s="52">
        <f t="shared" si="29"/>
        <v>635352.702510003</v>
      </c>
      <c r="G131" s="52">
        <f t="shared" si="29"/>
        <v>2797852.9485500045</v>
      </c>
      <c r="H131" s="39">
        <f>E131/B131*100</f>
        <v>99.350260055389327</v>
      </c>
    </row>
    <row r="132" spans="1:8" s="30" customFormat="1" ht="11.25" customHeight="1" x14ac:dyDescent="0.2">
      <c r="A132" s="53" t="s">
        <v>178</v>
      </c>
      <c r="B132" s="37">
        <v>39816307.096640021</v>
      </c>
      <c r="C132" s="38">
        <v>38984478.510410011</v>
      </c>
      <c r="D132" s="37">
        <v>831828.28721000021</v>
      </c>
      <c r="E132" s="38">
        <f t="shared" ref="E132:E134" si="30">SUM(C132:D132)</f>
        <v>39816306.797620013</v>
      </c>
      <c r="F132" s="38">
        <f>B132-E132</f>
        <v>0.29902000725269318</v>
      </c>
      <c r="G132" s="38">
        <f>B132-C132</f>
        <v>831828.58623000979</v>
      </c>
      <c r="H132" s="39">
        <f>E132/B132*100</f>
        <v>99.999999249001149</v>
      </c>
    </row>
    <row r="133" spans="1:8" s="30" customFormat="1" ht="11.25" customHeight="1" x14ac:dyDescent="0.2">
      <c r="A133" s="53" t="s">
        <v>179</v>
      </c>
      <c r="B133" s="37">
        <v>11004364.561319999</v>
      </c>
      <c r="C133" s="38">
        <v>10423411.658929998</v>
      </c>
      <c r="D133" s="37">
        <v>580926.15872999991</v>
      </c>
      <c r="E133" s="38">
        <f t="shared" si="30"/>
        <v>11004337.817659998</v>
      </c>
      <c r="F133" s="38">
        <f>B133-E133</f>
        <v>26.743660001084208</v>
      </c>
      <c r="G133" s="38">
        <f>B133-C133</f>
        <v>580952.90239000134</v>
      </c>
      <c r="H133" s="39">
        <f>E133/B133*100</f>
        <v>99.999756972246317</v>
      </c>
    </row>
    <row r="134" spans="1:8" s="30" customFormat="1" ht="11.25" customHeight="1" x14ac:dyDescent="0.2">
      <c r="A134" s="53" t="s">
        <v>180</v>
      </c>
      <c r="B134" s="37">
        <v>11933336.019090001</v>
      </c>
      <c r="C134" s="38">
        <v>11699507.797980001</v>
      </c>
      <c r="D134" s="37">
        <v>232655.07620999997</v>
      </c>
      <c r="E134" s="38">
        <f t="shared" si="30"/>
        <v>11932162.874190001</v>
      </c>
      <c r="F134" s="38">
        <f>B134-E134</f>
        <v>1173.1448999997228</v>
      </c>
      <c r="G134" s="38">
        <f>B134-C134</f>
        <v>233828.22110999934</v>
      </c>
      <c r="H134" s="39">
        <f>E134/B134*100</f>
        <v>99.9901691790282</v>
      </c>
    </row>
    <row r="135" spans="1:8" s="30" customFormat="1" ht="11.25" hidden="1" customHeight="1" x14ac:dyDescent="0.2">
      <c r="A135" s="54" t="s">
        <v>181</v>
      </c>
      <c r="B135" s="55">
        <f>SUM(B136)</f>
        <v>35031684.549509995</v>
      </c>
      <c r="C135" s="55">
        <f t="shared" ref="C135:G135" si="31">SUM(C136)</f>
        <v>33880441.310690001</v>
      </c>
      <c r="D135" s="55">
        <f t="shared" si="31"/>
        <v>517090.72388999996</v>
      </c>
      <c r="E135" s="55">
        <f t="shared" si="31"/>
        <v>34397532.03458</v>
      </c>
      <c r="F135" s="55">
        <f t="shared" si="31"/>
        <v>634152.51492999494</v>
      </c>
      <c r="G135" s="55">
        <f t="shared" si="31"/>
        <v>1151243.238819994</v>
      </c>
      <c r="H135" s="56">
        <f>+H136</f>
        <v>98.189774419686401</v>
      </c>
    </row>
    <row r="136" spans="1:8" s="30" customFormat="1" ht="11.25" customHeight="1" x14ac:dyDescent="0.2">
      <c r="A136" s="53" t="s">
        <v>182</v>
      </c>
      <c r="B136" s="37">
        <v>35031684.549509995</v>
      </c>
      <c r="C136" s="38">
        <v>33880441.310690001</v>
      </c>
      <c r="D136" s="37">
        <v>517090.72388999996</v>
      </c>
      <c r="E136" s="38">
        <f t="shared" ref="E136" si="32">SUM(C136:D136)</f>
        <v>34397532.03458</v>
      </c>
      <c r="F136" s="38">
        <f>B136-E136</f>
        <v>634152.51492999494</v>
      </c>
      <c r="G136" s="38">
        <f>B136-C136</f>
        <v>1151243.238819994</v>
      </c>
      <c r="H136" s="39">
        <f>E136/B136*100</f>
        <v>98.189774419686401</v>
      </c>
    </row>
    <row r="137" spans="1:8" s="30" customFormat="1" ht="11.25" customHeight="1" x14ac:dyDescent="0.2">
      <c r="A137" s="45"/>
      <c r="B137" s="37"/>
      <c r="C137" s="38"/>
      <c r="D137" s="37"/>
      <c r="E137" s="38"/>
      <c r="F137" s="38"/>
      <c r="G137" s="38"/>
      <c r="H137" s="39"/>
    </row>
    <row r="138" spans="1:8" s="30" customFormat="1" ht="11.25" customHeight="1" x14ac:dyDescent="0.2">
      <c r="A138" s="32" t="s">
        <v>183</v>
      </c>
      <c r="B138" s="37">
        <v>228789767.69210002</v>
      </c>
      <c r="C138" s="38">
        <v>220755789.00025001</v>
      </c>
      <c r="D138" s="37">
        <v>6907398.377559999</v>
      </c>
      <c r="E138" s="38">
        <f t="shared" ref="E138" si="33">SUM(C138:D138)</f>
        <v>227663187.37781</v>
      </c>
      <c r="F138" s="38">
        <f>B138-E138</f>
        <v>1126580.3142900169</v>
      </c>
      <c r="G138" s="38">
        <f>B138-C138</f>
        <v>8033978.6918500066</v>
      </c>
      <c r="H138" s="39">
        <f>E138/B138*100</f>
        <v>99.507591477689616</v>
      </c>
    </row>
    <row r="139" spans="1:8" s="30" customFormat="1" ht="11.25" customHeight="1" x14ac:dyDescent="0.2">
      <c r="A139" s="45"/>
      <c r="B139" s="41"/>
      <c r="C139" s="41"/>
      <c r="D139" s="41"/>
      <c r="E139" s="41"/>
      <c r="F139" s="41"/>
      <c r="G139" s="41"/>
      <c r="H139" s="34"/>
    </row>
    <row r="140" spans="1:8" s="30" customFormat="1" ht="11.25" customHeight="1" x14ac:dyDescent="0.2">
      <c r="A140" s="32" t="s">
        <v>184</v>
      </c>
      <c r="B140" s="55">
        <f t="shared" ref="B140:G140" si="34">SUM(B141:B159)</f>
        <v>9780807.6009999979</v>
      </c>
      <c r="C140" s="43">
        <f t="shared" si="34"/>
        <v>8953313.4403499998</v>
      </c>
      <c r="D140" s="55">
        <f t="shared" si="34"/>
        <v>563998.19328999985</v>
      </c>
      <c r="E140" s="43">
        <f t="shared" si="34"/>
        <v>9517311.6336400006</v>
      </c>
      <c r="F140" s="43">
        <f t="shared" si="34"/>
        <v>263495.96735999879</v>
      </c>
      <c r="G140" s="43">
        <f t="shared" si="34"/>
        <v>827494.16064999846</v>
      </c>
      <c r="H140" s="39">
        <f>E140/B140*100</f>
        <v>97.305989667631763</v>
      </c>
    </row>
    <row r="141" spans="1:8" s="30" customFormat="1" ht="11.25" customHeight="1" x14ac:dyDescent="0.2">
      <c r="A141" s="36" t="s">
        <v>185</v>
      </c>
      <c r="B141" s="37">
        <v>3090303.1839999985</v>
      </c>
      <c r="C141" s="38">
        <v>2989308.0972400005</v>
      </c>
      <c r="D141" s="37">
        <v>86023.88720999987</v>
      </c>
      <c r="E141" s="38">
        <f t="shared" ref="E141:E159" si="35">SUM(C141:D141)</f>
        <v>3075331.9844500003</v>
      </c>
      <c r="F141" s="38">
        <f>B141-E141</f>
        <v>14971.199549998157</v>
      </c>
      <c r="G141" s="38">
        <f>B141-C141</f>
        <v>100995.086759998</v>
      </c>
      <c r="H141" s="39">
        <f>E141/B141*100</f>
        <v>99.515542694078974</v>
      </c>
    </row>
    <row r="142" spans="1:8" s="30" customFormat="1" ht="11.25" customHeight="1" x14ac:dyDescent="0.2">
      <c r="A142" s="36" t="s">
        <v>186</v>
      </c>
      <c r="B142" s="37">
        <v>413575.359</v>
      </c>
      <c r="C142" s="38">
        <v>413358.67960999999</v>
      </c>
      <c r="D142" s="37">
        <v>216.67860000000002</v>
      </c>
      <c r="E142" s="38">
        <f t="shared" si="35"/>
        <v>413575.35820999998</v>
      </c>
      <c r="F142" s="38">
        <f>B142-E142</f>
        <v>7.9000002006068826E-4</v>
      </c>
      <c r="G142" s="38">
        <f>B142-C142</f>
        <v>216.67939000000479</v>
      </c>
      <c r="H142" s="39">
        <f>E142/B142*100</f>
        <v>99.999999808982807</v>
      </c>
    </row>
    <row r="143" spans="1:8" s="30" customFormat="1" ht="11.25" customHeight="1" x14ac:dyDescent="0.2">
      <c r="A143" s="36" t="s">
        <v>187</v>
      </c>
      <c r="B143" s="37">
        <v>177790.15100000001</v>
      </c>
      <c r="C143" s="38">
        <v>165503.55030999999</v>
      </c>
      <c r="D143" s="37">
        <v>7835.7618400000001</v>
      </c>
      <c r="E143" s="38">
        <f t="shared" si="35"/>
        <v>173339.31214999998</v>
      </c>
      <c r="F143" s="38">
        <f>B143-E143</f>
        <v>4450.8388500000292</v>
      </c>
      <c r="G143" s="38">
        <f>B143-C143</f>
        <v>12286.600690000021</v>
      </c>
      <c r="H143" s="39">
        <f>E143/B143*100</f>
        <v>97.496577383524453</v>
      </c>
    </row>
    <row r="144" spans="1:8" s="30" customFormat="1" ht="11.25" customHeight="1" x14ac:dyDescent="0.2">
      <c r="A144" s="57" t="s">
        <v>188</v>
      </c>
      <c r="B144" s="37">
        <v>101046.568</v>
      </c>
      <c r="C144" s="38">
        <v>99652.622829999993</v>
      </c>
      <c r="D144" s="37">
        <v>1301.9181299999998</v>
      </c>
      <c r="E144" s="38">
        <f t="shared" si="35"/>
        <v>100954.54096</v>
      </c>
      <c r="F144" s="38">
        <f>B144-E144</f>
        <v>92.027040000000852</v>
      </c>
      <c r="G144" s="38">
        <f>B144-C144</f>
        <v>1393.9451700000063</v>
      </c>
      <c r="H144" s="39">
        <f>E144/B144*100</f>
        <v>99.908926110187139</v>
      </c>
    </row>
    <row r="145" spans="1:8" s="30" customFormat="1" ht="11.25" customHeight="1" x14ac:dyDescent="0.2">
      <c r="A145" s="57" t="s">
        <v>189</v>
      </c>
      <c r="B145" s="37">
        <v>281052.74400000006</v>
      </c>
      <c r="C145" s="38">
        <v>276146.23236000002</v>
      </c>
      <c r="D145" s="37">
        <v>4842.1228099999998</v>
      </c>
      <c r="E145" s="38">
        <f t="shared" si="35"/>
        <v>280988.35517</v>
      </c>
      <c r="F145" s="38">
        <f>B145-E145</f>
        <v>64.388830000068992</v>
      </c>
      <c r="G145" s="38">
        <f>B145-C145</f>
        <v>4906.5116400000406</v>
      </c>
      <c r="H145" s="39">
        <f>E145/B145*100</f>
        <v>99.977090125830586</v>
      </c>
    </row>
    <row r="146" spans="1:8" s="30" customFormat="1" ht="11.25" customHeight="1" x14ac:dyDescent="0.2">
      <c r="A146" s="36" t="s">
        <v>190</v>
      </c>
      <c r="B146" s="37">
        <v>168655.06299999999</v>
      </c>
      <c r="C146" s="38">
        <v>164266.20786000002</v>
      </c>
      <c r="D146" s="37">
        <v>2370.05996</v>
      </c>
      <c r="E146" s="38">
        <f t="shared" si="35"/>
        <v>166636.26782000004</v>
      </c>
      <c r="F146" s="38">
        <f>B146-E146</f>
        <v>2018.7951799999573</v>
      </c>
      <c r="G146" s="38">
        <f>B146-C146</f>
        <v>4388.8551399999706</v>
      </c>
      <c r="H146" s="39">
        <f>E146/B146*100</f>
        <v>98.803003512559854</v>
      </c>
    </row>
    <row r="147" spans="1:8" s="30" customFormat="1" ht="11.25" customHeight="1" x14ac:dyDescent="0.2">
      <c r="A147" s="36" t="s">
        <v>191</v>
      </c>
      <c r="B147" s="37">
        <v>31770.54</v>
      </c>
      <c r="C147" s="38">
        <v>31376.426960000001</v>
      </c>
      <c r="D147" s="37">
        <v>392.28077000000002</v>
      </c>
      <c r="E147" s="38">
        <f t="shared" si="35"/>
        <v>31768.707730000002</v>
      </c>
      <c r="F147" s="38">
        <f>B147-E147</f>
        <v>1.8322699999989709</v>
      </c>
      <c r="G147" s="38">
        <f>B147-C147</f>
        <v>394.11304000000018</v>
      </c>
      <c r="H147" s="39">
        <f>E147/B147*100</f>
        <v>99.994232801834656</v>
      </c>
    </row>
    <row r="148" spans="1:8" s="30" customFormat="1" ht="11.25" customHeight="1" x14ac:dyDescent="0.2">
      <c r="A148" s="36" t="s">
        <v>192</v>
      </c>
      <c r="B148" s="37">
        <v>28387</v>
      </c>
      <c r="C148" s="38">
        <v>22818.200789999999</v>
      </c>
      <c r="D148" s="37">
        <v>1760.2547199999999</v>
      </c>
      <c r="E148" s="38">
        <f t="shared" si="35"/>
        <v>24578.45551</v>
      </c>
      <c r="F148" s="38">
        <f>B148-E148</f>
        <v>3808.5444900000002</v>
      </c>
      <c r="G148" s="38">
        <f>B148-C148</f>
        <v>5568.799210000001</v>
      </c>
      <c r="H148" s="39">
        <f>E148/B148*100</f>
        <v>86.583490717581995</v>
      </c>
    </row>
    <row r="149" spans="1:8" s="30" customFormat="1" ht="11.25" customHeight="1" x14ac:dyDescent="0.2">
      <c r="A149" s="36" t="s">
        <v>193</v>
      </c>
      <c r="B149" s="37">
        <v>747448.24</v>
      </c>
      <c r="C149" s="38">
        <v>734316.84135</v>
      </c>
      <c r="D149" s="37">
        <v>13123.264859999999</v>
      </c>
      <c r="E149" s="38">
        <f t="shared" si="35"/>
        <v>747440.10621</v>
      </c>
      <c r="F149" s="38">
        <f>B149-E149</f>
        <v>8.1337899999925867</v>
      </c>
      <c r="G149" s="38">
        <f>B149-C149</f>
        <v>13131.398649999988</v>
      </c>
      <c r="H149" s="39">
        <f>E149/B149*100</f>
        <v>99.998911792206513</v>
      </c>
    </row>
    <row r="150" spans="1:8" s="30" customFormat="1" ht="11.25" customHeight="1" x14ac:dyDescent="0.2">
      <c r="A150" s="36" t="s">
        <v>194</v>
      </c>
      <c r="B150" s="37">
        <v>606394.18599999999</v>
      </c>
      <c r="C150" s="38">
        <v>430108.33912999998</v>
      </c>
      <c r="D150" s="37">
        <v>20036.92827</v>
      </c>
      <c r="E150" s="38">
        <f t="shared" si="35"/>
        <v>450145.26739999995</v>
      </c>
      <c r="F150" s="38">
        <f>B150-E150</f>
        <v>156248.91860000003</v>
      </c>
      <c r="G150" s="38">
        <f>B150-C150</f>
        <v>176285.84687000001</v>
      </c>
      <c r="H150" s="39">
        <f>E150/B150*100</f>
        <v>74.233110704659694</v>
      </c>
    </row>
    <row r="151" spans="1:8" s="30" customFormat="1" ht="11.25" customHeight="1" x14ac:dyDescent="0.2">
      <c r="A151" s="57" t="s">
        <v>195</v>
      </c>
      <c r="B151" s="37">
        <v>248588.31899999999</v>
      </c>
      <c r="C151" s="38">
        <v>244598.58077</v>
      </c>
      <c r="D151" s="37">
        <v>3989.7382299999999</v>
      </c>
      <c r="E151" s="38">
        <f t="shared" si="35"/>
        <v>248588.31899999999</v>
      </c>
      <c r="F151" s="38">
        <f>B151-E151</f>
        <v>0</v>
      </c>
      <c r="G151" s="38">
        <f>B151-C151</f>
        <v>3989.7382299999881</v>
      </c>
      <c r="H151" s="39">
        <f>E151/B151*100</f>
        <v>100</v>
      </c>
    </row>
    <row r="152" spans="1:8" s="30" customFormat="1" ht="11.25" customHeight="1" x14ac:dyDescent="0.2">
      <c r="A152" s="36" t="s">
        <v>196</v>
      </c>
      <c r="B152" s="37">
        <v>356372.951</v>
      </c>
      <c r="C152" s="38">
        <v>347102.36977999995</v>
      </c>
      <c r="D152" s="37">
        <v>3036.6206000000002</v>
      </c>
      <c r="E152" s="38">
        <f t="shared" si="35"/>
        <v>350138.99037999997</v>
      </c>
      <c r="F152" s="38">
        <f>B152-E152</f>
        <v>6233.9606200000271</v>
      </c>
      <c r="G152" s="38">
        <f>B152-C152</f>
        <v>9270.581220000051</v>
      </c>
      <c r="H152" s="39">
        <f>E152/B152*100</f>
        <v>98.250720038513805</v>
      </c>
    </row>
    <row r="153" spans="1:8" s="30" customFormat="1" ht="11.25" customHeight="1" x14ac:dyDescent="0.2">
      <c r="A153" s="36" t="s">
        <v>197</v>
      </c>
      <c r="B153" s="37">
        <v>183876.07799999998</v>
      </c>
      <c r="C153" s="38">
        <v>180327.15131000002</v>
      </c>
      <c r="D153" s="37">
        <v>2501.4397599999998</v>
      </c>
      <c r="E153" s="38">
        <f t="shared" si="35"/>
        <v>182828.59107000002</v>
      </c>
      <c r="F153" s="38">
        <f>B153-E153</f>
        <v>1047.4869299999555</v>
      </c>
      <c r="G153" s="38">
        <f>B153-C153</f>
        <v>3548.9266899999639</v>
      </c>
      <c r="H153" s="39">
        <f>E153/B153*100</f>
        <v>99.43032995841908</v>
      </c>
    </row>
    <row r="154" spans="1:8" s="30" customFormat="1" ht="11.25" customHeight="1" x14ac:dyDescent="0.2">
      <c r="A154" s="36" t="s">
        <v>198</v>
      </c>
      <c r="B154" s="37">
        <v>143071.74900000001</v>
      </c>
      <c r="C154" s="38">
        <v>122525.21694</v>
      </c>
      <c r="D154" s="37">
        <v>19630.023009999997</v>
      </c>
      <c r="E154" s="38">
        <f t="shared" si="35"/>
        <v>142155.23994999999</v>
      </c>
      <c r="F154" s="38">
        <f>B154-E154</f>
        <v>916.5090500000224</v>
      </c>
      <c r="G154" s="38">
        <f>B154-C154</f>
        <v>20546.532060000012</v>
      </c>
      <c r="H154" s="39">
        <f>E154/B154*100</f>
        <v>99.359405992863046</v>
      </c>
    </row>
    <row r="155" spans="1:8" s="30" customFormat="1" ht="11.25" customHeight="1" x14ac:dyDescent="0.2">
      <c r="A155" s="36" t="s">
        <v>199</v>
      </c>
      <c r="B155" s="37">
        <v>1200411.0349999999</v>
      </c>
      <c r="C155" s="38">
        <v>1080290.0880799997</v>
      </c>
      <c r="D155" s="37">
        <v>51483.096050000007</v>
      </c>
      <c r="E155" s="38">
        <f t="shared" si="35"/>
        <v>1131773.1841299997</v>
      </c>
      <c r="F155" s="38">
        <f>B155-E155</f>
        <v>68637.850870000198</v>
      </c>
      <c r="G155" s="38">
        <f>B155-C155</f>
        <v>120120.94692000025</v>
      </c>
      <c r="H155" s="39">
        <f>E155/B155*100</f>
        <v>94.282137628799774</v>
      </c>
    </row>
    <row r="156" spans="1:8" s="30" customFormat="1" ht="11.25" customHeight="1" x14ac:dyDescent="0.2">
      <c r="A156" s="36" t="s">
        <v>200</v>
      </c>
      <c r="B156" s="37">
        <v>50884.885000000002</v>
      </c>
      <c r="C156" s="38">
        <v>45157.142119999997</v>
      </c>
      <c r="D156" s="37">
        <v>2879.0807400000003</v>
      </c>
      <c r="E156" s="38">
        <f t="shared" si="35"/>
        <v>48036.222859999994</v>
      </c>
      <c r="F156" s="38">
        <f>B156-E156</f>
        <v>2848.6621400000076</v>
      </c>
      <c r="G156" s="38">
        <f>B156-C156</f>
        <v>5727.7428800000052</v>
      </c>
      <c r="H156" s="39">
        <f>E156/B156*100</f>
        <v>94.401751836522749</v>
      </c>
    </row>
    <row r="157" spans="1:8" s="30" customFormat="1" ht="11.25" customHeight="1" x14ac:dyDescent="0.2">
      <c r="A157" s="36" t="s">
        <v>201</v>
      </c>
      <c r="B157" s="37">
        <v>1856213</v>
      </c>
      <c r="C157" s="38">
        <v>1515095.8093299998</v>
      </c>
      <c r="D157" s="37">
        <v>341038.77636999998</v>
      </c>
      <c r="E157" s="38">
        <f t="shared" si="35"/>
        <v>1856134.5856999997</v>
      </c>
      <c r="F157" s="38">
        <f>B157-E157</f>
        <v>78.414300000295043</v>
      </c>
      <c r="G157" s="38">
        <f>B157-C157</f>
        <v>341117.19067000016</v>
      </c>
      <c r="H157" s="39">
        <f>E157/B157*100</f>
        <v>99.995775576402053</v>
      </c>
    </row>
    <row r="158" spans="1:8" s="30" customFormat="1" ht="11.25" customHeight="1" x14ac:dyDescent="0.2">
      <c r="A158" s="36" t="s">
        <v>202</v>
      </c>
      <c r="B158" s="37">
        <v>41739</v>
      </c>
      <c r="C158" s="38">
        <v>38189.184520000003</v>
      </c>
      <c r="D158" s="37">
        <v>1481.4411200000002</v>
      </c>
      <c r="E158" s="38">
        <f t="shared" si="35"/>
        <v>39670.625640000006</v>
      </c>
      <c r="F158" s="38">
        <f>B158-E158</f>
        <v>2068.3743599999943</v>
      </c>
      <c r="G158" s="38">
        <f>B158-C158</f>
        <v>3549.8154799999975</v>
      </c>
      <c r="H158" s="39">
        <f>E158/B158*100</f>
        <v>95.044504276575879</v>
      </c>
    </row>
    <row r="159" spans="1:8" s="30" customFormat="1" ht="11.25" customHeight="1" x14ac:dyDescent="0.2">
      <c r="A159" s="36" t="s">
        <v>203</v>
      </c>
      <c r="B159" s="37">
        <v>53227.548999999999</v>
      </c>
      <c r="C159" s="38">
        <v>53172.699059999999</v>
      </c>
      <c r="D159" s="37">
        <v>54.820239999999998</v>
      </c>
      <c r="E159" s="38">
        <f t="shared" si="35"/>
        <v>53227.5193</v>
      </c>
      <c r="F159" s="38">
        <f>B159-E159</f>
        <v>2.9699999999138527E-2</v>
      </c>
      <c r="G159" s="38">
        <f>B159-C159</f>
        <v>54.849940000000061</v>
      </c>
      <c r="H159" s="34">
        <f>E159/B159*100</f>
        <v>99.999944201826764</v>
      </c>
    </row>
    <row r="160" spans="1:8" s="30" customFormat="1" ht="11.25" customHeight="1" x14ac:dyDescent="0.2">
      <c r="A160" s="45"/>
      <c r="B160" s="41"/>
      <c r="C160" s="41"/>
      <c r="D160" s="41"/>
      <c r="E160" s="41"/>
      <c r="F160" s="41"/>
      <c r="G160" s="41"/>
      <c r="H160" s="34"/>
    </row>
    <row r="161" spans="1:8" s="30" customFormat="1" ht="11.25" customHeight="1" x14ac:dyDescent="0.2">
      <c r="A161" s="32" t="s">
        <v>204</v>
      </c>
      <c r="B161" s="55">
        <f>SUM(B162:B169)</f>
        <v>53160796.466759987</v>
      </c>
      <c r="C161" s="55">
        <f t="shared" ref="C161:G161" si="36">SUM(C162:C169)</f>
        <v>45382419.48133</v>
      </c>
      <c r="D161" s="55">
        <f t="shared" si="36"/>
        <v>4563522.8755300017</v>
      </c>
      <c r="E161" s="55">
        <f t="shared" si="36"/>
        <v>49945942.356859997</v>
      </c>
      <c r="F161" s="55">
        <f t="shared" si="36"/>
        <v>3214854.1098999879</v>
      </c>
      <c r="G161" s="55">
        <f t="shared" si="36"/>
        <v>7778376.9854299854</v>
      </c>
      <c r="H161" s="39">
        <f>E161/B161*100</f>
        <v>93.952584754989232</v>
      </c>
    </row>
    <row r="162" spans="1:8" s="30" customFormat="1" ht="11.25" customHeight="1" x14ac:dyDescent="0.2">
      <c r="A162" s="36" t="s">
        <v>94</v>
      </c>
      <c r="B162" s="37">
        <v>52307549.185729995</v>
      </c>
      <c r="C162" s="38">
        <v>44611552.04375001</v>
      </c>
      <c r="D162" s="37">
        <v>4531524.3450700007</v>
      </c>
      <c r="E162" s="38">
        <f t="shared" ref="E162:E169" si="37">SUM(C162:D162)</f>
        <v>49143076.388820007</v>
      </c>
      <c r="F162" s="38">
        <f>B162-E162</f>
        <v>3164472.7969099879</v>
      </c>
      <c r="G162" s="38">
        <f>B162-C162</f>
        <v>7695997.1419799849</v>
      </c>
      <c r="H162" s="34">
        <f>E162/B162*100</f>
        <v>93.95025604110451</v>
      </c>
    </row>
    <row r="163" spans="1:8" s="30" customFormat="1" ht="11.25" customHeight="1" x14ac:dyDescent="0.2">
      <c r="A163" s="36" t="s">
        <v>205</v>
      </c>
      <c r="B163" s="37">
        <v>28839.477000000003</v>
      </c>
      <c r="C163" s="38">
        <v>21740.23388</v>
      </c>
      <c r="D163" s="37">
        <v>2412.1701200000002</v>
      </c>
      <c r="E163" s="38">
        <f t="shared" si="37"/>
        <v>24152.403999999999</v>
      </c>
      <c r="F163" s="38">
        <f>B163-E163</f>
        <v>4687.073000000004</v>
      </c>
      <c r="G163" s="38">
        <f>B163-C163</f>
        <v>7099.2431200000028</v>
      </c>
      <c r="H163" s="34">
        <f>E163/B163*100</f>
        <v>83.747718448569628</v>
      </c>
    </row>
    <row r="164" spans="1:8" s="30" customFormat="1" ht="11.25" customHeight="1" x14ac:dyDescent="0.2">
      <c r="A164" s="36" t="s">
        <v>206</v>
      </c>
      <c r="B164" s="37">
        <v>24913.338</v>
      </c>
      <c r="C164" s="38">
        <v>24311.117750000001</v>
      </c>
      <c r="D164" s="37">
        <v>281.52148999999997</v>
      </c>
      <c r="E164" s="38">
        <f t="shared" si="37"/>
        <v>24592.63924</v>
      </c>
      <c r="F164" s="38">
        <f>B164-E164</f>
        <v>320.69875999999931</v>
      </c>
      <c r="G164" s="38">
        <f>B164-C164</f>
        <v>602.22024999999849</v>
      </c>
      <c r="H164" s="34">
        <f>E164/B164*100</f>
        <v>98.712742708343626</v>
      </c>
    </row>
    <row r="165" spans="1:8" s="30" customFormat="1" ht="11.25" customHeight="1" x14ac:dyDescent="0.2">
      <c r="A165" s="36" t="s">
        <v>207</v>
      </c>
      <c r="B165" s="37">
        <v>26505.467000000001</v>
      </c>
      <c r="C165" s="38">
        <v>20375.238839999998</v>
      </c>
      <c r="D165" s="37">
        <v>1095.8527300000001</v>
      </c>
      <c r="E165" s="38">
        <f t="shared" si="37"/>
        <v>21471.091569999997</v>
      </c>
      <c r="F165" s="38">
        <f>B165-E165</f>
        <v>5034.3754300000037</v>
      </c>
      <c r="G165" s="38">
        <f>B165-C165</f>
        <v>6130.2281600000024</v>
      </c>
      <c r="H165" s="34">
        <f>E165/B165*100</f>
        <v>81.00627530916546</v>
      </c>
    </row>
    <row r="166" spans="1:8" s="30" customFormat="1" ht="11.25" customHeight="1" x14ac:dyDescent="0.2">
      <c r="A166" s="36" t="s">
        <v>208</v>
      </c>
      <c r="B166" s="37">
        <v>47206.648030000004</v>
      </c>
      <c r="C166" s="38">
        <v>47183.681130000004</v>
      </c>
      <c r="D166" s="37">
        <v>16.8</v>
      </c>
      <c r="E166" s="38">
        <f t="shared" si="37"/>
        <v>47200.481130000007</v>
      </c>
      <c r="F166" s="38">
        <f>B166-E166</f>
        <v>6.1668999999965308</v>
      </c>
      <c r="G166" s="38">
        <f>B166-C166</f>
        <v>22.966899999999441</v>
      </c>
      <c r="H166" s="34">
        <f>E166/B166*100</f>
        <v>99.986936373885143</v>
      </c>
    </row>
    <row r="167" spans="1:8" s="30" customFormat="1" ht="11.25" customHeight="1" x14ac:dyDescent="0.2">
      <c r="A167" s="36" t="s">
        <v>315</v>
      </c>
      <c r="B167" s="37">
        <v>135895.67299999998</v>
      </c>
      <c r="C167" s="38">
        <v>106460.23483</v>
      </c>
      <c r="D167" s="37">
        <v>1844.1776200000002</v>
      </c>
      <c r="E167" s="38">
        <f t="shared" si="37"/>
        <v>108304.41245</v>
      </c>
      <c r="F167" s="38">
        <f>B167-E167</f>
        <v>27591.260549999977</v>
      </c>
      <c r="G167" s="38">
        <f>B167-C167</f>
        <v>29435.438169999979</v>
      </c>
      <c r="H167" s="34">
        <f>E167/B167*100</f>
        <v>79.696733574438397</v>
      </c>
    </row>
    <row r="168" spans="1:8" s="30" customFormat="1" ht="11.25" customHeight="1" x14ac:dyDescent="0.2">
      <c r="A168" s="36" t="s">
        <v>261</v>
      </c>
      <c r="B168" s="37">
        <v>503071.26299999998</v>
      </c>
      <c r="C168" s="38">
        <v>468141.33293999993</v>
      </c>
      <c r="D168" s="37">
        <v>23643.178889999999</v>
      </c>
      <c r="E168" s="38">
        <f t="shared" si="37"/>
        <v>491784.51182999992</v>
      </c>
      <c r="F168" s="38">
        <f>B168-E168</f>
        <v>11286.751170000061</v>
      </c>
      <c r="G168" s="38">
        <f>B168-C168</f>
        <v>34929.930060000042</v>
      </c>
      <c r="H168" s="34">
        <f>E168/B168*100</f>
        <v>97.756430947239366</v>
      </c>
    </row>
    <row r="169" spans="1:8" s="30" customFormat="1" ht="11.25" customHeight="1" x14ac:dyDescent="0.2">
      <c r="A169" s="36" t="s">
        <v>271</v>
      </c>
      <c r="B169" s="37">
        <v>86815.415000000008</v>
      </c>
      <c r="C169" s="38">
        <v>82655.598209999996</v>
      </c>
      <c r="D169" s="37">
        <v>2704.8296099999998</v>
      </c>
      <c r="E169" s="38">
        <f t="shared" si="37"/>
        <v>85360.427819999997</v>
      </c>
      <c r="F169" s="38">
        <f>B169-E169</f>
        <v>1454.987180000011</v>
      </c>
      <c r="G169" s="38">
        <f>B169-C169</f>
        <v>4159.8167900000117</v>
      </c>
      <c r="H169" s="34">
        <f>E169/B169*100</f>
        <v>98.324045124935466</v>
      </c>
    </row>
    <row r="170" spans="1:8" s="30" customFormat="1" ht="11.25" customHeight="1" x14ac:dyDescent="0.2">
      <c r="A170" s="45"/>
      <c r="B170" s="41"/>
      <c r="C170" s="41"/>
      <c r="D170" s="41"/>
      <c r="E170" s="41"/>
      <c r="F170" s="41"/>
      <c r="G170" s="41"/>
      <c r="H170" s="34"/>
    </row>
    <row r="171" spans="1:8" s="30" customFormat="1" ht="11.25" customHeight="1" x14ac:dyDescent="0.2">
      <c r="A171" s="32" t="s">
        <v>209</v>
      </c>
      <c r="B171" s="55">
        <f t="shared" ref="B171:G171" si="38">SUM(B172:B174)</f>
        <v>1424678.4739999999</v>
      </c>
      <c r="C171" s="43">
        <f t="shared" si="38"/>
        <v>1138958.8408100002</v>
      </c>
      <c r="D171" s="55">
        <f t="shared" si="38"/>
        <v>181969.47902000003</v>
      </c>
      <c r="E171" s="43">
        <f t="shared" si="38"/>
        <v>1320928.3198299999</v>
      </c>
      <c r="F171" s="43">
        <f t="shared" si="38"/>
        <v>103750.15416999998</v>
      </c>
      <c r="G171" s="43">
        <f t="shared" si="38"/>
        <v>285719.63318999991</v>
      </c>
      <c r="H171" s="39">
        <f>E171/B171*100</f>
        <v>92.717644292139425</v>
      </c>
    </row>
    <row r="172" spans="1:8" s="30" customFormat="1" ht="11.25" customHeight="1" x14ac:dyDescent="0.2">
      <c r="A172" s="36" t="s">
        <v>185</v>
      </c>
      <c r="B172" s="37">
        <v>1247407.0379999999</v>
      </c>
      <c r="C172" s="38">
        <v>979087.99742000003</v>
      </c>
      <c r="D172" s="37">
        <v>178916.17870000002</v>
      </c>
      <c r="E172" s="38">
        <f t="shared" ref="E172:E174" si="39">SUM(C172:D172)</f>
        <v>1158004.17612</v>
      </c>
      <c r="F172" s="38">
        <f>B172-E172</f>
        <v>89402.861879999982</v>
      </c>
      <c r="G172" s="38">
        <f>B172-C172</f>
        <v>268319.04057999991</v>
      </c>
      <c r="H172" s="34">
        <f>E172/B172*100</f>
        <v>92.83290384321208</v>
      </c>
    </row>
    <row r="173" spans="1:8" s="30" customFormat="1" ht="11.25" customHeight="1" x14ac:dyDescent="0.2">
      <c r="A173" s="36" t="s">
        <v>210</v>
      </c>
      <c r="B173" s="37">
        <v>41527.193999999996</v>
      </c>
      <c r="C173" s="38">
        <v>41209.779270000006</v>
      </c>
      <c r="D173" s="37">
        <v>316.24770000000001</v>
      </c>
      <c r="E173" s="38">
        <f t="shared" si="39"/>
        <v>41526.026970000006</v>
      </c>
      <c r="F173" s="38">
        <f>B173-E173</f>
        <v>1.1670299999896088</v>
      </c>
      <c r="G173" s="38">
        <f>B173-C173</f>
        <v>317.4147299999895</v>
      </c>
      <c r="H173" s="34">
        <f>E173/B173*100</f>
        <v>99.997189721029571</v>
      </c>
    </row>
    <row r="174" spans="1:8" s="30" customFormat="1" ht="11.25" customHeight="1" x14ac:dyDescent="0.2">
      <c r="A174" s="36" t="s">
        <v>211</v>
      </c>
      <c r="B174" s="37">
        <v>135744.24200000003</v>
      </c>
      <c r="C174" s="38">
        <v>118661.06412000001</v>
      </c>
      <c r="D174" s="37">
        <v>2737.0526199999999</v>
      </c>
      <c r="E174" s="38">
        <f t="shared" si="39"/>
        <v>121398.11674000001</v>
      </c>
      <c r="F174" s="38">
        <f>B174-E174</f>
        <v>14346.125260000015</v>
      </c>
      <c r="G174" s="38">
        <f>B174-C174</f>
        <v>17083.177880000017</v>
      </c>
      <c r="H174" s="34">
        <f>E174/B174*100</f>
        <v>89.43150365081415</v>
      </c>
    </row>
    <row r="175" spans="1:8" s="30" customFormat="1" ht="11.25" customHeight="1" x14ac:dyDescent="0.2">
      <c r="A175" s="45" t="s">
        <v>212</v>
      </c>
      <c r="B175" s="41"/>
      <c r="C175" s="41"/>
      <c r="D175" s="41"/>
      <c r="E175" s="41"/>
      <c r="F175" s="41"/>
      <c r="G175" s="41"/>
      <c r="H175" s="34"/>
    </row>
    <row r="176" spans="1:8" s="30" customFormat="1" ht="11.25" customHeight="1" x14ac:dyDescent="0.2">
      <c r="A176" s="32" t="s">
        <v>213</v>
      </c>
      <c r="B176" s="55">
        <f>SUM(B177:B183)</f>
        <v>5925317.4196200008</v>
      </c>
      <c r="C176" s="55">
        <f t="shared" ref="C176:G176" si="40">SUM(C177:C183)</f>
        <v>5482943.6796499994</v>
      </c>
      <c r="D176" s="55">
        <f t="shared" si="40"/>
        <v>193575.66665000003</v>
      </c>
      <c r="E176" s="55">
        <f t="shared" si="40"/>
        <v>5676519.3462999985</v>
      </c>
      <c r="F176" s="55">
        <f t="shared" si="40"/>
        <v>248798.073320002</v>
      </c>
      <c r="G176" s="55">
        <f t="shared" si="40"/>
        <v>442373.7399700018</v>
      </c>
      <c r="H176" s="39">
        <f>E176/B176*100</f>
        <v>95.801101346972942</v>
      </c>
    </row>
    <row r="177" spans="1:8" s="30" customFormat="1" ht="11.25" customHeight="1" x14ac:dyDescent="0.2">
      <c r="A177" s="36" t="s">
        <v>185</v>
      </c>
      <c r="B177" s="37">
        <v>2358284.4452700005</v>
      </c>
      <c r="C177" s="38">
        <v>2200983.0669799997</v>
      </c>
      <c r="D177" s="37">
        <v>107333.53307000002</v>
      </c>
      <c r="E177" s="38">
        <f t="shared" ref="E177:E183" si="41">SUM(C177:D177)</f>
        <v>2308316.6000499995</v>
      </c>
      <c r="F177" s="38">
        <f>B177-E177</f>
        <v>49967.845220000949</v>
      </c>
      <c r="G177" s="38">
        <f>B177-C177</f>
        <v>157301.37829000084</v>
      </c>
      <c r="H177" s="34">
        <f>E177/B177*100</f>
        <v>97.881178187804224</v>
      </c>
    </row>
    <row r="178" spans="1:8" s="30" customFormat="1" ht="11.25" customHeight="1" x14ac:dyDescent="0.2">
      <c r="A178" s="36" t="s">
        <v>214</v>
      </c>
      <c r="B178" s="37">
        <v>185506.93199999997</v>
      </c>
      <c r="C178" s="38">
        <v>172665.91077000002</v>
      </c>
      <c r="D178" s="37">
        <v>10959.38625</v>
      </c>
      <c r="E178" s="38">
        <f t="shared" si="41"/>
        <v>183625.29702000003</v>
      </c>
      <c r="F178" s="38">
        <f>B178-E178</f>
        <v>1881.6349799999443</v>
      </c>
      <c r="G178" s="38">
        <f>B178-C178</f>
        <v>12841.021229999955</v>
      </c>
      <c r="H178" s="34">
        <f>E178/B178*100</f>
        <v>98.985679424637382</v>
      </c>
    </row>
    <row r="179" spans="1:8" s="30" customFormat="1" ht="11.45" customHeight="1" x14ac:dyDescent="0.2">
      <c r="A179" s="36" t="s">
        <v>215</v>
      </c>
      <c r="B179" s="37">
        <v>28986.128000000004</v>
      </c>
      <c r="C179" s="38">
        <v>28267.962420000003</v>
      </c>
      <c r="D179" s="37">
        <v>248.36223999999999</v>
      </c>
      <c r="E179" s="38">
        <f t="shared" si="41"/>
        <v>28516.324660000002</v>
      </c>
      <c r="F179" s="38">
        <f>B179-E179</f>
        <v>469.80334000000221</v>
      </c>
      <c r="G179" s="38">
        <f>B179-C179</f>
        <v>718.16558000000077</v>
      </c>
      <c r="H179" s="34">
        <f>E179/B179*100</f>
        <v>98.379213187770361</v>
      </c>
    </row>
    <row r="180" spans="1:8" s="30" customFormat="1" ht="11.25" customHeight="1" x14ac:dyDescent="0.2">
      <c r="A180" s="36" t="s">
        <v>216</v>
      </c>
      <c r="B180" s="37">
        <v>57460</v>
      </c>
      <c r="C180" s="38">
        <v>54742.981630000002</v>
      </c>
      <c r="D180" s="37">
        <v>927.08398</v>
      </c>
      <c r="E180" s="38">
        <f t="shared" si="41"/>
        <v>55670.065610000005</v>
      </c>
      <c r="F180" s="38">
        <f>B180-E180</f>
        <v>1789.9343899999949</v>
      </c>
      <c r="G180" s="38">
        <f>B180-C180</f>
        <v>2717.018369999998</v>
      </c>
      <c r="H180" s="34">
        <f>E180/B180*100</f>
        <v>96.8849036025061</v>
      </c>
    </row>
    <row r="181" spans="1:8" s="30" customFormat="1" ht="11.25" customHeight="1" x14ac:dyDescent="0.2">
      <c r="A181" s="36" t="s">
        <v>217</v>
      </c>
      <c r="B181" s="37">
        <v>51977</v>
      </c>
      <c r="C181" s="38">
        <v>48615.554590000007</v>
      </c>
      <c r="D181" s="37">
        <v>3359.3183199999999</v>
      </c>
      <c r="E181" s="38">
        <f t="shared" si="41"/>
        <v>51974.872910000006</v>
      </c>
      <c r="F181" s="38">
        <f>B181-E181</f>
        <v>2.1270899999944959</v>
      </c>
      <c r="G181" s="38">
        <f>B181-C181</f>
        <v>3361.445409999993</v>
      </c>
      <c r="H181" s="34">
        <f>E181/B181*100</f>
        <v>99.995907632221957</v>
      </c>
    </row>
    <row r="182" spans="1:8" s="30" customFormat="1" ht="11.25" customHeight="1" x14ac:dyDescent="0.2">
      <c r="A182" s="36" t="s">
        <v>245</v>
      </c>
      <c r="B182" s="37">
        <v>273130.07100000005</v>
      </c>
      <c r="C182" s="38">
        <v>259997.86375999995</v>
      </c>
      <c r="D182" s="37">
        <v>10432.25109</v>
      </c>
      <c r="E182" s="38">
        <f t="shared" si="41"/>
        <v>270430.11484999995</v>
      </c>
      <c r="F182" s="38">
        <f>B182-E182</f>
        <v>2699.9561500001</v>
      </c>
      <c r="G182" s="38">
        <f>B182-C182</f>
        <v>13132.207240000105</v>
      </c>
      <c r="H182" s="34">
        <f>E182/B182*100</f>
        <v>99.011476056036287</v>
      </c>
    </row>
    <row r="183" spans="1:8" s="30" customFormat="1" ht="11.25" customHeight="1" x14ac:dyDescent="0.2">
      <c r="A183" s="36" t="s">
        <v>316</v>
      </c>
      <c r="B183" s="37">
        <v>2969972.8433500002</v>
      </c>
      <c r="C183" s="38">
        <v>2717670.3394999993</v>
      </c>
      <c r="D183" s="37">
        <v>60315.731700000004</v>
      </c>
      <c r="E183" s="38">
        <f t="shared" si="41"/>
        <v>2777986.0711999992</v>
      </c>
      <c r="F183" s="38">
        <f>B183-E183</f>
        <v>191986.77215000102</v>
      </c>
      <c r="G183" s="38">
        <f>B183-C183</f>
        <v>252302.50385000091</v>
      </c>
      <c r="H183" s="34">
        <f>E183/B183*100</f>
        <v>93.535739810555029</v>
      </c>
    </row>
    <row r="184" spans="1:8" s="30" customFormat="1" ht="11.25" customHeight="1" x14ac:dyDescent="0.2">
      <c r="A184" s="45"/>
      <c r="B184" s="41"/>
      <c r="C184" s="41"/>
      <c r="D184" s="41"/>
      <c r="E184" s="41"/>
      <c r="F184" s="41"/>
      <c r="G184" s="41"/>
      <c r="H184" s="34"/>
    </row>
    <row r="185" spans="1:8" s="30" customFormat="1" ht="11.25" customHeight="1" x14ac:dyDescent="0.2">
      <c r="A185" s="32" t="s">
        <v>218</v>
      </c>
      <c r="B185" s="55">
        <f t="shared" ref="B185:G185" si="42">SUM(B186:B192)</f>
        <v>17327697.980599996</v>
      </c>
      <c r="C185" s="43">
        <f t="shared" si="42"/>
        <v>16520691.012430001</v>
      </c>
      <c r="D185" s="55">
        <f t="shared" si="42"/>
        <v>249552.07430000004</v>
      </c>
      <c r="E185" s="43">
        <f t="shared" si="42"/>
        <v>16770243.08673</v>
      </c>
      <c r="F185" s="43">
        <f t="shared" si="42"/>
        <v>557454.89386999747</v>
      </c>
      <c r="G185" s="43">
        <f t="shared" si="42"/>
        <v>807006.96816999698</v>
      </c>
      <c r="H185" s="39">
        <f>E185/B185*100</f>
        <v>96.782868131161337</v>
      </c>
    </row>
    <row r="186" spans="1:8" s="30" customFormat="1" ht="11.25" customHeight="1" x14ac:dyDescent="0.2">
      <c r="A186" s="36" t="s">
        <v>185</v>
      </c>
      <c r="B186" s="37">
        <v>11188136.041529998</v>
      </c>
      <c r="C186" s="38">
        <v>10641801.638430001</v>
      </c>
      <c r="D186" s="37">
        <v>206970.25590000005</v>
      </c>
      <c r="E186" s="38">
        <f t="shared" ref="E186:E192" si="43">SUM(C186:D186)</f>
        <v>10848771.894330001</v>
      </c>
      <c r="F186" s="38">
        <f>B186-E186</f>
        <v>339364.14719999768</v>
      </c>
      <c r="G186" s="38">
        <f>B186-C186</f>
        <v>546334.40309999697</v>
      </c>
      <c r="H186" s="34">
        <f>E186/B186*100</f>
        <v>96.96674990418164</v>
      </c>
    </row>
    <row r="187" spans="1:8" s="30" customFormat="1" ht="11.25" customHeight="1" x14ac:dyDescent="0.2">
      <c r="A187" s="36" t="s">
        <v>219</v>
      </c>
      <c r="B187" s="37">
        <v>43842.474000000002</v>
      </c>
      <c r="C187" s="38">
        <v>43733.57675</v>
      </c>
      <c r="D187" s="37">
        <v>107.11214</v>
      </c>
      <c r="E187" s="38">
        <f t="shared" si="43"/>
        <v>43840.688889999998</v>
      </c>
      <c r="F187" s="38">
        <f>B187-E187</f>
        <v>1.7851100000043516</v>
      </c>
      <c r="G187" s="38">
        <f>B187-C187</f>
        <v>108.8972500000018</v>
      </c>
      <c r="H187" s="34">
        <f>E187/B187*100</f>
        <v>99.995928354773028</v>
      </c>
    </row>
    <row r="188" spans="1:8" s="30" customFormat="1" ht="11.25" customHeight="1" x14ac:dyDescent="0.2">
      <c r="A188" s="36" t="s">
        <v>220</v>
      </c>
      <c r="B188" s="37">
        <v>383345.20599999989</v>
      </c>
      <c r="C188" s="38">
        <v>373415.39531999995</v>
      </c>
      <c r="D188" s="37">
        <v>9834.89948</v>
      </c>
      <c r="E188" s="38">
        <f t="shared" si="43"/>
        <v>383250.29479999997</v>
      </c>
      <c r="F188" s="38">
        <f>B188-E188</f>
        <v>94.91119999991497</v>
      </c>
      <c r="G188" s="38">
        <f>B188-C188</f>
        <v>9929.8106799999368</v>
      </c>
      <c r="H188" s="34">
        <f>E188/B188*100</f>
        <v>99.97524132335181</v>
      </c>
    </row>
    <row r="189" spans="1:8" s="30" customFormat="1" ht="11.25" customHeight="1" x14ac:dyDescent="0.2">
      <c r="A189" s="36" t="s">
        <v>221</v>
      </c>
      <c r="B189" s="37">
        <v>25133.231</v>
      </c>
      <c r="C189" s="38">
        <v>25133.063699999999</v>
      </c>
      <c r="D189" s="37">
        <v>0</v>
      </c>
      <c r="E189" s="38">
        <f t="shared" si="43"/>
        <v>25133.063699999999</v>
      </c>
      <c r="F189" s="38">
        <f>B189-E189</f>
        <v>0.16730000000097789</v>
      </c>
      <c r="G189" s="38">
        <f>B189-C189</f>
        <v>0.16730000000097789</v>
      </c>
      <c r="H189" s="34">
        <f>E189/B189*100</f>
        <v>99.999334347422348</v>
      </c>
    </row>
    <row r="190" spans="1:8" s="30" customFormat="1" ht="11.25" customHeight="1" x14ac:dyDescent="0.2">
      <c r="A190" s="36" t="s">
        <v>222</v>
      </c>
      <c r="B190" s="37">
        <v>887452.19800000009</v>
      </c>
      <c r="C190" s="38">
        <v>647614.65429999994</v>
      </c>
      <c r="D190" s="37">
        <v>23400.038110000001</v>
      </c>
      <c r="E190" s="38">
        <f t="shared" si="43"/>
        <v>671014.6924099999</v>
      </c>
      <c r="F190" s="38">
        <f>B190-E190</f>
        <v>216437.50559000019</v>
      </c>
      <c r="G190" s="38">
        <f>B190-C190</f>
        <v>239837.54370000015</v>
      </c>
      <c r="H190" s="34">
        <f>E190/B190*100</f>
        <v>75.611361820076283</v>
      </c>
    </row>
    <row r="191" spans="1:8" s="30" customFormat="1" ht="11.25" customHeight="1" x14ac:dyDescent="0.2">
      <c r="A191" s="36" t="s">
        <v>223</v>
      </c>
      <c r="B191" s="37">
        <v>4784407.3499999996</v>
      </c>
      <c r="C191" s="38">
        <v>4774385.9362399997</v>
      </c>
      <c r="D191" s="37">
        <v>8820.2297200000012</v>
      </c>
      <c r="E191" s="38">
        <f t="shared" si="43"/>
        <v>4783206.1659599999</v>
      </c>
      <c r="F191" s="38">
        <f>B191-E191</f>
        <v>1201.1840399997309</v>
      </c>
      <c r="G191" s="38">
        <f>B191-C191</f>
        <v>10021.413759999909</v>
      </c>
      <c r="H191" s="34">
        <f>E191/B191*100</f>
        <v>99.974893775714989</v>
      </c>
    </row>
    <row r="192" spans="1:8" s="30" customFormat="1" ht="11.25" customHeight="1" x14ac:dyDescent="0.2">
      <c r="A192" s="36" t="s">
        <v>224</v>
      </c>
      <c r="B192" s="37">
        <v>15381.480070000001</v>
      </c>
      <c r="C192" s="38">
        <v>14606.74769</v>
      </c>
      <c r="D192" s="37">
        <v>419.53895</v>
      </c>
      <c r="E192" s="38">
        <f t="shared" si="43"/>
        <v>15026.28664</v>
      </c>
      <c r="F192" s="38">
        <f>B192-E192</f>
        <v>355.19343000000117</v>
      </c>
      <c r="G192" s="38">
        <f>B192-C192</f>
        <v>774.73238000000129</v>
      </c>
      <c r="H192" s="34">
        <f>E192/B192*100</f>
        <v>97.690772094859909</v>
      </c>
    </row>
    <row r="193" spans="1:8" s="30" customFormat="1" ht="11.25" customHeight="1" x14ac:dyDescent="0.2">
      <c r="A193" s="45"/>
      <c r="B193" s="58"/>
      <c r="C193" s="58"/>
      <c r="D193" s="58"/>
      <c r="E193" s="58"/>
      <c r="F193" s="58"/>
      <c r="G193" s="58"/>
      <c r="H193" s="34"/>
    </row>
    <row r="194" spans="1:8" s="30" customFormat="1" ht="11.25" customHeight="1" x14ac:dyDescent="0.2">
      <c r="A194" s="32" t="s">
        <v>225</v>
      </c>
      <c r="B194" s="59">
        <f t="shared" ref="B194:G194" si="44">SUM(B195:B200)</f>
        <v>3420886.5170700001</v>
      </c>
      <c r="C194" s="60">
        <f t="shared" si="44"/>
        <v>2816151.1664899993</v>
      </c>
      <c r="D194" s="59">
        <f t="shared" si="44"/>
        <v>114217.89760999999</v>
      </c>
      <c r="E194" s="60">
        <f t="shared" si="44"/>
        <v>2930369.0640999991</v>
      </c>
      <c r="F194" s="60">
        <f t="shared" si="44"/>
        <v>490517.45297000109</v>
      </c>
      <c r="G194" s="60">
        <f t="shared" si="44"/>
        <v>604735.35058000102</v>
      </c>
      <c r="H194" s="39">
        <f>E194/B194*100</f>
        <v>85.661101281134265</v>
      </c>
    </row>
    <row r="195" spans="1:8" s="30" customFormat="1" ht="11.25" customHeight="1" x14ac:dyDescent="0.2">
      <c r="A195" s="36" t="s">
        <v>226</v>
      </c>
      <c r="B195" s="37">
        <v>992090.32807000098</v>
      </c>
      <c r="C195" s="38">
        <v>883718.32251999935</v>
      </c>
      <c r="D195" s="37">
        <v>62168.911529999998</v>
      </c>
      <c r="E195" s="38">
        <f t="shared" ref="E195:E200" si="45">SUM(C195:D195)</f>
        <v>945887.23404999939</v>
      </c>
      <c r="F195" s="38">
        <f>B195-E195</f>
        <v>46203.09402000159</v>
      </c>
      <c r="G195" s="38">
        <f>B195-C195</f>
        <v>108372.00555000163</v>
      </c>
      <c r="H195" s="34">
        <f>E195/B195*100</f>
        <v>95.34285410181505</v>
      </c>
    </row>
    <row r="196" spans="1:8" s="30" customFormat="1" ht="11.25" customHeight="1" x14ac:dyDescent="0.2">
      <c r="A196" s="36" t="s">
        <v>227</v>
      </c>
      <c r="B196" s="37">
        <v>14936.205000000002</v>
      </c>
      <c r="C196" s="38">
        <v>13463.557279999999</v>
      </c>
      <c r="D196" s="37">
        <v>1222.0213100000001</v>
      </c>
      <c r="E196" s="38">
        <f t="shared" si="45"/>
        <v>14685.578589999999</v>
      </c>
      <c r="F196" s="38">
        <f>B196-E196</f>
        <v>250.62641000000258</v>
      </c>
      <c r="G196" s="38">
        <f>B196-C196</f>
        <v>1472.6477200000027</v>
      </c>
      <c r="H196" s="34">
        <f>E196/B196*100</f>
        <v>98.322020821219297</v>
      </c>
    </row>
    <row r="197" spans="1:8" s="30" customFormat="1" ht="11.25" customHeight="1" x14ac:dyDescent="0.2">
      <c r="A197" s="36" t="s">
        <v>228</v>
      </c>
      <c r="B197" s="37">
        <v>76447</v>
      </c>
      <c r="C197" s="38">
        <v>63362.741219999996</v>
      </c>
      <c r="D197" s="37">
        <v>6736.5501900000008</v>
      </c>
      <c r="E197" s="38">
        <f t="shared" si="45"/>
        <v>70099.291409999991</v>
      </c>
      <c r="F197" s="38">
        <f>B197-E197</f>
        <v>6347.7085900000093</v>
      </c>
      <c r="G197" s="38">
        <f>B197-C197</f>
        <v>13084.258780000004</v>
      </c>
      <c r="H197" s="34">
        <f>E197/B197*100</f>
        <v>91.696589022459989</v>
      </c>
    </row>
    <row r="198" spans="1:8" s="30" customFormat="1" ht="11.25" customHeight="1" x14ac:dyDescent="0.2">
      <c r="A198" s="36" t="s">
        <v>229</v>
      </c>
      <c r="B198" s="37">
        <v>20755.907999999996</v>
      </c>
      <c r="C198" s="38">
        <v>17882.896919999999</v>
      </c>
      <c r="D198" s="37">
        <v>1718.64797</v>
      </c>
      <c r="E198" s="38">
        <f t="shared" si="45"/>
        <v>19601.544889999997</v>
      </c>
      <c r="F198" s="38">
        <f>B198-E198</f>
        <v>1154.3631099999984</v>
      </c>
      <c r="G198" s="38">
        <f>B198-C198</f>
        <v>2873.0110799999966</v>
      </c>
      <c r="H198" s="34">
        <f>E198/B198*100</f>
        <v>94.438387807461865</v>
      </c>
    </row>
    <row r="199" spans="1:8" s="30" customFormat="1" ht="11.25" customHeight="1" x14ac:dyDescent="0.2">
      <c r="A199" s="36" t="s">
        <v>230</v>
      </c>
      <c r="B199" s="37">
        <v>38770.010999999999</v>
      </c>
      <c r="C199" s="38">
        <v>36307.192880000002</v>
      </c>
      <c r="D199" s="37">
        <v>1875.6825900000001</v>
      </c>
      <c r="E199" s="38">
        <f t="shared" si="45"/>
        <v>38182.875469999999</v>
      </c>
      <c r="F199" s="38">
        <f>B199-E199</f>
        <v>587.13552999999956</v>
      </c>
      <c r="G199" s="38">
        <f>B199-C199</f>
        <v>2462.8181199999963</v>
      </c>
      <c r="H199" s="34">
        <f>E199/B199*100</f>
        <v>98.4855935944924</v>
      </c>
    </row>
    <row r="200" spans="1:8" s="30" customFormat="1" ht="11.25" customHeight="1" x14ac:dyDescent="0.2">
      <c r="A200" s="36" t="s">
        <v>231</v>
      </c>
      <c r="B200" s="37">
        <v>2277887.0649999995</v>
      </c>
      <c r="C200" s="38">
        <v>1801416.4556700001</v>
      </c>
      <c r="D200" s="37">
        <v>40496.084019999995</v>
      </c>
      <c r="E200" s="38">
        <f t="shared" si="45"/>
        <v>1841912.53969</v>
      </c>
      <c r="F200" s="38">
        <f>B200-E200</f>
        <v>435974.52530999947</v>
      </c>
      <c r="G200" s="38">
        <f>B200-C200</f>
        <v>476470.60932999942</v>
      </c>
      <c r="H200" s="34">
        <f>E200/B200*100</f>
        <v>80.860573291415577</v>
      </c>
    </row>
    <row r="201" spans="1:8" s="30" customFormat="1" ht="11.25" customHeight="1" x14ac:dyDescent="0.2">
      <c r="A201" s="45"/>
      <c r="B201" s="41"/>
      <c r="C201" s="41"/>
      <c r="D201" s="41"/>
      <c r="E201" s="41"/>
      <c r="F201" s="41"/>
      <c r="G201" s="41"/>
      <c r="H201" s="34"/>
    </row>
    <row r="202" spans="1:8" s="30" customFormat="1" ht="11.25" customHeight="1" x14ac:dyDescent="0.2">
      <c r="A202" s="32" t="s">
        <v>232</v>
      </c>
      <c r="B202" s="55">
        <f t="shared" ref="B202:G202" si="46">SUM(B203:B209)</f>
        <v>662754.80100000009</v>
      </c>
      <c r="C202" s="43">
        <f t="shared" si="46"/>
        <v>612178.59924000001</v>
      </c>
      <c r="D202" s="55">
        <f t="shared" si="46"/>
        <v>3891.8229300000003</v>
      </c>
      <c r="E202" s="43">
        <f t="shared" si="46"/>
        <v>616070.42216999992</v>
      </c>
      <c r="F202" s="43">
        <f t="shared" si="46"/>
        <v>46684.378830000031</v>
      </c>
      <c r="G202" s="43">
        <f t="shared" si="46"/>
        <v>50576.201760000018</v>
      </c>
      <c r="H202" s="39">
        <f>E202/B202*100</f>
        <v>92.956010464268189</v>
      </c>
    </row>
    <row r="203" spans="1:8" s="30" customFormat="1" ht="11.25" customHeight="1" x14ac:dyDescent="0.2">
      <c r="A203" s="36" t="s">
        <v>233</v>
      </c>
      <c r="B203" s="37">
        <v>134694.03999999998</v>
      </c>
      <c r="C203" s="38">
        <v>132672.04215999998</v>
      </c>
      <c r="D203" s="37">
        <v>1085.7847900000002</v>
      </c>
      <c r="E203" s="38">
        <f t="shared" ref="E203:E209" si="47">SUM(C203:D203)</f>
        <v>133757.82694999999</v>
      </c>
      <c r="F203" s="38">
        <f>B203-E203</f>
        <v>936.2130499999912</v>
      </c>
      <c r="G203" s="38">
        <f>B203-C203</f>
        <v>2021.9978399999964</v>
      </c>
      <c r="H203" s="34">
        <f>E203/B203*100</f>
        <v>99.304933573898296</v>
      </c>
    </row>
    <row r="204" spans="1:8" s="30" customFormat="1" ht="11.25" customHeight="1" x14ac:dyDescent="0.2">
      <c r="A204" s="36" t="s">
        <v>234</v>
      </c>
      <c r="B204" s="37">
        <v>176385.274</v>
      </c>
      <c r="C204" s="38">
        <v>175702.34638999999</v>
      </c>
      <c r="D204" s="37">
        <v>682.76377000000002</v>
      </c>
      <c r="E204" s="38">
        <f t="shared" si="47"/>
        <v>176385.11015999998</v>
      </c>
      <c r="F204" s="38">
        <f>B204-E204</f>
        <v>0.16384000002290122</v>
      </c>
      <c r="G204" s="38">
        <f>B204-C204</f>
        <v>682.92761000001337</v>
      </c>
      <c r="H204" s="34">
        <f>E204/B204*100</f>
        <v>99.999907112427067</v>
      </c>
    </row>
    <row r="205" spans="1:8" s="30" customFormat="1" ht="11.25" customHeight="1" x14ac:dyDescent="0.2">
      <c r="A205" s="36" t="s">
        <v>235</v>
      </c>
      <c r="B205" s="37">
        <v>24459.300000000003</v>
      </c>
      <c r="C205" s="38">
        <v>24376.210500000001</v>
      </c>
      <c r="D205" s="37">
        <v>81.599000000000004</v>
      </c>
      <c r="E205" s="38">
        <f t="shared" si="47"/>
        <v>24457.809499999999</v>
      </c>
      <c r="F205" s="38">
        <f>B205-E205</f>
        <v>1.4905000000035216</v>
      </c>
      <c r="G205" s="38">
        <f>B205-C205</f>
        <v>83.089500000001863</v>
      </c>
      <c r="H205" s="34">
        <f>E205/B205*100</f>
        <v>99.993906203366393</v>
      </c>
    </row>
    <row r="206" spans="1:8" s="30" customFormat="1" ht="11.25" customHeight="1" x14ac:dyDescent="0.2">
      <c r="A206" s="36" t="s">
        <v>236</v>
      </c>
      <c r="B206" s="37">
        <v>10757</v>
      </c>
      <c r="C206" s="38">
        <v>0</v>
      </c>
      <c r="D206" s="37">
        <v>0</v>
      </c>
      <c r="E206" s="38">
        <f t="shared" si="47"/>
        <v>0</v>
      </c>
      <c r="F206" s="38">
        <f>B206-E206</f>
        <v>10757</v>
      </c>
      <c r="G206" s="38">
        <f>B206-C206</f>
        <v>10757</v>
      </c>
      <c r="H206" s="34">
        <f>E206/B206*100</f>
        <v>0</v>
      </c>
    </row>
    <row r="207" spans="1:8" s="30" customFormat="1" ht="11.25" customHeight="1" x14ac:dyDescent="0.2">
      <c r="A207" s="36" t="s">
        <v>237</v>
      </c>
      <c r="B207" s="37">
        <v>56759.087</v>
      </c>
      <c r="C207" s="38">
        <v>56437.328350000003</v>
      </c>
      <c r="D207" s="37">
        <v>321.25296999999995</v>
      </c>
      <c r="E207" s="38">
        <f t="shared" si="47"/>
        <v>56758.581320000005</v>
      </c>
      <c r="F207" s="38">
        <f>B207-E207</f>
        <v>0.50567999999475433</v>
      </c>
      <c r="G207" s="38">
        <f>B207-C207</f>
        <v>321.75864999999612</v>
      </c>
      <c r="H207" s="34">
        <f>E207/B207*100</f>
        <v>99.99910907657835</v>
      </c>
    </row>
    <row r="208" spans="1:8" s="30" customFormat="1" ht="11.25" customHeight="1" x14ac:dyDescent="0.2">
      <c r="A208" s="36" t="s">
        <v>238</v>
      </c>
      <c r="B208" s="37">
        <v>160426.05800000002</v>
      </c>
      <c r="C208" s="38">
        <v>153082.77453</v>
      </c>
      <c r="D208" s="37">
        <v>233.13387</v>
      </c>
      <c r="E208" s="38">
        <f t="shared" si="47"/>
        <v>153315.90839999999</v>
      </c>
      <c r="F208" s="38">
        <f>B208-E208</f>
        <v>7110.1496000000334</v>
      </c>
      <c r="G208" s="38">
        <f>B208-C208</f>
        <v>7343.283470000024</v>
      </c>
      <c r="H208" s="34">
        <f>E208/B208*100</f>
        <v>95.56795841732891</v>
      </c>
    </row>
    <row r="209" spans="1:8" s="30" customFormat="1" ht="11.25" customHeight="1" x14ac:dyDescent="0.2">
      <c r="A209" s="36" t="s">
        <v>239</v>
      </c>
      <c r="B209" s="37">
        <v>99274.041999999987</v>
      </c>
      <c r="C209" s="38">
        <v>69907.89731</v>
      </c>
      <c r="D209" s="37">
        <v>1487.28853</v>
      </c>
      <c r="E209" s="38">
        <f t="shared" si="47"/>
        <v>71395.185840000006</v>
      </c>
      <c r="F209" s="38">
        <f>B209-E209</f>
        <v>27878.856159999981</v>
      </c>
      <c r="G209" s="38">
        <f>B209-C209</f>
        <v>29366.144689999986</v>
      </c>
      <c r="H209" s="34">
        <f>E209/B209*100</f>
        <v>71.917275051619242</v>
      </c>
    </row>
    <row r="210" spans="1:8" s="30" customFormat="1" ht="11.25" customHeight="1" x14ac:dyDescent="0.2">
      <c r="A210" s="45"/>
      <c r="B210" s="58"/>
      <c r="C210" s="58"/>
      <c r="D210" s="58"/>
      <c r="E210" s="58"/>
      <c r="F210" s="58"/>
      <c r="G210" s="58"/>
      <c r="H210" s="34"/>
    </row>
    <row r="211" spans="1:8" s="30" customFormat="1" ht="11.25" customHeight="1" x14ac:dyDescent="0.2">
      <c r="A211" s="32" t="s">
        <v>240</v>
      </c>
      <c r="B211" s="59">
        <f t="shared" ref="B211:G211" si="48">SUM(B212:B226)+SUM(B231:B241)</f>
        <v>24773236.741000004</v>
      </c>
      <c r="C211" s="60">
        <f t="shared" si="48"/>
        <v>20180715.993710019</v>
      </c>
      <c r="D211" s="59">
        <f t="shared" si="48"/>
        <v>3987793.5740700006</v>
      </c>
      <c r="E211" s="60">
        <f t="shared" si="48"/>
        <v>24168509.567780018</v>
      </c>
      <c r="F211" s="60">
        <f t="shared" si="48"/>
        <v>604727.17321998533</v>
      </c>
      <c r="G211" s="60">
        <f t="shared" si="48"/>
        <v>4592520.7472899863</v>
      </c>
      <c r="H211" s="39">
        <f>E211/B211*100</f>
        <v>97.558949686137879</v>
      </c>
    </row>
    <row r="212" spans="1:8" s="30" customFormat="1" ht="11.25" customHeight="1" x14ac:dyDescent="0.2">
      <c r="A212" s="36" t="s">
        <v>241</v>
      </c>
      <c r="B212" s="37">
        <v>18050</v>
      </c>
      <c r="C212" s="38">
        <v>16156.18476</v>
      </c>
      <c r="D212" s="37">
        <v>0</v>
      </c>
      <c r="E212" s="38">
        <f t="shared" ref="E212:E225" si="49">SUM(C212:D212)</f>
        <v>16156.18476</v>
      </c>
      <c r="F212" s="38">
        <f>B212-E212</f>
        <v>1893.8152399999999</v>
      </c>
      <c r="G212" s="38">
        <f>B212-C212</f>
        <v>1893.8152399999999</v>
      </c>
      <c r="H212" s="34">
        <f>E212/B212*100</f>
        <v>89.507948808864271</v>
      </c>
    </row>
    <row r="213" spans="1:8" s="30" customFormat="1" ht="11.25" customHeight="1" x14ac:dyDescent="0.2">
      <c r="A213" s="36" t="s">
        <v>242</v>
      </c>
      <c r="B213" s="37">
        <v>55556.156000000003</v>
      </c>
      <c r="C213" s="38">
        <v>52556.662189999995</v>
      </c>
      <c r="D213" s="37">
        <v>770.85562000000004</v>
      </c>
      <c r="E213" s="38">
        <f t="shared" si="49"/>
        <v>53327.517809999998</v>
      </c>
      <c r="F213" s="38">
        <f>B213-E213</f>
        <v>2228.6381900000051</v>
      </c>
      <c r="G213" s="38">
        <f>B213-C213</f>
        <v>2999.4938100000072</v>
      </c>
      <c r="H213" s="34">
        <f>E213/B213*100</f>
        <v>95.988494614350202</v>
      </c>
    </row>
    <row r="214" spans="1:8" s="30" customFormat="1" ht="11.25" customHeight="1" x14ac:dyDescent="0.2">
      <c r="A214" s="36" t="s">
        <v>243</v>
      </c>
      <c r="B214" s="37">
        <v>46739.740000000005</v>
      </c>
      <c r="C214" s="38">
        <v>43311.536439999996</v>
      </c>
      <c r="D214" s="37">
        <v>2629.8164200000001</v>
      </c>
      <c r="E214" s="38">
        <f t="shared" si="49"/>
        <v>45941.352859999999</v>
      </c>
      <c r="F214" s="38">
        <f>B214-E214</f>
        <v>798.38714000000618</v>
      </c>
      <c r="G214" s="38">
        <f>B214-C214</f>
        <v>3428.203560000009</v>
      </c>
      <c r="H214" s="34">
        <f>E214/B214*100</f>
        <v>98.29184514077312</v>
      </c>
    </row>
    <row r="215" spans="1:8" s="30" customFormat="1" ht="11.25" customHeight="1" x14ac:dyDescent="0.2">
      <c r="A215" s="36" t="s">
        <v>244</v>
      </c>
      <c r="B215" s="37">
        <v>18079123.784770004</v>
      </c>
      <c r="C215" s="38">
        <v>15754203.036490018</v>
      </c>
      <c r="D215" s="37">
        <v>1943138.1123700005</v>
      </c>
      <c r="E215" s="38">
        <f t="shared" si="49"/>
        <v>17697341.148860019</v>
      </c>
      <c r="F215" s="38">
        <f>B215-E215</f>
        <v>381782.63590998575</v>
      </c>
      <c r="G215" s="38">
        <f>B215-C215</f>
        <v>2324920.7482799869</v>
      </c>
      <c r="H215" s="34">
        <f>E215/B215*100</f>
        <v>97.888268035248458</v>
      </c>
    </row>
    <row r="216" spans="1:8" s="30" customFormat="1" ht="11.25" customHeight="1" x14ac:dyDescent="0.2">
      <c r="A216" s="36" t="s">
        <v>246</v>
      </c>
      <c r="B216" s="37">
        <v>43096.255000000005</v>
      </c>
      <c r="C216" s="38">
        <v>41309.692090000004</v>
      </c>
      <c r="D216" s="37">
        <v>677.03790000000004</v>
      </c>
      <c r="E216" s="38">
        <f t="shared" si="49"/>
        <v>41986.729990000007</v>
      </c>
      <c r="F216" s="38">
        <f>B216-E216</f>
        <v>1109.5250099999976</v>
      </c>
      <c r="G216" s="38">
        <f>B216-C216</f>
        <v>1786.5629100000006</v>
      </c>
      <c r="H216" s="34">
        <f>E216/B216*100</f>
        <v>97.425472329324208</v>
      </c>
    </row>
    <row r="217" spans="1:8" s="30" customFormat="1" ht="11.25" customHeight="1" x14ac:dyDescent="0.2">
      <c r="A217" s="36" t="s">
        <v>247</v>
      </c>
      <c r="B217" s="37">
        <v>69908.377000000008</v>
      </c>
      <c r="C217" s="38">
        <v>69001.601819999996</v>
      </c>
      <c r="D217" s="37">
        <v>630.55957999999998</v>
      </c>
      <c r="E217" s="38">
        <f t="shared" si="49"/>
        <v>69632.161399999997</v>
      </c>
      <c r="F217" s="38">
        <f>B217-E217</f>
        <v>276.21560000001045</v>
      </c>
      <c r="G217" s="38">
        <f>B217-C217</f>
        <v>906.77518000001146</v>
      </c>
      <c r="H217" s="34">
        <f>E217/B217*100</f>
        <v>99.604889125090097</v>
      </c>
    </row>
    <row r="218" spans="1:8" s="30" customFormat="1" ht="11.25" customHeight="1" x14ac:dyDescent="0.2">
      <c r="A218" s="36" t="s">
        <v>248</v>
      </c>
      <c r="B218" s="37">
        <v>242321.56</v>
      </c>
      <c r="C218" s="38">
        <v>205196.00894</v>
      </c>
      <c r="D218" s="37">
        <v>16563.137480000001</v>
      </c>
      <c r="E218" s="38">
        <f t="shared" si="49"/>
        <v>221759.14642</v>
      </c>
      <c r="F218" s="38">
        <f>B218-E218</f>
        <v>20562.413579999993</v>
      </c>
      <c r="G218" s="38">
        <f>B218-C218</f>
        <v>37125.551059999998</v>
      </c>
      <c r="H218" s="34">
        <f>E218/B218*100</f>
        <v>91.514410199406115</v>
      </c>
    </row>
    <row r="219" spans="1:8" s="30" customFormat="1" ht="11.25" customHeight="1" x14ac:dyDescent="0.2">
      <c r="A219" s="36" t="s">
        <v>249</v>
      </c>
      <c r="B219" s="37">
        <v>126148.269</v>
      </c>
      <c r="C219" s="38">
        <v>113301.0671</v>
      </c>
      <c r="D219" s="37">
        <v>12471.401609999999</v>
      </c>
      <c r="E219" s="38">
        <f t="shared" si="49"/>
        <v>125772.46871</v>
      </c>
      <c r="F219" s="38">
        <f>B219-E219</f>
        <v>375.80028999999922</v>
      </c>
      <c r="G219" s="38">
        <f>B219-C219</f>
        <v>12847.2019</v>
      </c>
      <c r="H219" s="34">
        <f>E219/B219*100</f>
        <v>99.702096356153731</v>
      </c>
    </row>
    <row r="220" spans="1:8" s="30" customFormat="1" ht="11.25" customHeight="1" x14ac:dyDescent="0.2">
      <c r="A220" s="36" t="s">
        <v>250</v>
      </c>
      <c r="B220" s="37">
        <v>55508.692999999999</v>
      </c>
      <c r="C220" s="38">
        <v>45938.654340000001</v>
      </c>
      <c r="D220" s="37">
        <v>1912.5378799999999</v>
      </c>
      <c r="E220" s="38">
        <f t="shared" si="49"/>
        <v>47851.192219999997</v>
      </c>
      <c r="F220" s="38">
        <f>B220-E220</f>
        <v>7657.5007800000021</v>
      </c>
      <c r="G220" s="38">
        <f>B220-C220</f>
        <v>9570.0386599999983</v>
      </c>
      <c r="H220" s="34">
        <f>E220/B220*100</f>
        <v>86.204862038455843</v>
      </c>
    </row>
    <row r="221" spans="1:8" s="30" customFormat="1" ht="11.25" customHeight="1" x14ac:dyDescent="0.2">
      <c r="A221" s="36" t="s">
        <v>251</v>
      </c>
      <c r="B221" s="37">
        <v>74735.717999999993</v>
      </c>
      <c r="C221" s="38">
        <v>70158.421549999999</v>
      </c>
      <c r="D221" s="37">
        <v>2689.29718</v>
      </c>
      <c r="E221" s="38">
        <f t="shared" si="49"/>
        <v>72847.718729999993</v>
      </c>
      <c r="F221" s="38">
        <f>B221-E221</f>
        <v>1887.9992700000003</v>
      </c>
      <c r="G221" s="38">
        <f>B221-C221</f>
        <v>4577.2964499999944</v>
      </c>
      <c r="H221" s="34">
        <f>E221/B221*100</f>
        <v>97.473765796964713</v>
      </c>
    </row>
    <row r="222" spans="1:8" s="30" customFormat="1" ht="11.25" customHeight="1" x14ac:dyDescent="0.2">
      <c r="A222" s="36" t="s">
        <v>252</v>
      </c>
      <c r="B222" s="37">
        <v>306785.95623000001</v>
      </c>
      <c r="C222" s="38">
        <v>269805.58730000001</v>
      </c>
      <c r="D222" s="37">
        <v>5814.1522300000006</v>
      </c>
      <c r="E222" s="38">
        <f t="shared" si="49"/>
        <v>275619.73953000002</v>
      </c>
      <c r="F222" s="38">
        <f>B222-E222</f>
        <v>31166.21669999999</v>
      </c>
      <c r="G222" s="38">
        <f>B222-C222</f>
        <v>36980.368929999997</v>
      </c>
      <c r="H222" s="34">
        <f>E222/B222*100</f>
        <v>89.841054954733849</v>
      </c>
    </row>
    <row r="223" spans="1:8" s="30" customFormat="1" ht="11.25" customHeight="1" x14ac:dyDescent="0.2">
      <c r="A223" s="36" t="s">
        <v>253</v>
      </c>
      <c r="B223" s="37">
        <v>72174</v>
      </c>
      <c r="C223" s="38">
        <v>52455.306840000005</v>
      </c>
      <c r="D223" s="37">
        <v>11627.53083</v>
      </c>
      <c r="E223" s="38">
        <f t="shared" si="49"/>
        <v>64082.837670000008</v>
      </c>
      <c r="F223" s="38">
        <f>B223-E223</f>
        <v>8091.1623299999919</v>
      </c>
      <c r="G223" s="38">
        <f>B223-C223</f>
        <v>19718.693159999995</v>
      </c>
      <c r="H223" s="34">
        <f>E223/B223*100</f>
        <v>88.789366904979644</v>
      </c>
    </row>
    <row r="224" spans="1:8" s="30" customFormat="1" ht="11.25" customHeight="1" x14ac:dyDescent="0.2">
      <c r="A224" s="36" t="s">
        <v>254</v>
      </c>
      <c r="B224" s="37">
        <v>73876</v>
      </c>
      <c r="C224" s="38">
        <v>69352.027920000008</v>
      </c>
      <c r="D224" s="37">
        <v>2386.5780399999999</v>
      </c>
      <c r="E224" s="38">
        <f t="shared" si="49"/>
        <v>71738.605960000001</v>
      </c>
      <c r="F224" s="38">
        <f>B224-E224</f>
        <v>2137.3940399999992</v>
      </c>
      <c r="G224" s="38">
        <f>B224-C224</f>
        <v>4523.9720799999923</v>
      </c>
      <c r="H224" s="34">
        <f>E224/B224*100</f>
        <v>97.10678157994478</v>
      </c>
    </row>
    <row r="225" spans="1:8" s="30" customFormat="1" ht="11.25" customHeight="1" x14ac:dyDescent="0.2">
      <c r="A225" s="36" t="s">
        <v>255</v>
      </c>
      <c r="B225" s="37">
        <v>43771.307999999997</v>
      </c>
      <c r="C225" s="38">
        <v>34820.528050000001</v>
      </c>
      <c r="D225" s="37">
        <v>1071.7301399999999</v>
      </c>
      <c r="E225" s="38">
        <f t="shared" si="49"/>
        <v>35892.25819</v>
      </c>
      <c r="F225" s="38">
        <f>B225-E225</f>
        <v>7879.0498099999968</v>
      </c>
      <c r="G225" s="38">
        <f>B225-C225</f>
        <v>8950.7799499999965</v>
      </c>
      <c r="H225" s="34">
        <f>E225/B225*100</f>
        <v>81.999510249956444</v>
      </c>
    </row>
    <row r="226" spans="1:8" s="30" customFormat="1" ht="11.25" customHeight="1" x14ac:dyDescent="0.2">
      <c r="A226" s="36" t="s">
        <v>256</v>
      </c>
      <c r="B226" s="55">
        <f t="shared" ref="B226:G226" si="50">SUM(B227:B230)</f>
        <v>1105822.19</v>
      </c>
      <c r="C226" s="43">
        <f t="shared" si="50"/>
        <v>963707.22314000013</v>
      </c>
      <c r="D226" s="55">
        <f t="shared" si="50"/>
        <v>127681.09196999999</v>
      </c>
      <c r="E226" s="43">
        <f t="shared" si="50"/>
        <v>1091388.3151100001</v>
      </c>
      <c r="F226" s="43">
        <f t="shared" si="50"/>
        <v>14433.874889999875</v>
      </c>
      <c r="G226" s="43">
        <f t="shared" si="50"/>
        <v>142114.96685999987</v>
      </c>
      <c r="H226" s="39">
        <f>E226/B226*100</f>
        <v>98.694738175764058</v>
      </c>
    </row>
    <row r="227" spans="1:8" s="30" customFormat="1" ht="11.25" customHeight="1" x14ac:dyDescent="0.2">
      <c r="A227" s="36" t="s">
        <v>257</v>
      </c>
      <c r="B227" s="37">
        <v>467566.33099999995</v>
      </c>
      <c r="C227" s="38">
        <v>452675.81570000004</v>
      </c>
      <c r="D227" s="37">
        <v>1233.5415</v>
      </c>
      <c r="E227" s="38">
        <f t="shared" ref="E227:E241" si="51">SUM(C227:D227)</f>
        <v>453909.35720000003</v>
      </c>
      <c r="F227" s="38">
        <f>B227-E227</f>
        <v>13656.97379999992</v>
      </c>
      <c r="G227" s="38">
        <f>B227-C227</f>
        <v>14890.515299999912</v>
      </c>
      <c r="H227" s="34">
        <f>E227/B227*100</f>
        <v>97.079136607036858</v>
      </c>
    </row>
    <row r="228" spans="1:8" s="30" customFormat="1" ht="11.25" customHeight="1" x14ac:dyDescent="0.2">
      <c r="A228" s="36" t="s">
        <v>258</v>
      </c>
      <c r="B228" s="37">
        <v>188182.424</v>
      </c>
      <c r="C228" s="38">
        <v>187822.05343999999</v>
      </c>
      <c r="D228" s="37">
        <v>349.49033000000003</v>
      </c>
      <c r="E228" s="38">
        <f t="shared" si="51"/>
        <v>188171.54376999999</v>
      </c>
      <c r="F228" s="38">
        <f>B228-E228</f>
        <v>10.88023000000976</v>
      </c>
      <c r="G228" s="38">
        <f>B228-C228</f>
        <v>360.3705600000103</v>
      </c>
      <c r="H228" s="34">
        <f>E228/B228*100</f>
        <v>99.994218253879012</v>
      </c>
    </row>
    <row r="229" spans="1:8" s="30" customFormat="1" ht="11.25" customHeight="1" x14ac:dyDescent="0.2">
      <c r="A229" s="36" t="s">
        <v>259</v>
      </c>
      <c r="B229" s="37">
        <v>104519.54999999999</v>
      </c>
      <c r="C229" s="38">
        <v>103967.51905</v>
      </c>
      <c r="D229" s="37">
        <v>535.06929000000002</v>
      </c>
      <c r="E229" s="38">
        <f t="shared" si="51"/>
        <v>104502.58834</v>
      </c>
      <c r="F229" s="38">
        <f>B229-E229</f>
        <v>16.961659999986296</v>
      </c>
      <c r="G229" s="38">
        <f>B229-C229</f>
        <v>552.03094999998575</v>
      </c>
      <c r="H229" s="34">
        <f>E229/B229*100</f>
        <v>99.983771782408184</v>
      </c>
    </row>
    <row r="230" spans="1:8" s="30" customFormat="1" ht="11.25" customHeight="1" x14ac:dyDescent="0.2">
      <c r="A230" s="36" t="s">
        <v>260</v>
      </c>
      <c r="B230" s="37">
        <v>345553.88499999995</v>
      </c>
      <c r="C230" s="38">
        <v>219241.83494999999</v>
      </c>
      <c r="D230" s="37">
        <v>125562.99084999999</v>
      </c>
      <c r="E230" s="38">
        <f t="shared" si="51"/>
        <v>344804.82579999999</v>
      </c>
      <c r="F230" s="38">
        <f>B230-E230</f>
        <v>749.05919999995967</v>
      </c>
      <c r="G230" s="38">
        <f>B230-C230</f>
        <v>126312.05004999996</v>
      </c>
      <c r="H230" s="34">
        <f>E230/B230*100</f>
        <v>99.783229408634782</v>
      </c>
    </row>
    <row r="231" spans="1:8" s="30" customFormat="1" ht="11.25" customHeight="1" x14ac:dyDescent="0.2">
      <c r="A231" s="36" t="s">
        <v>262</v>
      </c>
      <c r="B231" s="37">
        <v>365038.62199999997</v>
      </c>
      <c r="C231" s="38">
        <v>330359.91224999999</v>
      </c>
      <c r="D231" s="37">
        <v>25544.87556</v>
      </c>
      <c r="E231" s="38">
        <f t="shared" si="51"/>
        <v>355904.78781000001</v>
      </c>
      <c r="F231" s="38">
        <f>B231-E231</f>
        <v>9133.834189999965</v>
      </c>
      <c r="G231" s="38">
        <f>B231-C231</f>
        <v>34678.70974999998</v>
      </c>
      <c r="H231" s="34">
        <f>E231/B231*100</f>
        <v>97.497844436307361</v>
      </c>
    </row>
    <row r="232" spans="1:8" s="30" customFormat="1" ht="11.25" customHeight="1" x14ac:dyDescent="0.2">
      <c r="A232" s="36" t="s">
        <v>263</v>
      </c>
      <c r="B232" s="37">
        <v>103084</v>
      </c>
      <c r="C232" s="38">
        <v>103046.09526</v>
      </c>
      <c r="D232" s="37">
        <v>37.904739999999997</v>
      </c>
      <c r="E232" s="38">
        <f t="shared" si="51"/>
        <v>103084</v>
      </c>
      <c r="F232" s="38">
        <f>B232-E232</f>
        <v>0</v>
      </c>
      <c r="G232" s="38">
        <f>B232-C232</f>
        <v>37.904739999998128</v>
      </c>
      <c r="H232" s="34">
        <f>E232/B232*100</f>
        <v>100</v>
      </c>
    </row>
    <row r="233" spans="1:8" s="30" customFormat="1" ht="11.25" customHeight="1" x14ac:dyDescent="0.2">
      <c r="A233" s="36" t="s">
        <v>265</v>
      </c>
      <c r="B233" s="37">
        <v>340484.64599999995</v>
      </c>
      <c r="C233" s="38">
        <v>259095.02963999999</v>
      </c>
      <c r="D233" s="37">
        <v>17886.554090000001</v>
      </c>
      <c r="E233" s="38">
        <f t="shared" si="51"/>
        <v>276981.58373000001</v>
      </c>
      <c r="F233" s="38">
        <f>B233-E233</f>
        <v>63503.062269999937</v>
      </c>
      <c r="G233" s="38">
        <f>B233-C233</f>
        <v>81389.616359999956</v>
      </c>
      <c r="H233" s="34">
        <f>E233/B233*100</f>
        <v>81.349214122859465</v>
      </c>
    </row>
    <row r="234" spans="1:8" s="30" customFormat="1" ht="11.25" customHeight="1" x14ac:dyDescent="0.2">
      <c r="A234" s="36" t="s">
        <v>266</v>
      </c>
      <c r="B234" s="37">
        <v>34537.591</v>
      </c>
      <c r="C234" s="38">
        <v>32491.589660000001</v>
      </c>
      <c r="D234" s="37">
        <v>2017.72857</v>
      </c>
      <c r="E234" s="38">
        <f t="shared" si="51"/>
        <v>34509.318230000004</v>
      </c>
      <c r="F234" s="38">
        <f>B234-E234</f>
        <v>28.272769999995944</v>
      </c>
      <c r="G234" s="38">
        <f>B234-C234</f>
        <v>2046.0013399999989</v>
      </c>
      <c r="H234" s="34">
        <f>E234/B234*100</f>
        <v>99.918139137150604</v>
      </c>
    </row>
    <row r="235" spans="1:8" s="30" customFormat="1" ht="11.25" customHeight="1" x14ac:dyDescent="0.2">
      <c r="A235" s="36" t="s">
        <v>267</v>
      </c>
      <c r="B235" s="37">
        <v>89356.84</v>
      </c>
      <c r="C235" s="38">
        <v>82622.503859999997</v>
      </c>
      <c r="D235" s="37">
        <v>6552.8210199999994</v>
      </c>
      <c r="E235" s="38">
        <f t="shared" si="51"/>
        <v>89175.32488</v>
      </c>
      <c r="F235" s="38">
        <f>B235-E235</f>
        <v>181.51511999999639</v>
      </c>
      <c r="G235" s="38">
        <f>B235-C235</f>
        <v>6734.3361399999994</v>
      </c>
      <c r="H235" s="34">
        <f>E235/B235*100</f>
        <v>99.796864884657964</v>
      </c>
    </row>
    <row r="236" spans="1:8" s="30" customFormat="1" ht="11.25" customHeight="1" x14ac:dyDescent="0.2">
      <c r="A236" s="36" t="s">
        <v>98</v>
      </c>
      <c r="B236" s="37">
        <v>195086.429</v>
      </c>
      <c r="C236" s="38">
        <v>146282.15233000001</v>
      </c>
      <c r="D236" s="37">
        <v>12662.22465</v>
      </c>
      <c r="E236" s="38">
        <f t="shared" si="51"/>
        <v>158944.37698</v>
      </c>
      <c r="F236" s="38">
        <f>B236-E236</f>
        <v>36142.052020000003</v>
      </c>
      <c r="G236" s="38">
        <f>B236-C236</f>
        <v>48804.276669999992</v>
      </c>
      <c r="H236" s="34">
        <f>E236/B236*100</f>
        <v>81.473825624231395</v>
      </c>
    </row>
    <row r="237" spans="1:8" s="30" customFormat="1" ht="11.25" customHeight="1" x14ac:dyDescent="0.2">
      <c r="A237" s="36" t="s">
        <v>268</v>
      </c>
      <c r="B237" s="37">
        <v>1003228.384</v>
      </c>
      <c r="C237" s="38">
        <v>1000973.24205</v>
      </c>
      <c r="D237" s="37">
        <v>2255.1419500000002</v>
      </c>
      <c r="E237" s="38">
        <f t="shared" si="51"/>
        <v>1003228.384</v>
      </c>
      <c r="F237" s="38">
        <f>B237-E237</f>
        <v>0</v>
      </c>
      <c r="G237" s="38">
        <f>B237-C237</f>
        <v>2255.1419499999611</v>
      </c>
      <c r="H237" s="34">
        <f>E237/B237*100</f>
        <v>100</v>
      </c>
    </row>
    <row r="238" spans="1:8" s="30" customFormat="1" ht="11.25" customHeight="1" x14ac:dyDescent="0.2">
      <c r="A238" s="36" t="s">
        <v>269</v>
      </c>
      <c r="B238" s="37">
        <v>77578</v>
      </c>
      <c r="C238" s="38">
        <v>65178.756540000002</v>
      </c>
      <c r="D238" s="37">
        <v>4173.61204</v>
      </c>
      <c r="E238" s="38">
        <f t="shared" si="51"/>
        <v>69352.368580000009</v>
      </c>
      <c r="F238" s="38">
        <f>B238-E238</f>
        <v>8225.6314199999906</v>
      </c>
      <c r="G238" s="38">
        <f>B238-C238</f>
        <v>12399.243459999998</v>
      </c>
      <c r="H238" s="34">
        <f>E238/B238*100</f>
        <v>89.396953491969384</v>
      </c>
    </row>
    <row r="239" spans="1:8" s="30" customFormat="1" ht="11.25" customHeight="1" x14ac:dyDescent="0.2">
      <c r="A239" s="36" t="s">
        <v>270</v>
      </c>
      <c r="B239" s="37">
        <v>1858101.8609999998</v>
      </c>
      <c r="C239" s="38">
        <v>81072.641029999999</v>
      </c>
      <c r="D239" s="37">
        <v>1776804.1530499998</v>
      </c>
      <c r="E239" s="38">
        <f t="shared" si="51"/>
        <v>1857876.7940799999</v>
      </c>
      <c r="F239" s="38">
        <f>B239-E239</f>
        <v>225.06691999989562</v>
      </c>
      <c r="G239" s="38">
        <f>B239-C239</f>
        <v>1777029.2199699997</v>
      </c>
      <c r="H239" s="34">
        <f>E239/B239*100</f>
        <v>99.987887266854216</v>
      </c>
    </row>
    <row r="240" spans="1:8" s="30" customFormat="1" ht="11.25" customHeight="1" x14ac:dyDescent="0.2">
      <c r="A240" s="36" t="s">
        <v>272</v>
      </c>
      <c r="B240" s="37">
        <v>40893</v>
      </c>
      <c r="C240" s="38">
        <v>32693.517469999999</v>
      </c>
      <c r="D240" s="37">
        <v>3216.21128</v>
      </c>
      <c r="E240" s="38">
        <f t="shared" si="51"/>
        <v>35909.728750000002</v>
      </c>
      <c r="F240" s="38">
        <f>B240-E240</f>
        <v>4983.271249999998</v>
      </c>
      <c r="G240" s="38">
        <f>B240-C240</f>
        <v>8199.4825300000011</v>
      </c>
      <c r="H240" s="34">
        <f>E240/B240*100</f>
        <v>87.813877069425089</v>
      </c>
    </row>
    <row r="241" spans="1:8" s="30" customFormat="1" ht="11.25" customHeight="1" x14ac:dyDescent="0.2">
      <c r="A241" s="36" t="s">
        <v>273</v>
      </c>
      <c r="B241" s="37">
        <v>252229.361</v>
      </c>
      <c r="C241" s="38">
        <v>245627.01465</v>
      </c>
      <c r="D241" s="37">
        <v>6578.5078700000004</v>
      </c>
      <c r="E241" s="38">
        <f t="shared" si="51"/>
        <v>252205.52252</v>
      </c>
      <c r="F241" s="38">
        <f>B241-E241</f>
        <v>23.838480000005802</v>
      </c>
      <c r="G241" s="38">
        <f>B241-C241</f>
        <v>6602.3463500000071</v>
      </c>
      <c r="H241" s="34">
        <f>E241/B241*100</f>
        <v>99.990548887764092</v>
      </c>
    </row>
    <row r="242" spans="1:8" s="30" customFormat="1" ht="11.25" customHeight="1" x14ac:dyDescent="0.2">
      <c r="A242" s="45"/>
      <c r="B242" s="37"/>
      <c r="C242" s="38"/>
      <c r="D242" s="37"/>
      <c r="E242" s="38"/>
      <c r="F242" s="38"/>
      <c r="G242" s="38"/>
      <c r="H242" s="34"/>
    </row>
    <row r="243" spans="1:8" s="30" customFormat="1" ht="11.25" customHeight="1" x14ac:dyDescent="0.2">
      <c r="A243" s="32" t="s">
        <v>274</v>
      </c>
      <c r="B243" s="37">
        <v>14827643.231000001</v>
      </c>
      <c r="C243" s="38">
        <v>11943208.65975</v>
      </c>
      <c r="D243" s="37">
        <v>879892.99477999995</v>
      </c>
      <c r="E243" s="38">
        <f t="shared" ref="E243" si="52">SUM(C243:D243)</f>
        <v>12823101.65453</v>
      </c>
      <c r="F243" s="38">
        <f>B243-E243</f>
        <v>2004541.5764700007</v>
      </c>
      <c r="G243" s="38">
        <f>B243-C243</f>
        <v>2884434.571250001</v>
      </c>
      <c r="H243" s="34">
        <f>E243/B243*100</f>
        <v>86.481050661651153</v>
      </c>
    </row>
    <row r="244" spans="1:8" s="30" customFormat="1" ht="11.25" customHeight="1" x14ac:dyDescent="0.2">
      <c r="A244" s="45"/>
      <c r="B244" s="37"/>
      <c r="C244" s="38"/>
      <c r="D244" s="37"/>
      <c r="E244" s="38"/>
      <c r="F244" s="38"/>
      <c r="G244" s="38"/>
      <c r="H244" s="39"/>
    </row>
    <row r="245" spans="1:8" s="30" customFormat="1" ht="11.25" customHeight="1" x14ac:dyDescent="0.2">
      <c r="A245" s="32" t="s">
        <v>275</v>
      </c>
      <c r="B245" s="37">
        <v>2257.3789999999999</v>
      </c>
      <c r="C245" s="38">
        <v>2088.5475500000002</v>
      </c>
      <c r="D245" s="37">
        <v>45.1404</v>
      </c>
      <c r="E245" s="38">
        <f t="shared" ref="E245" si="53">SUM(C245:D245)</f>
        <v>2133.6879500000005</v>
      </c>
      <c r="F245" s="38">
        <f>B245-E245</f>
        <v>123.69104999999945</v>
      </c>
      <c r="G245" s="38">
        <f>B245-C245</f>
        <v>168.83144999999968</v>
      </c>
      <c r="H245" s="34">
        <f>E245/B245*100</f>
        <v>94.520590029410229</v>
      </c>
    </row>
    <row r="246" spans="1:8" s="30" customFormat="1" ht="11.25" customHeight="1" x14ac:dyDescent="0.2">
      <c r="A246" s="45"/>
      <c r="B246" s="41"/>
      <c r="C246" s="41"/>
      <c r="D246" s="41"/>
      <c r="E246" s="41"/>
      <c r="F246" s="41"/>
      <c r="G246" s="41"/>
      <c r="H246" s="34"/>
    </row>
    <row r="247" spans="1:8" s="30" customFormat="1" ht="11.25" customHeight="1" x14ac:dyDescent="0.2">
      <c r="A247" s="32" t="s">
        <v>276</v>
      </c>
      <c r="B247" s="55">
        <f t="shared" ref="B247:G247" si="54">SUM(B248:B252)</f>
        <v>16788640.977000002</v>
      </c>
      <c r="C247" s="43">
        <f t="shared" si="54"/>
        <v>14546289.651479999</v>
      </c>
      <c r="D247" s="55">
        <f t="shared" si="54"/>
        <v>2038117.2019900002</v>
      </c>
      <c r="E247" s="43">
        <f t="shared" si="54"/>
        <v>16584406.853470001</v>
      </c>
      <c r="F247" s="43">
        <f t="shared" si="54"/>
        <v>204234.12353000074</v>
      </c>
      <c r="G247" s="43">
        <f t="shared" si="54"/>
        <v>2242351.3255200014</v>
      </c>
      <c r="H247" s="39">
        <f>E247/B247*100</f>
        <v>98.783498177072246</v>
      </c>
    </row>
    <row r="248" spans="1:8" s="30" customFormat="1" ht="11.25" customHeight="1" x14ac:dyDescent="0.2">
      <c r="A248" s="36" t="s">
        <v>277</v>
      </c>
      <c r="B248" s="37">
        <v>15093907.218</v>
      </c>
      <c r="C248" s="38">
        <v>13032651.034809999</v>
      </c>
      <c r="D248" s="37">
        <v>1871052.6404800001</v>
      </c>
      <c r="E248" s="38">
        <f t="shared" ref="E248:E252" si="55">SUM(C248:D248)</f>
        <v>14903703.67529</v>
      </c>
      <c r="F248" s="38">
        <f>B248-E248</f>
        <v>190203.54271000065</v>
      </c>
      <c r="G248" s="38">
        <f>B248-C248</f>
        <v>2061256.1831900012</v>
      </c>
      <c r="H248" s="34">
        <f>E248/B248*100</f>
        <v>98.73986543071382</v>
      </c>
    </row>
    <row r="249" spans="1:8" s="30" customFormat="1" ht="11.25" customHeight="1" x14ac:dyDescent="0.2">
      <c r="A249" s="36" t="s">
        <v>278</v>
      </c>
      <c r="B249" s="37">
        <v>64721.505000000005</v>
      </c>
      <c r="C249" s="38">
        <v>56407.850009999995</v>
      </c>
      <c r="D249" s="37">
        <v>6435.9737800000003</v>
      </c>
      <c r="E249" s="38">
        <f t="shared" si="55"/>
        <v>62843.823789999995</v>
      </c>
      <c r="F249" s="38">
        <f>B249-E249</f>
        <v>1877.6812100000097</v>
      </c>
      <c r="G249" s="38">
        <f>B249-C249</f>
        <v>8313.65499000001</v>
      </c>
      <c r="H249" s="34">
        <f>E249/B249*100</f>
        <v>97.098829500333764</v>
      </c>
    </row>
    <row r="250" spans="1:8" s="30" customFormat="1" ht="11.25" customHeight="1" x14ac:dyDescent="0.2">
      <c r="A250" s="36" t="s">
        <v>279</v>
      </c>
      <c r="B250" s="37">
        <v>315853.43800000008</v>
      </c>
      <c r="C250" s="38">
        <v>314983.67381000001</v>
      </c>
      <c r="D250" s="37">
        <v>448.86457999999999</v>
      </c>
      <c r="E250" s="38">
        <f t="shared" si="55"/>
        <v>315432.53839</v>
      </c>
      <c r="F250" s="38">
        <f>B250-E250</f>
        <v>420.89961000008043</v>
      </c>
      <c r="G250" s="38">
        <f>B250-C250</f>
        <v>869.76419000007445</v>
      </c>
      <c r="H250" s="34">
        <f>E250/B250*100</f>
        <v>99.866742115373114</v>
      </c>
    </row>
    <row r="251" spans="1:8" s="30" customFormat="1" ht="11.25" customHeight="1" x14ac:dyDescent="0.2">
      <c r="A251" s="36" t="s">
        <v>280</v>
      </c>
      <c r="B251" s="37">
        <v>1094249.1740000001</v>
      </c>
      <c r="C251" s="38">
        <v>978065.96408000006</v>
      </c>
      <c r="D251" s="37">
        <v>116183.20992000001</v>
      </c>
      <c r="E251" s="38">
        <f t="shared" si="55"/>
        <v>1094249.1740000001</v>
      </c>
      <c r="F251" s="38">
        <f>B251-E251</f>
        <v>0</v>
      </c>
      <c r="G251" s="38">
        <f>B251-C251</f>
        <v>116183.20992000005</v>
      </c>
      <c r="H251" s="34">
        <f>E251/B251*100</f>
        <v>100</v>
      </c>
    </row>
    <row r="252" spans="1:8" s="30" customFormat="1" ht="11.25" customHeight="1" x14ac:dyDescent="0.2">
      <c r="A252" s="36" t="s">
        <v>281</v>
      </c>
      <c r="B252" s="37">
        <v>219909.64199999999</v>
      </c>
      <c r="C252" s="38">
        <v>164181.12877000001</v>
      </c>
      <c r="D252" s="37">
        <v>43996.513229999997</v>
      </c>
      <c r="E252" s="38">
        <f t="shared" si="55"/>
        <v>208177.64199999999</v>
      </c>
      <c r="F252" s="38">
        <f>B252-E252</f>
        <v>11732</v>
      </c>
      <c r="G252" s="38">
        <f>B252-C252</f>
        <v>55728.513229999982</v>
      </c>
      <c r="H252" s="34">
        <f>E252/B252*100</f>
        <v>94.665081579278819</v>
      </c>
    </row>
    <row r="253" spans="1:8" s="30" customFormat="1" ht="11.25" customHeight="1" x14ac:dyDescent="0.2">
      <c r="A253" s="45"/>
      <c r="B253" s="41"/>
      <c r="C253" s="41"/>
      <c r="D253" s="41"/>
      <c r="E253" s="41"/>
      <c r="F253" s="41"/>
      <c r="G253" s="41"/>
      <c r="H253" s="34"/>
    </row>
    <row r="254" spans="1:8" s="30" customFormat="1" ht="11.25" customHeight="1" x14ac:dyDescent="0.2">
      <c r="A254" s="32" t="s">
        <v>282</v>
      </c>
      <c r="B254" s="55">
        <f t="shared" ref="B254:G254" si="56">+B255+B256</f>
        <v>718587.81499700004</v>
      </c>
      <c r="C254" s="43">
        <f t="shared" si="56"/>
        <v>668550.00327999995</v>
      </c>
      <c r="D254" s="55">
        <f t="shared" si="56"/>
        <v>49496.13996</v>
      </c>
      <c r="E254" s="43">
        <f t="shared" si="56"/>
        <v>718046.14324</v>
      </c>
      <c r="F254" s="43">
        <f t="shared" si="56"/>
        <v>541.67175700008374</v>
      </c>
      <c r="G254" s="43">
        <f t="shared" si="56"/>
        <v>50037.811717000113</v>
      </c>
      <c r="H254" s="39">
        <f>E254/B254*100</f>
        <v>99.924619963531896</v>
      </c>
    </row>
    <row r="255" spans="1:8" s="30" customFormat="1" ht="11.25" customHeight="1" x14ac:dyDescent="0.2">
      <c r="A255" s="36" t="s">
        <v>283</v>
      </c>
      <c r="B255" s="37">
        <v>677644.81499700004</v>
      </c>
      <c r="C255" s="38">
        <v>630615.91415999993</v>
      </c>
      <c r="D255" s="37">
        <v>46488.224900000001</v>
      </c>
      <c r="E255" s="38">
        <f t="shared" ref="E255:E256" si="57">SUM(C255:D255)</f>
        <v>677104.13905999996</v>
      </c>
      <c r="F255" s="38">
        <f>B255-E255</f>
        <v>540.67593700008001</v>
      </c>
      <c r="G255" s="38">
        <f>B255-C255</f>
        <v>47028.90083700011</v>
      </c>
      <c r="H255" s="34">
        <f>E255/B255*100</f>
        <v>99.920212488159819</v>
      </c>
    </row>
    <row r="256" spans="1:8" s="30" customFormat="1" ht="11.25" customHeight="1" x14ac:dyDescent="0.2">
      <c r="A256" s="36" t="s">
        <v>284</v>
      </c>
      <c r="B256" s="37">
        <v>40943</v>
      </c>
      <c r="C256" s="38">
        <v>37934.089119999997</v>
      </c>
      <c r="D256" s="37">
        <v>3007.9150600000003</v>
      </c>
      <c r="E256" s="38">
        <f t="shared" si="57"/>
        <v>40942.004179999996</v>
      </c>
      <c r="F256" s="38">
        <f>B256-E256</f>
        <v>0.99582000000373228</v>
      </c>
      <c r="G256" s="38">
        <f>B256-C256</f>
        <v>3008.9108800000031</v>
      </c>
      <c r="H256" s="34">
        <f>E256/B256*100</f>
        <v>99.997567789365689</v>
      </c>
    </row>
    <row r="257" spans="1:8" s="30" customFormat="1" ht="11.25" customHeight="1" x14ac:dyDescent="0.2">
      <c r="A257" s="45"/>
      <c r="B257" s="37"/>
      <c r="C257" s="38"/>
      <c r="D257" s="37"/>
      <c r="E257" s="38"/>
      <c r="F257" s="38"/>
      <c r="G257" s="38"/>
      <c r="H257" s="39"/>
    </row>
    <row r="258" spans="1:8" s="30" customFormat="1" ht="11.25" customHeight="1" x14ac:dyDescent="0.2">
      <c r="A258" s="32" t="s">
        <v>285</v>
      </c>
      <c r="B258" s="37">
        <v>5532159.3630000008</v>
      </c>
      <c r="C258" s="38">
        <v>5523089.0641600005</v>
      </c>
      <c r="D258" s="37">
        <v>6046.1392300000007</v>
      </c>
      <c r="E258" s="38">
        <f t="shared" ref="E258" si="58">SUM(C258:D258)</f>
        <v>5529135.2033900004</v>
      </c>
      <c r="F258" s="38">
        <f>B258-E258</f>
        <v>3024.159610000439</v>
      </c>
      <c r="G258" s="38">
        <f>B258-C258</f>
        <v>9070.2988400002941</v>
      </c>
      <c r="H258" s="34">
        <f>E258/B258*100</f>
        <v>99.945334915146759</v>
      </c>
    </row>
    <row r="259" spans="1:8" s="30" customFormat="1" ht="11.25" customHeight="1" x14ac:dyDescent="0.2">
      <c r="A259" s="45"/>
      <c r="B259" s="37"/>
      <c r="C259" s="38"/>
      <c r="D259" s="37"/>
      <c r="E259" s="38"/>
      <c r="F259" s="38"/>
      <c r="G259" s="38"/>
      <c r="H259" s="34"/>
    </row>
    <row r="260" spans="1:8" s="30" customFormat="1" ht="11.25" customHeight="1" x14ac:dyDescent="0.2">
      <c r="A260" s="32" t="s">
        <v>286</v>
      </c>
      <c r="B260" s="37">
        <v>7749248.2110000001</v>
      </c>
      <c r="C260" s="38">
        <v>7744777.3787799999</v>
      </c>
      <c r="D260" s="37">
        <v>2785.1100699999997</v>
      </c>
      <c r="E260" s="38">
        <f t="shared" ref="E260" si="59">SUM(C260:D260)</f>
        <v>7747562.4888500003</v>
      </c>
      <c r="F260" s="38">
        <f>B260-E260</f>
        <v>1685.7221499998122</v>
      </c>
      <c r="G260" s="38">
        <f>B260-C260</f>
        <v>4470.8322200002149</v>
      </c>
      <c r="H260" s="34">
        <f>E260/B260*100</f>
        <v>99.978246636265865</v>
      </c>
    </row>
    <row r="261" spans="1:8" s="30" customFormat="1" ht="11.25" customHeight="1" x14ac:dyDescent="0.2">
      <c r="A261" s="45"/>
      <c r="B261" s="37"/>
      <c r="C261" s="38"/>
      <c r="D261" s="37"/>
      <c r="E261" s="38"/>
      <c r="F261" s="38"/>
      <c r="G261" s="38"/>
      <c r="H261" s="34"/>
    </row>
    <row r="262" spans="1:8" s="30" customFormat="1" ht="11.25" customHeight="1" x14ac:dyDescent="0.2">
      <c r="A262" s="32" t="s">
        <v>287</v>
      </c>
      <c r="B262" s="37">
        <v>1332333.6429999999</v>
      </c>
      <c r="C262" s="38">
        <v>1264124.20438</v>
      </c>
      <c r="D262" s="37">
        <v>68209.438620000001</v>
      </c>
      <c r="E262" s="38">
        <f t="shared" ref="E262" si="60">SUM(C262:D262)</f>
        <v>1332333.6429999999</v>
      </c>
      <c r="F262" s="38">
        <f>B262-E262</f>
        <v>0</v>
      </c>
      <c r="G262" s="38">
        <f>B262-C262</f>
        <v>68209.438619999913</v>
      </c>
      <c r="H262" s="34">
        <f>E262/B262*100</f>
        <v>100</v>
      </c>
    </row>
    <row r="263" spans="1:8" s="30" customFormat="1" ht="11.25" customHeight="1" x14ac:dyDescent="0.2">
      <c r="A263" s="45"/>
      <c r="B263" s="37"/>
      <c r="C263" s="38"/>
      <c r="D263" s="37"/>
      <c r="E263" s="38"/>
      <c r="F263" s="38"/>
      <c r="G263" s="38"/>
      <c r="H263" s="34"/>
    </row>
    <row r="264" spans="1:8" s="30" customFormat="1" ht="11.25" customHeight="1" x14ac:dyDescent="0.2">
      <c r="A264" s="32" t="s">
        <v>288</v>
      </c>
      <c r="B264" s="55">
        <f t="shared" ref="B264:G264" si="61">+B265+B266</f>
        <v>384102.13932000002</v>
      </c>
      <c r="C264" s="55">
        <f t="shared" si="61"/>
        <v>379880.32706000004</v>
      </c>
      <c r="D264" s="55">
        <f t="shared" si="61"/>
        <v>2420.5951000000005</v>
      </c>
      <c r="E264" s="55">
        <f t="shared" si="61"/>
        <v>382300.92216000002</v>
      </c>
      <c r="F264" s="55">
        <f t="shared" si="61"/>
        <v>1801.2171599999892</v>
      </c>
      <c r="G264" s="55">
        <f t="shared" si="61"/>
        <v>4221.8122599999642</v>
      </c>
      <c r="H264" s="34">
        <f>E264/B264*100</f>
        <v>99.531057764169489</v>
      </c>
    </row>
    <row r="265" spans="1:8" s="30" customFormat="1" ht="11.25" customHeight="1" x14ac:dyDescent="0.2">
      <c r="A265" s="36" t="s">
        <v>317</v>
      </c>
      <c r="B265" s="37">
        <v>372118.13973</v>
      </c>
      <c r="C265" s="38">
        <v>370842.69378000003</v>
      </c>
      <c r="D265" s="37">
        <v>1271.2145500000001</v>
      </c>
      <c r="E265" s="38">
        <f t="shared" ref="E265:E266" si="62">SUM(C265:D265)</f>
        <v>372113.90833000001</v>
      </c>
      <c r="F265" s="38">
        <f>B265-E265</f>
        <v>4.2313999999896623</v>
      </c>
      <c r="G265" s="38">
        <f>B265-C265</f>
        <v>1275.4459499999648</v>
      </c>
      <c r="H265" s="34">
        <f>E265/B265*100</f>
        <v>99.998862888005661</v>
      </c>
    </row>
    <row r="266" spans="1:8" s="30" customFormat="1" ht="11.25" customHeight="1" x14ac:dyDescent="0.2">
      <c r="A266" s="36" t="s">
        <v>318</v>
      </c>
      <c r="B266" s="37">
        <v>11983.999589999999</v>
      </c>
      <c r="C266" s="38">
        <v>9037.63328</v>
      </c>
      <c r="D266" s="37">
        <v>1149.3805500000001</v>
      </c>
      <c r="E266" s="38">
        <f t="shared" si="62"/>
        <v>10187.01383</v>
      </c>
      <c r="F266" s="38">
        <f>B266-E266</f>
        <v>1796.9857599999996</v>
      </c>
      <c r="G266" s="38">
        <f>B266-C266</f>
        <v>2946.3663099999994</v>
      </c>
      <c r="H266" s="34">
        <f>E266/B266*100</f>
        <v>85.005124987658647</v>
      </c>
    </row>
    <row r="267" spans="1:8" s="30" customFormat="1" ht="12" x14ac:dyDescent="0.2">
      <c r="A267" s="74"/>
      <c r="B267" s="41"/>
      <c r="C267" s="41"/>
      <c r="D267" s="41"/>
      <c r="E267" s="41"/>
      <c r="F267" s="41"/>
      <c r="G267" s="41"/>
      <c r="H267" s="34"/>
    </row>
    <row r="268" spans="1:8" s="30" customFormat="1" ht="11.25" customHeight="1" x14ac:dyDescent="0.2">
      <c r="A268" s="61" t="s">
        <v>289</v>
      </c>
      <c r="B268" s="62">
        <f t="shared" ref="B268:G268" si="63">B10+B17+B19+B21+B23+B34+B38+B46+B48+B50+B58+B70+B76+B81+B87+B99+B111+B122+B138+B140+B161+B171+B176+B185+B194+B202+B211+B243+B245+B247+B254+B258+B260+B262+B264</f>
        <v>1010095881.4361771</v>
      </c>
      <c r="C268" s="62">
        <f t="shared" si="63"/>
        <v>945057176.32660985</v>
      </c>
      <c r="D268" s="62">
        <f t="shared" si="63"/>
        <v>36010903.164749995</v>
      </c>
      <c r="E268" s="62">
        <f t="shared" si="63"/>
        <v>981068079.49136031</v>
      </c>
      <c r="F268" s="62">
        <f t="shared" si="63"/>
        <v>29027801.944816969</v>
      </c>
      <c r="G268" s="62">
        <f t="shared" si="63"/>
        <v>65038705.109566964</v>
      </c>
      <c r="H268" s="34">
        <f>E268/B268*100</f>
        <v>97.126233016261338</v>
      </c>
    </row>
    <row r="269" spans="1:8" s="30" customFormat="1" ht="11.25" customHeight="1" x14ac:dyDescent="0.2">
      <c r="A269" s="74"/>
      <c r="B269" s="41"/>
      <c r="C269" s="41"/>
      <c r="D269" s="41"/>
      <c r="E269" s="41"/>
      <c r="F269" s="41"/>
      <c r="G269" s="41"/>
      <c r="H269" s="34"/>
    </row>
    <row r="270" spans="1:8" s="30" customFormat="1" ht="11.25" customHeight="1" x14ac:dyDescent="0.2">
      <c r="A270" s="31" t="s">
        <v>290</v>
      </c>
      <c r="B270" s="37"/>
      <c r="C270" s="38"/>
      <c r="D270" s="37"/>
      <c r="E270" s="38"/>
      <c r="F270" s="38"/>
      <c r="G270" s="38"/>
      <c r="H270" s="34"/>
    </row>
    <row r="271" spans="1:8" s="30" customFormat="1" ht="11.25" customHeight="1" x14ac:dyDescent="0.2">
      <c r="A271" s="36" t="s">
        <v>291</v>
      </c>
      <c r="B271" s="41">
        <v>28498185.524999999</v>
      </c>
      <c r="C271" s="41">
        <v>28160255.37407</v>
      </c>
      <c r="D271" s="41">
        <v>337930.15093</v>
      </c>
      <c r="E271" s="41">
        <f>SUM(C271:D271)</f>
        <v>28498185.524999999</v>
      </c>
      <c r="F271" s="41">
        <f>B271-E271</f>
        <v>0</v>
      </c>
      <c r="G271" s="41">
        <f>B271-C271</f>
        <v>337930.15092999861</v>
      </c>
      <c r="H271" s="34">
        <f>E271/B271*100</f>
        <v>100</v>
      </c>
    </row>
    <row r="272" spans="1:8" s="30" customFormat="1" ht="11.25" customHeight="1" x14ac:dyDescent="0.2">
      <c r="A272" s="63"/>
      <c r="B272" s="41"/>
      <c r="C272" s="41"/>
      <c r="D272" s="41"/>
      <c r="E272" s="41"/>
      <c r="F272" s="41"/>
      <c r="G272" s="41"/>
      <c r="H272" s="34"/>
    </row>
    <row r="273" spans="1:8" s="30" customFormat="1" ht="11.25" customHeight="1" x14ac:dyDescent="0.2">
      <c r="A273" s="57" t="s">
        <v>292</v>
      </c>
      <c r="B273" s="37">
        <f>SUM(B274:B275)</f>
        <v>296738711.39858997</v>
      </c>
      <c r="C273" s="37">
        <f>SUM(C274:C275)</f>
        <v>296704770.11833006</v>
      </c>
      <c r="D273" s="37">
        <f>SUM(D274:D275)</f>
        <v>25995.773690000002</v>
      </c>
      <c r="E273" s="37">
        <f>SUM(E274:E275)</f>
        <v>296730765.89202005</v>
      </c>
      <c r="F273" s="37">
        <f>SUM(F274:F275)</f>
        <v>7945.5065699311672</v>
      </c>
      <c r="G273" s="37">
        <f>SUM(G274:G275)</f>
        <v>33941.280259952648</v>
      </c>
      <c r="H273" s="67">
        <f>E273/B273*100</f>
        <v>99.997322389609195</v>
      </c>
    </row>
    <row r="274" spans="1:8" s="30" customFormat="1" ht="11.25" hidden="1" customHeight="1" x14ac:dyDescent="0.2">
      <c r="A274" s="57" t="s">
        <v>304</v>
      </c>
      <c r="B274" s="37">
        <v>295726000.81999999</v>
      </c>
      <c r="C274" s="37">
        <v>295718107.29313004</v>
      </c>
      <c r="D274" s="37">
        <v>2.415</v>
      </c>
      <c r="E274" s="37">
        <f t="shared" ref="E274:E275" si="64">SUM(C274:D274)</f>
        <v>295718109.70813006</v>
      </c>
      <c r="F274" s="37">
        <f>B274-E274</f>
        <v>7891.111869931221</v>
      </c>
      <c r="G274" s="37">
        <f>B274-C274</f>
        <v>7893.5268699526787</v>
      </c>
      <c r="H274" s="67">
        <f>E274/B274*100</f>
        <v>99.997331613774904</v>
      </c>
    </row>
    <row r="275" spans="1:8" s="30" customFormat="1" ht="11.25" customHeight="1" x14ac:dyDescent="0.2">
      <c r="A275" s="64" t="s">
        <v>293</v>
      </c>
      <c r="B275" s="38">
        <v>1012710.57859</v>
      </c>
      <c r="C275" s="38">
        <v>986662.82520000008</v>
      </c>
      <c r="D275" s="38">
        <v>25993.358690000001</v>
      </c>
      <c r="E275" s="38">
        <f t="shared" si="64"/>
        <v>1012656.1838900001</v>
      </c>
      <c r="F275" s="38">
        <f>B275-E275</f>
        <v>54.39469999994617</v>
      </c>
      <c r="G275" s="38">
        <f>B275-C275</f>
        <v>26047.753389999969</v>
      </c>
      <c r="H275" s="34">
        <f>E275/B275*100</f>
        <v>99.994628801046431</v>
      </c>
    </row>
    <row r="276" spans="1:8" s="30" customFormat="1" ht="11.25" customHeight="1" x14ac:dyDescent="0.2">
      <c r="A276" s="64"/>
      <c r="B276" s="38"/>
      <c r="C276" s="38"/>
      <c r="D276" s="38"/>
      <c r="E276" s="38"/>
      <c r="F276" s="38"/>
      <c r="G276" s="38"/>
      <c r="H276" s="34"/>
    </row>
    <row r="277" spans="1:8" s="30" customFormat="1" ht="11.25" customHeight="1" x14ac:dyDescent="0.2">
      <c r="A277" s="31" t="s">
        <v>294</v>
      </c>
      <c r="B277" s="65">
        <f>B271+B273</f>
        <v>325236896.92358994</v>
      </c>
      <c r="C277" s="65">
        <f t="shared" ref="C277:G277" si="65">C271+C273</f>
        <v>324865025.49240005</v>
      </c>
      <c r="D277" s="65">
        <f t="shared" si="65"/>
        <v>363925.92462000001</v>
      </c>
      <c r="E277" s="65">
        <f t="shared" si="65"/>
        <v>325228951.41702002</v>
      </c>
      <c r="F277" s="65">
        <f t="shared" si="65"/>
        <v>7945.5065699311672</v>
      </c>
      <c r="G277" s="65">
        <f t="shared" si="65"/>
        <v>371871.43118995125</v>
      </c>
      <c r="H277" s="34">
        <f>E277/B277*100</f>
        <v>99.997557009476751</v>
      </c>
    </row>
    <row r="278" spans="1:8" s="30" customFormat="1" ht="11.25" customHeight="1" x14ac:dyDescent="0.2">
      <c r="A278" s="36"/>
      <c r="B278" s="41"/>
      <c r="C278" s="41"/>
      <c r="D278" s="41"/>
      <c r="E278" s="41"/>
      <c r="F278" s="41"/>
      <c r="G278" s="41"/>
      <c r="H278" s="34"/>
    </row>
    <row r="279" spans="1:8" s="30" customFormat="1" ht="11.25" customHeight="1" x14ac:dyDescent="0.2">
      <c r="A279" s="63" t="s">
        <v>295</v>
      </c>
      <c r="B279" s="43">
        <f>+B277+B268</f>
        <v>1335332778.359767</v>
      </c>
      <c r="C279" s="43">
        <f>+C277+C268</f>
        <v>1269922201.8190098</v>
      </c>
      <c r="D279" s="43">
        <f>+D277+D268</f>
        <v>36374829.089369997</v>
      </c>
      <c r="E279" s="43">
        <f>+E277+E268</f>
        <v>1306297030.9083803</v>
      </c>
      <c r="F279" s="43">
        <f>+F277+F268</f>
        <v>29035747.451386899</v>
      </c>
      <c r="G279" s="43">
        <f>+G277+G268</f>
        <v>65410576.540756918</v>
      </c>
      <c r="H279" s="34">
        <f>E279/B279*100</f>
        <v>97.825579666586762</v>
      </c>
    </row>
    <row r="280" spans="1:8" s="70" customFormat="1" ht="16.5" customHeight="1" x14ac:dyDescent="0.2">
      <c r="A280" s="66"/>
      <c r="B280" s="42"/>
      <c r="C280" s="42"/>
      <c r="D280" s="42"/>
      <c r="E280" s="42"/>
      <c r="F280" s="42"/>
      <c r="G280" s="42"/>
      <c r="H280" s="67"/>
    </row>
    <row r="281" spans="1:8" ht="12.75" thickBot="1" x14ac:dyDescent="0.25">
      <c r="A281" s="68" t="s">
        <v>296</v>
      </c>
      <c r="B281" s="69">
        <f>+B279</f>
        <v>1335332778.359767</v>
      </c>
      <c r="C281" s="69">
        <f t="shared" ref="C281:G281" si="66">+C279</f>
        <v>1269922201.8190098</v>
      </c>
      <c r="D281" s="69">
        <f t="shared" si="66"/>
        <v>36374829.089369997</v>
      </c>
      <c r="E281" s="69">
        <f t="shared" si="66"/>
        <v>1306297030.9083803</v>
      </c>
      <c r="F281" s="69">
        <f t="shared" si="66"/>
        <v>29035747.451386899</v>
      </c>
      <c r="G281" s="69">
        <f t="shared" si="66"/>
        <v>65410576.540756918</v>
      </c>
      <c r="H281" s="118">
        <f>E281/B281*100</f>
        <v>97.825579666586762</v>
      </c>
    </row>
    <row r="282" spans="1:8" ht="23.25" customHeight="1" thickTop="1" x14ac:dyDescent="0.2">
      <c r="A282" s="73"/>
      <c r="B282" s="73"/>
      <c r="C282" s="73"/>
      <c r="D282" s="73"/>
      <c r="E282" s="73"/>
      <c r="F282" s="73"/>
      <c r="G282" s="71"/>
      <c r="H282" s="73"/>
    </row>
    <row r="283" spans="1:8" x14ac:dyDescent="0.2">
      <c r="A283" s="98" t="s">
        <v>297</v>
      </c>
      <c r="B283" s="74"/>
      <c r="C283" s="74"/>
      <c r="D283" s="74"/>
      <c r="E283" s="71"/>
      <c r="F283" s="73"/>
      <c r="G283" s="99"/>
      <c r="H283" s="73"/>
    </row>
    <row r="284" spans="1:8" ht="13.5" customHeight="1" x14ac:dyDescent="0.2">
      <c r="A284" s="73" t="s">
        <v>298</v>
      </c>
    </row>
    <row r="285" spans="1:8" x14ac:dyDescent="0.2">
      <c r="A285" s="100" t="s">
        <v>299</v>
      </c>
      <c r="B285" s="74"/>
      <c r="C285" s="74"/>
      <c r="D285" s="74"/>
      <c r="E285" s="71"/>
      <c r="F285" s="73"/>
      <c r="G285" s="99"/>
      <c r="H285" s="73"/>
    </row>
    <row r="286" spans="1:8" x14ac:dyDescent="0.2">
      <c r="A286" s="73" t="s">
        <v>300</v>
      </c>
    </row>
    <row r="287" spans="1:8" x14ac:dyDescent="0.2">
      <c r="A287" s="73" t="s">
        <v>301</v>
      </c>
    </row>
    <row r="288" spans="1:8" x14ac:dyDescent="0.2">
      <c r="A288" s="73" t="s">
        <v>302</v>
      </c>
    </row>
    <row r="289" spans="1:7" x14ac:dyDescent="0.2">
      <c r="A289" s="74" t="s">
        <v>303</v>
      </c>
    </row>
    <row r="290" spans="1:7" x14ac:dyDescent="0.2">
      <c r="E290" s="30"/>
      <c r="F290" s="30"/>
      <c r="G290" s="75"/>
    </row>
  </sheetData>
  <mergeCells count="7">
    <mergeCell ref="H6:H7"/>
    <mergeCell ref="G6:G7"/>
    <mergeCell ref="A5:A7"/>
    <mergeCell ref="C5:E5"/>
    <mergeCell ref="B6:B7"/>
    <mergeCell ref="C6:E6"/>
    <mergeCell ref="F6:F7"/>
  </mergeCells>
  <printOptions horizontalCentered="1"/>
  <pageMargins left="0.27" right="0.25" top="0.23" bottom="0.4" header="0.18" footer="0.18"/>
  <pageSetup paperSize="9" scale="72" orientation="portrait" r:id="rId1"/>
  <headerFooter alignWithMargins="0">
    <oddFooter>Page &amp;P of &amp;N</oddFooter>
  </headerFooter>
  <rowBreaks count="2" manualBreakCount="2">
    <brk id="184" max="7" man="1"/>
    <brk id="269" max="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indexed="34"/>
  </sheetPr>
  <dimension ref="A1:O7"/>
  <sheetViews>
    <sheetView zoomScaleNormal="100" workbookViewId="0">
      <selection activeCell="A50" sqref="A50:XFD59"/>
    </sheetView>
  </sheetViews>
  <sheetFormatPr defaultRowHeight="12.75" x14ac:dyDescent="0.2"/>
  <cols>
    <col min="1" max="1" width="38.7109375" customWidth="1"/>
    <col min="2" max="2" width="12.28515625" bestFit="1" customWidth="1"/>
    <col min="3" max="3" width="10" bestFit="1" customWidth="1"/>
    <col min="4" max="7" width="10" customWidth="1"/>
    <col min="8" max="8" width="12.28515625" customWidth="1"/>
    <col min="10" max="10" width="9.42578125" bestFit="1" customWidth="1"/>
    <col min="11" max="11" width="10.28515625" bestFit="1" customWidth="1"/>
    <col min="14" max="15" width="11" customWidth="1"/>
  </cols>
  <sheetData>
    <row r="1" spans="1:15" x14ac:dyDescent="0.2">
      <c r="A1" s="6" t="s">
        <v>305</v>
      </c>
    </row>
    <row r="2" spans="1:15" x14ac:dyDescent="0.2">
      <c r="A2" t="s">
        <v>0</v>
      </c>
    </row>
    <row r="3" spans="1:15" x14ac:dyDescent="0.2">
      <c r="A3" t="s">
        <v>1</v>
      </c>
      <c r="J3" t="s">
        <v>2</v>
      </c>
    </row>
    <row r="4" spans="1:15" x14ac:dyDescent="0.2">
      <c r="B4" s="5" t="s">
        <v>3</v>
      </c>
      <c r="C4" s="5" t="s">
        <v>4</v>
      </c>
      <c r="D4" s="5" t="s">
        <v>5</v>
      </c>
      <c r="E4" s="5" t="s">
        <v>6</v>
      </c>
      <c r="F4" s="5" t="s">
        <v>9</v>
      </c>
      <c r="G4" s="5" t="s">
        <v>10</v>
      </c>
      <c r="H4" s="5" t="s">
        <v>11</v>
      </c>
      <c r="J4" s="1" t="s">
        <v>3</v>
      </c>
      <c r="K4" s="1" t="s">
        <v>4</v>
      </c>
      <c r="L4" s="1" t="s">
        <v>5</v>
      </c>
      <c r="M4" s="1" t="s">
        <v>6</v>
      </c>
      <c r="N4" s="1" t="s">
        <v>9</v>
      </c>
      <c r="O4" s="1" t="s">
        <v>10</v>
      </c>
    </row>
    <row r="5" spans="1:15" x14ac:dyDescent="0.2">
      <c r="A5" t="s">
        <v>7</v>
      </c>
      <c r="B5" s="2">
        <v>211942.04800000001</v>
      </c>
      <c r="C5" s="2">
        <v>229477.02799999999</v>
      </c>
      <c r="D5" s="2">
        <v>180934.66399999999</v>
      </c>
      <c r="E5" s="2">
        <v>238799.367</v>
      </c>
      <c r="F5" s="2">
        <v>274659.8</v>
      </c>
      <c r="G5" s="2">
        <v>199519.86900000001</v>
      </c>
      <c r="H5" s="2">
        <f>SUM(B5:G5)</f>
        <v>1335332.7759999998</v>
      </c>
      <c r="I5" s="2"/>
      <c r="J5" s="2">
        <f>B5</f>
        <v>211942.04800000001</v>
      </c>
      <c r="K5" s="2">
        <f t="shared" ref="K5:O6" si="0">+J5+C5</f>
        <v>441419.076</v>
      </c>
      <c r="L5" s="2">
        <f t="shared" si="0"/>
        <v>622353.74</v>
      </c>
      <c r="M5" s="2">
        <f t="shared" si="0"/>
        <v>861153.10699999996</v>
      </c>
      <c r="N5" s="2">
        <f t="shared" si="0"/>
        <v>1135812.9069999999</v>
      </c>
      <c r="O5" s="2">
        <f t="shared" si="0"/>
        <v>1335332.7759999998</v>
      </c>
    </row>
    <row r="6" spans="1:15" x14ac:dyDescent="0.2">
      <c r="A6" t="s">
        <v>8</v>
      </c>
      <c r="B6" s="2">
        <v>126996.966</v>
      </c>
      <c r="C6" s="2">
        <v>240393.27</v>
      </c>
      <c r="D6" s="2">
        <v>247222.25</v>
      </c>
      <c r="E6" s="2">
        <v>171139.606</v>
      </c>
      <c r="F6" s="2">
        <v>264720.01799999998</v>
      </c>
      <c r="G6" s="2">
        <v>255824.91800000001</v>
      </c>
      <c r="H6" s="2">
        <f>SUM(B6:G6)</f>
        <v>1306297.0280000002</v>
      </c>
      <c r="I6" s="2"/>
      <c r="J6" s="2">
        <f>B6</f>
        <v>126996.966</v>
      </c>
      <c r="K6" s="2">
        <f t="shared" si="0"/>
        <v>367390.23599999998</v>
      </c>
      <c r="L6" s="2">
        <f t="shared" si="0"/>
        <v>614612.48600000003</v>
      </c>
      <c r="M6" s="2">
        <f t="shared" si="0"/>
        <v>785752.09200000006</v>
      </c>
      <c r="N6" s="2">
        <f t="shared" si="0"/>
        <v>1050472.1100000001</v>
      </c>
      <c r="O6" s="2">
        <f t="shared" si="0"/>
        <v>1306297.0280000002</v>
      </c>
    </row>
    <row r="7" spans="1:15" x14ac:dyDescent="0.2">
      <c r="A7" t="s">
        <v>12</v>
      </c>
      <c r="B7" s="4">
        <f t="shared" ref="B7:G7" si="1">J7</f>
        <v>59.920609052527418</v>
      </c>
      <c r="C7" s="4">
        <f t="shared" si="1"/>
        <v>83.229351873320496</v>
      </c>
      <c r="D7" s="4">
        <f t="shared" si="1"/>
        <v>98.75613280640043</v>
      </c>
      <c r="E7" s="4">
        <f t="shared" si="1"/>
        <v>91.244180113026061</v>
      </c>
      <c r="F7" s="4">
        <f t="shared" si="1"/>
        <v>92.486368443777536</v>
      </c>
      <c r="G7" s="4">
        <f t="shared" si="1"/>
        <v>97.825579621659813</v>
      </c>
      <c r="H7" s="4"/>
      <c r="I7" s="3"/>
      <c r="J7" s="4">
        <f t="shared" ref="J7:O7" si="2">+J6/J5*100</f>
        <v>59.920609052527418</v>
      </c>
      <c r="K7" s="4">
        <f t="shared" si="2"/>
        <v>83.229351873320496</v>
      </c>
      <c r="L7" s="4">
        <f t="shared" si="2"/>
        <v>98.75613280640043</v>
      </c>
      <c r="M7" s="4">
        <f t="shared" si="2"/>
        <v>91.244180113026061</v>
      </c>
      <c r="N7" s="4">
        <f t="shared" si="2"/>
        <v>92.486368443777536</v>
      </c>
      <c r="O7" s="4">
        <f t="shared" si="2"/>
        <v>97.825579621659813</v>
      </c>
    </row>
  </sheetData>
  <phoneticPr fontId="19" type="noConversion"/>
  <printOptions horizontalCentered="1"/>
  <pageMargins left="0.2" right="0.2" top="0.59" bottom="0.47" header="0.5" footer="0.5"/>
  <pageSetup paperSize="9" scale="82"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By Department</vt:lpstr>
      <vt:lpstr>By Agency</vt:lpstr>
      <vt:lpstr>Graph</vt:lpstr>
      <vt:lpstr>'By Agency'!Print_Area</vt:lpstr>
      <vt:lpstr>'By Department'!Print_Area</vt:lpstr>
      <vt:lpstr>Graph!Print_Area</vt:lpstr>
      <vt:lpstr>'By Agency'!Print_Titles</vt:lpstr>
    </vt:vector>
  </TitlesOfParts>
  <Company>ICTSS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mdcruz</dc:creator>
  <cp:lastModifiedBy>Mary Joyce Marasigan</cp:lastModifiedBy>
  <cp:lastPrinted>2019-07-12T01:13:11Z</cp:lastPrinted>
  <dcterms:created xsi:type="dcterms:W3CDTF">2014-06-18T02:22:11Z</dcterms:created>
  <dcterms:modified xsi:type="dcterms:W3CDTF">2019-07-12T01:13:12Z</dcterms:modified>
</cp:coreProperties>
</file>