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9\WEBSITE\For website\July 2019\"/>
    </mc:Choice>
  </mc:AlternateContent>
  <bookViews>
    <workbookView xWindow="240" yWindow="75" windowWidth="20955" windowHeight="10740" activeTab="1"/>
  </bookViews>
  <sheets>
    <sheet name="By Department" sheetId="12" r:id="rId1"/>
    <sheet name="By Agency" sheetId="11" r:id="rId2"/>
    <sheet name="Graph" sheetId="6" r:id="rId3"/>
  </sheets>
  <externalReferences>
    <externalReference r:id="rId4"/>
  </externalReferences>
  <definedNames>
    <definedName name="_xlnm.Print_Area" localSheetId="1">'By Agency'!$A$1:$H$330</definedName>
    <definedName name="_xlnm.Print_Area" localSheetId="0">'By Department'!$A$1:$Q$65</definedName>
    <definedName name="_xlnm.Print_Area" localSheetId="2">Graph!$A$9:$L$49</definedName>
    <definedName name="_xlnm.Print_Titles" localSheetId="1">'By Agency'!$1:$8</definedName>
    <definedName name="Z_149BABA1_3CBB_4AB5_8307_CDFFE2416884_.wvu.PrintArea" localSheetId="1" hidden="1">'By Agency'!$A$1:$F$318</definedName>
    <definedName name="Z_149BABA1_3CBB_4AB5_8307_CDFFE2416884_.wvu.PrintTitles" localSheetId="1" hidden="1">'By Agency'!$1:$8</definedName>
    <definedName name="Z_149BABA1_3CBB_4AB5_8307_CDFFE2416884_.wvu.Rows" localSheetId="1" hidden="1">'By Agency'!$131:$131,'By Agency'!$264:$267,'By Agency'!$270:$292,'By Agency'!$295:$308</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Cols" localSheetId="1" hidden="1">'By Agency'!#REF!</definedName>
    <definedName name="Z_63CE5467_86C0_4816_A6C7_6C3632652BD9_.wvu.PrintArea" localSheetId="1" hidden="1">'By Agency'!$A$1:$H$330</definedName>
    <definedName name="Z_63CE5467_86C0_4816_A6C7_6C3632652BD9_.wvu.PrintTitles" localSheetId="1" hidden="1">'By Agency'!$1:$8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Agency'!$A$1:$F$318</definedName>
    <definedName name="Z_E72949E6_F470_4685_A8B8_FC40C2B684D5_.wvu.PrintTitles" localSheetId="1" hidden="1">'By Agency'!$1:$8</definedName>
    <definedName name="Z_E72949E6_F470_4685_A8B8_FC40C2B684D5_.wvu.Rows" localSheetId="1" hidden="1">'By Agency'!$131:$131,'By Agency'!$264:$267,'By Agency'!$270:$292,'By Agency'!$295:$308</definedName>
  </definedNames>
  <calcPr calcId="152511"/>
</workbook>
</file>

<file path=xl/calcChain.xml><?xml version="1.0" encoding="utf-8"?>
<calcChain xmlns="http://schemas.openxmlformats.org/spreadsheetml/2006/main">
  <c r="Q53" i="12" l="1"/>
  <c r="Q52" i="12"/>
  <c r="Q50"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P53" i="12"/>
  <c r="P52" i="12"/>
  <c r="P50"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C128" i="11" l="1"/>
  <c r="D128" i="11"/>
  <c r="Y53" i="12"/>
  <c r="W53" i="12"/>
  <c r="U53" i="12"/>
  <c r="F53" i="12"/>
  <c r="V53" i="12" s="1"/>
  <c r="S53" i="12"/>
  <c r="Y52" i="12"/>
  <c r="W52" i="12"/>
  <c r="U52" i="12"/>
  <c r="F52" i="12"/>
  <c r="V52" i="12" s="1"/>
  <c r="S52" i="12"/>
  <c r="Y50" i="12"/>
  <c r="W50" i="12"/>
  <c r="U50" i="12"/>
  <c r="F50" i="12"/>
  <c r="S50" i="12"/>
  <c r="I48" i="12"/>
  <c r="H48" i="12"/>
  <c r="G48" i="12"/>
  <c r="E48" i="12"/>
  <c r="D48" i="12"/>
  <c r="C48" i="12"/>
  <c r="Y46" i="12"/>
  <c r="W46" i="12"/>
  <c r="U46" i="12"/>
  <c r="F46" i="12"/>
  <c r="V46" i="12" s="1"/>
  <c r="S46" i="12"/>
  <c r="Y45" i="12"/>
  <c r="W45" i="12"/>
  <c r="U45" i="12"/>
  <c r="F45" i="12"/>
  <c r="V45" i="12" s="1"/>
  <c r="S45" i="12"/>
  <c r="Y44" i="12"/>
  <c r="W44" i="12"/>
  <c r="U44" i="12"/>
  <c r="F44" i="12"/>
  <c r="V44" i="12" s="1"/>
  <c r="S44" i="12"/>
  <c r="Y43" i="12"/>
  <c r="W43" i="12"/>
  <c r="U43" i="12"/>
  <c r="F43" i="12"/>
  <c r="V43" i="12" s="1"/>
  <c r="S43" i="12"/>
  <c r="Y42" i="12"/>
  <c r="W42" i="12"/>
  <c r="U42" i="12"/>
  <c r="F42" i="12"/>
  <c r="V42" i="12" s="1"/>
  <c r="S42" i="12"/>
  <c r="Y41" i="12"/>
  <c r="W41" i="12"/>
  <c r="U41" i="12"/>
  <c r="F41" i="12"/>
  <c r="V41" i="12" s="1"/>
  <c r="S41" i="12"/>
  <c r="X40" i="12"/>
  <c r="W40" i="12"/>
  <c r="U40" i="12"/>
  <c r="T40" i="12"/>
  <c r="S40" i="12"/>
  <c r="Y39" i="12"/>
  <c r="X39" i="12"/>
  <c r="W39" i="12"/>
  <c r="U39" i="12"/>
  <c r="T39" i="12"/>
  <c r="S39" i="12"/>
  <c r="Y38" i="12"/>
  <c r="X38" i="12"/>
  <c r="W38" i="12"/>
  <c r="U38" i="12"/>
  <c r="T38" i="12"/>
  <c r="S38" i="12"/>
  <c r="Y37" i="12"/>
  <c r="W37" i="12"/>
  <c r="U37" i="12"/>
  <c r="T37" i="12"/>
  <c r="S37" i="12"/>
  <c r="Y36" i="12"/>
  <c r="X36" i="12"/>
  <c r="W36" i="12"/>
  <c r="U36" i="12"/>
  <c r="T36" i="12"/>
  <c r="S36" i="12"/>
  <c r="Y35" i="12"/>
  <c r="X35" i="12"/>
  <c r="W35" i="12"/>
  <c r="U35" i="12"/>
  <c r="T35" i="12"/>
  <c r="S35" i="12"/>
  <c r="Y34" i="12"/>
  <c r="X34" i="12"/>
  <c r="W34" i="12"/>
  <c r="U34" i="12"/>
  <c r="T34" i="12"/>
  <c r="S34" i="12"/>
  <c r="Y33" i="12"/>
  <c r="X33" i="12"/>
  <c r="W33" i="12"/>
  <c r="U33" i="12"/>
  <c r="T33" i="12"/>
  <c r="S33" i="12"/>
  <c r="Y32" i="12"/>
  <c r="X32" i="12"/>
  <c r="W32" i="12"/>
  <c r="U32" i="12"/>
  <c r="T32" i="12"/>
  <c r="S32" i="12"/>
  <c r="Y31" i="12"/>
  <c r="X31" i="12"/>
  <c r="W31" i="12"/>
  <c r="U31" i="12"/>
  <c r="T31" i="12"/>
  <c r="S31" i="12"/>
  <c r="Y30" i="12"/>
  <c r="X30" i="12"/>
  <c r="W30" i="12"/>
  <c r="U30" i="12"/>
  <c r="T30" i="12"/>
  <c r="S30" i="12"/>
  <c r="Y29" i="12"/>
  <c r="X29" i="12"/>
  <c r="W29" i="12"/>
  <c r="U29" i="12"/>
  <c r="T29" i="12"/>
  <c r="S29" i="12"/>
  <c r="Y28" i="12"/>
  <c r="X28" i="12"/>
  <c r="W28" i="12"/>
  <c r="U28" i="12"/>
  <c r="T28" i="12"/>
  <c r="S28" i="12"/>
  <c r="Y27" i="12"/>
  <c r="X27" i="12"/>
  <c r="W27" i="12"/>
  <c r="U27" i="12"/>
  <c r="T27" i="12"/>
  <c r="S27" i="12"/>
  <c r="Y26" i="12"/>
  <c r="X26" i="12"/>
  <c r="W26" i="12"/>
  <c r="U26" i="12"/>
  <c r="T26" i="12"/>
  <c r="S26" i="12"/>
  <c r="Y25" i="12"/>
  <c r="X25" i="12"/>
  <c r="W25" i="12"/>
  <c r="U25" i="12"/>
  <c r="T25" i="12"/>
  <c r="S25" i="12"/>
  <c r="Y24" i="12"/>
  <c r="X24" i="12"/>
  <c r="W24" i="12"/>
  <c r="U24" i="12"/>
  <c r="T24" i="12"/>
  <c r="S24" i="12"/>
  <c r="Y23" i="12"/>
  <c r="X23" i="12"/>
  <c r="W23" i="12"/>
  <c r="U23" i="12"/>
  <c r="T23" i="12"/>
  <c r="S23" i="12"/>
  <c r="Y22" i="12"/>
  <c r="X22" i="12"/>
  <c r="W22" i="12"/>
  <c r="U22" i="12"/>
  <c r="T22" i="12"/>
  <c r="S22" i="12"/>
  <c r="Y21" i="12"/>
  <c r="X21" i="12"/>
  <c r="W21" i="12"/>
  <c r="U21" i="12"/>
  <c r="T21" i="12"/>
  <c r="S21" i="12"/>
  <c r="Y20" i="12"/>
  <c r="X20" i="12"/>
  <c r="W20" i="12"/>
  <c r="U20" i="12"/>
  <c r="T20" i="12"/>
  <c r="S20" i="12"/>
  <c r="Y19" i="12"/>
  <c r="X19" i="12"/>
  <c r="W19" i="12"/>
  <c r="U19" i="12"/>
  <c r="T19" i="12"/>
  <c r="S19" i="12"/>
  <c r="Y18" i="12"/>
  <c r="X18" i="12"/>
  <c r="W18" i="12"/>
  <c r="U18" i="12"/>
  <c r="T18" i="12"/>
  <c r="S18" i="12"/>
  <c r="Y17" i="12"/>
  <c r="X17" i="12"/>
  <c r="W17" i="12"/>
  <c r="U17" i="12"/>
  <c r="T17" i="12"/>
  <c r="S17" i="12"/>
  <c r="Y16" i="12"/>
  <c r="X16" i="12"/>
  <c r="W16" i="12"/>
  <c r="U16" i="12"/>
  <c r="T16" i="12"/>
  <c r="S16" i="12"/>
  <c r="Y15" i="12"/>
  <c r="X15" i="12"/>
  <c r="W15" i="12"/>
  <c r="U15" i="12"/>
  <c r="T15" i="12"/>
  <c r="S15" i="12"/>
  <c r="Y14" i="12"/>
  <c r="X14" i="12"/>
  <c r="W14" i="12"/>
  <c r="U14" i="12"/>
  <c r="T14" i="12"/>
  <c r="S14" i="12"/>
  <c r="Y13" i="12"/>
  <c r="X13" i="12"/>
  <c r="W13" i="12"/>
  <c r="U13" i="12"/>
  <c r="T13" i="12"/>
  <c r="S13" i="12"/>
  <c r="Y12" i="12"/>
  <c r="X12" i="12"/>
  <c r="W12" i="12"/>
  <c r="U12" i="12"/>
  <c r="T12" i="12"/>
  <c r="S12" i="12"/>
  <c r="H10" i="12"/>
  <c r="E10" i="12"/>
  <c r="E8" i="12" s="1"/>
  <c r="C10" i="12"/>
  <c r="C8" i="12" l="1"/>
  <c r="S8" i="12" s="1"/>
  <c r="H8" i="12"/>
  <c r="Q48" i="12"/>
  <c r="O48" i="12"/>
  <c r="P48" i="12"/>
  <c r="D10" i="12"/>
  <c r="D8" i="12" s="1"/>
  <c r="G10" i="12"/>
  <c r="Q10" i="12" s="1"/>
  <c r="I10" i="12"/>
  <c r="J41" i="12"/>
  <c r="Z41" i="12" s="1"/>
  <c r="J42" i="12"/>
  <c r="J43" i="12"/>
  <c r="Z43" i="12" s="1"/>
  <c r="J44" i="12"/>
  <c r="J45" i="12"/>
  <c r="Z45" i="12" s="1"/>
  <c r="J46" i="12"/>
  <c r="J50" i="12"/>
  <c r="Z50" i="12" s="1"/>
  <c r="J52" i="12"/>
  <c r="Z52" i="12" s="1"/>
  <c r="J53" i="12"/>
  <c r="Z53" i="12" s="1"/>
  <c r="U8" i="12"/>
  <c r="K12" i="12"/>
  <c r="M12" i="12"/>
  <c r="O12" i="12"/>
  <c r="K13" i="12"/>
  <c r="M13" i="12"/>
  <c r="O13" i="12"/>
  <c r="K14" i="12"/>
  <c r="M14" i="12"/>
  <c r="O14" i="12"/>
  <c r="K15" i="12"/>
  <c r="M15" i="12"/>
  <c r="O15" i="12"/>
  <c r="K16" i="12"/>
  <c r="M16" i="12"/>
  <c r="O16" i="12"/>
  <c r="K17" i="12"/>
  <c r="M17" i="12"/>
  <c r="O17" i="12"/>
  <c r="K18" i="12"/>
  <c r="M18" i="12"/>
  <c r="O18" i="12"/>
  <c r="K19" i="12"/>
  <c r="M19" i="12"/>
  <c r="O19" i="12"/>
  <c r="K20" i="12"/>
  <c r="M20" i="12"/>
  <c r="O20" i="12"/>
  <c r="T8" i="12"/>
  <c r="X8" i="12"/>
  <c r="F12" i="12"/>
  <c r="J12" i="12"/>
  <c r="L12" i="12"/>
  <c r="F13" i="12"/>
  <c r="V13" i="12" s="1"/>
  <c r="J13" i="12"/>
  <c r="L13" i="12"/>
  <c r="F14" i="12"/>
  <c r="V14" i="12" s="1"/>
  <c r="J14" i="12"/>
  <c r="L14" i="12"/>
  <c r="F15" i="12"/>
  <c r="V15" i="12" s="1"/>
  <c r="J15" i="12"/>
  <c r="L15" i="12"/>
  <c r="F16" i="12"/>
  <c r="V16" i="12" s="1"/>
  <c r="J16" i="12"/>
  <c r="L16" i="12"/>
  <c r="F17" i="12"/>
  <c r="V17" i="12" s="1"/>
  <c r="J17" i="12"/>
  <c r="L17" i="12"/>
  <c r="F18" i="12"/>
  <c r="V18" i="12" s="1"/>
  <c r="J18" i="12"/>
  <c r="L18" i="12"/>
  <c r="F19" i="12"/>
  <c r="V19" i="12" s="1"/>
  <c r="J19" i="12"/>
  <c r="L19" i="12"/>
  <c r="F20" i="12"/>
  <c r="V20" i="12" s="1"/>
  <c r="J20" i="12"/>
  <c r="L20" i="12"/>
  <c r="F21" i="12"/>
  <c r="V21" i="12" s="1"/>
  <c r="J21" i="12"/>
  <c r="L21" i="12"/>
  <c r="F22" i="12"/>
  <c r="V22" i="12" s="1"/>
  <c r="J22" i="12"/>
  <c r="L22" i="12"/>
  <c r="F23" i="12"/>
  <c r="V23" i="12" s="1"/>
  <c r="J23" i="12"/>
  <c r="L23" i="12"/>
  <c r="F24" i="12"/>
  <c r="V24" i="12" s="1"/>
  <c r="J24" i="12"/>
  <c r="L24" i="12"/>
  <c r="F25" i="12"/>
  <c r="V25" i="12" s="1"/>
  <c r="J25" i="12"/>
  <c r="L25" i="12"/>
  <c r="F26" i="12"/>
  <c r="V26" i="12" s="1"/>
  <c r="J26" i="12"/>
  <c r="L26" i="12"/>
  <c r="F27" i="12"/>
  <c r="V27" i="12" s="1"/>
  <c r="J27" i="12"/>
  <c r="L27" i="12"/>
  <c r="F28" i="12"/>
  <c r="V28" i="12" s="1"/>
  <c r="J28" i="12"/>
  <c r="L28" i="12"/>
  <c r="F29" i="12"/>
  <c r="V29" i="12" s="1"/>
  <c r="J29" i="12"/>
  <c r="L29" i="12"/>
  <c r="F30" i="12"/>
  <c r="V30" i="12" s="1"/>
  <c r="J30" i="12"/>
  <c r="L30" i="12"/>
  <c r="F31" i="12"/>
  <c r="V31" i="12" s="1"/>
  <c r="J31" i="12"/>
  <c r="L31" i="12"/>
  <c r="F32" i="12"/>
  <c r="V32" i="12" s="1"/>
  <c r="J32" i="12"/>
  <c r="L32" i="12"/>
  <c r="F33" i="12"/>
  <c r="V33" i="12" s="1"/>
  <c r="J33" i="12"/>
  <c r="L33" i="12"/>
  <c r="F34" i="12"/>
  <c r="V34" i="12" s="1"/>
  <c r="J34" i="12"/>
  <c r="L34" i="12"/>
  <c r="F35" i="12"/>
  <c r="V35" i="12" s="1"/>
  <c r="J35" i="12"/>
  <c r="L35" i="12"/>
  <c r="F36" i="12"/>
  <c r="V36" i="12" s="1"/>
  <c r="J36" i="12"/>
  <c r="L36" i="12"/>
  <c r="F37" i="12"/>
  <c r="V37" i="12" s="1"/>
  <c r="X37" i="12"/>
  <c r="J37" i="12"/>
  <c r="L37" i="12"/>
  <c r="Z42" i="12"/>
  <c r="Z44" i="12"/>
  <c r="Z46" i="12"/>
  <c r="J48" i="12"/>
  <c r="K21" i="12"/>
  <c r="M21" i="12"/>
  <c r="O21" i="12"/>
  <c r="K22" i="12"/>
  <c r="M22" i="12"/>
  <c r="O22" i="12"/>
  <c r="K23" i="12"/>
  <c r="M23" i="12"/>
  <c r="O23" i="12"/>
  <c r="K24" i="12"/>
  <c r="M24" i="12"/>
  <c r="O24" i="12"/>
  <c r="K25" i="12"/>
  <c r="M25" i="12"/>
  <c r="O25" i="12"/>
  <c r="K26" i="12"/>
  <c r="M26" i="12"/>
  <c r="O26" i="12"/>
  <c r="K27" i="12"/>
  <c r="M27" i="12"/>
  <c r="O27" i="12"/>
  <c r="K28" i="12"/>
  <c r="M28" i="12"/>
  <c r="O28" i="12"/>
  <c r="K29" i="12"/>
  <c r="M29" i="12"/>
  <c r="O29" i="12"/>
  <c r="K30" i="12"/>
  <c r="M30" i="12"/>
  <c r="O30" i="12"/>
  <c r="K31" i="12"/>
  <c r="M31" i="12"/>
  <c r="O31" i="12"/>
  <c r="K32" i="12"/>
  <c r="M32" i="12"/>
  <c r="O32" i="12"/>
  <c r="K33" i="12"/>
  <c r="M33" i="12"/>
  <c r="O33" i="12"/>
  <c r="K34" i="12"/>
  <c r="M34" i="12"/>
  <c r="O34" i="12"/>
  <c r="K35" i="12"/>
  <c r="M35" i="12"/>
  <c r="O35" i="12"/>
  <c r="K36" i="12"/>
  <c r="M36" i="12"/>
  <c r="O36" i="12"/>
  <c r="K37" i="12"/>
  <c r="M37" i="12"/>
  <c r="O37" i="12"/>
  <c r="V50" i="12"/>
  <c r="F48" i="12"/>
  <c r="F38" i="12"/>
  <c r="V38" i="12" s="1"/>
  <c r="J38" i="12"/>
  <c r="L38" i="12"/>
  <c r="F39" i="12"/>
  <c r="V39" i="12" s="1"/>
  <c r="J39" i="12"/>
  <c r="L39" i="12"/>
  <c r="F40" i="12"/>
  <c r="V40" i="12" s="1"/>
  <c r="J40" i="12"/>
  <c r="L40" i="12"/>
  <c r="L41" i="12"/>
  <c r="T41" i="12"/>
  <c r="X41" i="12"/>
  <c r="L42" i="12"/>
  <c r="T42" i="12"/>
  <c r="X42" i="12"/>
  <c r="L43" i="12"/>
  <c r="T43" i="12"/>
  <c r="X43" i="12"/>
  <c r="L44" i="12"/>
  <c r="T44" i="12"/>
  <c r="X44" i="12"/>
  <c r="L45" i="12"/>
  <c r="T45" i="12"/>
  <c r="X45" i="12"/>
  <c r="L46" i="12"/>
  <c r="T46" i="12"/>
  <c r="X46" i="12"/>
  <c r="L50" i="12"/>
  <c r="T50" i="12"/>
  <c r="X50" i="12"/>
  <c r="L52" i="12"/>
  <c r="T52" i="12"/>
  <c r="X52" i="12"/>
  <c r="L53" i="12"/>
  <c r="T53" i="12"/>
  <c r="X53" i="12"/>
  <c r="K38" i="12"/>
  <c r="M38" i="12"/>
  <c r="O38" i="12"/>
  <c r="K39" i="12"/>
  <c r="M39" i="12"/>
  <c r="O39" i="12"/>
  <c r="Y40" i="12"/>
  <c r="K40" i="12"/>
  <c r="M40" i="12"/>
  <c r="O40" i="12"/>
  <c r="K41" i="12"/>
  <c r="M41" i="12"/>
  <c r="O41" i="12"/>
  <c r="K42" i="12"/>
  <c r="M42" i="12"/>
  <c r="O42" i="12"/>
  <c r="K43" i="12"/>
  <c r="M43" i="12"/>
  <c r="O43" i="12"/>
  <c r="K44" i="12"/>
  <c r="M44" i="12"/>
  <c r="O44" i="12"/>
  <c r="K45" i="12"/>
  <c r="M45" i="12"/>
  <c r="O45" i="12"/>
  <c r="K46" i="12"/>
  <c r="M46" i="12"/>
  <c r="O46" i="12"/>
  <c r="K50" i="12"/>
  <c r="M50" i="12"/>
  <c r="O50" i="12"/>
  <c r="K52" i="12"/>
  <c r="M52" i="12"/>
  <c r="O52" i="12"/>
  <c r="K53" i="12"/>
  <c r="M53" i="12"/>
  <c r="O53" i="12"/>
  <c r="P10" i="12" l="1"/>
  <c r="N40" i="12"/>
  <c r="N39" i="12"/>
  <c r="N38" i="12"/>
  <c r="I8" i="12"/>
  <c r="O10" i="12"/>
  <c r="G8" i="12"/>
  <c r="N53" i="12"/>
  <c r="N52" i="12"/>
  <c r="K48" i="12"/>
  <c r="N50" i="12"/>
  <c r="N48" i="12" s="1"/>
  <c r="N46" i="12"/>
  <c r="N45" i="12"/>
  <c r="N44" i="12"/>
  <c r="N43" i="12"/>
  <c r="N42" i="12"/>
  <c r="N41" i="12"/>
  <c r="Z40" i="12"/>
  <c r="Z39" i="12"/>
  <c r="Z38" i="12"/>
  <c r="N37" i="12"/>
  <c r="N36" i="12"/>
  <c r="N35" i="12"/>
  <c r="N34" i="12"/>
  <c r="N33" i="12"/>
  <c r="N32" i="12"/>
  <c r="N31" i="12"/>
  <c r="N30" i="12"/>
  <c r="N29" i="12"/>
  <c r="N28" i="12"/>
  <c r="N27" i="12"/>
  <c r="N26" i="12"/>
  <c r="N25" i="12"/>
  <c r="N24" i="12"/>
  <c r="N23" i="12"/>
  <c r="N22" i="12"/>
  <c r="N21" i="12"/>
  <c r="Z37" i="12"/>
  <c r="Z36" i="12"/>
  <c r="Z35" i="12"/>
  <c r="Z34" i="12"/>
  <c r="Z33" i="12"/>
  <c r="Z32" i="12"/>
  <c r="Z31" i="12"/>
  <c r="Z30" i="12"/>
  <c r="Z29" i="12"/>
  <c r="Z28" i="12"/>
  <c r="Z27" i="12"/>
  <c r="Z26" i="12"/>
  <c r="Z25" i="12"/>
  <c r="Z24" i="12"/>
  <c r="Z23" i="12"/>
  <c r="Z22" i="12"/>
  <c r="Z21" i="12"/>
  <c r="Z20" i="12"/>
  <c r="Z19" i="12"/>
  <c r="Z18" i="12"/>
  <c r="Z17" i="12"/>
  <c r="Z16" i="12"/>
  <c r="Z15" i="12"/>
  <c r="Z14" i="12"/>
  <c r="Z13" i="12"/>
  <c r="Z12" i="12"/>
  <c r="J10" i="12"/>
  <c r="M10" i="12"/>
  <c r="M48" i="12"/>
  <c r="L48" i="12"/>
  <c r="L10" i="12"/>
  <c r="V12" i="12"/>
  <c r="F10" i="12"/>
  <c r="F8" i="12" s="1"/>
  <c r="N20" i="12"/>
  <c r="N19" i="12"/>
  <c r="N18" i="12"/>
  <c r="N17" i="12"/>
  <c r="N16" i="12"/>
  <c r="N15" i="12"/>
  <c r="N14" i="12"/>
  <c r="N13" i="12"/>
  <c r="N12" i="12"/>
  <c r="K10" i="12"/>
  <c r="P8" i="12" l="1"/>
  <c r="Q8" i="12"/>
  <c r="O8" i="12"/>
  <c r="W8" i="12"/>
  <c r="K8" i="12"/>
  <c r="L8" i="12"/>
  <c r="Y8" i="12"/>
  <c r="V8" i="12"/>
  <c r="J8" i="12"/>
  <c r="N10" i="12"/>
  <c r="N8" i="12" s="1"/>
  <c r="M8" i="12"/>
  <c r="Z8" i="12" l="1"/>
  <c r="D319" i="11" l="1"/>
  <c r="B319" i="11"/>
  <c r="G317" i="11"/>
  <c r="E317" i="11"/>
  <c r="G315" i="11"/>
  <c r="E315" i="11"/>
  <c r="G313" i="11"/>
  <c r="E313" i="11"/>
  <c r="G311" i="11"/>
  <c r="E311" i="11"/>
  <c r="G301" i="11"/>
  <c r="E301" i="11"/>
  <c r="G295" i="11"/>
  <c r="E295" i="11"/>
  <c r="G291" i="11"/>
  <c r="E291" i="11"/>
  <c r="G287" i="11"/>
  <c r="E287" i="11"/>
  <c r="G283" i="11"/>
  <c r="E283" i="11"/>
  <c r="G279" i="11"/>
  <c r="E279" i="11"/>
  <c r="H279" i="11" s="1"/>
  <c r="G277" i="11"/>
  <c r="E277" i="11"/>
  <c r="G275" i="11"/>
  <c r="E275" i="11"/>
  <c r="D273" i="11"/>
  <c r="D304" i="11" s="1"/>
  <c r="D264" i="11"/>
  <c r="E258" i="11"/>
  <c r="H258" i="11" s="1"/>
  <c r="E256" i="11"/>
  <c r="H256" i="11" s="1"/>
  <c r="D254" i="11"/>
  <c r="E250" i="11"/>
  <c r="H250" i="11" s="1"/>
  <c r="E249" i="11"/>
  <c r="H249" i="11" s="1"/>
  <c r="E241" i="11"/>
  <c r="H241" i="11" s="1"/>
  <c r="E239" i="11"/>
  <c r="H239" i="11" s="1"/>
  <c r="G238" i="11"/>
  <c r="E238" i="11"/>
  <c r="H238" i="11" s="1"/>
  <c r="E235" i="11"/>
  <c r="H235" i="11" s="1"/>
  <c r="G232" i="11"/>
  <c r="E232" i="11"/>
  <c r="H232" i="11" s="1"/>
  <c r="E230" i="11"/>
  <c r="H230" i="11" s="1"/>
  <c r="D226" i="11"/>
  <c r="E227" i="11"/>
  <c r="E225" i="11"/>
  <c r="H225" i="11" s="1"/>
  <c r="E222" i="11"/>
  <c r="H222" i="11" s="1"/>
  <c r="G221" i="11"/>
  <c r="E221" i="11"/>
  <c r="H221" i="11" s="1"/>
  <c r="E218" i="11"/>
  <c r="H218" i="11" s="1"/>
  <c r="E216" i="11"/>
  <c r="H216" i="11" s="1"/>
  <c r="E214" i="11"/>
  <c r="H214" i="11" s="1"/>
  <c r="E207" i="11"/>
  <c r="H207" i="11" s="1"/>
  <c r="D202" i="11"/>
  <c r="E203" i="11"/>
  <c r="E200" i="11"/>
  <c r="H200" i="11" s="1"/>
  <c r="D194" i="11"/>
  <c r="E196" i="11"/>
  <c r="H196" i="11" s="1"/>
  <c r="E189" i="11"/>
  <c r="H189" i="11" s="1"/>
  <c r="D185" i="11"/>
  <c r="B185" i="11"/>
  <c r="E182" i="11"/>
  <c r="H182" i="11" s="1"/>
  <c r="D176" i="11"/>
  <c r="E178" i="11"/>
  <c r="H178" i="11" s="1"/>
  <c r="D171" i="11"/>
  <c r="B171" i="11"/>
  <c r="E168" i="11"/>
  <c r="H168" i="11" s="1"/>
  <c r="E164" i="11"/>
  <c r="H164" i="11" s="1"/>
  <c r="E157" i="11"/>
  <c r="H157" i="11" s="1"/>
  <c r="E153" i="11"/>
  <c r="H153" i="11" s="1"/>
  <c r="E149" i="11"/>
  <c r="H149" i="11" s="1"/>
  <c r="E145" i="11"/>
  <c r="H145" i="11" s="1"/>
  <c r="D140" i="11"/>
  <c r="E141" i="11"/>
  <c r="E138" i="11"/>
  <c r="H138" i="11" s="1"/>
  <c r="D135" i="11"/>
  <c r="D131" i="11" s="1"/>
  <c r="B135" i="11"/>
  <c r="B131" i="11" s="1"/>
  <c r="E129" i="11"/>
  <c r="E127" i="11"/>
  <c r="H127" i="11" s="1"/>
  <c r="E126" i="11"/>
  <c r="H126" i="11" s="1"/>
  <c r="D123" i="11"/>
  <c r="E117" i="11"/>
  <c r="H117" i="11" s="1"/>
  <c r="D111" i="11"/>
  <c r="E113" i="11"/>
  <c r="H113" i="11" s="1"/>
  <c r="E106" i="11"/>
  <c r="H106" i="11" s="1"/>
  <c r="E102" i="11"/>
  <c r="H102" i="11" s="1"/>
  <c r="E95" i="11"/>
  <c r="H95" i="11" s="1"/>
  <c r="E91" i="11"/>
  <c r="H91" i="11" s="1"/>
  <c r="D87" i="11"/>
  <c r="B87" i="11"/>
  <c r="E84" i="11"/>
  <c r="H84" i="11" s="1"/>
  <c r="D76" i="11"/>
  <c r="E77" i="11"/>
  <c r="E74" i="11"/>
  <c r="H74" i="11" s="1"/>
  <c r="D70" i="11"/>
  <c r="B70" i="11"/>
  <c r="E67" i="11"/>
  <c r="H67" i="11" s="1"/>
  <c r="E63" i="11"/>
  <c r="H63" i="11" s="1"/>
  <c r="D58" i="11"/>
  <c r="E59" i="11"/>
  <c r="E56" i="11"/>
  <c r="H56" i="11" s="1"/>
  <c r="D50" i="11"/>
  <c r="E52" i="11"/>
  <c r="H52" i="11" s="1"/>
  <c r="E43" i="11"/>
  <c r="H43" i="11" s="1"/>
  <c r="D38" i="11"/>
  <c r="E39" i="11"/>
  <c r="D34" i="11"/>
  <c r="E36" i="11"/>
  <c r="H36" i="11" s="1"/>
  <c r="B34" i="11"/>
  <c r="E29" i="11"/>
  <c r="H29" i="11" s="1"/>
  <c r="D23" i="11"/>
  <c r="E25" i="11"/>
  <c r="H25" i="11" s="1"/>
  <c r="E15" i="11"/>
  <c r="H15" i="11" s="1"/>
  <c r="D10" i="11"/>
  <c r="E11" i="11"/>
  <c r="F238" i="11" l="1"/>
  <c r="F279" i="11"/>
  <c r="F232" i="11"/>
  <c r="F221" i="11"/>
  <c r="D122" i="11"/>
  <c r="H129" i="11"/>
  <c r="E14" i="11"/>
  <c r="H14" i="11" s="1"/>
  <c r="G14" i="11"/>
  <c r="G17" i="11"/>
  <c r="E17" i="11"/>
  <c r="H17" i="11" s="1"/>
  <c r="E21" i="11"/>
  <c r="H21" i="11" s="1"/>
  <c r="G21" i="11"/>
  <c r="G53" i="11"/>
  <c r="E53" i="11"/>
  <c r="H53" i="11" s="1"/>
  <c r="E55" i="11"/>
  <c r="H55" i="11" s="1"/>
  <c r="G55" i="11"/>
  <c r="E62" i="11"/>
  <c r="H62" i="11" s="1"/>
  <c r="G62" i="11"/>
  <c r="G64" i="11"/>
  <c r="E64" i="11"/>
  <c r="H64" i="11" s="1"/>
  <c r="E66" i="11"/>
  <c r="H66" i="11" s="1"/>
  <c r="G66" i="11"/>
  <c r="G68" i="11"/>
  <c r="E68" i="11"/>
  <c r="H68" i="11" s="1"/>
  <c r="E73" i="11"/>
  <c r="H73" i="11" s="1"/>
  <c r="G73" i="11"/>
  <c r="E101" i="11"/>
  <c r="H101" i="11" s="1"/>
  <c r="G101" i="11"/>
  <c r="G103" i="11"/>
  <c r="E103" i="11"/>
  <c r="H103" i="11" s="1"/>
  <c r="E105" i="11"/>
  <c r="H105" i="11" s="1"/>
  <c r="G105" i="11"/>
  <c r="G107" i="11"/>
  <c r="E107" i="11"/>
  <c r="H107" i="11" s="1"/>
  <c r="E109" i="11"/>
  <c r="H109" i="11" s="1"/>
  <c r="G109" i="11"/>
  <c r="G26" i="11"/>
  <c r="E26" i="11"/>
  <c r="H26" i="11" s="1"/>
  <c r="E28" i="11"/>
  <c r="H28" i="11" s="1"/>
  <c r="G28" i="11"/>
  <c r="G30" i="11"/>
  <c r="E30" i="11"/>
  <c r="H30" i="11" s="1"/>
  <c r="E32" i="11"/>
  <c r="H32" i="11" s="1"/>
  <c r="G32" i="11"/>
  <c r="E42" i="11"/>
  <c r="H42" i="11" s="1"/>
  <c r="G42" i="11"/>
  <c r="G44" i="11"/>
  <c r="E44" i="11"/>
  <c r="H44" i="11" s="1"/>
  <c r="E48" i="11"/>
  <c r="H48" i="11" s="1"/>
  <c r="G48" i="11"/>
  <c r="E83" i="11"/>
  <c r="G83" i="11"/>
  <c r="G85" i="11"/>
  <c r="E85" i="11"/>
  <c r="H85" i="11" s="1"/>
  <c r="E90" i="11"/>
  <c r="H90" i="11" s="1"/>
  <c r="G90" i="11"/>
  <c r="G92" i="11"/>
  <c r="E92" i="11"/>
  <c r="H92" i="11" s="1"/>
  <c r="E94" i="11"/>
  <c r="H94" i="11" s="1"/>
  <c r="G94" i="11"/>
  <c r="G96" i="11"/>
  <c r="E96" i="11"/>
  <c r="H96" i="11" s="1"/>
  <c r="G114" i="11"/>
  <c r="E114" i="11"/>
  <c r="H114" i="11" s="1"/>
  <c r="E116" i="11"/>
  <c r="H116" i="11" s="1"/>
  <c r="G116" i="11"/>
  <c r="G118" i="11"/>
  <c r="E118" i="11"/>
  <c r="H118" i="11" s="1"/>
  <c r="E120" i="11"/>
  <c r="H120" i="11" s="1"/>
  <c r="G120" i="11"/>
  <c r="H11" i="11"/>
  <c r="G13" i="11"/>
  <c r="F14" i="11"/>
  <c r="H39" i="11"/>
  <c r="G41" i="11"/>
  <c r="F42" i="11"/>
  <c r="H59" i="11"/>
  <c r="F66" i="11"/>
  <c r="H77" i="11"/>
  <c r="B81" i="11"/>
  <c r="F83" i="11"/>
  <c r="F94" i="11"/>
  <c r="B99" i="11"/>
  <c r="F101" i="11"/>
  <c r="G115" i="11"/>
  <c r="F120" i="11"/>
  <c r="E124" i="11"/>
  <c r="G125" i="11"/>
  <c r="E125" i="11"/>
  <c r="H125" i="11" s="1"/>
  <c r="E134" i="11"/>
  <c r="H134" i="11" s="1"/>
  <c r="G134" i="11"/>
  <c r="E163" i="11"/>
  <c r="H163" i="11" s="1"/>
  <c r="G163" i="11"/>
  <c r="G165" i="11"/>
  <c r="E165" i="11"/>
  <c r="H165" i="11" s="1"/>
  <c r="E167" i="11"/>
  <c r="H167" i="11" s="1"/>
  <c r="G167" i="11"/>
  <c r="G169" i="11"/>
  <c r="E169" i="11"/>
  <c r="H169" i="11" s="1"/>
  <c r="E174" i="11"/>
  <c r="H174" i="11" s="1"/>
  <c r="G174" i="11"/>
  <c r="G197" i="11"/>
  <c r="E197" i="11"/>
  <c r="H197" i="11" s="1"/>
  <c r="E199" i="11"/>
  <c r="H199" i="11" s="1"/>
  <c r="G199" i="11"/>
  <c r="E206" i="11"/>
  <c r="H206" i="11" s="1"/>
  <c r="G206" i="11"/>
  <c r="G208" i="11"/>
  <c r="E208" i="11"/>
  <c r="H208" i="11" s="1"/>
  <c r="G219" i="11"/>
  <c r="E219" i="11"/>
  <c r="H219" i="11" s="1"/>
  <c r="G233" i="11"/>
  <c r="E233" i="11"/>
  <c r="H233" i="11" s="1"/>
  <c r="G11" i="11"/>
  <c r="B10" i="11"/>
  <c r="F11" i="11"/>
  <c r="E13" i="11"/>
  <c r="H13" i="11" s="1"/>
  <c r="G15" i="11"/>
  <c r="F15" i="11"/>
  <c r="F17" i="11"/>
  <c r="E19" i="11"/>
  <c r="H19" i="11" s="1"/>
  <c r="B23" i="11"/>
  <c r="G25" i="11"/>
  <c r="F25" i="11"/>
  <c r="E27" i="11"/>
  <c r="H27" i="11" s="1"/>
  <c r="G29" i="11"/>
  <c r="F29" i="11"/>
  <c r="E31" i="11"/>
  <c r="H31" i="11" s="1"/>
  <c r="G36" i="11"/>
  <c r="F36" i="11"/>
  <c r="G39" i="11"/>
  <c r="B38" i="11"/>
  <c r="F39" i="11"/>
  <c r="E41" i="11"/>
  <c r="H41" i="11" s="1"/>
  <c r="G43" i="11"/>
  <c r="F43" i="11"/>
  <c r="E46" i="11"/>
  <c r="H46" i="11" s="1"/>
  <c r="B50" i="11"/>
  <c r="G52" i="11"/>
  <c r="F52" i="11"/>
  <c r="F53" i="11"/>
  <c r="E54" i="11"/>
  <c r="H54" i="11" s="1"/>
  <c r="G56" i="11"/>
  <c r="F56" i="11"/>
  <c r="G59" i="11"/>
  <c r="B58" i="11"/>
  <c r="F59" i="11"/>
  <c r="E61" i="11"/>
  <c r="H61" i="11" s="1"/>
  <c r="G63" i="11"/>
  <c r="F63" i="11"/>
  <c r="E65" i="11"/>
  <c r="H65" i="11" s="1"/>
  <c r="G67" i="11"/>
  <c r="F67" i="11"/>
  <c r="E72" i="11"/>
  <c r="H72" i="11" s="1"/>
  <c r="G74" i="11"/>
  <c r="F74" i="11"/>
  <c r="G77" i="11"/>
  <c r="B76" i="11"/>
  <c r="F77" i="11"/>
  <c r="E79" i="11"/>
  <c r="H79" i="11" s="1"/>
  <c r="D81" i="11"/>
  <c r="G84" i="11"/>
  <c r="F84" i="11"/>
  <c r="E89" i="11"/>
  <c r="H89" i="11" s="1"/>
  <c r="G91" i="11"/>
  <c r="F91" i="11"/>
  <c r="E93" i="11"/>
  <c r="H93" i="11" s="1"/>
  <c r="G95" i="11"/>
  <c r="F95" i="11"/>
  <c r="E97" i="11"/>
  <c r="H97" i="11" s="1"/>
  <c r="D99" i="11"/>
  <c r="G102" i="11"/>
  <c r="F102" i="11"/>
  <c r="F103" i="11"/>
  <c r="E104" i="11"/>
  <c r="H104" i="11" s="1"/>
  <c r="G106" i="11"/>
  <c r="F106" i="11"/>
  <c r="F107" i="11"/>
  <c r="E108" i="11"/>
  <c r="H108" i="11" s="1"/>
  <c r="B111" i="11"/>
  <c r="G113" i="11"/>
  <c r="F113" i="11"/>
  <c r="E115" i="11"/>
  <c r="H115" i="11" s="1"/>
  <c r="G117" i="11"/>
  <c r="F117" i="11"/>
  <c r="E119" i="11"/>
  <c r="H119" i="11" s="1"/>
  <c r="G124" i="11"/>
  <c r="F125" i="11"/>
  <c r="G126" i="11"/>
  <c r="E144" i="11"/>
  <c r="H144" i="11" s="1"/>
  <c r="G144" i="11"/>
  <c r="G146" i="11"/>
  <c r="E146" i="11"/>
  <c r="H146" i="11" s="1"/>
  <c r="E148" i="11"/>
  <c r="H148" i="11" s="1"/>
  <c r="G148" i="11"/>
  <c r="G150" i="11"/>
  <c r="E150" i="11"/>
  <c r="H150" i="11" s="1"/>
  <c r="E152" i="11"/>
  <c r="H152" i="11" s="1"/>
  <c r="G152" i="11"/>
  <c r="G154" i="11"/>
  <c r="E154" i="11"/>
  <c r="H154" i="11" s="1"/>
  <c r="E156" i="11"/>
  <c r="H156" i="11" s="1"/>
  <c r="G156" i="11"/>
  <c r="G158" i="11"/>
  <c r="E158" i="11"/>
  <c r="H158" i="11" s="1"/>
  <c r="G179" i="11"/>
  <c r="E179" i="11"/>
  <c r="H179" i="11" s="1"/>
  <c r="E181" i="11"/>
  <c r="H181" i="11" s="1"/>
  <c r="G181" i="11"/>
  <c r="G183" i="11"/>
  <c r="E183" i="11"/>
  <c r="H183" i="11" s="1"/>
  <c r="E188" i="11"/>
  <c r="H188" i="11" s="1"/>
  <c r="G188" i="11"/>
  <c r="G190" i="11"/>
  <c r="E190" i="11"/>
  <c r="H190" i="11" s="1"/>
  <c r="E192" i="11"/>
  <c r="H192" i="11" s="1"/>
  <c r="G192" i="11"/>
  <c r="E213" i="11"/>
  <c r="H213" i="11" s="1"/>
  <c r="G213" i="11"/>
  <c r="G215" i="11"/>
  <c r="E215" i="11"/>
  <c r="H215" i="11" s="1"/>
  <c r="G223" i="11"/>
  <c r="E223" i="11"/>
  <c r="H223" i="11" s="1"/>
  <c r="G236" i="11"/>
  <c r="E236" i="11"/>
  <c r="H236" i="11" s="1"/>
  <c r="G243" i="11"/>
  <c r="E243" i="11"/>
  <c r="H243" i="11" s="1"/>
  <c r="G251" i="11"/>
  <c r="E251" i="11"/>
  <c r="H251" i="11" s="1"/>
  <c r="G260" i="11"/>
  <c r="E260" i="11"/>
  <c r="H260" i="11" s="1"/>
  <c r="G265" i="11"/>
  <c r="E265" i="11"/>
  <c r="F126" i="11"/>
  <c r="H141" i="11"/>
  <c r="G147" i="11"/>
  <c r="G155" i="11"/>
  <c r="B161" i="11"/>
  <c r="G198" i="11"/>
  <c r="H203" i="11"/>
  <c r="G209" i="11"/>
  <c r="G229" i="11"/>
  <c r="G234" i="11"/>
  <c r="G240" i="11"/>
  <c r="B247" i="11"/>
  <c r="B254" i="11"/>
  <c r="G271" i="11"/>
  <c r="G310" i="11"/>
  <c r="E310" i="11"/>
  <c r="C319" i="11"/>
  <c r="H317" i="11"/>
  <c r="F317" i="11"/>
  <c r="G318" i="11"/>
  <c r="E318" i="11"/>
  <c r="G127" i="11"/>
  <c r="F127" i="11"/>
  <c r="G129" i="11"/>
  <c r="B128" i="11"/>
  <c r="F129" i="11"/>
  <c r="E133" i="11"/>
  <c r="H133" i="11" s="1"/>
  <c r="G138" i="11"/>
  <c r="F138" i="11"/>
  <c r="G141" i="11"/>
  <c r="B140" i="11"/>
  <c r="F141" i="11"/>
  <c r="E143" i="11"/>
  <c r="H143" i="11" s="1"/>
  <c r="G145" i="11"/>
  <c r="F145" i="11"/>
  <c r="F146" i="11"/>
  <c r="E147" i="11"/>
  <c r="H147" i="11" s="1"/>
  <c r="G149" i="11"/>
  <c r="F149" i="11"/>
  <c r="F150" i="11"/>
  <c r="E151" i="11"/>
  <c r="H151" i="11" s="1"/>
  <c r="G153" i="11"/>
  <c r="F153" i="11"/>
  <c r="F154" i="11"/>
  <c r="E155" i="11"/>
  <c r="H155" i="11" s="1"/>
  <c r="G157" i="11"/>
  <c r="F157" i="11"/>
  <c r="F158" i="11"/>
  <c r="E159" i="11"/>
  <c r="H159" i="11" s="1"/>
  <c r="D161" i="11"/>
  <c r="G164" i="11"/>
  <c r="F164" i="11"/>
  <c r="F165" i="11"/>
  <c r="E166" i="11"/>
  <c r="H166" i="11" s="1"/>
  <c r="G168" i="11"/>
  <c r="F168" i="11"/>
  <c r="F169" i="11"/>
  <c r="E173" i="11"/>
  <c r="H173" i="11" s="1"/>
  <c r="B176" i="11"/>
  <c r="G178" i="11"/>
  <c r="F178" i="11"/>
  <c r="F179" i="11"/>
  <c r="E180" i="11"/>
  <c r="H180" i="11" s="1"/>
  <c r="G182" i="11"/>
  <c r="F182" i="11"/>
  <c r="F183" i="11"/>
  <c r="E187" i="11"/>
  <c r="H187" i="11" s="1"/>
  <c r="G189" i="11"/>
  <c r="F189" i="11"/>
  <c r="F190" i="11"/>
  <c r="E191" i="11"/>
  <c r="H191" i="11" s="1"/>
  <c r="B194" i="11"/>
  <c r="G196" i="11"/>
  <c r="F196" i="11"/>
  <c r="F197" i="11"/>
  <c r="E198" i="11"/>
  <c r="H198" i="11" s="1"/>
  <c r="G200" i="11"/>
  <c r="F200" i="11"/>
  <c r="G203" i="11"/>
  <c r="B202" i="11"/>
  <c r="F203" i="11"/>
  <c r="E205" i="11"/>
  <c r="H205" i="11" s="1"/>
  <c r="G207" i="11"/>
  <c r="F207" i="11"/>
  <c r="F208" i="11"/>
  <c r="E209" i="11"/>
  <c r="H209" i="11" s="1"/>
  <c r="D211" i="11"/>
  <c r="G214" i="11"/>
  <c r="F214" i="11"/>
  <c r="F218" i="11"/>
  <c r="G218" i="11"/>
  <c r="G220" i="11"/>
  <c r="F225" i="11"/>
  <c r="G225" i="11"/>
  <c r="H227" i="11"/>
  <c r="F230" i="11"/>
  <c r="G230" i="11"/>
  <c r="F235" i="11"/>
  <c r="G235" i="11"/>
  <c r="F241" i="11"/>
  <c r="G241" i="11"/>
  <c r="F249" i="11"/>
  <c r="G249" i="11"/>
  <c r="F256" i="11"/>
  <c r="G256" i="11"/>
  <c r="H313" i="11"/>
  <c r="F313" i="11"/>
  <c r="G314" i="11"/>
  <c r="E314" i="11"/>
  <c r="F216" i="11"/>
  <c r="G216" i="11"/>
  <c r="E217" i="11"/>
  <c r="H217" i="11" s="1"/>
  <c r="E220" i="11"/>
  <c r="H220" i="11" s="1"/>
  <c r="G222" i="11"/>
  <c r="F222" i="11"/>
  <c r="E224" i="11"/>
  <c r="H224" i="11" s="1"/>
  <c r="G227" i="11"/>
  <c r="B226" i="11"/>
  <c r="B211" i="11" s="1"/>
  <c r="F227" i="11"/>
  <c r="E229" i="11"/>
  <c r="H229" i="11" s="1"/>
  <c r="E231" i="11"/>
  <c r="H231" i="11" s="1"/>
  <c r="E234" i="11"/>
  <c r="H234" i="11" s="1"/>
  <c r="E237" i="11"/>
  <c r="H237" i="11" s="1"/>
  <c r="G239" i="11"/>
  <c r="F239" i="11"/>
  <c r="E240" i="11"/>
  <c r="H240" i="11" s="1"/>
  <c r="F243" i="11"/>
  <c r="E245" i="11"/>
  <c r="H245" i="11" s="1"/>
  <c r="D247" i="11"/>
  <c r="G250" i="11"/>
  <c r="F250" i="11"/>
  <c r="F251" i="11"/>
  <c r="E252" i="11"/>
  <c r="H252" i="11" s="1"/>
  <c r="G258" i="11"/>
  <c r="F258" i="11"/>
  <c r="F260" i="11"/>
  <c r="E262" i="11"/>
  <c r="H262" i="11" s="1"/>
  <c r="B264" i="11"/>
  <c r="B273" i="11"/>
  <c r="B304" i="11" s="1"/>
  <c r="H311" i="11"/>
  <c r="F311" i="11"/>
  <c r="G312" i="11"/>
  <c r="E312" i="11"/>
  <c r="H315" i="11"/>
  <c r="F315" i="11"/>
  <c r="G316" i="11"/>
  <c r="E316" i="11"/>
  <c r="E266" i="11"/>
  <c r="H266" i="11" s="1"/>
  <c r="H275" i="11"/>
  <c r="F275" i="11"/>
  <c r="G276" i="11"/>
  <c r="E276" i="11"/>
  <c r="H277" i="11"/>
  <c r="F277" i="11"/>
  <c r="G278" i="11"/>
  <c r="E278" i="11"/>
  <c r="G281" i="11"/>
  <c r="E281" i="11"/>
  <c r="H283" i="11"/>
  <c r="F283" i="11"/>
  <c r="G285" i="11"/>
  <c r="E285" i="11"/>
  <c r="H287" i="11"/>
  <c r="F287" i="11"/>
  <c r="G289" i="11"/>
  <c r="E289" i="11"/>
  <c r="H291" i="11"/>
  <c r="F291" i="11"/>
  <c r="G293" i="11"/>
  <c r="E293" i="11"/>
  <c r="H295" i="11"/>
  <c r="F295" i="11"/>
  <c r="G297" i="11"/>
  <c r="E297" i="11"/>
  <c r="H301" i="11"/>
  <c r="F301" i="11"/>
  <c r="I5" i="6"/>
  <c r="K6" i="6"/>
  <c r="K5" i="6"/>
  <c r="L5" i="6" s="1"/>
  <c r="M5" i="6" s="1"/>
  <c r="N5" i="6" s="1"/>
  <c r="O5" i="6" s="1"/>
  <c r="P5" i="6" s="1"/>
  <c r="Q5" i="6" s="1"/>
  <c r="I6" i="6"/>
  <c r="F213" i="11" l="1"/>
  <c r="F206" i="11"/>
  <c r="F199" i="11"/>
  <c r="F192" i="11"/>
  <c r="F118" i="11"/>
  <c r="F114" i="11"/>
  <c r="F85" i="11"/>
  <c r="F44" i="11"/>
  <c r="F30" i="11"/>
  <c r="F26" i="11"/>
  <c r="F163" i="11"/>
  <c r="F156" i="11"/>
  <c r="F148" i="11"/>
  <c r="F116" i="11"/>
  <c r="F109" i="11"/>
  <c r="F90" i="11"/>
  <c r="F73" i="11"/>
  <c r="F62" i="11"/>
  <c r="F48" i="11"/>
  <c r="F32" i="11"/>
  <c r="F236" i="11"/>
  <c r="F219" i="11"/>
  <c r="F151" i="11"/>
  <c r="F252" i="11"/>
  <c r="F245" i="11"/>
  <c r="F231" i="11"/>
  <c r="F233" i="11"/>
  <c r="F237" i="11"/>
  <c r="F217" i="11"/>
  <c r="F223" i="11"/>
  <c r="F215" i="11"/>
  <c r="F224" i="11"/>
  <c r="F205" i="11"/>
  <c r="F180" i="11"/>
  <c r="F166" i="11"/>
  <c r="D268" i="11"/>
  <c r="D306" i="11" s="1"/>
  <c r="D321" i="11" s="1"/>
  <c r="F159" i="11"/>
  <c r="F143" i="11"/>
  <c r="F119" i="11"/>
  <c r="G79" i="11"/>
  <c r="F72" i="11"/>
  <c r="F46" i="11"/>
  <c r="F19" i="11"/>
  <c r="H297" i="11"/>
  <c r="F297" i="11"/>
  <c r="H293" i="11"/>
  <c r="F293" i="11"/>
  <c r="H289" i="11"/>
  <c r="F289" i="11"/>
  <c r="H285" i="11"/>
  <c r="F285" i="11"/>
  <c r="H281" i="11"/>
  <c r="F281" i="11"/>
  <c r="H278" i="11"/>
  <c r="F278" i="11"/>
  <c r="H276" i="11"/>
  <c r="F276" i="11"/>
  <c r="E274" i="11"/>
  <c r="C273" i="11"/>
  <c r="C304" i="11" s="1"/>
  <c r="E255" i="11"/>
  <c r="C254" i="11"/>
  <c r="E248" i="11"/>
  <c r="C247" i="11"/>
  <c r="F314" i="11"/>
  <c r="H314" i="11"/>
  <c r="F262" i="11"/>
  <c r="G228" i="11"/>
  <c r="G226" i="11" s="1"/>
  <c r="E228" i="11"/>
  <c r="C226" i="11"/>
  <c r="E212" i="11"/>
  <c r="C211" i="11"/>
  <c r="E162" i="11"/>
  <c r="C161" i="11"/>
  <c r="G128" i="11"/>
  <c r="B123" i="11"/>
  <c r="B122" i="11" s="1"/>
  <c r="B268" i="11" s="1"/>
  <c r="B306" i="11" s="1"/>
  <c r="B321" i="11" s="1"/>
  <c r="F310" i="11"/>
  <c r="E319" i="11"/>
  <c r="H310" i="11"/>
  <c r="G248" i="11"/>
  <c r="G212" i="11"/>
  <c r="G204" i="11"/>
  <c r="E204" i="11"/>
  <c r="C202" i="11"/>
  <c r="G191" i="11"/>
  <c r="F187" i="11"/>
  <c r="C185" i="11"/>
  <c r="G186" i="11"/>
  <c r="E186" i="11"/>
  <c r="F173" i="11"/>
  <c r="C171" i="11"/>
  <c r="G172" i="11"/>
  <c r="E172" i="11"/>
  <c r="G142" i="11"/>
  <c r="E142" i="11"/>
  <c r="C140" i="11"/>
  <c r="F133" i="11"/>
  <c r="G132" i="11"/>
  <c r="E132" i="11"/>
  <c r="H265" i="11"/>
  <c r="E264" i="11"/>
  <c r="H264" i="11" s="1"/>
  <c r="G123" i="11"/>
  <c r="E82" i="11"/>
  <c r="C81" i="11"/>
  <c r="C50" i="11"/>
  <c r="E51" i="11"/>
  <c r="G51" i="11"/>
  <c r="C23" i="11"/>
  <c r="E24" i="11"/>
  <c r="G24" i="11"/>
  <c r="H124" i="11"/>
  <c r="G108" i="11"/>
  <c r="F104" i="11"/>
  <c r="F97" i="11"/>
  <c r="G93" i="11"/>
  <c r="F89" i="11"/>
  <c r="C87" i="11"/>
  <c r="G88" i="11"/>
  <c r="E88" i="11"/>
  <c r="G82" i="11"/>
  <c r="G81" i="11" s="1"/>
  <c r="C70" i="11"/>
  <c r="G71" i="11"/>
  <c r="E71" i="11"/>
  <c r="F65" i="11"/>
  <c r="G61" i="11"/>
  <c r="F54" i="11"/>
  <c r="G31" i="11"/>
  <c r="F27" i="11"/>
  <c r="E271" i="11"/>
  <c r="F265" i="11"/>
  <c r="F316" i="11"/>
  <c r="H316" i="11"/>
  <c r="F312" i="11"/>
  <c r="H312" i="11"/>
  <c r="G274" i="11"/>
  <c r="G273" i="11" s="1"/>
  <c r="G304" i="11" s="1"/>
  <c r="F266" i="11"/>
  <c r="G266" i="11"/>
  <c r="G264" i="11" s="1"/>
  <c r="G262" i="11"/>
  <c r="G252" i="11"/>
  <c r="G245" i="11"/>
  <c r="G237" i="11"/>
  <c r="G231" i="11"/>
  <c r="F220" i="11"/>
  <c r="C194" i="11"/>
  <c r="E195" i="11"/>
  <c r="G195" i="11"/>
  <c r="G194" i="11" s="1"/>
  <c r="C176" i="11"/>
  <c r="E177" i="11"/>
  <c r="G177" i="11"/>
  <c r="C135" i="11"/>
  <c r="C131" i="11" s="1"/>
  <c r="E136" i="11"/>
  <c r="G136" i="11"/>
  <c r="G135" i="11" s="1"/>
  <c r="F318" i="11"/>
  <c r="H318" i="11"/>
  <c r="G319" i="11"/>
  <c r="G255" i="11"/>
  <c r="G254" i="11" s="1"/>
  <c r="F240" i="11"/>
  <c r="F234" i="11"/>
  <c r="F229" i="11"/>
  <c r="G224" i="11"/>
  <c r="G217" i="11"/>
  <c r="F209" i="11"/>
  <c r="G205" i="11"/>
  <c r="F198" i="11"/>
  <c r="F191" i="11"/>
  <c r="F188" i="11"/>
  <c r="G187" i="11"/>
  <c r="F181" i="11"/>
  <c r="G180" i="11"/>
  <c r="F174" i="11"/>
  <c r="G173" i="11"/>
  <c r="F167" i="11"/>
  <c r="G166" i="11"/>
  <c r="G162" i="11"/>
  <c r="G159" i="11"/>
  <c r="F155" i="11"/>
  <c r="F152" i="11"/>
  <c r="G151" i="11"/>
  <c r="F147" i="11"/>
  <c r="F144" i="11"/>
  <c r="G143" i="11"/>
  <c r="F134" i="11"/>
  <c r="G133" i="11"/>
  <c r="G130" i="11"/>
  <c r="E130" i="11"/>
  <c r="E128" i="11" s="1"/>
  <c r="F128" i="11" s="1"/>
  <c r="F124" i="11"/>
  <c r="C264" i="11"/>
  <c r="C111" i="11"/>
  <c r="E112" i="11"/>
  <c r="G112" i="11"/>
  <c r="E100" i="11"/>
  <c r="C99" i="11"/>
  <c r="F96" i="11"/>
  <c r="F92" i="11"/>
  <c r="F68" i="11"/>
  <c r="F64" i="11"/>
  <c r="C34" i="11"/>
  <c r="E35" i="11"/>
  <c r="G35" i="11"/>
  <c r="G34" i="11" s="1"/>
  <c r="C123" i="11"/>
  <c r="G119" i="11"/>
  <c r="F115" i="11"/>
  <c r="F108" i="11"/>
  <c r="F105" i="11"/>
  <c r="G104" i="11"/>
  <c r="G100" i="11"/>
  <c r="G97" i="11"/>
  <c r="F93" i="11"/>
  <c r="G89" i="11"/>
  <c r="F79" i="11"/>
  <c r="G78" i="11"/>
  <c r="E78" i="11"/>
  <c r="C76" i="11"/>
  <c r="G72" i="11"/>
  <c r="G65" i="11"/>
  <c r="F61" i="11"/>
  <c r="G60" i="11"/>
  <c r="G58" i="11" s="1"/>
  <c r="E60" i="11"/>
  <c r="C58" i="11"/>
  <c r="F55" i="11"/>
  <c r="G54" i="11"/>
  <c r="G46" i="11"/>
  <c r="F41" i="11"/>
  <c r="G40" i="11"/>
  <c r="G38" i="11" s="1"/>
  <c r="E40" i="11"/>
  <c r="C38" i="11"/>
  <c r="F31" i="11"/>
  <c r="F28" i="11"/>
  <c r="G27" i="11"/>
  <c r="F21" i="11"/>
  <c r="G19" i="11"/>
  <c r="F13" i="11"/>
  <c r="G12" i="11"/>
  <c r="G10" i="11" s="1"/>
  <c r="E12" i="11"/>
  <c r="C10" i="11"/>
  <c r="L6" i="6"/>
  <c r="K7" i="6"/>
  <c r="B7" i="6" s="1"/>
  <c r="G202" i="11" l="1"/>
  <c r="G99" i="11"/>
  <c r="G140" i="11"/>
  <c r="E123" i="11"/>
  <c r="H128" i="11"/>
  <c r="G87" i="11"/>
  <c r="G76" i="11"/>
  <c r="G50" i="11"/>
  <c r="G23" i="11"/>
  <c r="H12" i="11"/>
  <c r="E10" i="11"/>
  <c r="F12" i="11"/>
  <c r="F10" i="11" s="1"/>
  <c r="H60" i="11"/>
  <c r="F60" i="11"/>
  <c r="F58" i="11" s="1"/>
  <c r="E58" i="11"/>
  <c r="H58" i="11" s="1"/>
  <c r="H78" i="11"/>
  <c r="E76" i="11"/>
  <c r="H76" i="11" s="1"/>
  <c r="F78" i="11"/>
  <c r="F76" i="11" s="1"/>
  <c r="C122" i="11"/>
  <c r="C268" i="11" s="1"/>
  <c r="C306" i="11" s="1"/>
  <c r="C321" i="11" s="1"/>
  <c r="H35" i="11"/>
  <c r="E34" i="11"/>
  <c r="H34" i="11" s="1"/>
  <c r="F35" i="11"/>
  <c r="F34" i="11" s="1"/>
  <c r="H100" i="11"/>
  <c r="E99" i="11"/>
  <c r="H99" i="11" s="1"/>
  <c r="F100" i="11"/>
  <c r="F99" i="11" s="1"/>
  <c r="H112" i="11"/>
  <c r="E111" i="11"/>
  <c r="H111" i="11" s="1"/>
  <c r="F112" i="11"/>
  <c r="F111" i="11" s="1"/>
  <c r="H130" i="11"/>
  <c r="F130" i="11"/>
  <c r="H136" i="11"/>
  <c r="H135" i="11" s="1"/>
  <c r="E135" i="11"/>
  <c r="F136" i="11"/>
  <c r="F135" i="11" s="1"/>
  <c r="H177" i="11"/>
  <c r="E176" i="11"/>
  <c r="H176" i="11" s="1"/>
  <c r="F177" i="11"/>
  <c r="F176" i="11" s="1"/>
  <c r="F264" i="11"/>
  <c r="H271" i="11"/>
  <c r="F271" i="11"/>
  <c r="G70" i="11"/>
  <c r="H82" i="11"/>
  <c r="E81" i="11"/>
  <c r="H81" i="11" s="1"/>
  <c r="F82" i="11"/>
  <c r="F81" i="11" s="1"/>
  <c r="G131" i="11"/>
  <c r="H142" i="11"/>
  <c r="E140" i="11"/>
  <c r="H140" i="11" s="1"/>
  <c r="F142" i="11"/>
  <c r="F140" i="11" s="1"/>
  <c r="H172" i="11"/>
  <c r="E171" i="11"/>
  <c r="H171" i="11" s="1"/>
  <c r="F172" i="11"/>
  <c r="F171" i="11" s="1"/>
  <c r="H186" i="11"/>
  <c r="E185" i="11"/>
  <c r="H185" i="11" s="1"/>
  <c r="F186" i="11"/>
  <c r="F185" i="11" s="1"/>
  <c r="H204" i="11"/>
  <c r="E202" i="11"/>
  <c r="H202" i="11" s="1"/>
  <c r="F204" i="11"/>
  <c r="F202" i="11" s="1"/>
  <c r="G211" i="11"/>
  <c r="H319" i="11"/>
  <c r="H212" i="11"/>
  <c r="F212" i="11"/>
  <c r="H228" i="11"/>
  <c r="E226" i="11"/>
  <c r="H226" i="11" s="1"/>
  <c r="F228" i="11"/>
  <c r="F226" i="11" s="1"/>
  <c r="H40" i="11"/>
  <c r="E38" i="11"/>
  <c r="H38" i="11" s="1"/>
  <c r="F40" i="11"/>
  <c r="F38" i="11" s="1"/>
  <c r="G111" i="11"/>
  <c r="F123" i="11"/>
  <c r="G161" i="11"/>
  <c r="G176" i="11"/>
  <c r="H195" i="11"/>
  <c r="E194" i="11"/>
  <c r="H194" i="11" s="1"/>
  <c r="F195" i="11"/>
  <c r="F194" i="11" s="1"/>
  <c r="H71" i="11"/>
  <c r="E70" i="11"/>
  <c r="H70" i="11" s="1"/>
  <c r="F71" i="11"/>
  <c r="F70" i="11" s="1"/>
  <c r="H88" i="11"/>
  <c r="E87" i="11"/>
  <c r="H87" i="11" s="1"/>
  <c r="F88" i="11"/>
  <c r="F87" i="11" s="1"/>
  <c r="H123" i="11"/>
  <c r="H24" i="11"/>
  <c r="E23" i="11"/>
  <c r="H23" i="11" s="1"/>
  <c r="F24" i="11"/>
  <c r="F23" i="11" s="1"/>
  <c r="H51" i="11"/>
  <c r="E50" i="11"/>
  <c r="H50" i="11" s="1"/>
  <c r="F51" i="11"/>
  <c r="F50" i="11" s="1"/>
  <c r="G122" i="11"/>
  <c r="H132" i="11"/>
  <c r="E131" i="11"/>
  <c r="H131" i="11" s="1"/>
  <c r="F132" i="11"/>
  <c r="G171" i="11"/>
  <c r="G185" i="11"/>
  <c r="G247" i="11"/>
  <c r="F319" i="11"/>
  <c r="H162" i="11"/>
  <c r="E161" i="11"/>
  <c r="H161" i="11" s="1"/>
  <c r="F162" i="11"/>
  <c r="F161" i="11" s="1"/>
  <c r="H248" i="11"/>
  <c r="E247" i="11"/>
  <c r="H247" i="11" s="1"/>
  <c r="F248" i="11"/>
  <c r="F247" i="11" s="1"/>
  <c r="H255" i="11"/>
  <c r="E254" i="11"/>
  <c r="H254" i="11" s="1"/>
  <c r="F255" i="11"/>
  <c r="F254" i="11" s="1"/>
  <c r="H274" i="11"/>
  <c r="E273" i="11"/>
  <c r="H273" i="11" s="1"/>
  <c r="F274" i="11"/>
  <c r="F273" i="11" s="1"/>
  <c r="L7" i="6"/>
  <c r="C7" i="6" s="1"/>
  <c r="M6" i="6"/>
  <c r="F211" i="11" l="1"/>
  <c r="G268" i="11"/>
  <c r="G306" i="11" s="1"/>
  <c r="G321" i="11" s="1"/>
  <c r="H10" i="11"/>
  <c r="F131" i="11"/>
  <c r="E122" i="11"/>
  <c r="H122" i="11" s="1"/>
  <c r="F122" i="11"/>
  <c r="E211" i="11"/>
  <c r="H211" i="11" s="1"/>
  <c r="F304" i="11"/>
  <c r="E304" i="11"/>
  <c r="N6" i="6"/>
  <c r="M7" i="6"/>
  <c r="D7" i="6" s="1"/>
  <c r="F268" i="11" l="1"/>
  <c r="F306" i="11" s="1"/>
  <c r="F321" i="11" s="1"/>
  <c r="H304" i="11"/>
  <c r="E268" i="11"/>
  <c r="H268" i="11" s="1"/>
  <c r="N7" i="6"/>
  <c r="E7" i="6" s="1"/>
  <c r="O6" i="6"/>
  <c r="E306" i="11" l="1"/>
  <c r="P6" i="6"/>
  <c r="O7" i="6"/>
  <c r="F7" i="6" s="1"/>
  <c r="H306" i="11" l="1"/>
  <c r="E321" i="11"/>
  <c r="H321" i="11" s="1"/>
  <c r="P7" i="6"/>
  <c r="G7" i="6" s="1"/>
  <c r="Q6" i="6"/>
  <c r="Q7" i="6" s="1"/>
  <c r="H7" i="6" s="1"/>
</calcChain>
</file>

<file path=xl/sharedStrings.xml><?xml version="1.0" encoding="utf-8"?>
<sst xmlns="http://schemas.openxmlformats.org/spreadsheetml/2006/main" count="381" uniqueCount="354">
  <si>
    <t>All Departments</t>
  </si>
  <si>
    <t>in millions</t>
  </si>
  <si>
    <t>CUMULATIVE</t>
  </si>
  <si>
    <t>JAN</t>
  </si>
  <si>
    <t>FEB</t>
  </si>
  <si>
    <t>MAR</t>
  </si>
  <si>
    <t>APR</t>
  </si>
  <si>
    <t>Monthly NCA Credited</t>
  </si>
  <si>
    <t>Monthly NCA Utilized</t>
  </si>
  <si>
    <t>MAY</t>
  </si>
  <si>
    <t>JUNE</t>
  </si>
  <si>
    <t>JULY</t>
  </si>
  <si>
    <t>AS OF JULY</t>
  </si>
  <si>
    <t>NCA UtiIized / NCAs Credited - Cumulative</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</si>
  <si>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</si>
  <si>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</si>
  <si>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</si>
  <si>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</si>
  <si>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</si>
  <si>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</si>
  <si>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</si>
  <si>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</si>
  <si>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</si>
  <si>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July</t>
  </si>
  <si>
    <t>As of end        July</t>
  </si>
  <si>
    <t>As of end       July</t>
  </si>
  <si>
    <t>As of end     July</t>
  </si>
  <si>
    <t>As of end July</t>
  </si>
  <si>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</si>
  <si>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</si>
  <si>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</si>
  <si>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</si>
  <si>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</si>
  <si>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</si>
  <si>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</si>
  <si>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</si>
  <si>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</si>
  <si>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</si>
  <si>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</si>
  <si>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</si>
  <si>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</si>
  <si>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</si>
  <si>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</si>
  <si>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</si>
  <si>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</si>
  <si>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</si>
  <si>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</si>
  <si>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</si>
  <si>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</si>
  <si>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</si>
  <si>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</si>
  <si>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</si>
  <si>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</si>
  <si>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</si>
  <si>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</si>
  <si>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</si>
  <si>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</si>
  <si>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</si>
  <si>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</si>
  <si>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</si>
  <si>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</si>
  <si>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</si>
  <si>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</si>
  <si>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</si>
  <si>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</si>
  <si>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</si>
  <si>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</si>
  <si>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</si>
  <si>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</si>
  <si>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</si>
  <si>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</si>
  <si>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</si>
  <si>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</si>
  <si>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</si>
  <si>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</si>
  <si>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</si>
  <si>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</si>
  <si>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</si>
  <si>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</si>
  <si>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ALGU: inclusive of IRA, special shares for LGUs, MMDA and other transfers to LGUs</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</si>
  <si>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</si>
  <si>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</si>
  <si>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</si>
  <si>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</si>
  <si>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</si>
  <si>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</si>
  <si>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</si>
  <si>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</si>
  <si>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</si>
  <si>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</si>
  <si>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</si>
  <si>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</si>
  <si>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</si>
  <si>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</si>
  <si>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</si>
  <si>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</si>
  <si>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</si>
  <si>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</si>
  <si>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</si>
  <si>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</si>
  <si>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</si>
  <si>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</si>
  <si>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</si>
  <si>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</si>
  <si>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</si>
  <si>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</si>
  <si>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</si>
  <si>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</si>
  <si>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</si>
  <si>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</si>
  <si>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</si>
  <si>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</si>
  <si>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</si>
  <si>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</si>
  <si>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</si>
  <si>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</si>
  <si>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</si>
  <si>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</si>
  <si>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</si>
  <si>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</si>
  <si>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</si>
  <si>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</si>
  <si>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</si>
  <si>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</si>
  <si>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</si>
  <si>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</si>
  <si>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</si>
  <si>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</si>
  <si>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</si>
  <si>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</si>
  <si>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</si>
  <si>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</si>
  <si>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</si>
  <si>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</si>
  <si>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</si>
  <si>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</si>
  <si>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</si>
  <si>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</si>
  <si>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</si>
  <si>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</si>
  <si>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</si>
  <si>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</si>
  <si>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</si>
  <si>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</si>
  <si>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</si>
  <si>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</si>
  <si>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</si>
  <si>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</si>
  <si>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</si>
  <si>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</si>
  <si>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</si>
  <si>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</si>
  <si>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</si>
  <si>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</si>
  <si>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</si>
  <si>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</si>
  <si>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</si>
  <si>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</si>
  <si>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</si>
  <si>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</si>
  <si>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</si>
  <si>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</si>
  <si>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</si>
  <si>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</si>
  <si>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</si>
  <si>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</si>
  <si>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</si>
  <si>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</si>
  <si>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</si>
  <si>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</si>
  <si>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</si>
  <si>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</si>
  <si>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</si>
  <si>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</si>
  <si>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</si>
  <si>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</si>
  <si>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</si>
  <si>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</si>
  <si>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</si>
  <si>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</si>
  <si>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</si>
  <si>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</si>
  <si>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</si>
  <si>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</si>
  <si>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</si>
  <si>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</si>
  <si>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</si>
  <si>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</si>
  <si>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</si>
  <si>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</si>
  <si>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</si>
  <si>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</si>
  <si>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</si>
  <si>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</si>
  <si>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</si>
  <si>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</si>
  <si>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</si>
  <si>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</si>
  <si>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</si>
  <si>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</si>
  <si>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</si>
  <si>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</si>
  <si>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</si>
  <si>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</si>
  <si>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</si>
  <si>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</si>
  <si>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</si>
  <si>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</si>
  <si>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</si>
  <si>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</si>
  <si>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</si>
  <si>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</si>
  <si>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</si>
  <si>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</si>
  <si>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</si>
  <si>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</si>
  <si>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</si>
  <si>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</si>
  <si>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</si>
  <si>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</si>
  <si>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</si>
  <si>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</si>
  <si>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</si>
  <si>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</si>
  <si>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</si>
  <si>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</si>
  <si>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</si>
  <si>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</si>
  <si>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</si>
  <si>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</si>
  <si>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</si>
  <si>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</si>
  <si>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</si>
  <si>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</si>
  <si>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</si>
  <si>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</si>
  <si>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</si>
  <si>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</si>
  <si>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</si>
  <si>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</si>
  <si>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</si>
  <si>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</si>
  <si>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</si>
  <si>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</si>
  <si>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</si>
  <si>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</si>
  <si>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</si>
  <si>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</si>
  <si>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</si>
  <si>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</si>
  <si>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</si>
  <si>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</si>
  <si>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</si>
  <si>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FDCP</t>
  </si>
  <si>
    <t xml:space="preserve">    GAB</t>
  </si>
  <si>
    <t xml:space="preserve">    GCGOCC</t>
  </si>
  <si>
    <t xml:space="preserve">    HLURB</t>
  </si>
  <si>
    <t xml:space="preserve">    HUDCC</t>
  </si>
  <si>
    <t xml:space="preserve">    MDA</t>
  </si>
  <si>
    <t xml:space="preserve">    MTRCB</t>
  </si>
  <si>
    <t xml:space="preserve">    NCCA</t>
  </si>
  <si>
    <t xml:space="preserve">     NCCA-Proper</t>
  </si>
  <si>
    <t xml:space="preserve">     NLP</t>
  </si>
  <si>
    <t xml:space="preserve">   NCIP</t>
  </si>
  <si>
    <t xml:space="preserve">   NICA</t>
  </si>
  <si>
    <t xml:space="preserve">   NSC  </t>
  </si>
  <si>
    <t xml:space="preserve">   NYC</t>
  </si>
  <si>
    <t xml:space="preserve">   OPAPP</t>
  </si>
  <si>
    <t xml:space="preserve">   PRRC</t>
  </si>
  <si>
    <t xml:space="preserve">   PDEA</t>
  </si>
  <si>
    <t xml:space="preserve">   PHILRACOM</t>
  </si>
  <si>
    <t xml:space="preserve">   PSC  </t>
  </si>
  <si>
    <t xml:space="preserve">   PCUP</t>
  </si>
  <si>
    <t xml:space="preserve">   PLLO</t>
  </si>
  <si>
    <t xml:space="preserve">   PMS</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</si>
  <si>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</si>
  <si>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</si>
  <si>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</si>
  <si>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</si>
  <si>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</si>
  <si>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</si>
  <si>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</si>
  <si>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</si>
  <si>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</si>
  <si>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</si>
  <si>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</si>
  <si>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</si>
  <si>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</si>
  <si>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</si>
  <si>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</si>
  <si>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</si>
  <si>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</si>
  <si>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</si>
  <si>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</si>
  <si>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</si>
  <si>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</si>
  <si>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</si>
  <si>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</si>
  <si>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</si>
  <si>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</si>
  <si>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</si>
  <si>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</si>
  <si>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</si>
  <si>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</si>
  <si>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</si>
  <si>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</si>
  <si>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</si>
  <si>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</si>
  <si>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</si>
  <si>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</si>
  <si>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</si>
  <si>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</si>
  <si>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</si>
  <si>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</si>
  <si>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</si>
  <si>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</si>
  <si>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</si>
  <si>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</si>
  <si>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</si>
  <si>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</si>
  <si>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</si>
  <si>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</si>
  <si>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</si>
  <si>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</si>
  <si>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</si>
  <si>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</si>
  <si>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</si>
  <si>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</si>
  <si>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</si>
  <si>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</si>
  <si>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</si>
  <si>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</si>
  <si>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 xml:space="preserve">    DCP</t>
  </si>
  <si>
    <t xml:space="preserve">    PSRTI</t>
  </si>
  <si>
    <t>NCAs UTILIZED /2</t>
  </si>
  <si>
    <t xml:space="preserve">    LGUs</t>
  </si>
  <si>
    <t>STATUS OF NCA UTILIZATION (Net Trust and Working Fund), as of July 31, 2019</t>
  </si>
  <si>
    <t xml:space="preserve">   FPA</t>
  </si>
  <si>
    <t xml:space="preserve">   NCMF</t>
  </si>
  <si>
    <t xml:space="preserve">   PCW</t>
  </si>
  <si>
    <t xml:space="preserve">   NAPC</t>
  </si>
  <si>
    <t xml:space="preserve">    TESDA</t>
  </si>
  <si>
    <t xml:space="preserve">     CHR</t>
  </si>
  <si>
    <t xml:space="preserve">     HRVVMC</t>
  </si>
  <si>
    <t>NCAs CREDITED VS NCA UTILIZATION, JANUARY-JULY 2019</t>
  </si>
  <si>
    <t>AS OF JULY 31, 2019</t>
  </si>
  <si>
    <t>As of end
Q2</t>
  </si>
  <si>
    <t>Source: Report of MDS-Government Servicing Banks as of July 2019</t>
  </si>
  <si>
    <r>
      <t xml:space="preserve">     Owned and Controlled Corporations</t>
    </r>
    <r>
      <rPr>
        <vertAlign val="superscript"/>
        <sz val="10"/>
        <rFont val="Arial"/>
        <family val="2"/>
      </rPr>
      <t>/6</t>
    </r>
  </si>
  <si>
    <r>
      <t>Allotment to Local Government Units</t>
    </r>
    <r>
      <rPr>
        <vertAlign val="superscript"/>
        <sz val="10"/>
        <rFont val="Arial"/>
        <family val="2"/>
      </rPr>
      <t>/7</t>
    </r>
  </si>
  <si>
    <t>Department of Budget and Management</t>
  </si>
  <si>
    <t xml:space="preserve">     NHCP </t>
  </si>
  <si>
    <t xml:space="preserve">     NAP </t>
  </si>
  <si>
    <t xml:space="preserve">   OMB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</si>
</sst>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_);_(* \(#,##0.0\);_(* &quot;-&quot;??_);_(@_)"/>
  </numFmts>
  <fonts count="40"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30">
    <xf numFmtId="0" fontId="0" fillId="0" borderId="0" xfId="0"/>
    <xf numFmtId="0" fontId="0" fillId="0" borderId="0" xfId="0" applyAlignment="1">
      <alignment horizontal="center"/>
    </xf>
    <xf numFmtId="41" fontId="0" fillId="0" borderId="0" xfId="0" applyNumberFormat="1"/>
    <xf numFmtId="165" fontId="0" fillId="0" borderId="0" xfId="0" applyNumberFormat="1"/>
    <xf numFmtId="164" fontId="0" fillId="0" borderId="0" xfId="0" applyNumberFormat="1"/>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10" xfId="0" applyFont="1" applyBorder="1" applyAlignment="1">
      <alignment horizontal="center" wrapText="1"/>
    </xf>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22" fillId="0" borderId="0" xfId="0" applyNumberFormat="1" applyFont="1"/>
    <xf numFmtId="41" fontId="22" fillId="0" borderId="0" xfId="0" applyNumberFormat="1" applyFont="1"/>
    <xf numFmtId="0" fontId="22" fillId="0" borderId="0" xfId="0" applyFont="1"/>
    <xf numFmtId="41" fontId="25"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11" xfId="0"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0" fontId="26" fillId="24" borderId="0" xfId="0" applyFont="1" applyFill="1" applyAlignment="1"/>
    <xf numFmtId="0" fontId="27" fillId="24" borderId="0" xfId="0" applyFont="1" applyFill="1"/>
    <xf numFmtId="164" fontId="27" fillId="24" borderId="0" xfId="43" applyNumberFormat="1" applyFont="1" applyFill="1" applyBorder="1"/>
    <xf numFmtId="0" fontId="27" fillId="0" borderId="0" xfId="0" applyFont="1" applyFill="1"/>
    <xf numFmtId="0" fontId="28" fillId="24" borderId="0" xfId="0" applyFont="1" applyFill="1" applyBorder="1" applyAlignment="1">
      <alignment horizontal="left"/>
    </xf>
    <xf numFmtId="41" fontId="27" fillId="24"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41" fontId="27" fillId="24" borderId="0" xfId="0" applyNumberFormat="1" applyFont="1" applyFill="1"/>
    <xf numFmtId="0" fontId="29" fillId="24" borderId="0" xfId="0" applyFont="1" applyFill="1" applyBorder="1"/>
    <xf numFmtId="41" fontId="27" fillId="24" borderId="0" xfId="0" applyNumberFormat="1" applyFont="1" applyFill="1" applyBorder="1"/>
    <xf numFmtId="164" fontId="29" fillId="25" borderId="12" xfId="43" applyNumberFormat="1" applyFont="1" applyFill="1" applyBorder="1" applyAlignment="1"/>
    <xf numFmtId="164" fontId="29" fillId="25" borderId="14" xfId="43" applyNumberFormat="1" applyFont="1" applyFill="1" applyBorder="1" applyAlignment="1"/>
    <xf numFmtId="0" fontId="29" fillId="25" borderId="10" xfId="0" applyFont="1" applyFill="1" applyBorder="1" applyAlignment="1">
      <alignment horizontal="center" vertical="center" wrapText="1"/>
    </xf>
    <xf numFmtId="0" fontId="29" fillId="0" borderId="0" xfId="0" applyFont="1" applyAlignment="1">
      <alignment horizontal="center"/>
    </xf>
    <xf numFmtId="164"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4" fontId="36" fillId="0" borderId="11" xfId="43" applyNumberFormat="1" applyFont="1" applyBorder="1" applyAlignment="1">
      <alignment horizontal="right"/>
    </xf>
    <xf numFmtId="164" fontId="37" fillId="0" borderId="0" xfId="43" applyNumberFormat="1" applyFont="1" applyBorder="1" applyAlignment="1"/>
    <xf numFmtId="164" fontId="37" fillId="0" borderId="0" xfId="43" applyNumberFormat="1" applyFont="1" applyFill="1" applyBorder="1" applyAlignment="1"/>
    <xf numFmtId="164" fontId="27" fillId="0" borderId="0" xfId="0" applyNumberFormat="1" applyFont="1"/>
    <xf numFmtId="0" fontId="27" fillId="0" borderId="0" xfId="0" applyFont="1" applyAlignment="1">
      <alignment horizontal="left" indent="1"/>
    </xf>
    <xf numFmtId="164" fontId="36" fillId="0" borderId="0" xfId="43" applyNumberFormat="1" applyFont="1" applyFill="1"/>
    <xf numFmtId="164" fontId="36" fillId="0" borderId="0" xfId="43" applyNumberFormat="1" applyFont="1"/>
    <xf numFmtId="164" fontId="37" fillId="0" borderId="0" xfId="43" applyNumberFormat="1" applyFont="1" applyAlignment="1"/>
    <xf numFmtId="164" fontId="37" fillId="0" borderId="0" xfId="43" applyNumberFormat="1" applyFont="1" applyFill="1" applyAlignment="1"/>
    <xf numFmtId="0" fontId="27" fillId="0" borderId="0" xfId="0" applyFont="1" applyAlignment="1" applyProtection="1">
      <alignment horizontal="left" indent="1"/>
      <protection locked="0"/>
    </xf>
    <xf numFmtId="164" fontId="36" fillId="0" borderId="0" xfId="43" applyNumberFormat="1" applyFont="1" applyBorder="1"/>
    <xf numFmtId="164" fontId="36" fillId="0" borderId="0" xfId="43" applyNumberFormat="1" applyFont="1" applyFill="1" applyBorder="1"/>
    <xf numFmtId="164" fontId="36" fillId="0" borderId="11" xfId="43" applyNumberFormat="1" applyFont="1" applyBorder="1"/>
    <xf numFmtId="0" fontId="27" fillId="0" borderId="0" xfId="0" quotePrefix="1" applyFont="1" applyAlignment="1">
      <alignment horizontal="left" indent="1"/>
    </xf>
    <xf numFmtId="0" fontId="38" fillId="0" borderId="0" xfId="0" applyFont="1" applyAlignment="1">
      <alignment horizontal="left" indent="1"/>
    </xf>
    <xf numFmtId="37" fontId="36" fillId="0" borderId="11" xfId="43" applyNumberFormat="1" applyFont="1" applyBorder="1" applyAlignment="1">
      <alignment horizontal="right"/>
    </xf>
    <xf numFmtId="0" fontId="15" fillId="0" borderId="0" xfId="45" applyFont="1" applyFill="1" applyAlignment="1">
      <alignment horizontal="left" indent="2"/>
    </xf>
    <xf numFmtId="0" fontId="27" fillId="0" borderId="0" xfId="0" applyFont="1" applyAlignment="1">
      <alignment horizontal="left" wrapText="1" indent="2"/>
    </xf>
    <xf numFmtId="37" fontId="36" fillId="0" borderId="20" xfId="43" applyNumberFormat="1" applyFont="1" applyBorder="1"/>
    <xf numFmtId="0" fontId="27" fillId="0" borderId="0" xfId="0" applyFont="1" applyAlignment="1">
      <alignment horizontal="left" indent="2"/>
    </xf>
    <xf numFmtId="0" fontId="27" fillId="0" borderId="0" xfId="0" applyFont="1" applyAlignment="1">
      <alignment horizontal="left" indent="3"/>
    </xf>
    <xf numFmtId="0" fontId="27" fillId="0" borderId="0" xfId="0" applyFont="1" applyAlignment="1">
      <alignment horizontal="left" wrapText="1" indent="3"/>
    </xf>
    <xf numFmtId="37" fontId="37" fillId="0" borderId="0" xfId="43" applyNumberFormat="1" applyFont="1" applyAlignment="1"/>
    <xf numFmtId="0" fontId="27" fillId="0" borderId="0" xfId="0" applyFont="1" applyFill="1" applyAlignment="1">
      <alignment horizontal="left" indent="1"/>
    </xf>
    <xf numFmtId="164" fontId="36" fillId="0" borderId="20" xfId="43" applyNumberFormat="1" applyFont="1" applyBorder="1"/>
    <xf numFmtId="164" fontId="37" fillId="0" borderId="11" xfId="43" applyNumberFormat="1" applyFont="1" applyBorder="1" applyAlignment="1"/>
    <xf numFmtId="0" fontId="29" fillId="0" borderId="0" xfId="0" applyFont="1" applyAlignment="1">
      <alignment horizontal="left" indent="1"/>
    </xf>
    <xf numFmtId="0" fontId="27" fillId="26" borderId="0" xfId="0" applyFont="1" applyFill="1" applyAlignment="1">
      <alignment horizontal="left" indent="1"/>
    </xf>
    <xf numFmtId="164" fontId="36" fillId="26" borderId="0" xfId="43" applyNumberFormat="1" applyFont="1" applyFill="1"/>
    <xf numFmtId="41" fontId="37" fillId="26" borderId="0" xfId="43" applyNumberFormat="1" applyFont="1" applyFill="1" applyAlignment="1"/>
    <xf numFmtId="164" fontId="37" fillId="26" borderId="0" xfId="43" applyNumberFormat="1" applyFont="1" applyFill="1" applyAlignment="1"/>
    <xf numFmtId="0" fontId="27" fillId="0" borderId="0" xfId="0" applyFont="1" applyAlignment="1">
      <alignment horizontal="left" wrapText="1" indent="1"/>
    </xf>
    <xf numFmtId="0" fontId="29" fillId="0" borderId="0" xfId="0" applyFont="1" applyAlignment="1">
      <alignment horizontal="left" wrapText="1" indent="1"/>
    </xf>
    <xf numFmtId="0" fontId="29" fillId="0" borderId="0" xfId="0" applyFont="1" applyFill="1"/>
    <xf numFmtId="0" fontId="38" fillId="0" borderId="0" xfId="0" applyFont="1" applyBorder="1"/>
    <xf numFmtId="0" fontId="27" fillId="0" borderId="0" xfId="0" applyFont="1" applyBorder="1"/>
    <xf numFmtId="164" fontId="27" fillId="27" borderId="0" xfId="43" applyNumberFormat="1" applyFont="1" applyFill="1" applyBorder="1"/>
    <xf numFmtId="0" fontId="27" fillId="27" borderId="0" xfId="0" applyFont="1" applyFill="1"/>
    <xf numFmtId="41" fontId="27" fillId="27" borderId="0" xfId="0" applyNumberFormat="1" applyFont="1" applyFill="1" applyBorder="1" applyAlignment="1">
      <alignment horizontal="left"/>
    </xf>
    <xf numFmtId="0" fontId="27" fillId="27" borderId="0" xfId="0" applyFont="1" applyFill="1" applyBorder="1"/>
    <xf numFmtId="41" fontId="27" fillId="27" borderId="0" xfId="0" applyNumberFormat="1" applyFont="1" applyFill="1"/>
    <xf numFmtId="41" fontId="27" fillId="27" borderId="0" xfId="0" applyNumberFormat="1" applyFont="1" applyFill="1" applyBorder="1"/>
    <xf numFmtId="37" fontId="36" fillId="0" borderId="20" xfId="43" applyNumberFormat="1" applyFont="1" applyFill="1" applyBorder="1"/>
    <xf numFmtId="37" fontId="36" fillId="0" borderId="11" xfId="43" applyNumberFormat="1" applyFont="1" applyFill="1" applyBorder="1"/>
    <xf numFmtId="164" fontId="36" fillId="0" borderId="11" xfId="43" applyNumberFormat="1" applyFont="1" applyFill="1" applyBorder="1"/>
    <xf numFmtId="164" fontId="36" fillId="0" borderId="0" xfId="43" applyNumberFormat="1" applyFont="1" applyBorder="1" applyAlignment="1"/>
    <xf numFmtId="164" fontId="36" fillId="0" borderId="11" xfId="43" applyNumberFormat="1" applyFont="1" applyFill="1" applyBorder="1" applyAlignment="1">
      <alignment horizontal="right" vertical="top"/>
    </xf>
    <xf numFmtId="164" fontId="36" fillId="0" borderId="11" xfId="43" applyNumberFormat="1" applyFont="1" applyBorder="1" applyAlignment="1">
      <alignment horizontal="right" vertical="top"/>
    </xf>
    <xf numFmtId="0" fontId="29" fillId="0" borderId="0" xfId="0" applyFont="1" applyAlignment="1">
      <alignment vertical="top" wrapText="1"/>
    </xf>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164" fontId="36" fillId="0" borderId="20" xfId="43" applyNumberFormat="1" applyFont="1" applyBorder="1" applyAlignment="1">
      <alignment horizontal="right" vertical="top"/>
    </xf>
    <xf numFmtId="0" fontId="27" fillId="0" borderId="0" xfId="0" applyFont="1" applyFill="1" applyAlignment="1">
      <alignment horizontal="left"/>
    </xf>
    <xf numFmtId="0" fontId="29" fillId="0" borderId="0" xfId="0" applyFont="1" applyAlignment="1">
      <alignment horizontal="left" vertical="top"/>
    </xf>
    <xf numFmtId="164" fontId="26" fillId="0" borderId="21" xfId="0" applyNumberFormat="1" applyFont="1" applyBorder="1"/>
    <xf numFmtId="0" fontId="38" fillId="0" borderId="0" xfId="0" applyFont="1" applyBorder="1" applyAlignment="1"/>
    <xf numFmtId="164" fontId="23" fillId="0" borderId="0" xfId="0" applyNumberFormat="1" applyFont="1"/>
    <xf numFmtId="164" fontId="24" fillId="0" borderId="0" xfId="0" applyNumberFormat="1" applyFont="1"/>
    <xf numFmtId="164" fontId="15" fillId="0" borderId="0" xfId="0" applyNumberFormat="1" applyFont="1"/>
    <xf numFmtId="0" fontId="27" fillId="0" borderId="0" xfId="0" applyFont="1" applyBorder="1" applyAlignment="1"/>
    <xf numFmtId="0" fontId="27" fillId="0" borderId="0" xfId="0" applyFont="1" applyAlignment="1"/>
    <xf numFmtId="0" fontId="27" fillId="0" borderId="0" xfId="0" applyFont="1" applyBorder="1" applyAlignment="1">
      <alignment vertical="top"/>
    </xf>
    <xf numFmtId="0" fontId="27" fillId="0" borderId="0" xfId="0" applyFont="1" applyFill="1" applyBorder="1" applyAlignment="1"/>
    <xf numFmtId="0" fontId="27" fillId="0" borderId="0" xfId="0" applyFont="1" applyBorder="1" applyAlignment="1">
      <alignment horizontal="left" vertical="top"/>
    </xf>
    <xf numFmtId="164" fontId="29" fillId="25" borderId="22" xfId="43" applyNumberFormat="1" applyFont="1" applyFill="1" applyBorder="1" applyAlignment="1"/>
    <xf numFmtId="164" fontId="29" fillId="25" borderId="13" xfId="43" applyNumberFormat="1" applyFont="1" applyFill="1" applyBorder="1" applyAlignment="1"/>
    <xf numFmtId="164" fontId="39" fillId="0" borderId="0" xfId="0" applyNumberFormat="1" applyFont="1" applyBorder="1"/>
    <xf numFmtId="0" fontId="15" fillId="0" borderId="10" xfId="0" applyFont="1" applyBorder="1" applyAlignment="1">
      <alignment horizontal="center" vertical="center" wrapText="1"/>
    </xf>
    <xf numFmtId="0" fontId="15" fillId="0" borderId="10" xfId="0" applyNumberFormat="1" applyFont="1" applyBorder="1" applyAlignment="1">
      <alignment horizontal="center" wrapText="1"/>
    </xf>
    <xf numFmtId="0" fontId="29" fillId="25" borderId="12" xfId="0" applyFont="1" applyFill="1" applyBorder="1" applyAlignment="1">
      <alignment horizontal="center" vertical="center"/>
    </xf>
    <xf numFmtId="0" fontId="29" fillId="25" borderId="15" xfId="0" applyFont="1" applyFill="1" applyBorder="1" applyAlignment="1">
      <alignment horizontal="center" vertical="center"/>
    </xf>
    <xf numFmtId="0" fontId="29" fillId="25" borderId="18" xfId="0" applyFont="1" applyFill="1" applyBorder="1" applyAlignment="1">
      <alignment horizontal="center" vertical="center"/>
    </xf>
    <xf numFmtId="0" fontId="30" fillId="25" borderId="15" xfId="0" applyFont="1" applyFill="1" applyBorder="1" applyAlignment="1">
      <alignment horizontal="center" vertical="center" wrapText="1"/>
    </xf>
    <xf numFmtId="0" fontId="0" fillId="0" borderId="19" xfId="0" applyBorder="1"/>
    <xf numFmtId="0" fontId="29" fillId="25" borderId="15"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29" fillId="25" borderId="16" xfId="0" applyFont="1" applyFill="1" applyBorder="1" applyAlignment="1">
      <alignment horizontal="center" vertical="center" wrapText="1"/>
    </xf>
    <xf numFmtId="164" fontId="33" fillId="25" borderId="15" xfId="43" applyNumberFormat="1" applyFont="1" applyFill="1" applyBorder="1" applyAlignment="1">
      <alignment horizontal="center" vertical="center" wrapText="1"/>
    </xf>
    <xf numFmtId="164" fontId="33" fillId="25" borderId="19" xfId="43" applyNumberFormat="1" applyFont="1" applyFill="1" applyBorder="1" applyAlignment="1">
      <alignment horizontal="center" vertical="center" wrapText="1"/>
    </xf>
    <xf numFmtId="164" fontId="29" fillId="25" borderId="23" xfId="43" applyNumberFormat="1" applyFont="1" applyFill="1" applyBorder="1" applyAlignment="1">
      <alignment horizontal="center"/>
    </xf>
    <xf numFmtId="164" fontId="29" fillId="25" borderId="11" xfId="43" applyNumberFormat="1" applyFont="1" applyFill="1" applyBorder="1" applyAlignment="1">
      <alignment horizontal="center"/>
    </xf>
    <xf numFmtId="164" fontId="29" fillId="25" borderId="16" xfId="43" applyNumberFormat="1"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endParaRPr lang="en-PH" sz="14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JANUARY-JULY 2019</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1910371274948294"/>
          <c:y val="7.6805030729512787E-3"/>
        </c:manualLayout>
      </c:layout>
      <c:overlay val="0"/>
      <c:spPr>
        <a:solidFill>
          <a:srgbClr val="FFFFFF"/>
        </a:solidFill>
        <a:ln w="25400">
          <a:noFill/>
        </a:ln>
      </c:spPr>
    </c:title>
    <c:autoTitleDeleted val="0"/>
    <c:plotArea>
      <c:layout>
        <c:manualLayout>
          <c:layoutTarget val="inner"/>
          <c:xMode val="edge"/>
          <c:yMode val="edge"/>
          <c:x val="0.28460066075081164"/>
          <c:y val="0.1597544639173866"/>
          <c:w val="0.65887002283407081"/>
          <c:h val="0.5898626360026582"/>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Graph!$B$4:$H$4</c:f>
              <c:strCache>
                <c:ptCount val="7"/>
                <c:pt idx="0">
                  <c:v>JAN</c:v>
                </c:pt>
                <c:pt idx="1">
                  <c:v>FEB</c:v>
                </c:pt>
                <c:pt idx="2">
                  <c:v>MAR</c:v>
                </c:pt>
                <c:pt idx="3">
                  <c:v>APR</c:v>
                </c:pt>
                <c:pt idx="4">
                  <c:v>MAY</c:v>
                </c:pt>
                <c:pt idx="5">
                  <c:v>JUNE</c:v>
                </c:pt>
                <c:pt idx="6">
                  <c:v>JULY</c:v>
                </c:pt>
              </c:strCache>
            </c:strRef>
          </c:cat>
          <c:val>
            <c:numRef>
              <c:f>Graph!$B$5:$H$5</c:f>
              <c:numCache>
                <c:formatCode>_(* #,##0_);_(* \(#,##0\);_(* "-"_);_(@_)</c:formatCode>
                <c:ptCount val="7"/>
                <c:pt idx="0">
                  <c:v>211942.04800000001</c:v>
                </c:pt>
                <c:pt idx="1">
                  <c:v>229477.02799999999</c:v>
                </c:pt>
                <c:pt idx="2">
                  <c:v>180934.66399999999</c:v>
                </c:pt>
                <c:pt idx="3">
                  <c:v>238799.367</c:v>
                </c:pt>
                <c:pt idx="4">
                  <c:v>274659.8</c:v>
                </c:pt>
                <c:pt idx="5">
                  <c:v>199519.86900000001</c:v>
                </c:pt>
                <c:pt idx="6">
                  <c:v>352707.52</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Graph!$B$4:$H$4</c:f>
              <c:strCache>
                <c:ptCount val="7"/>
                <c:pt idx="0">
                  <c:v>JAN</c:v>
                </c:pt>
                <c:pt idx="1">
                  <c:v>FEB</c:v>
                </c:pt>
                <c:pt idx="2">
                  <c:v>MAR</c:v>
                </c:pt>
                <c:pt idx="3">
                  <c:v>APR</c:v>
                </c:pt>
                <c:pt idx="4">
                  <c:v>MAY</c:v>
                </c:pt>
                <c:pt idx="5">
                  <c:v>JUNE</c:v>
                </c:pt>
                <c:pt idx="6">
                  <c:v>JULY</c:v>
                </c:pt>
              </c:strCache>
            </c:strRef>
          </c:cat>
          <c:val>
            <c:numRef>
              <c:f>Graph!$B$6:$H$6</c:f>
              <c:numCache>
                <c:formatCode>_(* #,##0_);_(* \(#,##0\);_(* "-"_);_(@_)</c:formatCode>
                <c:ptCount val="7"/>
                <c:pt idx="0">
                  <c:v>126996.966</c:v>
                </c:pt>
                <c:pt idx="1">
                  <c:v>240393.27</c:v>
                </c:pt>
                <c:pt idx="2">
                  <c:v>247222.25</c:v>
                </c:pt>
                <c:pt idx="3">
                  <c:v>171139.606</c:v>
                </c:pt>
                <c:pt idx="4">
                  <c:v>264720.01799999998</c:v>
                </c:pt>
                <c:pt idx="5">
                  <c:v>255824.91800000001</c:v>
                </c:pt>
                <c:pt idx="6">
                  <c:v>262980.28700000001</c:v>
                </c:pt>
              </c:numCache>
            </c:numRef>
          </c:val>
        </c:ser>
        <c:dLbls>
          <c:showLegendKey val="0"/>
          <c:showVal val="0"/>
          <c:showCatName val="0"/>
          <c:showSerName val="0"/>
          <c:showPercent val="0"/>
          <c:showBubbleSize val="0"/>
        </c:dLbls>
        <c:gapWidth val="150"/>
        <c:axId val="231559936"/>
        <c:axId val="231559376"/>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Graph!$B$4:$H$4</c:f>
              <c:strCache>
                <c:ptCount val="7"/>
                <c:pt idx="0">
                  <c:v>JAN</c:v>
                </c:pt>
                <c:pt idx="1">
                  <c:v>FEB</c:v>
                </c:pt>
                <c:pt idx="2">
                  <c:v>MAR</c:v>
                </c:pt>
                <c:pt idx="3">
                  <c:v>APR</c:v>
                </c:pt>
                <c:pt idx="4">
                  <c:v>MAY</c:v>
                </c:pt>
                <c:pt idx="5">
                  <c:v>JUNE</c:v>
                </c:pt>
                <c:pt idx="6">
                  <c:v>JULY</c:v>
                </c:pt>
              </c:strCache>
            </c:strRef>
          </c:cat>
          <c:val>
            <c:numRef>
              <c:f>Graph!$B$7:$H$7</c:f>
              <c:numCache>
                <c:formatCode>_(* #,##0_);_(* \(#,##0\);_(* "-"??_);_(@_)</c:formatCode>
                <c:ptCount val="7"/>
                <c:pt idx="0">
                  <c:v>59.920609052527418</c:v>
                </c:pt>
                <c:pt idx="1">
                  <c:v>83.229351873320496</c:v>
                </c:pt>
                <c:pt idx="2">
                  <c:v>98.75613280640043</c:v>
                </c:pt>
                <c:pt idx="3">
                  <c:v>91.244180113026061</c:v>
                </c:pt>
                <c:pt idx="4">
                  <c:v>92.486368443777536</c:v>
                </c:pt>
                <c:pt idx="5">
                  <c:v>97.825579621659813</c:v>
                </c:pt>
                <c:pt idx="6">
                  <c:v>92.964446329781239</c:v>
                </c:pt>
              </c:numCache>
            </c:numRef>
          </c:val>
          <c:smooth val="0"/>
        </c:ser>
        <c:dLbls>
          <c:showLegendKey val="0"/>
          <c:showVal val="0"/>
          <c:showCatName val="0"/>
          <c:showSerName val="0"/>
          <c:showPercent val="0"/>
          <c:showBubbleSize val="0"/>
        </c:dLbls>
        <c:marker val="1"/>
        <c:smooth val="0"/>
        <c:axId val="231561056"/>
        <c:axId val="1148613856"/>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Graph!$B$4:$H$4</c15:sqref>
                        </c15:formulaRef>
                      </c:ext>
                    </c:extLst>
                    <c:strCache>
                      <c:ptCount val="7"/>
                      <c:pt idx="0">
                        <c:v>JAN</c:v>
                      </c:pt>
                      <c:pt idx="1">
                        <c:v>FEB</c:v>
                      </c:pt>
                      <c:pt idx="2">
                        <c:v>MAR</c:v>
                      </c:pt>
                      <c:pt idx="3">
                        <c:v>APR</c:v>
                      </c:pt>
                      <c:pt idx="4">
                        <c:v>MAY</c:v>
                      </c:pt>
                      <c:pt idx="5">
                        <c:v>JUNE</c:v>
                      </c:pt>
                      <c:pt idx="6">
                        <c:v>JULY</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2315599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56140404312488879"/>
              <c:y val="0.944701877973007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1559376"/>
        <c:crossesAt val="0"/>
        <c:auto val="0"/>
        <c:lblAlgn val="ctr"/>
        <c:lblOffset val="100"/>
        <c:tickLblSkip val="1"/>
        <c:tickMarkSkip val="1"/>
        <c:noMultiLvlLbl val="0"/>
      </c:catAx>
      <c:valAx>
        <c:axId val="231559376"/>
        <c:scaling>
          <c:orientation val="minMax"/>
          <c:max val="36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7836274286780321"/>
              <c:y val="0.3425504370536270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1559936"/>
        <c:crosses val="autoZero"/>
        <c:crossBetween val="between"/>
        <c:majorUnit val="20000"/>
        <c:minorUnit val="10000"/>
      </c:valAx>
      <c:catAx>
        <c:axId val="231561056"/>
        <c:scaling>
          <c:orientation val="minMax"/>
        </c:scaling>
        <c:delete val="1"/>
        <c:axPos val="b"/>
        <c:numFmt formatCode="General" sourceLinked="1"/>
        <c:majorTickMark val="out"/>
        <c:minorTickMark val="none"/>
        <c:tickLblPos val="nextTo"/>
        <c:crossAx val="1148613856"/>
        <c:crossesAt val="85"/>
        <c:auto val="0"/>
        <c:lblAlgn val="ctr"/>
        <c:lblOffset val="100"/>
        <c:noMultiLvlLbl val="0"/>
      </c:catAx>
      <c:valAx>
        <c:axId val="1148613856"/>
        <c:scaling>
          <c:orientation val="minMax"/>
          <c:max val="15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7725888065161448"/>
              <c:y val="0.320020965121295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1561056"/>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9</xdr:row>
      <xdr:rowOff>9525</xdr:rowOff>
    </xdr:from>
    <xdr:to>
      <xdr:col>11</xdr:col>
      <xdr:colOff>485775</xdr:colOff>
      <xdr:row>47</xdr:row>
      <xdr:rowOff>57150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asigan/Desktop/CPD/ACTUAL%20DISBURSEMENT%20(BANK)/bank%20reports/2019/WEBSITE/2019%20REPORT%20ON%20NCA%20RELEASES%20AND%20UTILIZATION%20(posted%20in%20DBM%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December"/>
      <sheetName val="As of November"/>
      <sheetName val="As of October (2)"/>
      <sheetName val="As of October"/>
      <sheetName val="As of September (2)"/>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K8">
            <v>10514016.319</v>
          </cell>
        </row>
        <row r="9">
          <cell r="K9">
            <v>3325880.7740000002</v>
          </cell>
        </row>
        <row r="10">
          <cell r="K10">
            <v>315751.65900000004</v>
          </cell>
        </row>
        <row r="11">
          <cell r="K11">
            <v>4213335.0396799995</v>
          </cell>
        </row>
        <row r="12">
          <cell r="K12">
            <v>20264469.118110001</v>
          </cell>
        </row>
        <row r="13">
          <cell r="K13">
            <v>3532812.7250000001</v>
          </cell>
        </row>
        <row r="14">
          <cell r="K14">
            <v>291962458.00955993</v>
          </cell>
        </row>
        <row r="15">
          <cell r="K15">
            <v>34371083.384319998</v>
          </cell>
        </row>
        <row r="16">
          <cell r="K16">
            <v>1476702.2220000001</v>
          </cell>
        </row>
        <row r="17">
          <cell r="K17">
            <v>12654433.901189998</v>
          </cell>
        </row>
        <row r="18">
          <cell r="K18">
            <v>10873650.336519927</v>
          </cell>
        </row>
        <row r="19">
          <cell r="K19">
            <v>9738990.1760000009</v>
          </cell>
        </row>
        <row r="20">
          <cell r="K20">
            <v>49845609.337070003</v>
          </cell>
        </row>
        <row r="21">
          <cell r="K21">
            <v>2497134.5430000001</v>
          </cell>
        </row>
        <row r="22">
          <cell r="K22">
            <v>141664223.96256</v>
          </cell>
        </row>
        <row r="23">
          <cell r="K23">
            <v>12801537.7445</v>
          </cell>
        </row>
        <row r="24">
          <cell r="K24">
            <v>7601483.4095500009</v>
          </cell>
        </row>
        <row r="25">
          <cell r="K25">
            <v>138501722.09555998</v>
          </cell>
        </row>
        <row r="26">
          <cell r="K26">
            <v>281932555.54144001</v>
          </cell>
        </row>
        <row r="27">
          <cell r="K27">
            <v>13338095.960000001</v>
          </cell>
        </row>
        <row r="28">
          <cell r="K28">
            <v>70156687.570759997</v>
          </cell>
        </row>
        <row r="29">
          <cell r="K29">
            <v>1760421.841</v>
          </cell>
        </row>
        <row r="30">
          <cell r="K30">
            <v>8748855.2107100002</v>
          </cell>
        </row>
        <row r="31">
          <cell r="K31">
            <v>21969609.801709998</v>
          </cell>
        </row>
        <row r="32">
          <cell r="K32">
            <v>4740741.6311100004</v>
          </cell>
        </row>
        <row r="33">
          <cell r="K33">
            <v>841751.85100000002</v>
          </cell>
        </row>
        <row r="34">
          <cell r="K34">
            <v>29261169.424730003</v>
          </cell>
        </row>
        <row r="35">
          <cell r="K35">
            <v>2465.3789999999999</v>
          </cell>
        </row>
        <row r="36">
          <cell r="K36">
            <v>20759704.750999998</v>
          </cell>
        </row>
        <row r="37">
          <cell r="K37">
            <v>918782.19099999999</v>
          </cell>
        </row>
        <row r="38">
          <cell r="K38">
            <v>6373785.3789999997</v>
          </cell>
        </row>
        <row r="39">
          <cell r="K39">
            <v>8141496.932000001</v>
          </cell>
        </row>
        <row r="40">
          <cell r="K40">
            <v>1831655.3910000001</v>
          </cell>
        </row>
        <row r="41">
          <cell r="K41">
            <v>465584.42499999999</v>
          </cell>
        </row>
        <row r="42">
          <cell r="K42">
            <v>16602626.296</v>
          </cell>
        </row>
        <row r="43">
          <cell r="K43">
            <v>95959565.921000004</v>
          </cell>
        </row>
        <row r="44">
          <cell r="K44">
            <v>346859288.45000005</v>
          </cell>
        </row>
        <row r="45">
          <cell r="K45">
            <v>1220159.79859</v>
          </cell>
        </row>
        <row r="46">
          <cell r="K46">
            <v>1688040298.5026696</v>
          </cell>
        </row>
        <row r="51">
          <cell r="F51">
            <v>3574118.8149999999</v>
          </cell>
          <cell r="J51">
            <v>4869638.3619999997</v>
          </cell>
          <cell r="K51">
            <v>2070259.1420000009</v>
          </cell>
        </row>
        <row r="52">
          <cell r="F52">
            <v>1363837</v>
          </cell>
          <cell r="J52">
            <v>1415570.8489999999</v>
          </cell>
          <cell r="K52">
            <v>546472.92500000028</v>
          </cell>
        </row>
        <row r="53">
          <cell r="F53">
            <v>122537.55499999999</v>
          </cell>
          <cell r="J53">
            <v>109248</v>
          </cell>
          <cell r="K53">
            <v>83966.10400000005</v>
          </cell>
        </row>
        <row r="54">
          <cell r="F54">
            <v>1521088.3640000001</v>
          </cell>
          <cell r="J54">
            <v>2026588.2784899999</v>
          </cell>
          <cell r="K54">
            <v>665658.39718999946</v>
          </cell>
        </row>
        <row r="55">
          <cell r="F55">
            <v>7063936.6050000004</v>
          </cell>
          <cell r="J55">
            <v>7143377.7009299994</v>
          </cell>
          <cell r="K55">
            <v>6057154.8121800013</v>
          </cell>
        </row>
        <row r="56">
          <cell r="F56">
            <v>945383.16599999997</v>
          </cell>
          <cell r="J56">
            <v>888699.58999999985</v>
          </cell>
          <cell r="K56">
            <v>1698729.9690000003</v>
          </cell>
        </row>
        <row r="57">
          <cell r="F57">
            <v>95472075.252349988</v>
          </cell>
          <cell r="J57">
            <v>152861563.82273</v>
          </cell>
          <cell r="K57">
            <v>43628818.934479952</v>
          </cell>
        </row>
        <row r="58">
          <cell r="F58">
            <v>11838386.620640002</v>
          </cell>
          <cell r="J58">
            <v>16674774.537679996</v>
          </cell>
          <cell r="K58">
            <v>5857922.2259999998</v>
          </cell>
        </row>
        <row r="59">
          <cell r="F59">
            <v>494075.43099999998</v>
          </cell>
          <cell r="J59">
            <v>363381.34200000006</v>
          </cell>
          <cell r="K59">
            <v>619245.44900000002</v>
          </cell>
        </row>
        <row r="60">
          <cell r="F60">
            <v>4428148.5920000002</v>
          </cell>
          <cell r="J60">
            <v>5825581.65099</v>
          </cell>
          <cell r="K60">
            <v>2400703.6581999976</v>
          </cell>
        </row>
        <row r="61">
          <cell r="F61">
            <v>4453131.8420000002</v>
          </cell>
          <cell r="J61">
            <v>4653056.7032999843</v>
          </cell>
          <cell r="K61">
            <v>1767461.7912199423</v>
          </cell>
        </row>
        <row r="62">
          <cell r="F62">
            <v>3833225.0410000002</v>
          </cell>
          <cell r="J62">
            <v>4260417.3140000002</v>
          </cell>
          <cell r="K62">
            <v>1645347.8210000005</v>
          </cell>
        </row>
        <row r="63">
          <cell r="F63">
            <v>16035769.19757</v>
          </cell>
          <cell r="J63">
            <v>22684452.637989994</v>
          </cell>
          <cell r="K63">
            <v>11125387.501510009</v>
          </cell>
        </row>
        <row r="64">
          <cell r="F64">
            <v>1183826.4790000001</v>
          </cell>
          <cell r="J64">
            <v>930149.92000000016</v>
          </cell>
          <cell r="K64">
            <v>383158.14399999985</v>
          </cell>
        </row>
        <row r="65">
          <cell r="F65">
            <v>50676152.602160007</v>
          </cell>
          <cell r="J65">
            <v>68976262.602490008</v>
          </cell>
          <cell r="K65">
            <v>22011808.757909983</v>
          </cell>
        </row>
        <row r="66">
          <cell r="F66">
            <v>4464703.1739999996</v>
          </cell>
          <cell r="J66">
            <v>6198202.0760000004</v>
          </cell>
          <cell r="K66">
            <v>2138632.4945</v>
          </cell>
        </row>
        <row r="67">
          <cell r="F67">
            <v>2343006.9010000001</v>
          </cell>
          <cell r="J67">
            <v>2901039.0665499992</v>
          </cell>
          <cell r="K67">
            <v>2357437.4420000017</v>
          </cell>
        </row>
        <row r="68">
          <cell r="F68">
            <v>48096490.75592</v>
          </cell>
          <cell r="J68">
            <v>56803067.13663999</v>
          </cell>
          <cell r="K68">
            <v>33602164.202999994</v>
          </cell>
        </row>
        <row r="69">
          <cell r="F69">
            <v>125069408.16296999</v>
          </cell>
          <cell r="J69">
            <v>103720359.52913003</v>
          </cell>
          <cell r="K69">
            <v>53142787.849339992</v>
          </cell>
        </row>
        <row r="70">
          <cell r="F70">
            <v>5069273.1749999998</v>
          </cell>
          <cell r="J70">
            <v>4711534.426</v>
          </cell>
          <cell r="K70">
            <v>3557288.3590000011</v>
          </cell>
        </row>
        <row r="71">
          <cell r="F71">
            <v>26180293.585999999</v>
          </cell>
          <cell r="J71">
            <v>26980502.880760003</v>
          </cell>
          <cell r="K71">
            <v>16995891.103999995</v>
          </cell>
        </row>
        <row r="72">
          <cell r="F72">
            <v>607236.826</v>
          </cell>
          <cell r="J72">
            <v>817441.64799999993</v>
          </cell>
          <cell r="K72">
            <v>335743.36700000009</v>
          </cell>
        </row>
        <row r="73">
          <cell r="F73">
            <v>1154805.2660000001</v>
          </cell>
          <cell r="J73">
            <v>4770512.15362</v>
          </cell>
          <cell r="K73">
            <v>2823537.7910900004</v>
          </cell>
        </row>
        <row r="74">
          <cell r="F74">
            <v>7961046.2209999999</v>
          </cell>
          <cell r="J74">
            <v>9366651.7595999986</v>
          </cell>
          <cell r="K74">
            <v>4641911.821109999</v>
          </cell>
        </row>
        <row r="75">
          <cell r="F75">
            <v>1337025.7590000001</v>
          </cell>
          <cell r="J75">
            <v>2083860.75807</v>
          </cell>
          <cell r="K75">
            <v>1319855.1140400004</v>
          </cell>
        </row>
        <row r="76">
          <cell r="F76">
            <v>299320.76400000002</v>
          </cell>
          <cell r="J76">
            <v>363434.03699999995</v>
          </cell>
          <cell r="K76">
            <v>178997.05000000005</v>
          </cell>
        </row>
        <row r="77">
          <cell r="F77">
            <v>18041438.909770001</v>
          </cell>
          <cell r="J77">
            <v>6731797.8315099962</v>
          </cell>
          <cell r="K77">
            <v>4487932.6834500059</v>
          </cell>
        </row>
        <row r="78">
          <cell r="F78">
            <v>967.5</v>
          </cell>
          <cell r="J78">
            <v>1289.8789999999999</v>
          </cell>
          <cell r="K78">
            <v>208</v>
          </cell>
        </row>
        <row r="79">
          <cell r="F79">
            <v>7181908.7869999995</v>
          </cell>
          <cell r="J79">
            <v>9606732.1900000013</v>
          </cell>
          <cell r="K79">
            <v>3971063.7739999965</v>
          </cell>
        </row>
        <row r="80">
          <cell r="F80">
            <v>255229.26199999999</v>
          </cell>
          <cell r="J80">
            <v>463358.55299999996</v>
          </cell>
          <cell r="K80">
            <v>200194.37600000005</v>
          </cell>
        </row>
        <row r="81">
          <cell r="F81">
            <v>2290970.38</v>
          </cell>
          <cell r="J81">
            <v>3241188.983</v>
          </cell>
          <cell r="K81">
            <v>841626.01599999983</v>
          </cell>
        </row>
        <row r="82">
          <cell r="F82">
            <v>1782115.8219999999</v>
          </cell>
          <cell r="J82">
            <v>5967132.3890000004</v>
          </cell>
          <cell r="K82">
            <v>392248.72100000083</v>
          </cell>
        </row>
        <row r="83">
          <cell r="F83">
            <v>563625.35699999996</v>
          </cell>
          <cell r="J83">
            <v>768708.28599999996</v>
          </cell>
          <cell r="K83">
            <v>499321.74800000014</v>
          </cell>
        </row>
        <row r="84">
          <cell r="F84">
            <v>186257.31899999999</v>
          </cell>
          <cell r="J84">
            <v>197844.82100000003</v>
          </cell>
          <cell r="K84">
            <v>81482.284999999974</v>
          </cell>
        </row>
        <row r="85">
          <cell r="F85">
            <v>7126256.0729999999</v>
          </cell>
          <cell r="J85">
            <v>7701387.1580000008</v>
          </cell>
          <cell r="K85">
            <v>1774983.0649999995</v>
          </cell>
        </row>
        <row r="86">
          <cell r="F86">
            <v>9410206.1109999996</v>
          </cell>
          <cell r="J86">
            <v>19087979.413999997</v>
          </cell>
          <cell r="K86">
            <v>67461380.395999998</v>
          </cell>
        </row>
        <row r="87">
          <cell r="F87">
            <v>149510910.51499999</v>
          </cell>
          <cell r="J87">
            <v>146215090.30500001</v>
          </cell>
          <cell r="K87">
            <v>51133287.630000055</v>
          </cell>
        </row>
        <row r="88">
          <cell r="F88">
            <v>415552.01199999999</v>
          </cell>
          <cell r="J88">
            <v>597158.56659000006</v>
          </cell>
          <cell r="K88">
            <v>207449.21999999997</v>
          </cell>
        </row>
        <row r="89">
          <cell r="F89">
            <v>622353741.20138001</v>
          </cell>
          <cell r="J89">
            <v>712979037.1590699</v>
          </cell>
          <cell r="K89">
            <v>352707520.14221996</v>
          </cell>
        </row>
      </sheetData>
      <sheetData sheetId="15">
        <row r="8">
          <cell r="K8">
            <v>9631685.6589199994</v>
          </cell>
        </row>
        <row r="9">
          <cell r="K9">
            <v>2772929.8579899999</v>
          </cell>
        </row>
        <row r="10">
          <cell r="K10">
            <v>263028.06193999999</v>
          </cell>
        </row>
        <row r="11">
          <cell r="K11">
            <v>4013303.0432699998</v>
          </cell>
        </row>
        <row r="12">
          <cell r="K12">
            <v>17382949.560150001</v>
          </cell>
        </row>
        <row r="13">
          <cell r="K13">
            <v>2068286.7941699999</v>
          </cell>
        </row>
        <row r="14">
          <cell r="K14">
            <v>265626468.83653</v>
          </cell>
        </row>
        <row r="15">
          <cell r="K15">
            <v>32609099.174369998</v>
          </cell>
        </row>
        <row r="16">
          <cell r="K16">
            <v>847223.00368000008</v>
          </cell>
        </row>
        <row r="17">
          <cell r="K17">
            <v>10830377.683780001</v>
          </cell>
        </row>
        <row r="18">
          <cell r="K18">
            <v>10115148.614089979</v>
          </cell>
        </row>
        <row r="19">
          <cell r="K19">
            <v>6766862.3381499993</v>
          </cell>
        </row>
        <row r="20">
          <cell r="K20">
            <v>47358970.707159996</v>
          </cell>
        </row>
        <row r="21">
          <cell r="K21">
            <v>1932435.3969099999</v>
          </cell>
        </row>
        <row r="22">
          <cell r="K22">
            <v>136245095.06980002</v>
          </cell>
        </row>
        <row r="23">
          <cell r="K23">
            <v>12233802.180850003</v>
          </cell>
        </row>
        <row r="24">
          <cell r="K24">
            <v>5986997.5197700001</v>
          </cell>
        </row>
        <row r="25">
          <cell r="K25">
            <v>135229089.66605997</v>
          </cell>
        </row>
        <row r="26">
          <cell r="K26">
            <v>271212994.15099996</v>
          </cell>
        </row>
        <row r="27">
          <cell r="K27">
            <v>12231360.922459999</v>
          </cell>
        </row>
        <row r="28">
          <cell r="K28">
            <v>60223441.744870007</v>
          </cell>
        </row>
        <row r="29">
          <cell r="K29">
            <v>1529878.9399499998</v>
          </cell>
        </row>
        <row r="30">
          <cell r="K30">
            <v>6478229.9050599989</v>
          </cell>
        </row>
        <row r="31">
          <cell r="K31">
            <v>20363198.833489999</v>
          </cell>
        </row>
        <row r="32">
          <cell r="K32">
            <v>3245862.2639999995</v>
          </cell>
        </row>
        <row r="33">
          <cell r="K33">
            <v>720166.97907999996</v>
          </cell>
        </row>
        <row r="34">
          <cell r="K34">
            <v>25271800.189880006</v>
          </cell>
        </row>
        <row r="35">
          <cell r="K35">
            <v>2338.9016099999999</v>
          </cell>
        </row>
        <row r="36">
          <cell r="K36">
            <v>19400287.960450001</v>
          </cell>
        </row>
        <row r="37">
          <cell r="K37">
            <v>836446.91226999997</v>
          </cell>
        </row>
        <row r="38">
          <cell r="K38">
            <v>6341694.0159200002</v>
          </cell>
        </row>
        <row r="39">
          <cell r="K39">
            <v>8139243.2693499997</v>
          </cell>
        </row>
        <row r="40">
          <cell r="K40">
            <v>1607485.1914299999</v>
          </cell>
        </row>
        <row r="41">
          <cell r="K41">
            <v>463634.30737999995</v>
          </cell>
        </row>
        <row r="42">
          <cell r="K42">
            <v>13429623.46356</v>
          </cell>
        </row>
        <row r="43">
          <cell r="K43">
            <v>68234314.342999995</v>
          </cell>
        </row>
        <row r="44">
          <cell r="K44">
            <v>346414554.98328</v>
          </cell>
        </row>
        <row r="45">
          <cell r="K45">
            <v>1217007.73337</v>
          </cell>
        </row>
        <row r="46">
          <cell r="K46">
            <v>1569277318.1789997</v>
          </cell>
        </row>
        <row r="51">
          <cell r="F51">
            <v>3554494.5268000001</v>
          </cell>
          <cell r="J51">
            <v>4681535.0509199994</v>
          </cell>
          <cell r="K51">
            <v>1395656.0811999999</v>
          </cell>
        </row>
        <row r="52">
          <cell r="F52">
            <v>1132968.4925599999</v>
          </cell>
          <cell r="J52">
            <v>1263655.45991</v>
          </cell>
          <cell r="K52">
            <v>376305.90552000003</v>
          </cell>
        </row>
        <row r="53">
          <cell r="F53">
            <v>122516.85577000002</v>
          </cell>
          <cell r="J53">
            <v>107082.33627999997</v>
          </cell>
          <cell r="K53">
            <v>33428.869890000002</v>
          </cell>
        </row>
        <row r="54">
          <cell r="F54">
            <v>1507395.3011799997</v>
          </cell>
          <cell r="J54">
            <v>2015978.4681899997</v>
          </cell>
          <cell r="K54">
            <v>489929.27390000038</v>
          </cell>
        </row>
        <row r="55">
          <cell r="F55">
            <v>6701675.8947699992</v>
          </cell>
          <cell r="J55">
            <v>7048733.3386900006</v>
          </cell>
          <cell r="K55">
            <v>3632540.3266900014</v>
          </cell>
        </row>
        <row r="56">
          <cell r="F56">
            <v>881215.90165000013</v>
          </cell>
          <cell r="J56">
            <v>831049.37026999984</v>
          </cell>
          <cell r="K56">
            <v>356021.52224999992</v>
          </cell>
        </row>
        <row r="57">
          <cell r="F57">
            <v>95132621.913390011</v>
          </cell>
          <cell r="J57">
            <v>140765027.84168997</v>
          </cell>
          <cell r="K57">
            <v>29728819.081450015</v>
          </cell>
        </row>
        <row r="58">
          <cell r="F58">
            <v>11641790.60139</v>
          </cell>
          <cell r="J58">
            <v>16371661.29411</v>
          </cell>
          <cell r="K58">
            <v>4595647.2788699977</v>
          </cell>
        </row>
        <row r="59">
          <cell r="F59">
            <v>360798.80075000005</v>
          </cell>
          <cell r="J59">
            <v>300220.8243199999</v>
          </cell>
          <cell r="K59">
            <v>186203.37861000013</v>
          </cell>
        </row>
        <row r="60">
          <cell r="F60">
            <v>4165140.7653399999</v>
          </cell>
          <cell r="J60">
            <v>5486391.4742299989</v>
          </cell>
          <cell r="K60">
            <v>1178845.4442100022</v>
          </cell>
        </row>
        <row r="61">
          <cell r="F61">
            <v>4247622.1571199987</v>
          </cell>
          <cell r="J61">
            <v>4566092.6040400043</v>
          </cell>
          <cell r="K61">
            <v>1301433.8529299758</v>
          </cell>
        </row>
        <row r="62">
          <cell r="F62">
            <v>2321226.0109999999</v>
          </cell>
          <cell r="J62">
            <v>4259785.7434900003</v>
          </cell>
          <cell r="K62">
            <v>185850.58365999907</v>
          </cell>
        </row>
        <row r="63">
          <cell r="F63">
            <v>15468969.843879998</v>
          </cell>
          <cell r="J63">
            <v>22404779.585409999</v>
          </cell>
          <cell r="K63">
            <v>9485221.2778699994</v>
          </cell>
        </row>
        <row r="64">
          <cell r="F64">
            <v>1045854.29758</v>
          </cell>
          <cell r="J64">
            <v>678184.87562999991</v>
          </cell>
          <cell r="K64">
            <v>208396.22369999997</v>
          </cell>
        </row>
        <row r="65">
          <cell r="F65">
            <v>50356490.875079989</v>
          </cell>
          <cell r="J65">
            <v>68265326.498580009</v>
          </cell>
          <cell r="K65">
            <v>17623277.696140021</v>
          </cell>
        </row>
        <row r="66">
          <cell r="F66">
            <v>4370479.5208900003</v>
          </cell>
          <cell r="J66">
            <v>6063865.910790001</v>
          </cell>
          <cell r="K66">
            <v>1799456.7491700016</v>
          </cell>
        </row>
        <row r="67">
          <cell r="F67">
            <v>2086407.3112300001</v>
          </cell>
          <cell r="J67">
            <v>2886403.1117499992</v>
          </cell>
          <cell r="K67">
            <v>1014187.0967900008</v>
          </cell>
        </row>
        <row r="68">
          <cell r="F68">
            <v>47977019.669589996</v>
          </cell>
          <cell r="J68">
            <v>56269515.190979987</v>
          </cell>
          <cell r="K68">
            <v>30982554.805489987</v>
          </cell>
        </row>
        <row r="69">
          <cell r="F69">
            <v>124838770.85425</v>
          </cell>
          <cell r="J69">
            <v>102824416.52355997</v>
          </cell>
          <cell r="K69">
            <v>43549806.773189992</v>
          </cell>
        </row>
        <row r="70">
          <cell r="F70">
            <v>4870502.0774400001</v>
          </cell>
          <cell r="J70">
            <v>4646809.5562000005</v>
          </cell>
          <cell r="K70">
            <v>2714049.2888199985</v>
          </cell>
        </row>
        <row r="71">
          <cell r="F71">
            <v>24720755.870050002</v>
          </cell>
          <cell r="J71">
            <v>25225186.486809995</v>
          </cell>
          <cell r="K71">
            <v>10277499.38801001</v>
          </cell>
        </row>
        <row r="72">
          <cell r="F72">
            <v>588592.76138000004</v>
          </cell>
          <cell r="J72">
            <v>732335.55844999989</v>
          </cell>
          <cell r="K72">
            <v>208950.62011999986</v>
          </cell>
        </row>
        <row r="73">
          <cell r="F73">
            <v>1134868.1435999998</v>
          </cell>
          <cell r="J73">
            <v>4541651.2024000008</v>
          </cell>
          <cell r="K73">
            <v>801710.55905999802</v>
          </cell>
        </row>
        <row r="74">
          <cell r="F74">
            <v>7943894.4730400005</v>
          </cell>
          <cell r="J74">
            <v>8826348.61369</v>
          </cell>
          <cell r="K74">
            <v>3592955.7467599977</v>
          </cell>
        </row>
        <row r="75">
          <cell r="F75">
            <v>1297791.4149499999</v>
          </cell>
          <cell r="J75">
            <v>1632577.6491499993</v>
          </cell>
          <cell r="K75">
            <v>315493.19990000036</v>
          </cell>
        </row>
        <row r="76">
          <cell r="F76">
            <v>264088.54475</v>
          </cell>
          <cell r="J76">
            <v>351981.87742000003</v>
          </cell>
          <cell r="K76">
            <v>104096.55690999993</v>
          </cell>
        </row>
        <row r="77">
          <cell r="F77">
            <v>17616662.988699999</v>
          </cell>
          <cell r="J77">
            <v>6551846.5793800019</v>
          </cell>
          <cell r="K77">
            <v>1103290.6218000054</v>
          </cell>
        </row>
        <row r="78">
          <cell r="F78">
            <v>854.92930999999999</v>
          </cell>
          <cell r="J78">
            <v>1278.7586400000005</v>
          </cell>
          <cell r="K78">
            <v>205.21365999999944</v>
          </cell>
        </row>
        <row r="79">
          <cell r="F79">
            <v>6980076.4819299998</v>
          </cell>
          <cell r="J79">
            <v>9604330.3715400025</v>
          </cell>
          <cell r="K79">
            <v>2815881.1069799997</v>
          </cell>
        </row>
        <row r="80">
          <cell r="F80">
            <v>255228.88334000003</v>
          </cell>
          <cell r="J80">
            <v>462817.25989999983</v>
          </cell>
          <cell r="K80">
            <v>118400.76903000008</v>
          </cell>
        </row>
        <row r="81">
          <cell r="F81">
            <v>2288028.91653</v>
          </cell>
          <cell r="J81">
            <v>3241106.2868600003</v>
          </cell>
          <cell r="K81">
            <v>812558.81252999976</v>
          </cell>
        </row>
        <row r="82">
          <cell r="F82">
            <v>1780430.4042</v>
          </cell>
          <cell r="J82">
            <v>5967132.0846500006</v>
          </cell>
          <cell r="K82">
            <v>391680.78049999941</v>
          </cell>
        </row>
        <row r="83">
          <cell r="F83">
            <v>563625.35699999996</v>
          </cell>
          <cell r="J83">
            <v>768708.28599999996</v>
          </cell>
          <cell r="K83">
            <v>275151.54842999997</v>
          </cell>
        </row>
        <row r="84">
          <cell r="F84">
            <v>184716.09332000004</v>
          </cell>
          <cell r="J84">
            <v>197584.82883999991</v>
          </cell>
          <cell r="K84">
            <v>81333.385219999996</v>
          </cell>
        </row>
        <row r="85">
          <cell r="F85">
            <v>6876504.6299400004</v>
          </cell>
          <cell r="J85">
            <v>5946597.0245899996</v>
          </cell>
          <cell r="K85">
            <v>606521.80903000012</v>
          </cell>
        </row>
        <row r="86">
          <cell r="F86">
            <v>9410206.1109999996</v>
          </cell>
          <cell r="J86">
            <v>19087979.413999997</v>
          </cell>
          <cell r="K86">
            <v>39736128.817999996</v>
          </cell>
        </row>
        <row r="87">
          <cell r="F87">
            <v>149506686.94367999</v>
          </cell>
          <cell r="J87">
            <v>146211422.76445001</v>
          </cell>
          <cell r="K87">
            <v>50696445.275150001</v>
          </cell>
        </row>
        <row r="88">
          <cell r="F88">
            <v>415512.90980999998</v>
          </cell>
          <cell r="J88">
            <v>597143.27408000012</v>
          </cell>
          <cell r="K88">
            <v>204351.54947999993</v>
          </cell>
        </row>
        <row r="89">
          <cell r="F89">
            <v>614612487.52819002</v>
          </cell>
          <cell r="J89">
            <v>691684543.37988997</v>
          </cell>
          <cell r="K89">
            <v>262980287.27092001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view="pageBreakPreview" zoomScaleNormal="100" zoomScaleSheetLayoutView="100" workbookViewId="0">
      <pane xSplit="2" ySplit="6" topLeftCell="C22" activePane="bottomRight" state="frozen"/>
      <selection pane="topRight" activeCell="C1" sqref="C1"/>
      <selection pane="bottomLeft" activeCell="A7" sqref="A7"/>
      <selection pane="bottomRight" activeCell="J25" sqref="J25"/>
    </sheetView>
  </sheetViews>
  <sheetFormatPr defaultRowHeight="12.75" x14ac:dyDescent="0.2"/>
  <cols>
    <col min="1" max="1" width="1.85546875" style="6" customWidth="1"/>
    <col min="2" max="2" width="42.140625" style="6" customWidth="1"/>
    <col min="3" max="14" width="14" style="7" customWidth="1"/>
    <col min="15" max="16384" width="9.140625" style="7"/>
  </cols>
  <sheetData>
    <row r="1" spans="1:26" ht="14.25" x14ac:dyDescent="0.2">
      <c r="A1" s="5" t="s">
        <v>14</v>
      </c>
    </row>
    <row r="2" spans="1:26" x14ac:dyDescent="0.2">
      <c r="A2" s="6" t="s">
        <v>345</v>
      </c>
    </row>
    <row r="3" spans="1:26" x14ac:dyDescent="0.2">
      <c r="A3" s="6" t="s">
        <v>15</v>
      </c>
    </row>
    <row r="5" spans="1:26" s="8" customFormat="1" ht="18.75" customHeight="1" x14ac:dyDescent="0.2">
      <c r="A5" s="115" t="s">
        <v>16</v>
      </c>
      <c r="B5" s="115"/>
      <c r="C5" s="114" t="s">
        <v>17</v>
      </c>
      <c r="D5" s="114"/>
      <c r="E5" s="114"/>
      <c r="F5" s="114"/>
      <c r="G5" s="114" t="s">
        <v>18</v>
      </c>
      <c r="H5" s="114"/>
      <c r="I5" s="114"/>
      <c r="J5" s="114"/>
      <c r="K5" s="114" t="s">
        <v>19</v>
      </c>
      <c r="L5" s="114"/>
      <c r="M5" s="114"/>
      <c r="N5" s="114"/>
      <c r="O5" s="114" t="s">
        <v>20</v>
      </c>
      <c r="P5" s="114"/>
      <c r="Q5" s="114"/>
    </row>
    <row r="6" spans="1:26" s="8" customFormat="1" ht="25.5" x14ac:dyDescent="0.2">
      <c r="A6" s="115"/>
      <c r="B6" s="115"/>
      <c r="C6" s="9" t="s">
        <v>21</v>
      </c>
      <c r="D6" s="9" t="s">
        <v>22</v>
      </c>
      <c r="E6" s="9" t="s">
        <v>23</v>
      </c>
      <c r="F6" s="9" t="s">
        <v>24</v>
      </c>
      <c r="G6" s="9" t="s">
        <v>21</v>
      </c>
      <c r="H6" s="9" t="s">
        <v>22</v>
      </c>
      <c r="I6" s="9" t="s">
        <v>23</v>
      </c>
      <c r="J6" s="9" t="s">
        <v>25</v>
      </c>
      <c r="K6" s="9" t="s">
        <v>21</v>
      </c>
      <c r="L6" s="9" t="s">
        <v>22</v>
      </c>
      <c r="M6" s="9" t="s">
        <v>23</v>
      </c>
      <c r="N6" s="9" t="s">
        <v>26</v>
      </c>
      <c r="O6" s="9" t="s">
        <v>21</v>
      </c>
      <c r="P6" s="9" t="s">
        <v>346</v>
      </c>
      <c r="Q6" s="9" t="s">
        <v>27</v>
      </c>
    </row>
    <row r="7" spans="1:26" x14ac:dyDescent="0.2">
      <c r="A7" s="10"/>
      <c r="B7" s="10"/>
      <c r="C7" s="11"/>
      <c r="D7" s="11"/>
      <c r="E7" s="11"/>
      <c r="F7" s="11"/>
      <c r="G7" s="11"/>
      <c r="H7" s="11"/>
      <c r="I7" s="11"/>
      <c r="J7" s="11"/>
      <c r="K7" s="11"/>
      <c r="L7" s="11"/>
      <c r="M7" s="11"/>
      <c r="N7" s="11"/>
      <c r="O7" s="12"/>
      <c r="P7" s="12"/>
      <c r="Q7" s="12"/>
    </row>
    <row r="8" spans="1:26" s="15" customFormat="1" x14ac:dyDescent="0.2">
      <c r="A8" s="13" t="s">
        <v>28</v>
      </c>
      <c r="B8" s="13"/>
      <c r="C8" s="14">
        <f>+C10+C48</f>
        <v>622353741.20138001</v>
      </c>
      <c r="D8" s="14">
        <f t="shared" ref="D8:N8" si="0">+D10+D48</f>
        <v>712979037.15907001</v>
      </c>
      <c r="E8" s="14">
        <f t="shared" si="0"/>
        <v>352707520.1422199</v>
      </c>
      <c r="F8" s="14">
        <f t="shared" si="0"/>
        <v>1688040298.5026696</v>
      </c>
      <c r="G8" s="14">
        <f>+G10+G48</f>
        <v>614612487.52819002</v>
      </c>
      <c r="H8" s="14">
        <f>+H10+H48</f>
        <v>691684543.37988997</v>
      </c>
      <c r="I8" s="14">
        <f>+I10+I48</f>
        <v>262980287.27092004</v>
      </c>
      <c r="J8" s="14">
        <f>+J10+J48</f>
        <v>1569277318.1789997</v>
      </c>
      <c r="K8" s="14">
        <f t="shared" si="0"/>
        <v>7741253.6731899818</v>
      </c>
      <c r="L8" s="14">
        <f t="shared" si="0"/>
        <v>21294493.77918005</v>
      </c>
      <c r="M8" s="14">
        <f t="shared" si="0"/>
        <v>89727232.871299922</v>
      </c>
      <c r="N8" s="14">
        <f t="shared" si="0"/>
        <v>118762980.32366998</v>
      </c>
      <c r="O8" s="103">
        <f>+G8/C8*100</f>
        <v>98.756132861313489</v>
      </c>
      <c r="P8" s="103">
        <f>((G8+H8)/(C8+D8))*100</f>
        <v>97.825579666514244</v>
      </c>
      <c r="Q8" s="103">
        <f>(SUM(G8:I8)/SUM(C8:E8))*100</f>
        <v>92.964446380278048</v>
      </c>
      <c r="S8" s="15" t="b">
        <f>+C8='[1]NCA RELEASES (2)'!F89</f>
        <v>1</v>
      </c>
      <c r="T8" s="15" t="b">
        <f>+D8='[1]NCA RELEASES (2)'!J89</f>
        <v>1</v>
      </c>
      <c r="U8" s="15" t="b">
        <f>+E8='[1]NCA RELEASES (2)'!K89</f>
        <v>1</v>
      </c>
      <c r="V8" s="15" t="b">
        <f>+F8='[1]NCA RELEASES (2)'!K46</f>
        <v>1</v>
      </c>
      <c r="W8" s="15" t="b">
        <f>+G8='[1]all(net trust &amp;WF) (2)'!F89</f>
        <v>1</v>
      </c>
      <c r="X8" s="15" t="b">
        <f>+H8='[1]all(net trust &amp;WF) (2)'!J89</f>
        <v>1</v>
      </c>
      <c r="Y8" s="15" t="b">
        <f>+I8='[1]all(net trust &amp;WF) (2)'!K89</f>
        <v>1</v>
      </c>
      <c r="Z8" s="15" t="b">
        <f>+J8='[1]all(net trust &amp;WF) (2)'!K46</f>
        <v>1</v>
      </c>
    </row>
    <row r="9" spans="1:26" x14ac:dyDescent="0.2">
      <c r="C9" s="11"/>
      <c r="D9" s="11"/>
      <c r="E9" s="11"/>
      <c r="F9" s="11"/>
      <c r="G9" s="11"/>
      <c r="H9" s="11"/>
      <c r="I9" s="11"/>
      <c r="J9" s="11"/>
      <c r="K9" s="11"/>
      <c r="L9" s="11"/>
      <c r="M9" s="11"/>
      <c r="N9" s="11"/>
      <c r="O9" s="104"/>
      <c r="P9" s="104"/>
      <c r="Q9" s="104"/>
    </row>
    <row r="10" spans="1:26" ht="15" x14ac:dyDescent="0.35">
      <c r="A10" s="6" t="s">
        <v>29</v>
      </c>
      <c r="C10" s="16">
        <f>SUM(C12:C46)</f>
        <v>463017072.56338006</v>
      </c>
      <c r="D10" s="16">
        <f t="shared" ref="D10:N10" si="1">SUM(D12:D46)</f>
        <v>547078808.87347996</v>
      </c>
      <c r="E10" s="16">
        <f t="shared" si="1"/>
        <v>233905402.89621985</v>
      </c>
      <c r="F10" s="16">
        <f t="shared" si="1"/>
        <v>1244001284.3330796</v>
      </c>
      <c r="G10" s="16">
        <f>SUM(G12:G46)</f>
        <v>455280081.56370002</v>
      </c>
      <c r="H10" s="16">
        <f>SUM(H12:H46)</f>
        <v>525787997.92736</v>
      </c>
      <c r="I10" s="16">
        <f>SUM(I12:I46)</f>
        <v>172343361.62829003</v>
      </c>
      <c r="J10" s="16">
        <f>SUM(J12:J46)</f>
        <v>1153411441.1193497</v>
      </c>
      <c r="K10" s="16">
        <f t="shared" si="1"/>
        <v>7736990.9996799966</v>
      </c>
      <c r="L10" s="16">
        <f t="shared" si="1"/>
        <v>21290810.946120054</v>
      </c>
      <c r="M10" s="16">
        <f t="shared" si="1"/>
        <v>61562041.267929874</v>
      </c>
      <c r="N10" s="16">
        <f t="shared" si="1"/>
        <v>90589843.213729948</v>
      </c>
      <c r="O10" s="104">
        <f t="shared" ref="O10:O45" si="2">+G10/C10*100</f>
        <v>98.329005244483511</v>
      </c>
      <c r="P10" s="104">
        <f>((G10+H10)/(C10+D10))*100</f>
        <v>97.126233016165941</v>
      </c>
      <c r="Q10" s="104">
        <f>(SUM(G10:I10)/SUM(C10:E10))*100</f>
        <v>92.717865780798135</v>
      </c>
    </row>
    <row r="11" spans="1:26" x14ac:dyDescent="0.2">
      <c r="C11" s="11"/>
      <c r="D11" s="11"/>
      <c r="E11" s="11"/>
      <c r="F11" s="11"/>
      <c r="G11" s="11"/>
      <c r="H11" s="11"/>
      <c r="I11" s="11"/>
      <c r="J11" s="11"/>
      <c r="K11" s="11"/>
      <c r="L11" s="11"/>
      <c r="M11" s="11"/>
      <c r="N11" s="11"/>
      <c r="O11" s="104"/>
      <c r="P11" s="104"/>
      <c r="Q11" s="104"/>
    </row>
    <row r="12" spans="1:26" x14ac:dyDescent="0.2">
      <c r="B12" s="17" t="s">
        <v>30</v>
      </c>
      <c r="C12" s="11">
        <v>3574118.8149999999</v>
      </c>
      <c r="D12" s="11">
        <v>4869638.3619999997</v>
      </c>
      <c r="E12" s="11">
        <v>2070259.1420000009</v>
      </c>
      <c r="F12" s="11">
        <f>SUM(C12:E12)</f>
        <v>10514016.319</v>
      </c>
      <c r="G12" s="11">
        <v>3554494.5268000001</v>
      </c>
      <c r="H12" s="11">
        <v>4681535.0509199994</v>
      </c>
      <c r="I12" s="11">
        <v>1395656.0811999999</v>
      </c>
      <c r="J12" s="11">
        <f>SUM(G12:I12)</f>
        <v>9631685.6589199994</v>
      </c>
      <c r="K12" s="11">
        <f t="shared" ref="K12:M45" si="3">+C12-G12</f>
        <v>19624.288199999835</v>
      </c>
      <c r="L12" s="11">
        <f t="shared" si="3"/>
        <v>188103.31108000036</v>
      </c>
      <c r="M12" s="11">
        <f t="shared" si="3"/>
        <v>674603.06080000103</v>
      </c>
      <c r="N12" s="11">
        <f>SUM(K12:M12)</f>
        <v>882330.66008000122</v>
      </c>
      <c r="O12" s="104">
        <f t="shared" si="2"/>
        <v>99.450933524715524</v>
      </c>
      <c r="P12" s="104">
        <f t="shared" ref="P12:P46" si="4">((G12+H12)/(C12+D12))*100</f>
        <v>97.539867680635936</v>
      </c>
      <c r="Q12" s="104">
        <f t="shared" ref="Q12:Q46" si="5">(SUM(G12:I12)/SUM(C12:E12))*100</f>
        <v>91.608053161516111</v>
      </c>
      <c r="S12" s="7" t="b">
        <f>+C12='[1]NCA RELEASES (2)'!F51</f>
        <v>1</v>
      </c>
      <c r="T12" s="7" t="b">
        <f>+D12='[1]NCA RELEASES (2)'!J51</f>
        <v>1</v>
      </c>
      <c r="U12" s="7" t="b">
        <f>+E12='[1]NCA RELEASES (2)'!K51</f>
        <v>1</v>
      </c>
      <c r="V12" s="7" t="b">
        <f>+F12='[1]NCA RELEASES (2)'!K8</f>
        <v>1</v>
      </c>
      <c r="W12" s="7" t="b">
        <f>+G12='[1]all(net trust &amp;WF) (2)'!F51</f>
        <v>1</v>
      </c>
      <c r="X12" s="7" t="b">
        <f>+H12='[1]all(net trust &amp;WF) (2)'!J51</f>
        <v>1</v>
      </c>
      <c r="Y12" s="7" t="b">
        <f>+I12='[1]all(net trust &amp;WF) (2)'!K51</f>
        <v>1</v>
      </c>
      <c r="Z12" s="7" t="b">
        <f>+J12='[1]all(net trust &amp;WF) (2)'!K8</f>
        <v>1</v>
      </c>
    </row>
    <row r="13" spans="1:26" x14ac:dyDescent="0.2">
      <c r="B13" s="17" t="s">
        <v>31</v>
      </c>
      <c r="C13" s="11">
        <v>1363837</v>
      </c>
      <c r="D13" s="11">
        <v>1415570.8489999999</v>
      </c>
      <c r="E13" s="11">
        <v>546472.92500000028</v>
      </c>
      <c r="F13" s="11">
        <f t="shared" ref="F13:F45" si="6">SUM(C13:E13)</f>
        <v>3325880.7740000002</v>
      </c>
      <c r="G13" s="11">
        <v>1132968.4925599999</v>
      </c>
      <c r="H13" s="11">
        <v>1263655.45991</v>
      </c>
      <c r="I13" s="11">
        <v>376305.90552000003</v>
      </c>
      <c r="J13" s="11">
        <f t="shared" ref="J13:J46" si="7">SUM(G13:I13)</f>
        <v>2772929.8579899999</v>
      </c>
      <c r="K13" s="11">
        <f t="shared" si="3"/>
        <v>230868.50744000007</v>
      </c>
      <c r="L13" s="11">
        <f t="shared" si="3"/>
        <v>151915.38908999995</v>
      </c>
      <c r="M13" s="11">
        <f t="shared" si="3"/>
        <v>170167.01948000025</v>
      </c>
      <c r="N13" s="11">
        <f t="shared" ref="N13:N45" si="8">SUM(K13:M13)</f>
        <v>552950.91601000028</v>
      </c>
      <c r="O13" s="104">
        <f t="shared" si="2"/>
        <v>83.072133441166358</v>
      </c>
      <c r="P13" s="104">
        <f t="shared" si="4"/>
        <v>86.227861568869017</v>
      </c>
      <c r="Q13" s="104">
        <f t="shared" si="5"/>
        <v>83.374301317934126</v>
      </c>
      <c r="S13" s="7" t="b">
        <f>+C13='[1]NCA RELEASES (2)'!F52</f>
        <v>1</v>
      </c>
      <c r="T13" s="7" t="b">
        <f>+D13='[1]NCA RELEASES (2)'!J52</f>
        <v>1</v>
      </c>
      <c r="U13" s="7" t="b">
        <f>+E13='[1]NCA RELEASES (2)'!K52</f>
        <v>1</v>
      </c>
      <c r="V13" s="7" t="b">
        <f>+F13='[1]NCA RELEASES (2)'!K9</f>
        <v>1</v>
      </c>
      <c r="W13" s="7" t="b">
        <f>+G13='[1]all(net trust &amp;WF) (2)'!F52</f>
        <v>1</v>
      </c>
      <c r="X13" s="7" t="b">
        <f>+H13='[1]all(net trust &amp;WF) (2)'!J52</f>
        <v>1</v>
      </c>
      <c r="Y13" s="7" t="b">
        <f>+I13='[1]all(net trust &amp;WF) (2)'!K52</f>
        <v>1</v>
      </c>
      <c r="Z13" s="7" t="b">
        <f>+J13='[1]all(net trust &amp;WF) (2)'!K9</f>
        <v>1</v>
      </c>
    </row>
    <row r="14" spans="1:26" x14ac:dyDescent="0.2">
      <c r="B14" s="17" t="s">
        <v>32</v>
      </c>
      <c r="C14" s="11">
        <v>122537.55499999999</v>
      </c>
      <c r="D14" s="11">
        <v>109248</v>
      </c>
      <c r="E14" s="11">
        <v>83966.10400000005</v>
      </c>
      <c r="F14" s="11">
        <f t="shared" si="6"/>
        <v>315751.65900000004</v>
      </c>
      <c r="G14" s="11">
        <v>122516.85577000002</v>
      </c>
      <c r="H14" s="11">
        <v>107082.33627999997</v>
      </c>
      <c r="I14" s="11">
        <v>33428.869890000002</v>
      </c>
      <c r="J14" s="11">
        <f t="shared" si="7"/>
        <v>263028.06194000004</v>
      </c>
      <c r="K14" s="11">
        <f t="shared" si="3"/>
        <v>20.699229999969248</v>
      </c>
      <c r="L14" s="11">
        <f t="shared" si="3"/>
        <v>2165.6637200000259</v>
      </c>
      <c r="M14" s="11">
        <f t="shared" si="3"/>
        <v>50537.234110000049</v>
      </c>
      <c r="N14" s="11">
        <f t="shared" si="8"/>
        <v>52723.597060000044</v>
      </c>
      <c r="O14" s="104">
        <f t="shared" si="2"/>
        <v>99.983107848038941</v>
      </c>
      <c r="P14" s="104">
        <f t="shared" si="4"/>
        <v>99.056730282437158</v>
      </c>
      <c r="Q14" s="104">
        <f t="shared" si="5"/>
        <v>83.30219476059824</v>
      </c>
      <c r="S14" s="7" t="b">
        <f>+C14='[1]NCA RELEASES (2)'!F53</f>
        <v>1</v>
      </c>
      <c r="T14" s="7" t="b">
        <f>+D14='[1]NCA RELEASES (2)'!J53</f>
        <v>1</v>
      </c>
      <c r="U14" s="7" t="b">
        <f>+E14='[1]NCA RELEASES (2)'!K53</f>
        <v>1</v>
      </c>
      <c r="V14" s="7" t="b">
        <f>+F14='[1]NCA RELEASES (2)'!K10</f>
        <v>1</v>
      </c>
      <c r="W14" s="7" t="b">
        <f>+G14='[1]all(net trust &amp;WF) (2)'!F53</f>
        <v>1</v>
      </c>
      <c r="X14" s="7" t="b">
        <f>+H14='[1]all(net trust &amp;WF) (2)'!J53</f>
        <v>1</v>
      </c>
      <c r="Y14" s="7" t="b">
        <f>+I14='[1]all(net trust &amp;WF) (2)'!K53</f>
        <v>1</v>
      </c>
      <c r="Z14" s="7" t="b">
        <f>+J14='[1]all(net trust &amp;WF) (2)'!K10</f>
        <v>1</v>
      </c>
    </row>
    <row r="15" spans="1:26" x14ac:dyDescent="0.2">
      <c r="B15" s="17" t="s">
        <v>33</v>
      </c>
      <c r="C15" s="11">
        <v>1521088.3640000001</v>
      </c>
      <c r="D15" s="11">
        <v>2026588.2784899999</v>
      </c>
      <c r="E15" s="11">
        <v>665658.39718999946</v>
      </c>
      <c r="F15" s="11">
        <f t="shared" si="6"/>
        <v>4213335.0396799995</v>
      </c>
      <c r="G15" s="11">
        <v>1507395.3011799997</v>
      </c>
      <c r="H15" s="11">
        <v>2015978.4681899997</v>
      </c>
      <c r="I15" s="11">
        <v>489929.27390000038</v>
      </c>
      <c r="J15" s="11">
        <f t="shared" si="7"/>
        <v>4013303.0432699998</v>
      </c>
      <c r="K15" s="11">
        <f t="shared" si="3"/>
        <v>13693.062820000341</v>
      </c>
      <c r="L15" s="11">
        <f t="shared" si="3"/>
        <v>10609.810300000245</v>
      </c>
      <c r="M15" s="11">
        <f t="shared" si="3"/>
        <v>175729.12328999909</v>
      </c>
      <c r="N15" s="11">
        <f t="shared" si="8"/>
        <v>200031.99640999967</v>
      </c>
      <c r="O15" s="104">
        <f t="shared" si="2"/>
        <v>99.099785183814575</v>
      </c>
      <c r="P15" s="104">
        <f t="shared" si="4"/>
        <v>99.314963691196411</v>
      </c>
      <c r="Q15" s="104">
        <f t="shared" si="5"/>
        <v>95.252407071211891</v>
      </c>
      <c r="S15" s="7" t="b">
        <f>+C15='[1]NCA RELEASES (2)'!F54</f>
        <v>1</v>
      </c>
      <c r="T15" s="7" t="b">
        <f>+D15='[1]NCA RELEASES (2)'!J54</f>
        <v>1</v>
      </c>
      <c r="U15" s="7" t="b">
        <f>+E15='[1]NCA RELEASES (2)'!K54</f>
        <v>1</v>
      </c>
      <c r="V15" s="7" t="b">
        <f>+F15='[1]NCA RELEASES (2)'!K11</f>
        <v>1</v>
      </c>
      <c r="W15" s="7" t="b">
        <f>+G15='[1]all(net trust &amp;WF) (2)'!F54</f>
        <v>1</v>
      </c>
      <c r="X15" s="7" t="b">
        <f>+H15='[1]all(net trust &amp;WF) (2)'!J54</f>
        <v>1</v>
      </c>
      <c r="Y15" s="7" t="b">
        <f>+I15='[1]all(net trust &amp;WF) (2)'!K54</f>
        <v>1</v>
      </c>
      <c r="Z15" s="7" t="b">
        <f>+J15='[1]all(net trust &amp;WF) (2)'!K11</f>
        <v>1</v>
      </c>
    </row>
    <row r="16" spans="1:26" x14ac:dyDescent="0.2">
      <c r="B16" s="17" t="s">
        <v>34</v>
      </c>
      <c r="C16" s="11">
        <v>7063936.6050000004</v>
      </c>
      <c r="D16" s="11">
        <v>7143377.7009299994</v>
      </c>
      <c r="E16" s="11">
        <v>6057154.8121800013</v>
      </c>
      <c r="F16" s="11">
        <f t="shared" si="6"/>
        <v>20264469.118110001</v>
      </c>
      <c r="G16" s="11">
        <v>6701675.8947699992</v>
      </c>
      <c r="H16" s="11">
        <v>7048733.3386900006</v>
      </c>
      <c r="I16" s="11">
        <v>3632540.3266900014</v>
      </c>
      <c r="J16" s="11">
        <f t="shared" si="7"/>
        <v>17382949.560150001</v>
      </c>
      <c r="K16" s="11">
        <f t="shared" si="3"/>
        <v>362260.71023000125</v>
      </c>
      <c r="L16" s="11">
        <f t="shared" si="3"/>
        <v>94644.362239998765</v>
      </c>
      <c r="M16" s="11">
        <f t="shared" si="3"/>
        <v>2424614.4854899999</v>
      </c>
      <c r="N16" s="11">
        <f t="shared" si="8"/>
        <v>2881519.5579599999</v>
      </c>
      <c r="O16" s="104">
        <f t="shared" si="2"/>
        <v>94.871687976735444</v>
      </c>
      <c r="P16" s="104">
        <f t="shared" si="4"/>
        <v>96.784015172527774</v>
      </c>
      <c r="Q16" s="104">
        <f t="shared" si="5"/>
        <v>85.780434014011078</v>
      </c>
      <c r="S16" s="7" t="b">
        <f>+C16='[1]NCA RELEASES (2)'!F55</f>
        <v>1</v>
      </c>
      <c r="T16" s="7" t="b">
        <f>+D16='[1]NCA RELEASES (2)'!J55</f>
        <v>1</v>
      </c>
      <c r="U16" s="7" t="b">
        <f>+E16='[1]NCA RELEASES (2)'!K55</f>
        <v>1</v>
      </c>
      <c r="V16" s="7" t="b">
        <f>+F16='[1]NCA RELEASES (2)'!K12</f>
        <v>1</v>
      </c>
      <c r="W16" s="7" t="b">
        <f>+G16='[1]all(net trust &amp;WF) (2)'!F55</f>
        <v>1</v>
      </c>
      <c r="X16" s="7" t="b">
        <f>+H16='[1]all(net trust &amp;WF) (2)'!J55</f>
        <v>1</v>
      </c>
      <c r="Y16" s="7" t="b">
        <f>+I16='[1]all(net trust &amp;WF) (2)'!K55</f>
        <v>1</v>
      </c>
      <c r="Z16" s="7" t="b">
        <f>+J16='[1]all(net trust &amp;WF) (2)'!K12</f>
        <v>1</v>
      </c>
    </row>
    <row r="17" spans="2:26" x14ac:dyDescent="0.2">
      <c r="B17" s="17" t="s">
        <v>350</v>
      </c>
      <c r="C17" s="11">
        <v>945383.16599999997</v>
      </c>
      <c r="D17" s="11">
        <v>888699.58999999985</v>
      </c>
      <c r="E17" s="11">
        <v>1698729.9690000003</v>
      </c>
      <c r="F17" s="11">
        <f t="shared" si="6"/>
        <v>3532812.7250000001</v>
      </c>
      <c r="G17" s="11">
        <v>881215.90165000013</v>
      </c>
      <c r="H17" s="11">
        <v>831049.37026999984</v>
      </c>
      <c r="I17" s="11">
        <v>356021.52224999992</v>
      </c>
      <c r="J17" s="11">
        <f t="shared" si="7"/>
        <v>2068286.7941699999</v>
      </c>
      <c r="K17" s="11">
        <f t="shared" si="3"/>
        <v>64167.264349999838</v>
      </c>
      <c r="L17" s="11">
        <f t="shared" si="3"/>
        <v>57650.219730000012</v>
      </c>
      <c r="M17" s="11">
        <f t="shared" si="3"/>
        <v>1342708.4467500004</v>
      </c>
      <c r="N17" s="11">
        <f t="shared" si="8"/>
        <v>1464525.9308300002</v>
      </c>
      <c r="O17" s="104">
        <f t="shared" si="2"/>
        <v>93.212565374789008</v>
      </c>
      <c r="P17" s="104">
        <f t="shared" si="4"/>
        <v>93.358124998368396</v>
      </c>
      <c r="Q17" s="104">
        <f t="shared" si="5"/>
        <v>58.545044845817571</v>
      </c>
      <c r="S17" s="7" t="b">
        <f>+C17='[1]NCA RELEASES (2)'!F56</f>
        <v>1</v>
      </c>
      <c r="T17" s="7" t="b">
        <f>+D17='[1]NCA RELEASES (2)'!J56</f>
        <v>1</v>
      </c>
      <c r="U17" s="7" t="b">
        <f>+E17='[1]NCA RELEASES (2)'!K56</f>
        <v>1</v>
      </c>
      <c r="V17" s="7" t="b">
        <f>+F17='[1]NCA RELEASES (2)'!K13</f>
        <v>1</v>
      </c>
      <c r="W17" s="7" t="b">
        <f>+G17='[1]all(net trust &amp;WF) (2)'!F56</f>
        <v>1</v>
      </c>
      <c r="X17" s="7" t="b">
        <f>+H17='[1]all(net trust &amp;WF) (2)'!J56</f>
        <v>1</v>
      </c>
      <c r="Y17" s="7" t="b">
        <f>+I17='[1]all(net trust &amp;WF) (2)'!K56</f>
        <v>1</v>
      </c>
      <c r="Z17" s="7" t="b">
        <f>+J17='[1]all(net trust &amp;WF) (2)'!K13</f>
        <v>1</v>
      </c>
    </row>
    <row r="18" spans="2:26" x14ac:dyDescent="0.2">
      <c r="B18" s="17" t="s">
        <v>35</v>
      </c>
      <c r="C18" s="11">
        <v>95472075.252349988</v>
      </c>
      <c r="D18" s="11">
        <v>152861563.82273</v>
      </c>
      <c r="E18" s="11">
        <v>43628818.934479952</v>
      </c>
      <c r="F18" s="11">
        <f t="shared" si="6"/>
        <v>291962458.00955993</v>
      </c>
      <c r="G18" s="11">
        <v>95132621.913390011</v>
      </c>
      <c r="H18" s="11">
        <v>140765027.84168997</v>
      </c>
      <c r="I18" s="11">
        <v>29728819.081450015</v>
      </c>
      <c r="J18" s="11">
        <f t="shared" si="7"/>
        <v>265626468.83653</v>
      </c>
      <c r="K18" s="11">
        <f t="shared" si="3"/>
        <v>339453.33895997703</v>
      </c>
      <c r="L18" s="11">
        <f t="shared" si="3"/>
        <v>12096535.981040031</v>
      </c>
      <c r="M18" s="11">
        <f t="shared" si="3"/>
        <v>13899999.853029937</v>
      </c>
      <c r="N18" s="11">
        <f t="shared" si="8"/>
        <v>26335989.173029944</v>
      </c>
      <c r="O18" s="104">
        <f t="shared" si="2"/>
        <v>99.644447511942374</v>
      </c>
      <c r="P18" s="104">
        <f t="shared" si="4"/>
        <v>94.992225231218015</v>
      </c>
      <c r="Q18" s="104">
        <f t="shared" si="5"/>
        <v>90.979665895206423</v>
      </c>
      <c r="S18" s="7" t="b">
        <f>+C18='[1]NCA RELEASES (2)'!F57</f>
        <v>1</v>
      </c>
      <c r="T18" s="7" t="b">
        <f>+D18='[1]NCA RELEASES (2)'!J57</f>
        <v>1</v>
      </c>
      <c r="U18" s="7" t="b">
        <f>+E18='[1]NCA RELEASES (2)'!K57</f>
        <v>1</v>
      </c>
      <c r="V18" s="7" t="b">
        <f>+F18='[1]NCA RELEASES (2)'!K14</f>
        <v>1</v>
      </c>
      <c r="W18" s="7" t="b">
        <f>+G18='[1]all(net trust &amp;WF) (2)'!F57</f>
        <v>1</v>
      </c>
      <c r="X18" s="7" t="b">
        <f>+H18='[1]all(net trust &amp;WF) (2)'!J57</f>
        <v>1</v>
      </c>
      <c r="Y18" s="7" t="b">
        <f>+I18='[1]all(net trust &amp;WF) (2)'!K57</f>
        <v>1</v>
      </c>
      <c r="Z18" s="7" t="b">
        <f>+J18='[1]all(net trust &amp;WF) (2)'!K14</f>
        <v>1</v>
      </c>
    </row>
    <row r="19" spans="2:26" x14ac:dyDescent="0.2">
      <c r="B19" s="17" t="s">
        <v>36</v>
      </c>
      <c r="C19" s="11">
        <v>11838386.620640002</v>
      </c>
      <c r="D19" s="11">
        <v>16674774.537679996</v>
      </c>
      <c r="E19" s="11">
        <v>5857922.2259999998</v>
      </c>
      <c r="F19" s="11">
        <f t="shared" si="6"/>
        <v>34371083.384319998</v>
      </c>
      <c r="G19" s="11">
        <v>11641790.60139</v>
      </c>
      <c r="H19" s="11">
        <v>16371661.29411</v>
      </c>
      <c r="I19" s="11">
        <v>4595647.2788699977</v>
      </c>
      <c r="J19" s="11">
        <f t="shared" si="7"/>
        <v>32609099.174369998</v>
      </c>
      <c r="K19" s="11">
        <f>+C19-G19</f>
        <v>196596.01925000176</v>
      </c>
      <c r="L19" s="11">
        <f>+D19-H19</f>
        <v>303113.24356999621</v>
      </c>
      <c r="M19" s="11">
        <f>+E19-I19</f>
        <v>1262274.9471300021</v>
      </c>
      <c r="N19" s="11">
        <f>SUM(K19:M19)</f>
        <v>1761984.20995</v>
      </c>
      <c r="O19" s="104">
        <f>+G19/C19*100</f>
        <v>98.339334357375691</v>
      </c>
      <c r="P19" s="104">
        <f t="shared" si="4"/>
        <v>98.24744348742901</v>
      </c>
      <c r="Q19" s="104">
        <f t="shared" si="5"/>
        <v>94.873643666542634</v>
      </c>
      <c r="S19" s="7" t="b">
        <f>+C19='[1]NCA RELEASES (2)'!F58</f>
        <v>1</v>
      </c>
      <c r="T19" s="7" t="b">
        <f>+D19='[1]NCA RELEASES (2)'!J58</f>
        <v>1</v>
      </c>
      <c r="U19" s="7" t="b">
        <f>+E19='[1]NCA RELEASES (2)'!K58</f>
        <v>1</v>
      </c>
      <c r="V19" s="7" t="b">
        <f>+F19='[1]NCA RELEASES (2)'!K15</f>
        <v>1</v>
      </c>
      <c r="W19" s="7" t="b">
        <f>+G19='[1]all(net trust &amp;WF) (2)'!F58</f>
        <v>1</v>
      </c>
      <c r="X19" s="7" t="b">
        <f>+H19='[1]all(net trust &amp;WF) (2)'!J58</f>
        <v>1</v>
      </c>
      <c r="Y19" s="7" t="b">
        <f>+I19='[1]all(net trust &amp;WF) (2)'!K58</f>
        <v>1</v>
      </c>
      <c r="Z19" s="7" t="b">
        <f>+J19='[1]all(net trust &amp;WF) (2)'!K15</f>
        <v>1</v>
      </c>
    </row>
    <row r="20" spans="2:26" x14ac:dyDescent="0.2">
      <c r="B20" s="17" t="s">
        <v>37</v>
      </c>
      <c r="C20" s="11">
        <v>494075.43099999998</v>
      </c>
      <c r="D20" s="11">
        <v>363381.34200000006</v>
      </c>
      <c r="E20" s="11">
        <v>619245.44900000002</v>
      </c>
      <c r="F20" s="11">
        <f t="shared" si="6"/>
        <v>1476702.2220000001</v>
      </c>
      <c r="G20" s="11">
        <v>360798.80075000005</v>
      </c>
      <c r="H20" s="11">
        <v>300220.8243199999</v>
      </c>
      <c r="I20" s="11">
        <v>186203.37861000013</v>
      </c>
      <c r="J20" s="11">
        <f t="shared" si="7"/>
        <v>847223.00368000008</v>
      </c>
      <c r="K20" s="11">
        <f t="shared" si="3"/>
        <v>133276.63024999993</v>
      </c>
      <c r="L20" s="11">
        <f t="shared" si="3"/>
        <v>63160.517680000165</v>
      </c>
      <c r="M20" s="11">
        <f t="shared" si="3"/>
        <v>433042.07038999989</v>
      </c>
      <c r="N20" s="11">
        <f t="shared" si="8"/>
        <v>629479.21831999999</v>
      </c>
      <c r="O20" s="104">
        <f t="shared" si="2"/>
        <v>73.025043973498057</v>
      </c>
      <c r="P20" s="104">
        <f t="shared" si="4"/>
        <v>77.090722924407984</v>
      </c>
      <c r="Q20" s="104">
        <f t="shared" si="5"/>
        <v>57.372636883592364</v>
      </c>
      <c r="S20" s="7" t="b">
        <f>+C20='[1]NCA RELEASES (2)'!F59</f>
        <v>1</v>
      </c>
      <c r="T20" s="7" t="b">
        <f>+D20='[1]NCA RELEASES (2)'!J59</f>
        <v>1</v>
      </c>
      <c r="U20" s="7" t="b">
        <f>+E20='[1]NCA RELEASES (2)'!K59</f>
        <v>1</v>
      </c>
      <c r="V20" s="7" t="b">
        <f>+F20='[1]NCA RELEASES (2)'!K16</f>
        <v>1</v>
      </c>
      <c r="W20" s="7" t="b">
        <f>+G20='[1]all(net trust &amp;WF) (2)'!F59</f>
        <v>1</v>
      </c>
      <c r="X20" s="7" t="b">
        <f>+H20='[1]all(net trust &amp;WF) (2)'!J59</f>
        <v>1</v>
      </c>
      <c r="Y20" s="7" t="b">
        <f>+I20='[1]all(net trust &amp;WF) (2)'!K59</f>
        <v>1</v>
      </c>
      <c r="Z20" s="7" t="b">
        <f>+J20='[1]all(net trust &amp;WF) (2)'!K16</f>
        <v>1</v>
      </c>
    </row>
    <row r="21" spans="2:26" x14ac:dyDescent="0.2">
      <c r="B21" s="17" t="s">
        <v>38</v>
      </c>
      <c r="C21" s="11">
        <v>4428148.5920000002</v>
      </c>
      <c r="D21" s="11">
        <v>5825581.65099</v>
      </c>
      <c r="E21" s="11">
        <v>2400703.6581999976</v>
      </c>
      <c r="F21" s="11">
        <f t="shared" si="6"/>
        <v>12654433.901189998</v>
      </c>
      <c r="G21" s="11">
        <v>4165140.7653399999</v>
      </c>
      <c r="H21" s="11">
        <v>5486391.4742299989</v>
      </c>
      <c r="I21" s="11">
        <v>1178845.4442100022</v>
      </c>
      <c r="J21" s="11">
        <f t="shared" si="7"/>
        <v>10830377.683780001</v>
      </c>
      <c r="K21" s="11">
        <f t="shared" si="3"/>
        <v>263007.82666000025</v>
      </c>
      <c r="L21" s="11">
        <f t="shared" si="3"/>
        <v>339190.17676000111</v>
      </c>
      <c r="M21" s="11">
        <f t="shared" si="3"/>
        <v>1221858.2139899954</v>
      </c>
      <c r="N21" s="11">
        <f t="shared" si="8"/>
        <v>1824056.2174099968</v>
      </c>
      <c r="O21" s="104">
        <f t="shared" si="2"/>
        <v>94.060546497126225</v>
      </c>
      <c r="P21" s="104">
        <f t="shared" si="4"/>
        <v>94.127034853177491</v>
      </c>
      <c r="Q21" s="104">
        <f t="shared" si="5"/>
        <v>85.585635583125807</v>
      </c>
      <c r="S21" s="7" t="b">
        <f>+C21='[1]NCA RELEASES (2)'!F60</f>
        <v>1</v>
      </c>
      <c r="T21" s="7" t="b">
        <f>+D21='[1]NCA RELEASES (2)'!J60</f>
        <v>1</v>
      </c>
      <c r="U21" s="7" t="b">
        <f>+E21='[1]NCA RELEASES (2)'!K60</f>
        <v>1</v>
      </c>
      <c r="V21" s="7" t="b">
        <f>+F21='[1]NCA RELEASES (2)'!K17</f>
        <v>1</v>
      </c>
      <c r="W21" s="7" t="b">
        <f>+G21='[1]all(net trust &amp;WF) (2)'!F60</f>
        <v>1</v>
      </c>
      <c r="X21" s="7" t="b">
        <f>+H21='[1]all(net trust &amp;WF) (2)'!J60</f>
        <v>1</v>
      </c>
      <c r="Y21" s="7" t="b">
        <f>+I21='[1]all(net trust &amp;WF) (2)'!K60</f>
        <v>1</v>
      </c>
      <c r="Z21" s="7" t="b">
        <f>+J21='[1]all(net trust &amp;WF) (2)'!K17</f>
        <v>1</v>
      </c>
    </row>
    <row r="22" spans="2:26" x14ac:dyDescent="0.2">
      <c r="B22" s="17" t="s">
        <v>39</v>
      </c>
      <c r="C22" s="11">
        <v>4453131.8420000002</v>
      </c>
      <c r="D22" s="11">
        <v>4653056.7032999843</v>
      </c>
      <c r="E22" s="11">
        <v>1767461.7912199423</v>
      </c>
      <c r="F22" s="11">
        <f t="shared" si="6"/>
        <v>10873650.336519927</v>
      </c>
      <c r="G22" s="11">
        <v>4247622.1571199987</v>
      </c>
      <c r="H22" s="11">
        <v>4566092.6040400043</v>
      </c>
      <c r="I22" s="11">
        <v>1301433.8529299758</v>
      </c>
      <c r="J22" s="11">
        <f t="shared" si="7"/>
        <v>10115148.614089979</v>
      </c>
      <c r="K22" s="11">
        <f t="shared" si="3"/>
        <v>205509.68488000147</v>
      </c>
      <c r="L22" s="11">
        <f t="shared" si="3"/>
        <v>86964.099259980023</v>
      </c>
      <c r="M22" s="11">
        <f t="shared" si="3"/>
        <v>466027.93828996643</v>
      </c>
      <c r="N22" s="11">
        <f t="shared" si="8"/>
        <v>758501.72242994793</v>
      </c>
      <c r="O22" s="104">
        <f t="shared" si="2"/>
        <v>95.385052763501776</v>
      </c>
      <c r="P22" s="104">
        <f t="shared" si="4"/>
        <v>96.78818659766344</v>
      </c>
      <c r="Q22" s="104">
        <f t="shared" si="5"/>
        <v>93.024405797908855</v>
      </c>
      <c r="S22" s="7" t="b">
        <f>+C22='[1]NCA RELEASES (2)'!F61</f>
        <v>1</v>
      </c>
      <c r="T22" s="7" t="b">
        <f>+D22='[1]NCA RELEASES (2)'!J61</f>
        <v>1</v>
      </c>
      <c r="U22" s="7" t="b">
        <f>+E22='[1]NCA RELEASES (2)'!K61</f>
        <v>1</v>
      </c>
      <c r="V22" s="7" t="b">
        <f>+F22='[1]NCA RELEASES (2)'!K18</f>
        <v>1</v>
      </c>
      <c r="W22" s="7" t="b">
        <f>+G22='[1]all(net trust &amp;WF) (2)'!F61</f>
        <v>1</v>
      </c>
      <c r="X22" s="7" t="b">
        <f>+H22='[1]all(net trust &amp;WF) (2)'!J61</f>
        <v>1</v>
      </c>
      <c r="Y22" s="7" t="b">
        <f>+I22='[1]all(net trust &amp;WF) (2)'!K61</f>
        <v>1</v>
      </c>
      <c r="Z22" s="7" t="b">
        <f>+J22='[1]all(net trust &amp;WF) (2)'!K18</f>
        <v>1</v>
      </c>
    </row>
    <row r="23" spans="2:26" x14ac:dyDescent="0.2">
      <c r="B23" s="17" t="s">
        <v>40</v>
      </c>
      <c r="C23" s="11">
        <v>3833225.0410000002</v>
      </c>
      <c r="D23" s="11">
        <v>4260417.3140000002</v>
      </c>
      <c r="E23" s="11">
        <v>1645347.8210000005</v>
      </c>
      <c r="F23" s="11">
        <f t="shared" si="6"/>
        <v>9738990.1760000009</v>
      </c>
      <c r="G23" s="11">
        <v>2321226.0109999999</v>
      </c>
      <c r="H23" s="11">
        <v>4259785.7434900003</v>
      </c>
      <c r="I23" s="11">
        <v>185850.58365999907</v>
      </c>
      <c r="J23" s="11">
        <f t="shared" si="7"/>
        <v>6766862.3381499993</v>
      </c>
      <c r="K23" s="11">
        <f t="shared" si="3"/>
        <v>1511999.0300000003</v>
      </c>
      <c r="L23" s="11">
        <f t="shared" si="3"/>
        <v>631.57050999999046</v>
      </c>
      <c r="M23" s="11">
        <f t="shared" si="3"/>
        <v>1459497.2373400014</v>
      </c>
      <c r="N23" s="11">
        <f t="shared" si="8"/>
        <v>2972127.8378500016</v>
      </c>
      <c r="O23" s="104">
        <f t="shared" si="2"/>
        <v>60.555432727592887</v>
      </c>
      <c r="P23" s="104">
        <f t="shared" si="4"/>
        <v>81.310879154728838</v>
      </c>
      <c r="Q23" s="104">
        <f t="shared" si="5"/>
        <v>69.482176446031545</v>
      </c>
      <c r="S23" s="7" t="b">
        <f>+C23='[1]NCA RELEASES (2)'!F62</f>
        <v>1</v>
      </c>
      <c r="T23" s="7" t="b">
        <f>+D23='[1]NCA RELEASES (2)'!J62</f>
        <v>1</v>
      </c>
      <c r="U23" s="7" t="b">
        <f>+E23='[1]NCA RELEASES (2)'!K62</f>
        <v>1</v>
      </c>
      <c r="V23" s="7" t="b">
        <f>+F23='[1]NCA RELEASES (2)'!K19</f>
        <v>1</v>
      </c>
      <c r="W23" s="7" t="b">
        <f>+G23='[1]all(net trust &amp;WF) (2)'!F62</f>
        <v>1</v>
      </c>
      <c r="X23" s="7" t="b">
        <f>+H23='[1]all(net trust &amp;WF) (2)'!J62</f>
        <v>1</v>
      </c>
      <c r="Y23" s="7" t="b">
        <f>+I23='[1]all(net trust &amp;WF) (2)'!K62</f>
        <v>1</v>
      </c>
      <c r="Z23" s="7" t="b">
        <f>+J23='[1]all(net trust &amp;WF) (2)'!K19</f>
        <v>1</v>
      </c>
    </row>
    <row r="24" spans="2:26" x14ac:dyDescent="0.2">
      <c r="B24" s="17" t="s">
        <v>41</v>
      </c>
      <c r="C24" s="11">
        <v>16035769.19757</v>
      </c>
      <c r="D24" s="11">
        <v>22684452.637989994</v>
      </c>
      <c r="E24" s="11">
        <v>11125387.501510009</v>
      </c>
      <c r="F24" s="11">
        <f t="shared" si="6"/>
        <v>49845609.337070003</v>
      </c>
      <c r="G24" s="11">
        <v>15468969.843879998</v>
      </c>
      <c r="H24" s="11">
        <v>22404779.585409999</v>
      </c>
      <c r="I24" s="11">
        <v>9485221.2778699994</v>
      </c>
      <c r="J24" s="11">
        <f t="shared" si="7"/>
        <v>47358970.707159996</v>
      </c>
      <c r="K24" s="11">
        <f t="shared" si="3"/>
        <v>566799.35369000211</v>
      </c>
      <c r="L24" s="11">
        <f t="shared" si="3"/>
        <v>279673.05257999524</v>
      </c>
      <c r="M24" s="11">
        <f t="shared" si="3"/>
        <v>1640166.2236400098</v>
      </c>
      <c r="N24" s="11">
        <f t="shared" si="8"/>
        <v>2486638.6299100071</v>
      </c>
      <c r="O24" s="104">
        <f t="shared" si="2"/>
        <v>96.465405889130068</v>
      </c>
      <c r="P24" s="104">
        <f t="shared" si="4"/>
        <v>97.813875111912168</v>
      </c>
      <c r="Q24" s="104">
        <f t="shared" si="5"/>
        <v>95.011318623683266</v>
      </c>
      <c r="S24" s="7" t="b">
        <f>+C24='[1]NCA RELEASES (2)'!F63</f>
        <v>1</v>
      </c>
      <c r="T24" s="7" t="b">
        <f>+D24='[1]NCA RELEASES (2)'!J63</f>
        <v>1</v>
      </c>
      <c r="U24" s="7" t="b">
        <f>+E24='[1]NCA RELEASES (2)'!K63</f>
        <v>1</v>
      </c>
      <c r="V24" s="7" t="b">
        <f>+F24='[1]NCA RELEASES (2)'!K20</f>
        <v>1</v>
      </c>
      <c r="W24" s="7" t="b">
        <f>+G24='[1]all(net trust &amp;WF) (2)'!F63</f>
        <v>1</v>
      </c>
      <c r="X24" s="7" t="b">
        <f>+H24='[1]all(net trust &amp;WF) (2)'!J63</f>
        <v>1</v>
      </c>
      <c r="Y24" s="7" t="b">
        <f>+I24='[1]all(net trust &amp;WF) (2)'!K63</f>
        <v>1</v>
      </c>
      <c r="Z24" s="7" t="b">
        <f>+J24='[1]all(net trust &amp;WF) (2)'!K20</f>
        <v>1</v>
      </c>
    </row>
    <row r="25" spans="2:26" x14ac:dyDescent="0.2">
      <c r="B25" s="17" t="s">
        <v>42</v>
      </c>
      <c r="C25" s="11">
        <v>1183826.4790000001</v>
      </c>
      <c r="D25" s="11">
        <v>930149.92000000016</v>
      </c>
      <c r="E25" s="11">
        <v>383158.14399999985</v>
      </c>
      <c r="F25" s="11">
        <f>SUM(C25:E25)</f>
        <v>2497134.5430000001</v>
      </c>
      <c r="G25" s="11">
        <v>1045854.29758</v>
      </c>
      <c r="H25" s="11">
        <v>678184.87562999991</v>
      </c>
      <c r="I25" s="11">
        <v>208396.22369999997</v>
      </c>
      <c r="J25" s="11">
        <f>SUM(G25:I25)</f>
        <v>1932435.3969099999</v>
      </c>
      <c r="K25" s="11">
        <f>+C25-G25</f>
        <v>137972.18142000004</v>
      </c>
      <c r="L25" s="11">
        <f>+D25-H25</f>
        <v>251965.04437000025</v>
      </c>
      <c r="M25" s="11">
        <f>+E25-I25</f>
        <v>174761.92029999988</v>
      </c>
      <c r="N25" s="11">
        <f>SUM(K25:M25)</f>
        <v>564699.14609000017</v>
      </c>
      <c r="O25" s="104">
        <f>+G25/C25*100</f>
        <v>88.345236074078386</v>
      </c>
      <c r="P25" s="104">
        <f t="shared" si="4"/>
        <v>81.554324543336577</v>
      </c>
      <c r="Q25" s="104">
        <f t="shared" si="5"/>
        <v>77.386114509809971</v>
      </c>
      <c r="S25" s="7" t="b">
        <f>+C25='[1]NCA RELEASES (2)'!F64</f>
        <v>1</v>
      </c>
      <c r="T25" s="7" t="b">
        <f>+D25='[1]NCA RELEASES (2)'!J64</f>
        <v>1</v>
      </c>
      <c r="U25" s="7" t="b">
        <f>+E25='[1]NCA RELEASES (2)'!K64</f>
        <v>1</v>
      </c>
      <c r="V25" s="7" t="b">
        <f>+F25='[1]NCA RELEASES (2)'!K21</f>
        <v>1</v>
      </c>
      <c r="W25" s="7" t="b">
        <f>+G25='[1]all(net trust &amp;WF) (2)'!F64</f>
        <v>1</v>
      </c>
      <c r="X25" s="7" t="b">
        <f>+H25='[1]all(net trust &amp;WF) (2)'!J64</f>
        <v>1</v>
      </c>
      <c r="Y25" s="7" t="b">
        <f>+I25='[1]all(net trust &amp;WF) (2)'!K64</f>
        <v>1</v>
      </c>
      <c r="Z25" s="7" t="b">
        <f>+J25='[1]all(net trust &amp;WF) (2)'!K21</f>
        <v>1</v>
      </c>
    </row>
    <row r="26" spans="2:26" x14ac:dyDescent="0.2">
      <c r="B26" s="17" t="s">
        <v>43</v>
      </c>
      <c r="C26" s="11">
        <v>50676152.602160007</v>
      </c>
      <c r="D26" s="11">
        <v>68976262.602490008</v>
      </c>
      <c r="E26" s="11">
        <v>22011808.757909983</v>
      </c>
      <c r="F26" s="11">
        <f t="shared" si="6"/>
        <v>141664223.96256</v>
      </c>
      <c r="G26" s="11">
        <v>50356490.875079989</v>
      </c>
      <c r="H26" s="11">
        <v>68265326.498580009</v>
      </c>
      <c r="I26" s="11">
        <v>17623277.696140021</v>
      </c>
      <c r="J26" s="11">
        <f t="shared" si="7"/>
        <v>136245095.06980002</v>
      </c>
      <c r="K26" s="11">
        <f t="shared" si="3"/>
        <v>319661.72708001733</v>
      </c>
      <c r="L26" s="11">
        <f t="shared" si="3"/>
        <v>710936.10390999913</v>
      </c>
      <c r="M26" s="11">
        <f t="shared" si="3"/>
        <v>4388531.0617699623</v>
      </c>
      <c r="N26" s="11">
        <f t="shared" si="8"/>
        <v>5419128.8927599788</v>
      </c>
      <c r="O26" s="104">
        <f t="shared" si="2"/>
        <v>99.369206795177277</v>
      </c>
      <c r="P26" s="104">
        <f t="shared" si="4"/>
        <v>99.138673607860468</v>
      </c>
      <c r="Q26" s="104">
        <f t="shared" si="5"/>
        <v>96.174666587527298</v>
      </c>
      <c r="S26" s="7" t="b">
        <f>+C26='[1]NCA RELEASES (2)'!F65</f>
        <v>1</v>
      </c>
      <c r="T26" s="7" t="b">
        <f>+D26='[1]NCA RELEASES (2)'!J65</f>
        <v>1</v>
      </c>
      <c r="U26" s="7" t="b">
        <f>+E26='[1]NCA RELEASES (2)'!K65</f>
        <v>1</v>
      </c>
      <c r="V26" s="7" t="b">
        <f>+F26='[1]NCA RELEASES (2)'!K22</f>
        <v>1</v>
      </c>
      <c r="W26" s="7" t="b">
        <f>+G26='[1]all(net trust &amp;WF) (2)'!F65</f>
        <v>1</v>
      </c>
      <c r="X26" s="7" t="b">
        <f>+H26='[1]all(net trust &amp;WF) (2)'!J65</f>
        <v>1</v>
      </c>
      <c r="Y26" s="7" t="b">
        <f>+I26='[1]all(net trust &amp;WF) (2)'!K65</f>
        <v>1</v>
      </c>
      <c r="Z26" s="7" t="b">
        <f>+J26='[1]all(net trust &amp;WF) (2)'!K22</f>
        <v>1</v>
      </c>
    </row>
    <row r="27" spans="2:26" x14ac:dyDescent="0.2">
      <c r="B27" s="17" t="s">
        <v>44</v>
      </c>
      <c r="C27" s="11">
        <v>4464703.1739999996</v>
      </c>
      <c r="D27" s="11">
        <v>6198202.0760000004</v>
      </c>
      <c r="E27" s="11">
        <v>2138632.4945</v>
      </c>
      <c r="F27" s="11">
        <f t="shared" si="6"/>
        <v>12801537.7445</v>
      </c>
      <c r="G27" s="11">
        <v>4370479.5208900003</v>
      </c>
      <c r="H27" s="11">
        <v>6063865.910790001</v>
      </c>
      <c r="I27" s="11">
        <v>1799456.7491700016</v>
      </c>
      <c r="J27" s="11">
        <f t="shared" si="7"/>
        <v>12233802.180850003</v>
      </c>
      <c r="K27" s="11">
        <f t="shared" si="3"/>
        <v>94223.653109999374</v>
      </c>
      <c r="L27" s="11">
        <f t="shared" si="3"/>
        <v>134336.16520999931</v>
      </c>
      <c r="M27" s="11">
        <f t="shared" si="3"/>
        <v>339175.74532999843</v>
      </c>
      <c r="N27" s="11">
        <f t="shared" si="8"/>
        <v>567735.56364999712</v>
      </c>
      <c r="O27" s="104">
        <f t="shared" si="2"/>
        <v>97.889587517067056</v>
      </c>
      <c r="P27" s="104">
        <f t="shared" si="4"/>
        <v>97.856495833347125</v>
      </c>
      <c r="Q27" s="104">
        <f t="shared" si="5"/>
        <v>95.565098701568758</v>
      </c>
      <c r="S27" s="7" t="b">
        <f>+C27='[1]NCA RELEASES (2)'!F66</f>
        <v>1</v>
      </c>
      <c r="T27" s="7" t="b">
        <f>+D27='[1]NCA RELEASES (2)'!J66</f>
        <v>1</v>
      </c>
      <c r="U27" s="7" t="b">
        <f>+E27='[1]NCA RELEASES (2)'!K66</f>
        <v>1</v>
      </c>
      <c r="V27" s="7" t="b">
        <f>+F27='[1]NCA RELEASES (2)'!K23</f>
        <v>1</v>
      </c>
      <c r="W27" s="7" t="b">
        <f>+G27='[1]all(net trust &amp;WF) (2)'!F66</f>
        <v>1</v>
      </c>
      <c r="X27" s="7" t="b">
        <f>+H27='[1]all(net trust &amp;WF) (2)'!J66</f>
        <v>1</v>
      </c>
      <c r="Y27" s="7" t="b">
        <f>+I27='[1]all(net trust &amp;WF) (2)'!K66</f>
        <v>1</v>
      </c>
      <c r="Z27" s="7" t="b">
        <f>+J27='[1]all(net trust &amp;WF) (2)'!K23</f>
        <v>1</v>
      </c>
    </row>
    <row r="28" spans="2:26" x14ac:dyDescent="0.2">
      <c r="B28" s="6" t="s">
        <v>45</v>
      </c>
      <c r="C28" s="11">
        <v>2343006.9010000001</v>
      </c>
      <c r="D28" s="11">
        <v>2901039.0665499992</v>
      </c>
      <c r="E28" s="11">
        <v>2357437.4420000017</v>
      </c>
      <c r="F28" s="11">
        <f t="shared" si="6"/>
        <v>7601483.4095500009</v>
      </c>
      <c r="G28" s="11">
        <v>2086407.3112300001</v>
      </c>
      <c r="H28" s="11">
        <v>2886403.1117499992</v>
      </c>
      <c r="I28" s="11">
        <v>1014187.0967900008</v>
      </c>
      <c r="J28" s="11">
        <f t="shared" si="7"/>
        <v>5986997.5197700001</v>
      </c>
      <c r="K28" s="11">
        <f t="shared" si="3"/>
        <v>256599.58976999996</v>
      </c>
      <c r="L28" s="11">
        <f t="shared" si="3"/>
        <v>14635.954799999949</v>
      </c>
      <c r="M28" s="11">
        <f t="shared" si="3"/>
        <v>1343250.3452100009</v>
      </c>
      <c r="N28" s="11">
        <f t="shared" si="8"/>
        <v>1614485.8897800008</v>
      </c>
      <c r="O28" s="104">
        <f t="shared" si="2"/>
        <v>89.048278532151031</v>
      </c>
      <c r="P28" s="104">
        <f t="shared" si="4"/>
        <v>94.827742810639009</v>
      </c>
      <c r="Q28" s="104">
        <f t="shared" si="5"/>
        <v>78.760910169827284</v>
      </c>
      <c r="S28" s="7" t="b">
        <f>+C28='[1]NCA RELEASES (2)'!F67</f>
        <v>1</v>
      </c>
      <c r="T28" s="7" t="b">
        <f>+D28='[1]NCA RELEASES (2)'!J67</f>
        <v>1</v>
      </c>
      <c r="U28" s="7" t="b">
        <f>+E28='[1]NCA RELEASES (2)'!K67</f>
        <v>1</v>
      </c>
      <c r="V28" s="7" t="b">
        <f>+F28='[1]NCA RELEASES (2)'!K24</f>
        <v>1</v>
      </c>
      <c r="W28" s="7" t="b">
        <f>+G28='[1]all(net trust &amp;WF) (2)'!F67</f>
        <v>1</v>
      </c>
      <c r="X28" s="7" t="b">
        <f>+H28='[1]all(net trust &amp;WF) (2)'!J67</f>
        <v>1</v>
      </c>
      <c r="Y28" s="7" t="b">
        <f>+I28='[1]all(net trust &amp;WF) (2)'!K67</f>
        <v>1</v>
      </c>
      <c r="Z28" s="7" t="b">
        <f>+J28='[1]all(net trust &amp;WF) (2)'!K24</f>
        <v>1</v>
      </c>
    </row>
    <row r="29" spans="2:26" x14ac:dyDescent="0.2">
      <c r="B29" s="6" t="s">
        <v>46</v>
      </c>
      <c r="C29" s="11">
        <v>48096490.75592</v>
      </c>
      <c r="D29" s="11">
        <v>56803067.13663999</v>
      </c>
      <c r="E29" s="11">
        <v>33602164.202999994</v>
      </c>
      <c r="F29" s="11">
        <f t="shared" si="6"/>
        <v>138501722.09555998</v>
      </c>
      <c r="G29" s="11">
        <v>47977019.669589996</v>
      </c>
      <c r="H29" s="11">
        <v>56269515.190979987</v>
      </c>
      <c r="I29" s="11">
        <v>30982554.805489987</v>
      </c>
      <c r="J29" s="11">
        <f t="shared" si="7"/>
        <v>135229089.66605997</v>
      </c>
      <c r="K29" s="11">
        <f t="shared" si="3"/>
        <v>119471.08633000404</v>
      </c>
      <c r="L29" s="11">
        <f t="shared" si="3"/>
        <v>533551.94566000253</v>
      </c>
      <c r="M29" s="11">
        <f t="shared" si="3"/>
        <v>2619609.397510007</v>
      </c>
      <c r="N29" s="11">
        <f t="shared" si="8"/>
        <v>3272632.4295000136</v>
      </c>
      <c r="O29" s="104">
        <f t="shared" si="2"/>
        <v>99.751601240647076</v>
      </c>
      <c r="P29" s="104">
        <f t="shared" si="4"/>
        <v>99.377477803425208</v>
      </c>
      <c r="Q29" s="104">
        <f t="shared" si="5"/>
        <v>97.637117878402961</v>
      </c>
      <c r="S29" s="7" t="b">
        <f>+C29='[1]NCA RELEASES (2)'!F68</f>
        <v>1</v>
      </c>
      <c r="T29" s="7" t="b">
        <f>+D29='[1]NCA RELEASES (2)'!J68</f>
        <v>1</v>
      </c>
      <c r="U29" s="7" t="b">
        <f>+E29='[1]NCA RELEASES (2)'!K68</f>
        <v>1</v>
      </c>
      <c r="V29" s="7" t="b">
        <f>+F29='[1]NCA RELEASES (2)'!K25</f>
        <v>1</v>
      </c>
      <c r="W29" s="7" t="b">
        <f>+G29='[1]all(net trust &amp;WF) (2)'!F68</f>
        <v>1</v>
      </c>
      <c r="X29" s="7" t="b">
        <f>+H29='[1]all(net trust &amp;WF) (2)'!J68</f>
        <v>1</v>
      </c>
      <c r="Y29" s="7" t="b">
        <f>+I29='[1]all(net trust &amp;WF) (2)'!K68</f>
        <v>1</v>
      </c>
      <c r="Z29" s="7" t="b">
        <f>+J29='[1]all(net trust &amp;WF) (2)'!K25</f>
        <v>1</v>
      </c>
    </row>
    <row r="30" spans="2:26" x14ac:dyDescent="0.2">
      <c r="B30" s="6" t="s">
        <v>47</v>
      </c>
      <c r="C30" s="11">
        <v>125069408.16296999</v>
      </c>
      <c r="D30" s="11">
        <v>103720359.52913003</v>
      </c>
      <c r="E30" s="11">
        <v>53142787.849339992</v>
      </c>
      <c r="F30" s="11">
        <f t="shared" si="6"/>
        <v>281932555.54144001</v>
      </c>
      <c r="G30" s="11">
        <v>124838770.85425</v>
      </c>
      <c r="H30" s="11">
        <v>102824416.52355997</v>
      </c>
      <c r="I30" s="11">
        <v>43549806.773189992</v>
      </c>
      <c r="J30" s="11">
        <f t="shared" si="7"/>
        <v>271212994.15099996</v>
      </c>
      <c r="K30" s="11">
        <f t="shared" si="3"/>
        <v>230637.30871999264</v>
      </c>
      <c r="L30" s="11">
        <f t="shared" si="3"/>
        <v>895943.00557005405</v>
      </c>
      <c r="M30" s="11">
        <f t="shared" si="3"/>
        <v>9592981.0761500001</v>
      </c>
      <c r="N30" s="11">
        <f t="shared" si="8"/>
        <v>10719561.390440047</v>
      </c>
      <c r="O30" s="104">
        <f t="shared" si="2"/>
        <v>99.815592548083814</v>
      </c>
      <c r="P30" s="104">
        <f t="shared" si="4"/>
        <v>99.507591477689601</v>
      </c>
      <c r="Q30" s="104">
        <f t="shared" si="5"/>
        <v>96.197827750025695</v>
      </c>
      <c r="S30" s="7" t="b">
        <f>+C30='[1]NCA RELEASES (2)'!F69</f>
        <v>1</v>
      </c>
      <c r="T30" s="7" t="b">
        <f>+D30='[1]NCA RELEASES (2)'!J69</f>
        <v>1</v>
      </c>
      <c r="U30" s="7" t="b">
        <f>+E30='[1]NCA RELEASES (2)'!K69</f>
        <v>1</v>
      </c>
      <c r="V30" s="7" t="b">
        <f>+F30='[1]NCA RELEASES (2)'!K26</f>
        <v>1</v>
      </c>
      <c r="W30" s="7" t="b">
        <f>+G30='[1]all(net trust &amp;WF) (2)'!F69</f>
        <v>1</v>
      </c>
      <c r="X30" s="7" t="b">
        <f>+H30='[1]all(net trust &amp;WF) (2)'!J69</f>
        <v>1</v>
      </c>
      <c r="Y30" s="7" t="b">
        <f>+I30='[1]all(net trust &amp;WF) (2)'!K69</f>
        <v>1</v>
      </c>
      <c r="Z30" s="7" t="b">
        <f>+J30='[1]all(net trust &amp;WF) (2)'!K26</f>
        <v>1</v>
      </c>
    </row>
    <row r="31" spans="2:26" x14ac:dyDescent="0.2">
      <c r="B31" s="6" t="s">
        <v>48</v>
      </c>
      <c r="C31" s="11">
        <v>5069273.1749999998</v>
      </c>
      <c r="D31" s="11">
        <v>4711534.426</v>
      </c>
      <c r="E31" s="11">
        <v>3557288.3590000011</v>
      </c>
      <c r="F31" s="11">
        <f t="shared" si="6"/>
        <v>13338095.960000001</v>
      </c>
      <c r="G31" s="11">
        <v>4870502.0774400001</v>
      </c>
      <c r="H31" s="11">
        <v>4646809.5562000005</v>
      </c>
      <c r="I31" s="11">
        <v>2714049.2888199985</v>
      </c>
      <c r="J31" s="11">
        <f t="shared" si="7"/>
        <v>12231360.922459999</v>
      </c>
      <c r="K31" s="11">
        <f t="shared" si="3"/>
        <v>198771.09755999967</v>
      </c>
      <c r="L31" s="11">
        <f t="shared" si="3"/>
        <v>64724.86979999952</v>
      </c>
      <c r="M31" s="11">
        <f t="shared" si="3"/>
        <v>843239.0701800026</v>
      </c>
      <c r="N31" s="11">
        <f t="shared" si="8"/>
        <v>1106735.0375400018</v>
      </c>
      <c r="O31" s="104">
        <f t="shared" si="2"/>
        <v>96.078903410842528</v>
      </c>
      <c r="P31" s="104">
        <f t="shared" si="4"/>
        <v>97.305989667631749</v>
      </c>
      <c r="Q31" s="104">
        <f t="shared" si="5"/>
        <v>91.702451078032269</v>
      </c>
      <c r="S31" s="7" t="b">
        <f>+C31='[1]NCA RELEASES (2)'!F70</f>
        <v>1</v>
      </c>
      <c r="T31" s="7" t="b">
        <f>+D31='[1]NCA RELEASES (2)'!J70</f>
        <v>1</v>
      </c>
      <c r="U31" s="7" t="b">
        <f>+E31='[1]NCA RELEASES (2)'!K70</f>
        <v>1</v>
      </c>
      <c r="V31" s="7" t="b">
        <f>+F31='[1]NCA RELEASES (2)'!K27</f>
        <v>1</v>
      </c>
      <c r="W31" s="7" t="b">
        <f>+G31='[1]all(net trust &amp;WF) (2)'!F70</f>
        <v>1</v>
      </c>
      <c r="X31" s="7" t="b">
        <f>+H31='[1]all(net trust &amp;WF) (2)'!J70</f>
        <v>1</v>
      </c>
      <c r="Y31" s="7" t="b">
        <f>+I31='[1]all(net trust &amp;WF) (2)'!K70</f>
        <v>1</v>
      </c>
      <c r="Z31" s="7" t="b">
        <f>+J31='[1]all(net trust &amp;WF) (2)'!K27</f>
        <v>1</v>
      </c>
    </row>
    <row r="32" spans="2:26" x14ac:dyDescent="0.2">
      <c r="B32" s="6" t="s">
        <v>49</v>
      </c>
      <c r="C32" s="11">
        <v>26180293.585999999</v>
      </c>
      <c r="D32" s="11">
        <v>26980502.880760003</v>
      </c>
      <c r="E32" s="11">
        <v>16995891.103999995</v>
      </c>
      <c r="F32" s="11">
        <f t="shared" si="6"/>
        <v>70156687.570759997</v>
      </c>
      <c r="G32" s="11">
        <v>24720755.870050002</v>
      </c>
      <c r="H32" s="11">
        <v>25225186.486809995</v>
      </c>
      <c r="I32" s="11">
        <v>10277499.38801001</v>
      </c>
      <c r="J32" s="11">
        <f t="shared" si="7"/>
        <v>60223441.744870007</v>
      </c>
      <c r="K32" s="11">
        <f t="shared" si="3"/>
        <v>1459537.7159499973</v>
      </c>
      <c r="L32" s="11">
        <f t="shared" si="3"/>
        <v>1755316.3939500079</v>
      </c>
      <c r="M32" s="11">
        <f t="shared" si="3"/>
        <v>6718391.7159899846</v>
      </c>
      <c r="N32" s="11">
        <f t="shared" si="8"/>
        <v>9933245.8258899897</v>
      </c>
      <c r="O32" s="104">
        <f t="shared" si="2"/>
        <v>94.425052144065759</v>
      </c>
      <c r="P32" s="104">
        <f t="shared" si="4"/>
        <v>93.952584754989203</v>
      </c>
      <c r="Q32" s="104">
        <f t="shared" si="5"/>
        <v>85.841341474579565</v>
      </c>
      <c r="S32" s="7" t="b">
        <f>+C32='[1]NCA RELEASES (2)'!F71</f>
        <v>1</v>
      </c>
      <c r="T32" s="7" t="b">
        <f>+D32='[1]NCA RELEASES (2)'!J71</f>
        <v>1</v>
      </c>
      <c r="U32" s="7" t="b">
        <f>+E32='[1]NCA RELEASES (2)'!K71</f>
        <v>1</v>
      </c>
      <c r="V32" s="7" t="b">
        <f>+F32='[1]NCA RELEASES (2)'!K28</f>
        <v>1</v>
      </c>
      <c r="W32" s="7" t="b">
        <f>+G32='[1]all(net trust &amp;WF) (2)'!F71</f>
        <v>1</v>
      </c>
      <c r="X32" s="7" t="b">
        <f>+H32='[1]all(net trust &amp;WF) (2)'!J71</f>
        <v>1</v>
      </c>
      <c r="Y32" s="7" t="b">
        <f>+I32='[1]all(net trust &amp;WF) (2)'!K71</f>
        <v>1</v>
      </c>
      <c r="Z32" s="7" t="b">
        <f>+J32='[1]all(net trust &amp;WF) (2)'!K28</f>
        <v>1</v>
      </c>
    </row>
    <row r="33" spans="1:26" x14ac:dyDescent="0.2">
      <c r="B33" s="6" t="s">
        <v>50</v>
      </c>
      <c r="C33" s="11">
        <v>607236.826</v>
      </c>
      <c r="D33" s="11">
        <v>817441.64799999993</v>
      </c>
      <c r="E33" s="11">
        <v>335743.36700000009</v>
      </c>
      <c r="F33" s="11">
        <f t="shared" si="6"/>
        <v>1760421.841</v>
      </c>
      <c r="G33" s="11">
        <v>588592.76138000004</v>
      </c>
      <c r="H33" s="11">
        <v>732335.55844999989</v>
      </c>
      <c r="I33" s="11">
        <v>208950.62011999986</v>
      </c>
      <c r="J33" s="11">
        <f t="shared" si="7"/>
        <v>1529878.9399499998</v>
      </c>
      <c r="K33" s="11">
        <f t="shared" si="3"/>
        <v>18644.064619999961</v>
      </c>
      <c r="L33" s="11">
        <f t="shared" si="3"/>
        <v>85106.089550000033</v>
      </c>
      <c r="M33" s="11">
        <f t="shared" si="3"/>
        <v>126792.74688000022</v>
      </c>
      <c r="N33" s="11">
        <f t="shared" si="8"/>
        <v>230542.90105000022</v>
      </c>
      <c r="O33" s="104">
        <f t="shared" si="2"/>
        <v>96.92968808515576</v>
      </c>
      <c r="P33" s="104">
        <f t="shared" si="4"/>
        <v>92.717644292139425</v>
      </c>
      <c r="Q33" s="104">
        <f t="shared" si="5"/>
        <v>86.904110385324387</v>
      </c>
      <c r="S33" s="7" t="b">
        <f>+C33='[1]NCA RELEASES (2)'!F72</f>
        <v>1</v>
      </c>
      <c r="T33" s="7" t="b">
        <f>+D33='[1]NCA RELEASES (2)'!J72</f>
        <v>1</v>
      </c>
      <c r="U33" s="7" t="b">
        <f>+E33='[1]NCA RELEASES (2)'!K72</f>
        <v>1</v>
      </c>
      <c r="V33" s="7" t="b">
        <f>+F33='[1]NCA RELEASES (2)'!K29</f>
        <v>1</v>
      </c>
      <c r="W33" s="7" t="b">
        <f>+G33='[1]all(net trust &amp;WF) (2)'!F72</f>
        <v>1</v>
      </c>
      <c r="X33" s="7" t="b">
        <f>+H33='[1]all(net trust &amp;WF) (2)'!J72</f>
        <v>1</v>
      </c>
      <c r="Y33" s="7" t="b">
        <f>+I33='[1]all(net trust &amp;WF) (2)'!K72</f>
        <v>1</v>
      </c>
      <c r="Z33" s="7" t="b">
        <f>+J33='[1]all(net trust &amp;WF) (2)'!K29</f>
        <v>1</v>
      </c>
    </row>
    <row r="34" spans="1:26" x14ac:dyDescent="0.2">
      <c r="B34" s="6" t="s">
        <v>51</v>
      </c>
      <c r="C34" s="11">
        <v>1154805.2660000001</v>
      </c>
      <c r="D34" s="11">
        <v>4770512.15362</v>
      </c>
      <c r="E34" s="11">
        <v>2823537.7910900004</v>
      </c>
      <c r="F34" s="11">
        <f t="shared" si="6"/>
        <v>8748855.2107100002</v>
      </c>
      <c r="G34" s="11">
        <v>1134868.1435999998</v>
      </c>
      <c r="H34" s="11">
        <v>4541651.2024000008</v>
      </c>
      <c r="I34" s="11">
        <v>801710.55905999802</v>
      </c>
      <c r="J34" s="11">
        <f t="shared" si="7"/>
        <v>6478229.9050599989</v>
      </c>
      <c r="K34" s="11">
        <f t="shared" si="3"/>
        <v>19937.122400000226</v>
      </c>
      <c r="L34" s="11">
        <f t="shared" si="3"/>
        <v>228860.95121999923</v>
      </c>
      <c r="M34" s="11">
        <f t="shared" si="3"/>
        <v>2021827.2320300024</v>
      </c>
      <c r="N34" s="11">
        <f t="shared" si="8"/>
        <v>2270625.3056500019</v>
      </c>
      <c r="O34" s="104">
        <f t="shared" si="2"/>
        <v>98.273551135676911</v>
      </c>
      <c r="P34" s="104">
        <f t="shared" si="4"/>
        <v>95.80110134190997</v>
      </c>
      <c r="Q34" s="104">
        <f t="shared" si="5"/>
        <v>74.046600944196754</v>
      </c>
      <c r="S34" s="7" t="b">
        <f>+C34='[1]NCA RELEASES (2)'!F73</f>
        <v>1</v>
      </c>
      <c r="T34" s="7" t="b">
        <f>+D34='[1]NCA RELEASES (2)'!J73</f>
        <v>1</v>
      </c>
      <c r="U34" s="7" t="b">
        <f>+E34='[1]NCA RELEASES (2)'!K73</f>
        <v>1</v>
      </c>
      <c r="V34" s="7" t="b">
        <f>+F34='[1]NCA RELEASES (2)'!K30</f>
        <v>1</v>
      </c>
      <c r="W34" s="7" t="b">
        <f>+G34='[1]all(net trust &amp;WF) (2)'!F73</f>
        <v>1</v>
      </c>
      <c r="X34" s="7" t="b">
        <f>+H34='[1]all(net trust &amp;WF) (2)'!J73</f>
        <v>1</v>
      </c>
      <c r="Y34" s="7" t="b">
        <f>+I34='[1]all(net trust &amp;WF) (2)'!K73</f>
        <v>1</v>
      </c>
      <c r="Z34" s="7" t="b">
        <f>+J34='[1]all(net trust &amp;WF) (2)'!K30</f>
        <v>1</v>
      </c>
    </row>
    <row r="35" spans="1:26" x14ac:dyDescent="0.2">
      <c r="B35" s="6" t="s">
        <v>52</v>
      </c>
      <c r="C35" s="11">
        <v>7961046.2209999999</v>
      </c>
      <c r="D35" s="11">
        <v>9366651.7595999986</v>
      </c>
      <c r="E35" s="11">
        <v>4641911.821109999</v>
      </c>
      <c r="F35" s="11">
        <f t="shared" si="6"/>
        <v>21969609.801709998</v>
      </c>
      <c r="G35" s="11">
        <v>7943894.4730400005</v>
      </c>
      <c r="H35" s="11">
        <v>8826348.61369</v>
      </c>
      <c r="I35" s="11">
        <v>3592955.7467599977</v>
      </c>
      <c r="J35" s="11">
        <f t="shared" si="7"/>
        <v>20363198.833489999</v>
      </c>
      <c r="K35" s="11">
        <f t="shared" si="3"/>
        <v>17151.747959999368</v>
      </c>
      <c r="L35" s="11">
        <f t="shared" si="3"/>
        <v>540303.14590999857</v>
      </c>
      <c r="M35" s="11">
        <f t="shared" si="3"/>
        <v>1048956.0743500013</v>
      </c>
      <c r="N35" s="11">
        <f t="shared" si="8"/>
        <v>1606410.9682199992</v>
      </c>
      <c r="O35" s="104">
        <f t="shared" si="2"/>
        <v>99.784554096486005</v>
      </c>
      <c r="P35" s="104">
        <f t="shared" si="4"/>
        <v>96.782868131161308</v>
      </c>
      <c r="Q35" s="104">
        <f t="shared" si="5"/>
        <v>92.688031409210708</v>
      </c>
      <c r="S35" s="7" t="b">
        <f>+C35='[1]NCA RELEASES (2)'!F74</f>
        <v>1</v>
      </c>
      <c r="T35" s="7" t="b">
        <f>+D35='[1]NCA RELEASES (2)'!J74</f>
        <v>1</v>
      </c>
      <c r="U35" s="7" t="b">
        <f>+E35='[1]NCA RELEASES (2)'!K74</f>
        <v>1</v>
      </c>
      <c r="V35" s="7" t="b">
        <f>+F35='[1]NCA RELEASES (2)'!K31</f>
        <v>1</v>
      </c>
      <c r="W35" s="7" t="b">
        <f>+G35='[1]all(net trust &amp;WF) (2)'!F74</f>
        <v>1</v>
      </c>
      <c r="X35" s="7" t="b">
        <f>+H35='[1]all(net trust &amp;WF) (2)'!J74</f>
        <v>1</v>
      </c>
      <c r="Y35" s="7" t="b">
        <f>+I35='[1]all(net trust &amp;WF) (2)'!K74</f>
        <v>1</v>
      </c>
      <c r="Z35" s="7" t="b">
        <f>+J35='[1]all(net trust &amp;WF) (2)'!K31</f>
        <v>1</v>
      </c>
    </row>
    <row r="36" spans="1:26" x14ac:dyDescent="0.2">
      <c r="B36" s="18" t="s">
        <v>53</v>
      </c>
      <c r="C36" s="11">
        <v>1337025.7590000001</v>
      </c>
      <c r="D36" s="11">
        <v>2083860.75807</v>
      </c>
      <c r="E36" s="11">
        <v>1319855.1140400004</v>
      </c>
      <c r="F36" s="11">
        <f t="shared" si="6"/>
        <v>4740741.6311100004</v>
      </c>
      <c r="G36" s="11">
        <v>1297791.4149499999</v>
      </c>
      <c r="H36" s="11">
        <v>1632577.6491499993</v>
      </c>
      <c r="I36" s="11">
        <v>315493.19990000036</v>
      </c>
      <c r="J36" s="11">
        <f t="shared" si="7"/>
        <v>3245862.2639999995</v>
      </c>
      <c r="K36" s="11">
        <f t="shared" si="3"/>
        <v>39234.344050000189</v>
      </c>
      <c r="L36" s="11">
        <f t="shared" si="3"/>
        <v>451283.10892000073</v>
      </c>
      <c r="M36" s="11">
        <f t="shared" si="3"/>
        <v>1004361.91414</v>
      </c>
      <c r="N36" s="11">
        <f t="shared" si="8"/>
        <v>1494879.3671100009</v>
      </c>
      <c r="O36" s="104">
        <f t="shared" si="2"/>
        <v>97.065550623396774</v>
      </c>
      <c r="P36" s="104">
        <f t="shared" si="4"/>
        <v>85.661101281134265</v>
      </c>
      <c r="Q36" s="104">
        <f t="shared" si="5"/>
        <v>68.467394272233534</v>
      </c>
      <c r="S36" s="7" t="b">
        <f>+C36='[1]NCA RELEASES (2)'!F75</f>
        <v>1</v>
      </c>
      <c r="T36" s="7" t="b">
        <f>+D36='[1]NCA RELEASES (2)'!J75</f>
        <v>1</v>
      </c>
      <c r="U36" s="7" t="b">
        <f>+E36='[1]NCA RELEASES (2)'!K75</f>
        <v>1</v>
      </c>
      <c r="V36" s="7" t="b">
        <f>+F36='[1]NCA RELEASES (2)'!K32</f>
        <v>1</v>
      </c>
      <c r="W36" s="7" t="b">
        <f>+G36='[1]all(net trust &amp;WF) (2)'!F75</f>
        <v>1</v>
      </c>
      <c r="X36" s="7" t="b">
        <f>+H36='[1]all(net trust &amp;WF) (2)'!J75</f>
        <v>1</v>
      </c>
      <c r="Y36" s="7" t="b">
        <f>+I36='[1]all(net trust &amp;WF) (2)'!K75</f>
        <v>1</v>
      </c>
      <c r="Z36" s="7" t="b">
        <f>+J36='[1]all(net trust &amp;WF) (2)'!K32</f>
        <v>1</v>
      </c>
    </row>
    <row r="37" spans="1:26" x14ac:dyDescent="0.2">
      <c r="B37" s="6" t="s">
        <v>54</v>
      </c>
      <c r="C37" s="11">
        <v>299320.76400000002</v>
      </c>
      <c r="D37" s="11">
        <v>363434.03699999995</v>
      </c>
      <c r="E37" s="11">
        <v>178997.05000000005</v>
      </c>
      <c r="F37" s="11">
        <f t="shared" si="6"/>
        <v>841751.85100000002</v>
      </c>
      <c r="G37" s="11">
        <v>264088.54475</v>
      </c>
      <c r="H37" s="11">
        <v>351981.87742000003</v>
      </c>
      <c r="I37" s="11">
        <v>104096.55690999993</v>
      </c>
      <c r="J37" s="11">
        <f t="shared" si="7"/>
        <v>720166.97907999996</v>
      </c>
      <c r="K37" s="11">
        <f t="shared" si="3"/>
        <v>35232.219250000024</v>
      </c>
      <c r="L37" s="11">
        <f t="shared" si="3"/>
        <v>11452.15957999992</v>
      </c>
      <c r="M37" s="11">
        <f t="shared" si="3"/>
        <v>74900.49309000012</v>
      </c>
      <c r="N37" s="11">
        <f t="shared" si="8"/>
        <v>121584.87192000006</v>
      </c>
      <c r="O37" s="104">
        <f t="shared" si="2"/>
        <v>88.229276586371398</v>
      </c>
      <c r="P37" s="104">
        <f t="shared" si="4"/>
        <v>92.956010464268218</v>
      </c>
      <c r="Q37" s="104">
        <f t="shared" si="5"/>
        <v>85.555734534404962</v>
      </c>
      <c r="S37" s="7" t="b">
        <f>+C37='[1]NCA RELEASES (2)'!F76</f>
        <v>1</v>
      </c>
      <c r="T37" s="7" t="b">
        <f>+D37='[1]NCA RELEASES (2)'!J76</f>
        <v>1</v>
      </c>
      <c r="U37" s="7" t="b">
        <f>+E37='[1]NCA RELEASES (2)'!K76</f>
        <v>1</v>
      </c>
      <c r="V37" s="7" t="b">
        <f>+F37='[1]NCA RELEASES (2)'!K33</f>
        <v>1</v>
      </c>
      <c r="W37" s="7" t="b">
        <f>+G37='[1]all(net trust &amp;WF) (2)'!F76</f>
        <v>1</v>
      </c>
      <c r="X37" s="7" t="b">
        <f>+H37='[1]all(net trust &amp;WF) (2)'!J76</f>
        <v>1</v>
      </c>
      <c r="Y37" s="7" t="b">
        <f>+I37='[1]all(net trust &amp;WF) (2)'!K76</f>
        <v>1</v>
      </c>
      <c r="Z37" s="7" t="b">
        <f>+J37='[1]all(net trust &amp;WF) (2)'!K33</f>
        <v>1</v>
      </c>
    </row>
    <row r="38" spans="1:26" x14ac:dyDescent="0.2">
      <c r="B38" s="6" t="s">
        <v>55</v>
      </c>
      <c r="C38" s="11">
        <v>18041438.909770001</v>
      </c>
      <c r="D38" s="11">
        <v>6731797.8315099962</v>
      </c>
      <c r="E38" s="11">
        <v>4487932.6834500059</v>
      </c>
      <c r="F38" s="11">
        <f t="shared" si="6"/>
        <v>29261169.424730003</v>
      </c>
      <c r="G38" s="11">
        <v>17616662.988699999</v>
      </c>
      <c r="H38" s="11">
        <v>6551846.5793800019</v>
      </c>
      <c r="I38" s="11">
        <v>1103290.6218000054</v>
      </c>
      <c r="J38" s="11">
        <f t="shared" si="7"/>
        <v>25271800.189880006</v>
      </c>
      <c r="K38" s="11">
        <f t="shared" si="3"/>
        <v>424775.92107000202</v>
      </c>
      <c r="L38" s="11">
        <f t="shared" si="3"/>
        <v>179951.25212999433</v>
      </c>
      <c r="M38" s="11">
        <f t="shared" si="3"/>
        <v>3384642.0616500005</v>
      </c>
      <c r="N38" s="11">
        <f t="shared" si="8"/>
        <v>3989369.2348499969</v>
      </c>
      <c r="O38" s="104">
        <f t="shared" si="2"/>
        <v>97.645554086930545</v>
      </c>
      <c r="P38" s="104">
        <f t="shared" si="4"/>
        <v>97.558949686246166</v>
      </c>
      <c r="Q38" s="104">
        <f t="shared" si="5"/>
        <v>86.366336980782492</v>
      </c>
      <c r="S38" s="7" t="b">
        <f>+C38='[1]NCA RELEASES (2)'!F77</f>
        <v>1</v>
      </c>
      <c r="T38" s="7" t="b">
        <f>+D38='[1]NCA RELEASES (2)'!J77</f>
        <v>1</v>
      </c>
      <c r="U38" s="7" t="b">
        <f>+E38='[1]NCA RELEASES (2)'!K77</f>
        <v>1</v>
      </c>
      <c r="V38" s="7" t="b">
        <f>+F38='[1]NCA RELEASES (2)'!K34</f>
        <v>1</v>
      </c>
      <c r="W38" s="7" t="b">
        <f>+G38='[1]all(net trust &amp;WF) (2)'!F77</f>
        <v>1</v>
      </c>
      <c r="X38" s="7" t="b">
        <f>+H38='[1]all(net trust &amp;WF) (2)'!J77</f>
        <v>1</v>
      </c>
      <c r="Y38" s="7" t="b">
        <f>+I38='[1]all(net trust &amp;WF) (2)'!K77</f>
        <v>1</v>
      </c>
      <c r="Z38" s="7" t="b">
        <f>+J38='[1]all(net trust &amp;WF) (2)'!K34</f>
        <v>1</v>
      </c>
    </row>
    <row r="39" spans="1:26" x14ac:dyDescent="0.2">
      <c r="B39" s="6" t="s">
        <v>56</v>
      </c>
      <c r="C39" s="11">
        <v>967.5</v>
      </c>
      <c r="D39" s="11">
        <v>1289.8789999999999</v>
      </c>
      <c r="E39" s="11">
        <v>208</v>
      </c>
      <c r="F39" s="11">
        <f t="shared" si="6"/>
        <v>2465.3789999999999</v>
      </c>
      <c r="G39" s="11">
        <v>854.92930999999999</v>
      </c>
      <c r="H39" s="11">
        <v>1278.7586400000005</v>
      </c>
      <c r="I39" s="11">
        <v>205.21365999999944</v>
      </c>
      <c r="J39" s="11">
        <f t="shared" si="7"/>
        <v>2338.9016099999999</v>
      </c>
      <c r="K39" s="11">
        <f t="shared" si="3"/>
        <v>112.57069000000001</v>
      </c>
      <c r="L39" s="11">
        <f t="shared" si="3"/>
        <v>11.120359999999437</v>
      </c>
      <c r="M39" s="11">
        <f t="shared" si="3"/>
        <v>2.786340000000564</v>
      </c>
      <c r="N39" s="11">
        <f t="shared" si="8"/>
        <v>126.47739000000001</v>
      </c>
      <c r="O39" s="104">
        <f t="shared" si="2"/>
        <v>88.36478656330749</v>
      </c>
      <c r="P39" s="104">
        <f t="shared" si="4"/>
        <v>94.520590029410229</v>
      </c>
      <c r="Q39" s="104">
        <f t="shared" si="5"/>
        <v>94.869860171600394</v>
      </c>
      <c r="S39" s="7" t="b">
        <f>+C39='[1]NCA RELEASES (2)'!F78</f>
        <v>1</v>
      </c>
      <c r="T39" s="7" t="b">
        <f>+D39='[1]NCA RELEASES (2)'!J78</f>
        <v>1</v>
      </c>
      <c r="U39" s="7" t="b">
        <f>+E39='[1]NCA RELEASES (2)'!K78</f>
        <v>1</v>
      </c>
      <c r="V39" s="7" t="b">
        <f>+F39='[1]NCA RELEASES (2)'!K35</f>
        <v>1</v>
      </c>
      <c r="W39" s="7" t="b">
        <f>+G39='[1]all(net trust &amp;WF) (2)'!F78</f>
        <v>1</v>
      </c>
      <c r="X39" s="7" t="b">
        <f>+H39='[1]all(net trust &amp;WF) (2)'!J78</f>
        <v>1</v>
      </c>
      <c r="Y39" s="7" t="b">
        <f>+I39='[1]all(net trust &amp;WF) (2)'!K78</f>
        <v>1</v>
      </c>
      <c r="Z39" s="7" t="b">
        <f>+J39='[1]all(net trust &amp;WF) (2)'!K35</f>
        <v>1</v>
      </c>
    </row>
    <row r="40" spans="1:26" x14ac:dyDescent="0.2">
      <c r="B40" s="6" t="s">
        <v>57</v>
      </c>
      <c r="C40" s="11">
        <v>7181908.7869999995</v>
      </c>
      <c r="D40" s="11">
        <v>9606732.1900000013</v>
      </c>
      <c r="E40" s="11">
        <v>3971063.7739999965</v>
      </c>
      <c r="F40" s="11">
        <f t="shared" si="6"/>
        <v>20759704.750999998</v>
      </c>
      <c r="G40" s="11">
        <v>6980076.4819299998</v>
      </c>
      <c r="H40" s="11">
        <v>9604330.3715400025</v>
      </c>
      <c r="I40" s="11">
        <v>2815881.1069799997</v>
      </c>
      <c r="J40" s="11">
        <f t="shared" si="7"/>
        <v>19400287.960450001</v>
      </c>
      <c r="K40" s="11">
        <f t="shared" si="3"/>
        <v>201832.30506999977</v>
      </c>
      <c r="L40" s="11">
        <f t="shared" si="3"/>
        <v>2401.8184599988163</v>
      </c>
      <c r="M40" s="11">
        <f t="shared" si="3"/>
        <v>1155182.6670199968</v>
      </c>
      <c r="N40" s="11">
        <f t="shared" si="8"/>
        <v>1359416.7905499954</v>
      </c>
      <c r="O40" s="104">
        <f t="shared" si="2"/>
        <v>97.189712219189744</v>
      </c>
      <c r="P40" s="104">
        <f t="shared" si="4"/>
        <v>98.783498177072246</v>
      </c>
      <c r="Q40" s="104">
        <f t="shared" si="5"/>
        <v>93.451656433194159</v>
      </c>
      <c r="S40" s="7" t="b">
        <f>+C40='[1]NCA RELEASES (2)'!F79</f>
        <v>1</v>
      </c>
      <c r="T40" s="7" t="b">
        <f>+D40='[1]NCA RELEASES (2)'!J79</f>
        <v>1</v>
      </c>
      <c r="U40" s="7" t="b">
        <f>+E40='[1]NCA RELEASES (2)'!K79</f>
        <v>1</v>
      </c>
      <c r="V40" s="7" t="b">
        <f>+F40='[1]NCA RELEASES (2)'!K36</f>
        <v>1</v>
      </c>
      <c r="W40" s="7" t="b">
        <f>+G40='[1]all(net trust &amp;WF) (2)'!F79</f>
        <v>1</v>
      </c>
      <c r="X40" s="7" t="b">
        <f>+H40='[1]all(net trust &amp;WF) (2)'!J79</f>
        <v>1</v>
      </c>
      <c r="Y40" s="7" t="b">
        <f>+I40='[1]all(net trust &amp;WF) (2)'!K79</f>
        <v>1</v>
      </c>
      <c r="Z40" s="7" t="b">
        <f>+J40='[1]all(net trust &amp;WF) (2)'!K36</f>
        <v>1</v>
      </c>
    </row>
    <row r="41" spans="1:26" x14ac:dyDescent="0.2">
      <c r="B41" s="6" t="s">
        <v>58</v>
      </c>
      <c r="C41" s="11">
        <v>255229.26199999999</v>
      </c>
      <c r="D41" s="11">
        <v>463358.55299999996</v>
      </c>
      <c r="E41" s="11">
        <v>200194.37600000005</v>
      </c>
      <c r="F41" s="11">
        <f t="shared" si="6"/>
        <v>918782.19099999999</v>
      </c>
      <c r="G41" s="11">
        <v>255228.88334000003</v>
      </c>
      <c r="H41" s="11">
        <v>462817.25989999983</v>
      </c>
      <c r="I41" s="11">
        <v>118400.76903000008</v>
      </c>
      <c r="J41" s="11">
        <f t="shared" si="7"/>
        <v>836446.91226999997</v>
      </c>
      <c r="K41" s="11">
        <f t="shared" si="3"/>
        <v>0.37865999995847233</v>
      </c>
      <c r="L41" s="11">
        <f t="shared" si="3"/>
        <v>541.29310000012629</v>
      </c>
      <c r="M41" s="11">
        <f t="shared" si="3"/>
        <v>81793.606969999964</v>
      </c>
      <c r="N41" s="11">
        <f t="shared" si="8"/>
        <v>82335.278730000049</v>
      </c>
      <c r="O41" s="104">
        <f t="shared" si="2"/>
        <v>99.999851639268556</v>
      </c>
      <c r="P41" s="104">
        <f t="shared" si="4"/>
        <v>99.924619963114722</v>
      </c>
      <c r="Q41" s="104">
        <f t="shared" si="5"/>
        <v>91.038650995141026</v>
      </c>
      <c r="S41" s="7" t="b">
        <f>+C41='[1]NCA RELEASES (2)'!F80</f>
        <v>1</v>
      </c>
      <c r="T41" s="7" t="b">
        <f>+D41='[1]NCA RELEASES (2)'!J80</f>
        <v>1</v>
      </c>
      <c r="U41" s="7" t="b">
        <f>+E41='[1]NCA RELEASES (2)'!K80</f>
        <v>1</v>
      </c>
      <c r="V41" s="7" t="b">
        <f>+F41='[1]NCA RELEASES (2)'!K37</f>
        <v>1</v>
      </c>
      <c r="W41" s="7" t="b">
        <f>+G41='[1]all(net trust &amp;WF) (2)'!F80</f>
        <v>1</v>
      </c>
      <c r="X41" s="7" t="b">
        <f>+H41='[1]all(net trust &amp;WF) (2)'!J80</f>
        <v>1</v>
      </c>
      <c r="Y41" s="7" t="b">
        <f>+I41='[1]all(net trust &amp;WF) (2)'!K80</f>
        <v>1</v>
      </c>
      <c r="Z41" s="7" t="b">
        <f>+J41='[1]all(net trust &amp;WF) (2)'!K37</f>
        <v>1</v>
      </c>
    </row>
    <row r="42" spans="1:26" x14ac:dyDescent="0.2">
      <c r="B42" s="6" t="s">
        <v>59</v>
      </c>
      <c r="C42" s="11">
        <v>2290970.38</v>
      </c>
      <c r="D42" s="11">
        <v>3241188.983</v>
      </c>
      <c r="E42" s="11">
        <v>841626.01599999983</v>
      </c>
      <c r="F42" s="11">
        <f t="shared" si="6"/>
        <v>6373785.3789999997</v>
      </c>
      <c r="G42" s="11">
        <v>2288028.91653</v>
      </c>
      <c r="H42" s="11">
        <v>3241106.2868600003</v>
      </c>
      <c r="I42" s="11">
        <v>812558.81252999976</v>
      </c>
      <c r="J42" s="11">
        <f t="shared" si="7"/>
        <v>6341694.0159200002</v>
      </c>
      <c r="K42" s="11">
        <f t="shared" si="3"/>
        <v>2941.4634699998423</v>
      </c>
      <c r="L42" s="11">
        <f t="shared" si="3"/>
        <v>82.69613999966532</v>
      </c>
      <c r="M42" s="11">
        <f t="shared" si="3"/>
        <v>29067.203470000066</v>
      </c>
      <c r="N42" s="11">
        <f t="shared" si="8"/>
        <v>32091.363079999574</v>
      </c>
      <c r="O42" s="104">
        <f t="shared" si="2"/>
        <v>99.871606219980904</v>
      </c>
      <c r="P42" s="104">
        <f t="shared" si="4"/>
        <v>99.945334915146773</v>
      </c>
      <c r="Q42" s="104">
        <f t="shared" si="5"/>
        <v>99.496510140022409</v>
      </c>
      <c r="S42" s="7" t="b">
        <f>+C42='[1]NCA RELEASES (2)'!F81</f>
        <v>1</v>
      </c>
      <c r="T42" s="7" t="b">
        <f>+D42='[1]NCA RELEASES (2)'!J81</f>
        <v>1</v>
      </c>
      <c r="U42" s="7" t="b">
        <f>+E42='[1]NCA RELEASES (2)'!K81</f>
        <v>1</v>
      </c>
      <c r="V42" s="7" t="b">
        <f>+F42='[1]NCA RELEASES (2)'!K38</f>
        <v>1</v>
      </c>
      <c r="W42" s="7" t="b">
        <f>+G42='[1]all(net trust &amp;WF) (2)'!F81</f>
        <v>1</v>
      </c>
      <c r="X42" s="7" t="b">
        <f>+H42='[1]all(net trust &amp;WF) (2)'!J81</f>
        <v>1</v>
      </c>
      <c r="Y42" s="7" t="b">
        <f>+I42='[1]all(net trust &amp;WF) (2)'!K81</f>
        <v>1</v>
      </c>
      <c r="Z42" s="7" t="b">
        <f>+J42='[1]all(net trust &amp;WF) (2)'!K38</f>
        <v>1</v>
      </c>
    </row>
    <row r="43" spans="1:26" x14ac:dyDescent="0.2">
      <c r="B43" s="6" t="s">
        <v>60</v>
      </c>
      <c r="C43" s="11">
        <v>1782115.8219999999</v>
      </c>
      <c r="D43" s="11">
        <v>5967132.3890000004</v>
      </c>
      <c r="E43" s="11">
        <v>392248.72100000083</v>
      </c>
      <c r="F43" s="11">
        <f t="shared" si="6"/>
        <v>8141496.932000001</v>
      </c>
      <c r="G43" s="11">
        <v>1780430.4042</v>
      </c>
      <c r="H43" s="11">
        <v>5967132.0846500006</v>
      </c>
      <c r="I43" s="11">
        <v>391680.78049999941</v>
      </c>
      <c r="J43" s="11">
        <f t="shared" si="7"/>
        <v>8139243.2693499997</v>
      </c>
      <c r="K43" s="11">
        <f t="shared" si="3"/>
        <v>1685.4177999999374</v>
      </c>
      <c r="L43" s="11">
        <f t="shared" si="3"/>
        <v>0.30434999987483025</v>
      </c>
      <c r="M43" s="11">
        <f t="shared" si="3"/>
        <v>567.94050000142306</v>
      </c>
      <c r="N43" s="11">
        <f t="shared" si="8"/>
        <v>2253.6626500012353</v>
      </c>
      <c r="O43" s="104">
        <f t="shared" si="2"/>
        <v>99.905426023427111</v>
      </c>
      <c r="P43" s="104">
        <f t="shared" si="4"/>
        <v>99.978246636265865</v>
      </c>
      <c r="Q43" s="104">
        <f t="shared" si="5"/>
        <v>99.972318817180366</v>
      </c>
      <c r="S43" s="7" t="b">
        <f>+C43='[1]NCA RELEASES (2)'!F82</f>
        <v>1</v>
      </c>
      <c r="T43" s="7" t="b">
        <f>+D43='[1]NCA RELEASES (2)'!J82</f>
        <v>1</v>
      </c>
      <c r="U43" s="7" t="b">
        <f>+E43='[1]NCA RELEASES (2)'!K82</f>
        <v>1</v>
      </c>
      <c r="V43" s="7" t="b">
        <f>+F43='[1]NCA RELEASES (2)'!K39</f>
        <v>1</v>
      </c>
      <c r="W43" s="7" t="b">
        <f>+G43='[1]all(net trust &amp;WF) (2)'!F82</f>
        <v>1</v>
      </c>
      <c r="X43" s="7" t="b">
        <f>+H43='[1]all(net trust &amp;WF) (2)'!J82</f>
        <v>1</v>
      </c>
      <c r="Y43" s="7" t="b">
        <f>+I43='[1]all(net trust &amp;WF) (2)'!K82</f>
        <v>1</v>
      </c>
      <c r="Z43" s="7" t="b">
        <f>+J43='[1]all(net trust &amp;WF) (2)'!K39</f>
        <v>1</v>
      </c>
    </row>
    <row r="44" spans="1:26" x14ac:dyDescent="0.2">
      <c r="B44" s="6" t="s">
        <v>61</v>
      </c>
      <c r="C44" s="11">
        <v>563625.35699999996</v>
      </c>
      <c r="D44" s="11">
        <v>768708.28599999996</v>
      </c>
      <c r="E44" s="11">
        <v>499321.74800000014</v>
      </c>
      <c r="F44" s="11">
        <f t="shared" si="6"/>
        <v>1831655.3910000001</v>
      </c>
      <c r="G44" s="11">
        <v>563625.35699999996</v>
      </c>
      <c r="H44" s="11">
        <v>768708.28599999996</v>
      </c>
      <c r="I44" s="11">
        <v>275151.54842999997</v>
      </c>
      <c r="J44" s="11">
        <f t="shared" si="7"/>
        <v>1607485.1914299999</v>
      </c>
      <c r="K44" s="11">
        <f t="shared" si="3"/>
        <v>0</v>
      </c>
      <c r="L44" s="11">
        <f t="shared" si="3"/>
        <v>0</v>
      </c>
      <c r="M44" s="11">
        <f t="shared" si="3"/>
        <v>224170.19957000017</v>
      </c>
      <c r="N44" s="11">
        <f t="shared" si="8"/>
        <v>224170.19957000017</v>
      </c>
      <c r="O44" s="104">
        <f t="shared" si="2"/>
        <v>100</v>
      </c>
      <c r="P44" s="104">
        <f t="shared" si="4"/>
        <v>100</v>
      </c>
      <c r="Q44" s="104">
        <f t="shared" si="5"/>
        <v>87.761333235963477</v>
      </c>
      <c r="S44" s="7" t="b">
        <f>+C44='[1]NCA RELEASES (2)'!F83</f>
        <v>1</v>
      </c>
      <c r="T44" s="7" t="b">
        <f>+D44='[1]NCA RELEASES (2)'!J83</f>
        <v>1</v>
      </c>
      <c r="U44" s="7" t="b">
        <f>+E44='[1]NCA RELEASES (2)'!K83</f>
        <v>1</v>
      </c>
      <c r="V44" s="7" t="b">
        <f>+F44='[1]NCA RELEASES (2)'!K40</f>
        <v>1</v>
      </c>
      <c r="W44" s="7" t="b">
        <f>+G44='[1]all(net trust &amp;WF) (2)'!F83</f>
        <v>1</v>
      </c>
      <c r="X44" s="7" t="b">
        <f>+H44='[1]all(net trust &amp;WF) (2)'!J83</f>
        <v>1</v>
      </c>
      <c r="Y44" s="7" t="b">
        <f>+I44='[1]all(net trust &amp;WF) (2)'!K83</f>
        <v>1</v>
      </c>
      <c r="Z44" s="7" t="b">
        <f>+J44='[1]all(net trust &amp;WF) (2)'!K40</f>
        <v>1</v>
      </c>
    </row>
    <row r="45" spans="1:26" x14ac:dyDescent="0.2">
      <c r="B45" s="6" t="s">
        <v>62</v>
      </c>
      <c r="C45" s="11">
        <v>186257.31899999999</v>
      </c>
      <c r="D45" s="11">
        <v>197844.82100000003</v>
      </c>
      <c r="E45" s="11">
        <v>81482.284999999974</v>
      </c>
      <c r="F45" s="11">
        <f t="shared" si="6"/>
        <v>465584.42499999999</v>
      </c>
      <c r="G45" s="11">
        <v>184716.09332000004</v>
      </c>
      <c r="H45" s="11">
        <v>197584.82883999991</v>
      </c>
      <c r="I45" s="11">
        <v>81333.385219999996</v>
      </c>
      <c r="J45" s="11">
        <f t="shared" si="7"/>
        <v>463634.30737999995</v>
      </c>
      <c r="K45" s="11">
        <f t="shared" si="3"/>
        <v>1541.225679999945</v>
      </c>
      <c r="L45" s="11">
        <f t="shared" si="3"/>
        <v>259.99216000011074</v>
      </c>
      <c r="M45" s="11">
        <f t="shared" si="3"/>
        <v>148.89977999997791</v>
      </c>
      <c r="N45" s="11">
        <f t="shared" si="8"/>
        <v>1950.1176200000336</v>
      </c>
      <c r="O45" s="104">
        <f t="shared" si="2"/>
        <v>99.172528796036232</v>
      </c>
      <c r="P45" s="104">
        <f t="shared" si="4"/>
        <v>99.531057587963431</v>
      </c>
      <c r="Q45" s="104">
        <f t="shared" si="5"/>
        <v>99.58114629371461</v>
      </c>
      <c r="S45" s="7" t="b">
        <f>+C45='[1]NCA RELEASES (2)'!F84</f>
        <v>1</v>
      </c>
      <c r="T45" s="7" t="b">
        <f>+D45='[1]NCA RELEASES (2)'!J84</f>
        <v>1</v>
      </c>
      <c r="U45" s="7" t="b">
        <f>+E45='[1]NCA RELEASES (2)'!K84</f>
        <v>1</v>
      </c>
      <c r="V45" s="7" t="b">
        <f>+F45='[1]NCA RELEASES (2)'!K41</f>
        <v>1</v>
      </c>
      <c r="W45" s="7" t="b">
        <f>+G45='[1]all(net trust &amp;WF) (2)'!F84</f>
        <v>1</v>
      </c>
      <c r="X45" s="7" t="b">
        <f>+H45='[1]all(net trust &amp;WF) (2)'!J84</f>
        <v>1</v>
      </c>
      <c r="Y45" s="7" t="b">
        <f>+I45='[1]all(net trust &amp;WF) (2)'!K84</f>
        <v>1</v>
      </c>
      <c r="Z45" s="7" t="b">
        <f>+J45='[1]all(net trust &amp;WF) (2)'!K41</f>
        <v>1</v>
      </c>
    </row>
    <row r="46" spans="1:26" x14ac:dyDescent="0.2">
      <c r="B46" s="6" t="s">
        <v>63</v>
      </c>
      <c r="C46" s="11">
        <v>7126256.0729999999</v>
      </c>
      <c r="D46" s="11">
        <v>7701387.1580000008</v>
      </c>
      <c r="E46" s="11">
        <v>1774983.0649999995</v>
      </c>
      <c r="F46" s="11">
        <f>SUM(C46:E46)</f>
        <v>16602626.296</v>
      </c>
      <c r="G46" s="11">
        <v>6876504.6299400004</v>
      </c>
      <c r="H46" s="11">
        <v>5946597.0245899996</v>
      </c>
      <c r="I46" s="11">
        <v>606521.80903000012</v>
      </c>
      <c r="J46" s="11">
        <f t="shared" si="7"/>
        <v>13429623.46356</v>
      </c>
      <c r="K46" s="11">
        <f>+C46-G46</f>
        <v>249751.4430599995</v>
      </c>
      <c r="L46" s="11">
        <f>+D46-H46</f>
        <v>1754790.1334100012</v>
      </c>
      <c r="M46" s="11">
        <f>+E46-I46</f>
        <v>1168461.2559699994</v>
      </c>
      <c r="N46" s="11">
        <f>SUM(K46:M46)</f>
        <v>3173002.83244</v>
      </c>
      <c r="O46" s="104">
        <f>+G46/C46*100</f>
        <v>96.495334429445222</v>
      </c>
      <c r="P46" s="104">
        <f t="shared" si="4"/>
        <v>86.481050661651153</v>
      </c>
      <c r="Q46" s="104">
        <f t="shared" si="5"/>
        <v>80.888548739999905</v>
      </c>
      <c r="S46" s="7" t="b">
        <f>+C46='[1]NCA RELEASES (2)'!F85</f>
        <v>1</v>
      </c>
      <c r="T46" s="7" t="b">
        <f>+D46='[1]NCA RELEASES (2)'!J85</f>
        <v>1</v>
      </c>
      <c r="U46" s="7" t="b">
        <f>+E46='[1]NCA RELEASES (2)'!K85</f>
        <v>1</v>
      </c>
      <c r="V46" s="7" t="b">
        <f>+F46='[1]NCA RELEASES (2)'!K42</f>
        <v>1</v>
      </c>
      <c r="W46" s="7" t="b">
        <f>+G46='[1]all(net trust &amp;WF) (2)'!F85</f>
        <v>1</v>
      </c>
      <c r="X46" s="7" t="b">
        <f>+H46='[1]all(net trust &amp;WF) (2)'!J85</f>
        <v>1</v>
      </c>
      <c r="Y46" s="7" t="b">
        <f>+I46='[1]all(net trust &amp;WF) (2)'!K85</f>
        <v>1</v>
      </c>
      <c r="Z46" s="7" t="b">
        <f>+J46='[1]all(net trust &amp;WF) (2)'!K42</f>
        <v>1</v>
      </c>
    </row>
    <row r="47" spans="1:26" x14ac:dyDescent="0.2">
      <c r="C47" s="11"/>
      <c r="D47" s="11"/>
      <c r="E47" s="11"/>
      <c r="F47" s="11"/>
      <c r="G47" s="11"/>
      <c r="H47" s="11"/>
      <c r="I47" s="11"/>
      <c r="J47" s="11"/>
      <c r="K47" s="11"/>
      <c r="L47" s="11"/>
      <c r="M47" s="11"/>
      <c r="N47" s="11"/>
      <c r="O47" s="104"/>
      <c r="P47" s="104"/>
      <c r="Q47" s="104"/>
    </row>
    <row r="48" spans="1:26" ht="15" x14ac:dyDescent="0.35">
      <c r="A48" s="6" t="s">
        <v>64</v>
      </c>
      <c r="C48" s="16">
        <f>SUM(C50:C52)</f>
        <v>159336668.63799998</v>
      </c>
      <c r="D48" s="16">
        <f>SUM(D50:D52)</f>
        <v>165900228.28559002</v>
      </c>
      <c r="E48" s="16">
        <f>SUM(E50:E52)</f>
        <v>118802117.24600005</v>
      </c>
      <c r="F48" s="16">
        <f t="shared" ref="F48:N48" si="9">SUM(F50:F52)</f>
        <v>444039014.16959</v>
      </c>
      <c r="G48" s="16">
        <f>SUM(G50:G52)</f>
        <v>159332405.96449</v>
      </c>
      <c r="H48" s="16">
        <f>SUM(H50:H52)</f>
        <v>165896545.45253003</v>
      </c>
      <c r="I48" s="16">
        <f>SUM(I50:I52)</f>
        <v>90636925.642629996</v>
      </c>
      <c r="J48" s="16">
        <f>SUM(J50:J52)</f>
        <v>415865877.05965</v>
      </c>
      <c r="K48" s="16">
        <f t="shared" si="9"/>
        <v>4262.6735099852085</v>
      </c>
      <c r="L48" s="16">
        <f t="shared" si="9"/>
        <v>3682.8330599963665</v>
      </c>
      <c r="M48" s="16">
        <f t="shared" si="9"/>
        <v>28165191.603370056</v>
      </c>
      <c r="N48" s="16">
        <f t="shared" si="9"/>
        <v>28173137.109940037</v>
      </c>
      <c r="O48" s="104">
        <f>+G48/C48*100</f>
        <v>99.997324737898424</v>
      </c>
      <c r="P48" s="104">
        <f>((G48+H48)/(C48+D48))*100</f>
        <v>99.997557009476751</v>
      </c>
      <c r="Q48" s="104">
        <f>(SUM(G48:I48)/SUM(C48:E48))*100</f>
        <v>93.655256360158475</v>
      </c>
    </row>
    <row r="49" spans="1:26" x14ac:dyDescent="0.2">
      <c r="C49" s="11"/>
      <c r="D49" s="11"/>
      <c r="E49" s="11"/>
      <c r="F49" s="11"/>
      <c r="G49" s="11"/>
      <c r="H49" s="11"/>
      <c r="I49" s="11"/>
      <c r="J49" s="11"/>
      <c r="K49" s="11"/>
      <c r="L49" s="11"/>
      <c r="M49" s="11"/>
      <c r="N49" s="11"/>
      <c r="O49" s="104"/>
      <c r="P49" s="104"/>
      <c r="Q49" s="104"/>
    </row>
    <row r="50" spans="1:26" x14ac:dyDescent="0.2">
      <c r="B50" s="6" t="s">
        <v>65</v>
      </c>
      <c r="C50" s="11">
        <v>9410206.1109999996</v>
      </c>
      <c r="D50" s="11">
        <v>19087979.413999997</v>
      </c>
      <c r="E50" s="11">
        <v>67461380.395999998</v>
      </c>
      <c r="F50" s="11">
        <f>SUM(C50:E50)</f>
        <v>95959565.921000004</v>
      </c>
      <c r="G50" s="11">
        <v>9410206.1109999996</v>
      </c>
      <c r="H50" s="11">
        <v>19087979.413999997</v>
      </c>
      <c r="I50" s="11">
        <v>39736128.817999996</v>
      </c>
      <c r="J50" s="11">
        <f>SUM(G50:I50)</f>
        <v>68234314.342999995</v>
      </c>
      <c r="K50" s="11">
        <f>+C50-G50</f>
        <v>0</v>
      </c>
      <c r="L50" s="11">
        <f>+D50-H50</f>
        <v>0</v>
      </c>
      <c r="M50" s="11">
        <f>+E50-I50</f>
        <v>27725251.578000002</v>
      </c>
      <c r="N50" s="11">
        <f>SUM(K50:M50)</f>
        <v>27725251.578000002</v>
      </c>
      <c r="O50" s="104">
        <f>+G50/C50*100</f>
        <v>100</v>
      </c>
      <c r="P50" s="104">
        <f>((G50+H50)/(C50+D50))*100</f>
        <v>100</v>
      </c>
      <c r="Q50" s="104">
        <f>(SUM(G50:I50)/SUM(C50:E50))*100</f>
        <v>71.107360363816994</v>
      </c>
      <c r="S50" s="7" t="b">
        <f>+C50='[1]NCA RELEASES (2)'!F86</f>
        <v>1</v>
      </c>
      <c r="T50" s="7" t="b">
        <f>+D50='[1]NCA RELEASES (2)'!J86</f>
        <v>1</v>
      </c>
      <c r="U50" s="7" t="b">
        <f>+E50='[1]NCA RELEASES (2)'!K86</f>
        <v>1</v>
      </c>
      <c r="V50" s="7" t="b">
        <f>+F50='[1]NCA RELEASES (2)'!K43</f>
        <v>1</v>
      </c>
      <c r="W50" s="7" t="b">
        <f>+G50='[1]all(net trust &amp;WF) (2)'!F86</f>
        <v>1</v>
      </c>
      <c r="X50" s="7" t="b">
        <f>+H50='[1]all(net trust &amp;WF) (2)'!J86</f>
        <v>1</v>
      </c>
      <c r="Y50" s="7" t="b">
        <f>+I50='[1]all(net trust &amp;WF) (2)'!K86</f>
        <v>1</v>
      </c>
      <c r="Z50" s="7" t="b">
        <f>+J50='[1]all(net trust &amp;WF) (2)'!K43</f>
        <v>1</v>
      </c>
    </row>
    <row r="51" spans="1:26" ht="14.25" x14ac:dyDescent="0.2">
      <c r="B51" s="6" t="s">
        <v>348</v>
      </c>
      <c r="C51" s="11"/>
      <c r="D51" s="11"/>
      <c r="E51" s="11"/>
      <c r="F51" s="11"/>
      <c r="G51" s="11"/>
      <c r="H51" s="11"/>
      <c r="I51" s="11"/>
      <c r="J51" s="11"/>
      <c r="K51" s="11"/>
      <c r="L51" s="11"/>
      <c r="M51" s="11"/>
      <c r="N51" s="11"/>
      <c r="O51" s="104"/>
      <c r="P51" s="104"/>
      <c r="Q51" s="104"/>
    </row>
    <row r="52" spans="1:26" ht="14.25" x14ac:dyDescent="0.2">
      <c r="B52" s="6" t="s">
        <v>349</v>
      </c>
      <c r="C52" s="11">
        <v>149926462.52699998</v>
      </c>
      <c r="D52" s="11">
        <v>146812248.87159002</v>
      </c>
      <c r="E52" s="11">
        <v>51340736.850000054</v>
      </c>
      <c r="F52" s="11">
        <f>SUM(C52:E52)</f>
        <v>348079448.24858999</v>
      </c>
      <c r="G52" s="11">
        <v>149922199.85349</v>
      </c>
      <c r="H52" s="11">
        <v>146808566.03853002</v>
      </c>
      <c r="I52" s="11">
        <v>50900796.82463</v>
      </c>
      <c r="J52" s="11">
        <f>SUM(G52:I52)</f>
        <v>347631562.71665001</v>
      </c>
      <c r="K52" s="11">
        <f t="shared" ref="K52:M53" si="10">+C52-G52</f>
        <v>4262.6735099852085</v>
      </c>
      <c r="L52" s="11">
        <f t="shared" si="10"/>
        <v>3682.8330599963665</v>
      </c>
      <c r="M52" s="11">
        <f t="shared" si="10"/>
        <v>439940.02537005395</v>
      </c>
      <c r="N52" s="11">
        <f>SUM(K52:M52)</f>
        <v>447885.53194003552</v>
      </c>
      <c r="O52" s="104">
        <f t="shared" ref="O52:O53" si="11">+G52/C52*100</f>
        <v>99.997156823793389</v>
      </c>
      <c r="P52" s="104">
        <f>((G52+H52)/(C52+D52))*100</f>
        <v>99.997322389609195</v>
      </c>
      <c r="Q52" s="104">
        <f>(SUM(G52:I52)/SUM(C52:E52))*100</f>
        <v>99.871326637009574</v>
      </c>
      <c r="S52" s="7" t="b">
        <f>+C52='[1]NCA RELEASES (2)'!F87+'[1]NCA RELEASES (2)'!F88</f>
        <v>1</v>
      </c>
      <c r="T52" s="7" t="b">
        <f>+D52='[1]NCA RELEASES (2)'!J87+'[1]NCA RELEASES (2)'!J88</f>
        <v>1</v>
      </c>
      <c r="U52" s="7" t="b">
        <f>+E52='[1]NCA RELEASES (2)'!K87+'[1]NCA RELEASES (2)'!K88</f>
        <v>1</v>
      </c>
      <c r="V52" s="7" t="b">
        <f>+F52='[1]NCA RELEASES (2)'!K44+'[1]NCA RELEASES (2)'!K45</f>
        <v>1</v>
      </c>
      <c r="W52" s="7" t="b">
        <f>+G52='[1]all(net trust &amp;WF) (2)'!F87+'[1]all(net trust &amp;WF) (2)'!F88</f>
        <v>1</v>
      </c>
      <c r="X52" s="7" t="b">
        <f>+H52='[1]all(net trust &amp;WF) (2)'!J87+'[1]all(net trust &amp;WF) (2)'!J88</f>
        <v>1</v>
      </c>
      <c r="Y52" s="7" t="b">
        <f>+I52='[1]all(net trust &amp;WF) (2)'!K87+'[1]all(net trust &amp;WF) (2)'!K88</f>
        <v>1</v>
      </c>
      <c r="Z52" s="7" t="b">
        <f>+J52='[1]all(net trust &amp;WF) (2)'!K44+'[1]all(net trust &amp;WF) (2)'!K45</f>
        <v>1</v>
      </c>
    </row>
    <row r="53" spans="1:26" ht="27" customHeight="1" x14ac:dyDescent="0.2">
      <c r="B53" s="19" t="s">
        <v>66</v>
      </c>
      <c r="C53" s="11">
        <v>415552.01199999999</v>
      </c>
      <c r="D53" s="11">
        <v>597158.56659000006</v>
      </c>
      <c r="E53" s="11">
        <v>207449.21999999997</v>
      </c>
      <c r="F53" s="11">
        <f>SUM(C53:E53)</f>
        <v>1220159.79859</v>
      </c>
      <c r="G53" s="11">
        <v>415512.90980999998</v>
      </c>
      <c r="H53" s="11">
        <v>597143.27408000012</v>
      </c>
      <c r="I53" s="11">
        <v>204351.54947999993</v>
      </c>
      <c r="J53" s="11">
        <f>SUM(G53:I53)</f>
        <v>1217007.73337</v>
      </c>
      <c r="K53" s="11">
        <f t="shared" si="10"/>
        <v>39.102190000005066</v>
      </c>
      <c r="L53" s="11">
        <f t="shared" si="10"/>
        <v>15.292509999941103</v>
      </c>
      <c r="M53" s="11">
        <f t="shared" si="10"/>
        <v>3097.6705200000433</v>
      </c>
      <c r="N53" s="11">
        <f>SUM(K53:M53)</f>
        <v>3152.0652199999895</v>
      </c>
      <c r="O53" s="104">
        <f t="shared" si="11"/>
        <v>99.990590301846495</v>
      </c>
      <c r="P53" s="104">
        <f>((G53+H53)/(C53+D53))*100</f>
        <v>99.994628801046431</v>
      </c>
      <c r="Q53" s="104">
        <f>(SUM(G53:I53)/SUM(C53:E53))*100</f>
        <v>99.741667835340706</v>
      </c>
      <c r="S53" s="7" t="b">
        <f>+C53='[1]NCA RELEASES (2)'!F88</f>
        <v>1</v>
      </c>
      <c r="T53" s="7" t="b">
        <f>+D53='[1]NCA RELEASES (2)'!J88</f>
        <v>1</v>
      </c>
      <c r="U53" s="7" t="b">
        <f>+E53='[1]NCA RELEASES (2)'!K88</f>
        <v>1</v>
      </c>
      <c r="V53" s="7" t="b">
        <f>+F53='[1]NCA RELEASES (2)'!K45</f>
        <v>1</v>
      </c>
      <c r="W53" s="7" t="b">
        <f>+G53='[1]all(net trust &amp;WF) (2)'!F88</f>
        <v>1</v>
      </c>
      <c r="X53" s="7" t="b">
        <f>+H53='[1]all(net trust &amp;WF) (2)'!J88</f>
        <v>1</v>
      </c>
      <c r="Y53" s="7" t="b">
        <f>+I53='[1]all(net trust &amp;WF) (2)'!K88</f>
        <v>1</v>
      </c>
      <c r="Z53" s="7" t="b">
        <f>+J53='[1]all(net trust &amp;WF) (2)'!K45</f>
        <v>1</v>
      </c>
    </row>
    <row r="54" spans="1:26" x14ac:dyDescent="0.2">
      <c r="C54" s="11"/>
      <c r="D54" s="11"/>
      <c r="E54" s="11"/>
      <c r="F54" s="11"/>
      <c r="G54" s="11"/>
      <c r="H54" s="11"/>
      <c r="I54" s="11"/>
      <c r="J54" s="11"/>
      <c r="K54" s="11"/>
      <c r="L54" s="11"/>
      <c r="M54" s="11"/>
      <c r="N54" s="11"/>
      <c r="O54" s="105"/>
      <c r="P54" s="105"/>
      <c r="Q54" s="105"/>
    </row>
    <row r="55" spans="1:26" x14ac:dyDescent="0.2">
      <c r="C55" s="11"/>
      <c r="D55" s="11"/>
      <c r="E55" s="11"/>
      <c r="F55" s="11"/>
      <c r="G55" s="11"/>
      <c r="H55" s="11"/>
      <c r="I55" s="11"/>
      <c r="J55" s="11"/>
      <c r="K55" s="11"/>
      <c r="L55" s="11"/>
      <c r="M55" s="11"/>
      <c r="N55" s="11"/>
      <c r="O55" s="105"/>
      <c r="P55" s="105"/>
      <c r="Q55" s="105"/>
    </row>
    <row r="56" spans="1:26" x14ac:dyDescent="0.2">
      <c r="A56" s="20"/>
      <c r="B56" s="20"/>
      <c r="C56" s="21"/>
      <c r="D56" s="21"/>
      <c r="E56" s="21"/>
      <c r="F56" s="21"/>
      <c r="G56" s="21"/>
      <c r="H56" s="21"/>
      <c r="I56" s="21"/>
      <c r="J56" s="21"/>
      <c r="K56" s="21"/>
      <c r="L56" s="21"/>
      <c r="M56" s="21"/>
      <c r="N56" s="21"/>
      <c r="O56" s="22"/>
      <c r="P56" s="22"/>
      <c r="Q56" s="22"/>
    </row>
    <row r="57" spans="1:26" x14ac:dyDescent="0.2">
      <c r="A57" s="23"/>
      <c r="B57" s="23"/>
      <c r="C57" s="24"/>
      <c r="D57" s="24"/>
      <c r="E57" s="24"/>
      <c r="F57" s="24"/>
      <c r="G57" s="24"/>
      <c r="H57" s="24"/>
      <c r="I57" s="24"/>
      <c r="J57" s="24"/>
      <c r="K57" s="24"/>
      <c r="L57" s="24"/>
      <c r="M57" s="24"/>
      <c r="N57" s="24"/>
      <c r="O57" s="25"/>
      <c r="P57" s="25"/>
      <c r="Q57" s="25"/>
    </row>
    <row r="58" spans="1:26" ht="12.75" customHeight="1" x14ac:dyDescent="0.2">
      <c r="A58" s="23" t="s">
        <v>67</v>
      </c>
      <c r="B58" s="26" t="s">
        <v>347</v>
      </c>
      <c r="C58" s="26"/>
      <c r="D58" s="26"/>
      <c r="E58" s="26"/>
      <c r="F58" s="26"/>
      <c r="G58" s="24"/>
      <c r="H58" s="24"/>
      <c r="I58" s="24"/>
      <c r="J58" s="24"/>
      <c r="K58" s="24"/>
      <c r="L58" s="25"/>
      <c r="M58" s="25"/>
      <c r="N58" s="25"/>
    </row>
    <row r="59" spans="1:26" ht="12.75" customHeight="1" x14ac:dyDescent="0.2">
      <c r="A59" s="23" t="s">
        <v>68</v>
      </c>
      <c r="B59" s="26" t="s">
        <v>69</v>
      </c>
      <c r="C59" s="26"/>
      <c r="D59" s="26"/>
      <c r="E59" s="26"/>
      <c r="F59" s="26"/>
      <c r="G59" s="24"/>
      <c r="H59" s="24"/>
      <c r="I59" s="24"/>
      <c r="J59" s="24"/>
      <c r="K59" s="24"/>
      <c r="L59" s="25"/>
      <c r="M59" s="25"/>
      <c r="N59" s="25"/>
    </row>
    <row r="60" spans="1:26" x14ac:dyDescent="0.2">
      <c r="A60" s="23" t="s">
        <v>70</v>
      </c>
      <c r="B60" s="23" t="s">
        <v>71</v>
      </c>
      <c r="C60" s="24"/>
      <c r="D60" s="24"/>
      <c r="E60" s="24"/>
      <c r="F60" s="24"/>
      <c r="G60" s="24"/>
      <c r="H60" s="24"/>
      <c r="I60" s="24"/>
      <c r="J60" s="24"/>
      <c r="K60" s="24"/>
      <c r="L60" s="25"/>
      <c r="M60" s="25"/>
      <c r="N60" s="25"/>
    </row>
    <row r="61" spans="1:26" x14ac:dyDescent="0.2">
      <c r="A61" s="23" t="s">
        <v>72</v>
      </c>
      <c r="B61" s="23" t="s">
        <v>73</v>
      </c>
      <c r="C61" s="24"/>
      <c r="D61" s="24"/>
      <c r="E61" s="24"/>
      <c r="F61" s="24"/>
      <c r="G61" s="24"/>
      <c r="H61" s="24"/>
      <c r="I61" s="24"/>
      <c r="J61" s="24"/>
      <c r="K61" s="24"/>
      <c r="L61" s="25"/>
      <c r="M61" s="25"/>
      <c r="N61" s="25"/>
    </row>
    <row r="62" spans="1:26" x14ac:dyDescent="0.2">
      <c r="A62" s="23" t="s">
        <v>74</v>
      </c>
      <c r="B62" s="23" t="s">
        <v>75</v>
      </c>
      <c r="C62" s="24"/>
      <c r="D62" s="24"/>
      <c r="E62" s="24"/>
      <c r="F62" s="24"/>
      <c r="G62" s="24"/>
      <c r="H62" s="24"/>
      <c r="I62" s="24"/>
      <c r="J62" s="24"/>
      <c r="K62" s="24"/>
      <c r="L62" s="25"/>
      <c r="M62" s="25"/>
      <c r="N62" s="25"/>
    </row>
    <row r="63" spans="1:26" x14ac:dyDescent="0.2">
      <c r="A63" s="23" t="s">
        <v>76</v>
      </c>
      <c r="B63" s="23" t="s">
        <v>78</v>
      </c>
      <c r="C63" s="24"/>
      <c r="D63" s="24"/>
      <c r="E63" s="24"/>
      <c r="F63" s="24"/>
      <c r="G63" s="24"/>
      <c r="H63" s="24"/>
      <c r="I63" s="24"/>
      <c r="J63" s="24"/>
      <c r="K63" s="24"/>
      <c r="L63" s="25"/>
      <c r="M63" s="25"/>
      <c r="N63" s="25"/>
    </row>
    <row r="64" spans="1:26" x14ac:dyDescent="0.2">
      <c r="A64" s="23" t="s">
        <v>77</v>
      </c>
      <c r="B64" s="23" t="s">
        <v>79</v>
      </c>
      <c r="C64" s="11"/>
      <c r="D64" s="11"/>
      <c r="E64" s="11"/>
      <c r="F64" s="11"/>
      <c r="G64" s="24"/>
      <c r="H64" s="24"/>
      <c r="I64" s="24"/>
      <c r="J64" s="24"/>
      <c r="K64" s="24"/>
      <c r="L64" s="25"/>
      <c r="M64" s="25"/>
      <c r="N64" s="25"/>
    </row>
    <row r="65" spans="3:14" x14ac:dyDescent="0.2">
      <c r="C65" s="11"/>
      <c r="D65" s="11"/>
      <c r="E65" s="11"/>
      <c r="F65" s="11"/>
      <c r="G65" s="11"/>
      <c r="H65" s="11"/>
      <c r="I65" s="11"/>
      <c r="J65" s="11"/>
      <c r="K65" s="11"/>
      <c r="L65" s="11"/>
      <c r="M65" s="11"/>
      <c r="N65" s="11"/>
    </row>
  </sheetData>
  <mergeCells count="5">
    <mergeCell ref="O5:Q5"/>
    <mergeCell ref="A5:B6"/>
    <mergeCell ref="C5:F5"/>
    <mergeCell ref="G5:J5"/>
    <mergeCell ref="K5:N5"/>
  </mergeCells>
  <pageMargins left="0.4" right="0.2" top="0.4" bottom="0.32" header="0.3" footer="0.17"/>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tabSelected="1" view="pageBreakPreview" zoomScale="115" zoomScaleNormal="142" zoomScaleSheetLayoutView="115" workbookViewId="0">
      <pane xSplit="1" ySplit="7" topLeftCell="B320" activePane="bottomRight" state="frozen"/>
      <selection activeCell="J25" sqref="J25"/>
      <selection pane="topRight" activeCell="J25" sqref="J25"/>
      <selection pane="bottomLeft" activeCell="J25" sqref="J25"/>
      <selection pane="bottomRight" activeCell="J25" sqref="J25"/>
    </sheetView>
  </sheetViews>
  <sheetFormatPr defaultColWidth="9.140625" defaultRowHeight="11.25" x14ac:dyDescent="0.2"/>
  <cols>
    <col min="1" max="1" width="30.28515625" style="43" customWidth="1"/>
    <col min="2" max="4" width="14.28515625" style="43" customWidth="1"/>
    <col min="5" max="5" width="14.28515625" style="80" customWidth="1"/>
    <col min="6" max="6" width="14.28515625" style="81" customWidth="1"/>
    <col min="7" max="7" width="14.28515625" style="33" customWidth="1"/>
    <col min="8" max="8" width="11.5703125" style="81" customWidth="1"/>
    <col min="9" max="16384" width="9.140625" style="81"/>
  </cols>
  <sheetData>
    <row r="1" spans="1:22" s="30" customFormat="1" ht="12.75" customHeight="1" x14ac:dyDescent="0.2">
      <c r="A1" s="27"/>
      <c r="B1" s="28"/>
      <c r="C1" s="28"/>
      <c r="D1" s="28"/>
      <c r="E1" s="28"/>
      <c r="F1" s="29"/>
      <c r="G1" s="82"/>
      <c r="H1" s="83"/>
    </row>
    <row r="2" spans="1:22" s="33" customFormat="1" ht="14.25" x14ac:dyDescent="0.3">
      <c r="A2" s="31" t="s">
        <v>336</v>
      </c>
      <c r="B2" s="32"/>
      <c r="C2" s="32"/>
      <c r="D2" s="32"/>
      <c r="E2" s="32"/>
      <c r="F2" s="32"/>
      <c r="G2" s="84"/>
      <c r="H2" s="85"/>
    </row>
    <row r="3" spans="1:22" s="33" customFormat="1" x14ac:dyDescent="0.2">
      <c r="A3" s="34" t="s">
        <v>80</v>
      </c>
      <c r="B3" s="32"/>
      <c r="C3" s="32"/>
      <c r="D3" s="32"/>
      <c r="E3" s="32"/>
      <c r="F3" s="35"/>
      <c r="G3" s="86"/>
      <c r="H3" s="85"/>
    </row>
    <row r="4" spans="1:22" s="33" customFormat="1" x14ac:dyDescent="0.2">
      <c r="A4" s="36" t="s">
        <v>81</v>
      </c>
      <c r="B4" s="37"/>
      <c r="C4" s="37"/>
      <c r="D4" s="37"/>
      <c r="E4" s="37"/>
      <c r="F4" s="37"/>
      <c r="G4" s="87"/>
      <c r="H4" s="85"/>
    </row>
    <row r="5" spans="1:22" s="30" customFormat="1" ht="6" customHeight="1" x14ac:dyDescent="0.2">
      <c r="A5" s="116" t="s">
        <v>82</v>
      </c>
      <c r="B5" s="38"/>
      <c r="C5" s="111"/>
      <c r="D5" s="112"/>
      <c r="E5" s="39"/>
      <c r="F5" s="38"/>
      <c r="G5" s="39"/>
      <c r="H5" s="39"/>
    </row>
    <row r="6" spans="1:22" s="30" customFormat="1" ht="14.25" customHeight="1" x14ac:dyDescent="0.2">
      <c r="A6" s="117"/>
      <c r="B6" s="119" t="s">
        <v>83</v>
      </c>
      <c r="C6" s="127" t="s">
        <v>334</v>
      </c>
      <c r="D6" s="128"/>
      <c r="E6" s="129"/>
      <c r="F6" s="121" t="s">
        <v>84</v>
      </c>
      <c r="G6" s="123" t="s">
        <v>85</v>
      </c>
      <c r="H6" s="125" t="s">
        <v>86</v>
      </c>
    </row>
    <row r="7" spans="1:22" s="30" customFormat="1" ht="37.15" customHeight="1" x14ac:dyDescent="0.2">
      <c r="A7" s="118"/>
      <c r="B7" s="120"/>
      <c r="C7" s="40" t="s">
        <v>87</v>
      </c>
      <c r="D7" s="40" t="s">
        <v>88</v>
      </c>
      <c r="E7" s="40" t="s">
        <v>28</v>
      </c>
      <c r="F7" s="122"/>
      <c r="G7" s="124"/>
      <c r="H7" s="126"/>
    </row>
    <row r="8" spans="1:22" s="43" customFormat="1" x14ac:dyDescent="0.2">
      <c r="A8" s="41"/>
      <c r="B8" s="42"/>
      <c r="C8" s="42"/>
      <c r="D8" s="42"/>
      <c r="E8" s="42"/>
      <c r="F8" s="42"/>
      <c r="G8" s="42"/>
      <c r="H8" s="42"/>
    </row>
    <row r="9" spans="1:22" s="43" customFormat="1" ht="13.5" x14ac:dyDescent="0.2">
      <c r="A9" s="44" t="s">
        <v>89</v>
      </c>
      <c r="B9" s="42"/>
      <c r="C9" s="42"/>
      <c r="D9" s="42"/>
      <c r="E9" s="42"/>
      <c r="F9" s="42"/>
      <c r="G9" s="42"/>
      <c r="H9" s="42"/>
    </row>
    <row r="10" spans="1:22" s="43" customFormat="1" ht="11.25" customHeight="1" x14ac:dyDescent="0.2">
      <c r="A10" s="45" t="s">
        <v>90</v>
      </c>
      <c r="B10" s="46">
        <f t="shared" ref="B10:G10" si="0">SUM(B11:B15)</f>
        <v>10514016.319000002</v>
      </c>
      <c r="C10" s="46">
        <f t="shared" si="0"/>
        <v>9414790.2149299998</v>
      </c>
      <c r="D10" s="46">
        <f t="shared" si="0"/>
        <v>216895.44399</v>
      </c>
      <c r="E10" s="46">
        <f t="shared" si="0"/>
        <v>9631685.6589199994</v>
      </c>
      <c r="F10" s="46">
        <f t="shared" si="0"/>
        <v>882330.66008000157</v>
      </c>
      <c r="G10" s="46">
        <f t="shared" si="0"/>
        <v>1099226.1040700022</v>
      </c>
      <c r="H10" s="47">
        <f t="shared" ref="H10:H15" si="1">E10/B10*100</f>
        <v>91.608053161516096</v>
      </c>
      <c r="I10" s="49"/>
      <c r="J10" s="49"/>
      <c r="K10" s="49"/>
      <c r="L10" s="49"/>
      <c r="M10" s="49"/>
      <c r="N10" s="49"/>
      <c r="O10" s="49"/>
      <c r="P10" s="49"/>
      <c r="Q10" s="49"/>
      <c r="R10" s="49"/>
      <c r="S10" s="49"/>
      <c r="T10" s="49"/>
      <c r="U10" s="49"/>
      <c r="V10" s="49"/>
    </row>
    <row r="11" spans="1:22" s="43" customFormat="1" ht="11.25" customHeight="1" x14ac:dyDescent="0.2">
      <c r="A11" s="50" t="s">
        <v>91</v>
      </c>
      <c r="B11" s="51">
        <v>3345985.5560000008</v>
      </c>
      <c r="C11" s="52">
        <v>3034806.4196199994</v>
      </c>
      <c r="D11" s="51">
        <v>30407.225259999999</v>
      </c>
      <c r="E11" s="52">
        <f>SUM(C11:D11)</f>
        <v>3065213.6448799996</v>
      </c>
      <c r="F11" s="52">
        <f>B11-E11</f>
        <v>280771.91112000123</v>
      </c>
      <c r="G11" s="52">
        <f>B11-C11</f>
        <v>311179.13638000144</v>
      </c>
      <c r="H11" s="53">
        <f t="shared" si="1"/>
        <v>91.608693270760753</v>
      </c>
    </row>
    <row r="12" spans="1:22" s="43" customFormat="1" ht="11.25" customHeight="1" x14ac:dyDescent="0.2">
      <c r="A12" s="55" t="s">
        <v>92</v>
      </c>
      <c r="B12" s="51">
        <v>154495</v>
      </c>
      <c r="C12" s="52">
        <v>89297.654689999996</v>
      </c>
      <c r="D12" s="51">
        <v>3161.8189199999997</v>
      </c>
      <c r="E12" s="52">
        <f>SUM(C12:D12)</f>
        <v>92459.473610000001</v>
      </c>
      <c r="F12" s="52">
        <f>B12-E12</f>
        <v>62035.526389999999</v>
      </c>
      <c r="G12" s="52">
        <f>B12-C12</f>
        <v>65197.345310000004</v>
      </c>
      <c r="H12" s="53">
        <f t="shared" si="1"/>
        <v>59.846256260720409</v>
      </c>
    </row>
    <row r="13" spans="1:22" s="43" customFormat="1" ht="11.25" customHeight="1" x14ac:dyDescent="0.2">
      <c r="A13" s="50" t="s">
        <v>93</v>
      </c>
      <c r="B13" s="51">
        <v>444574.76300000004</v>
      </c>
      <c r="C13" s="52">
        <v>363208.46804000001</v>
      </c>
      <c r="D13" s="51">
        <v>13010.69764</v>
      </c>
      <c r="E13" s="52">
        <f>SUM(C13:D13)</f>
        <v>376219.16568000003</v>
      </c>
      <c r="F13" s="52">
        <f>B13-E13</f>
        <v>68355.597320000001</v>
      </c>
      <c r="G13" s="52">
        <f>B13-C13</f>
        <v>81366.294960000028</v>
      </c>
      <c r="H13" s="53">
        <f t="shared" si="1"/>
        <v>84.624498957445311</v>
      </c>
    </row>
    <row r="14" spans="1:22" s="43" customFormat="1" ht="11.25" customHeight="1" x14ac:dyDescent="0.2">
      <c r="A14" s="50" t="s">
        <v>94</v>
      </c>
      <c r="B14" s="51">
        <v>6453395</v>
      </c>
      <c r="C14" s="52">
        <v>5821684.9351499993</v>
      </c>
      <c r="D14" s="51">
        <v>168934.18699000002</v>
      </c>
      <c r="E14" s="52">
        <f>SUM(C14:D14)</f>
        <v>5990619.1221399996</v>
      </c>
      <c r="F14" s="52">
        <f>B14-E14</f>
        <v>462775.87786000036</v>
      </c>
      <c r="G14" s="52">
        <f>B14-C14</f>
        <v>631710.06485000066</v>
      </c>
      <c r="H14" s="53">
        <f t="shared" si="1"/>
        <v>92.828954715153799</v>
      </c>
    </row>
    <row r="15" spans="1:22" s="43" customFormat="1" ht="11.25" customHeight="1" x14ac:dyDescent="0.2">
      <c r="A15" s="50" t="s">
        <v>95</v>
      </c>
      <c r="B15" s="51">
        <v>115566</v>
      </c>
      <c r="C15" s="52">
        <v>105792.73743000001</v>
      </c>
      <c r="D15" s="51">
        <v>1381.5151799999999</v>
      </c>
      <c r="E15" s="52">
        <f>SUM(C15:D15)</f>
        <v>107174.25261000001</v>
      </c>
      <c r="F15" s="52">
        <f>B15-E15</f>
        <v>8391.7473899999895</v>
      </c>
      <c r="G15" s="52">
        <f>B15-C15</f>
        <v>9773.2625699999917</v>
      </c>
      <c r="H15" s="53">
        <f t="shared" si="1"/>
        <v>92.738567234307681</v>
      </c>
    </row>
    <row r="16" spans="1:22" s="43" customFormat="1" ht="11.25" customHeight="1" x14ac:dyDescent="0.2">
      <c r="B16" s="56"/>
      <c r="C16" s="56"/>
      <c r="D16" s="56"/>
      <c r="E16" s="56"/>
      <c r="F16" s="56"/>
      <c r="G16" s="56"/>
      <c r="H16" s="47"/>
    </row>
    <row r="17" spans="1:8" s="43" customFormat="1" ht="11.25" customHeight="1" x14ac:dyDescent="0.2">
      <c r="A17" s="45" t="s">
        <v>96</v>
      </c>
      <c r="B17" s="51">
        <v>3325880.7740000002</v>
      </c>
      <c r="C17" s="52">
        <v>2746651.21527</v>
      </c>
      <c r="D17" s="51">
        <v>26278.64272</v>
      </c>
      <c r="E17" s="52">
        <f>SUM(C17:D17)</f>
        <v>2772929.8579899999</v>
      </c>
      <c r="F17" s="52">
        <f>B17-E17</f>
        <v>552950.91601000028</v>
      </c>
      <c r="G17" s="52">
        <f>B17-C17</f>
        <v>579229.55873000016</v>
      </c>
      <c r="H17" s="53">
        <f>E17/B17*100</f>
        <v>83.374301317934126</v>
      </c>
    </row>
    <row r="18" spans="1:8" s="43" customFormat="1" ht="11.25" customHeight="1" x14ac:dyDescent="0.2">
      <c r="A18" s="50"/>
      <c r="B18" s="57"/>
      <c r="C18" s="56"/>
      <c r="D18" s="57"/>
      <c r="E18" s="56"/>
      <c r="F18" s="56"/>
      <c r="G18" s="56"/>
      <c r="H18" s="47"/>
    </row>
    <row r="19" spans="1:8" s="43" customFormat="1" ht="11.25" customHeight="1" x14ac:dyDescent="0.2">
      <c r="A19" s="45" t="s">
        <v>97</v>
      </c>
      <c r="B19" s="51">
        <v>315751.65900000004</v>
      </c>
      <c r="C19" s="52">
        <v>260826.7874</v>
      </c>
      <c r="D19" s="51">
        <v>2201.2745399999999</v>
      </c>
      <c r="E19" s="52">
        <f>SUM(C19:D19)</f>
        <v>263028.06193999999</v>
      </c>
      <c r="F19" s="52">
        <f>B19-E19</f>
        <v>52723.597060000058</v>
      </c>
      <c r="G19" s="52">
        <f>B19-C19</f>
        <v>54924.871600000042</v>
      </c>
      <c r="H19" s="53">
        <f>E19/B19*100</f>
        <v>83.302194760598212</v>
      </c>
    </row>
    <row r="20" spans="1:8" s="43" customFormat="1" ht="11.25" customHeight="1" x14ac:dyDescent="0.2">
      <c r="A20" s="50"/>
      <c r="B20" s="57"/>
      <c r="C20" s="56"/>
      <c r="D20" s="57"/>
      <c r="E20" s="56"/>
      <c r="F20" s="56"/>
      <c r="G20" s="56"/>
      <c r="H20" s="47"/>
    </row>
    <row r="21" spans="1:8" s="43" customFormat="1" ht="11.25" customHeight="1" x14ac:dyDescent="0.2">
      <c r="A21" s="45" t="s">
        <v>98</v>
      </c>
      <c r="B21" s="51">
        <v>4213335.0396800004</v>
      </c>
      <c r="C21" s="52">
        <v>3942920.6592899999</v>
      </c>
      <c r="D21" s="51">
        <v>70382.383980000013</v>
      </c>
      <c r="E21" s="52">
        <f>SUM(C21:D21)</f>
        <v>4013303.0432699998</v>
      </c>
      <c r="F21" s="52">
        <f>B21-E21</f>
        <v>200031.9964100006</v>
      </c>
      <c r="G21" s="52">
        <f>B21-C21</f>
        <v>270414.38039000053</v>
      </c>
      <c r="H21" s="53">
        <f>E21/B21*100</f>
        <v>95.252407071211863</v>
      </c>
    </row>
    <row r="22" spans="1:8" s="43" customFormat="1" ht="11.25" customHeight="1" x14ac:dyDescent="0.2">
      <c r="A22" s="50"/>
      <c r="B22" s="56"/>
      <c r="C22" s="56"/>
      <c r="D22" s="56"/>
      <c r="E22" s="56"/>
      <c r="F22" s="56"/>
      <c r="G22" s="56"/>
      <c r="H22" s="47"/>
    </row>
    <row r="23" spans="1:8" s="43" customFormat="1" ht="11.25" customHeight="1" x14ac:dyDescent="0.2">
      <c r="A23" s="45" t="s">
        <v>99</v>
      </c>
      <c r="B23" s="46">
        <f t="shared" ref="B23:G23" si="2">SUM(B24:B32)</f>
        <v>20264469.118389994</v>
      </c>
      <c r="C23" s="46">
        <f t="shared" si="2"/>
        <v>16839574.121920008</v>
      </c>
      <c r="D23" s="46">
        <f t="shared" si="2"/>
        <v>543375.43822999997</v>
      </c>
      <c r="E23" s="46">
        <f t="shared" si="2"/>
        <v>17382949.560150005</v>
      </c>
      <c r="F23" s="46">
        <f t="shared" si="2"/>
        <v>2881519.5582399899</v>
      </c>
      <c r="G23" s="46">
        <f t="shared" si="2"/>
        <v>3424894.9964699899</v>
      </c>
      <c r="H23" s="47">
        <f t="shared" ref="H23:H32" si="3">E23/B23*100</f>
        <v>85.780434012825864</v>
      </c>
    </row>
    <row r="24" spans="1:8" s="43" customFormat="1" ht="11.25" customHeight="1" x14ac:dyDescent="0.2">
      <c r="A24" s="50" t="s">
        <v>100</v>
      </c>
      <c r="B24" s="51">
        <v>14029424.320129994</v>
      </c>
      <c r="C24" s="52">
        <v>11557978.264600005</v>
      </c>
      <c r="D24" s="51">
        <v>490836.00656000007</v>
      </c>
      <c r="E24" s="52">
        <f t="shared" ref="E24:E32" si="4">SUM(C24:D24)</f>
        <v>12048814.271160005</v>
      </c>
      <c r="F24" s="52">
        <f t="shared" ref="F24:F32" si="5">B24-E24</f>
        <v>1980610.0489699896</v>
      </c>
      <c r="G24" s="52">
        <f t="shared" ref="G24:G32" si="6">B24-C24</f>
        <v>2471446.0555299893</v>
      </c>
      <c r="H24" s="53">
        <f t="shared" si="3"/>
        <v>85.882456729688258</v>
      </c>
    </row>
    <row r="25" spans="1:8" s="43" customFormat="1" ht="11.25" customHeight="1" x14ac:dyDescent="0.2">
      <c r="A25" s="50" t="s">
        <v>101</v>
      </c>
      <c r="B25" s="51">
        <v>1530058.0000000002</v>
      </c>
      <c r="C25" s="52">
        <v>842686.71055999992</v>
      </c>
      <c r="D25" s="51">
        <v>6836.7252800000006</v>
      </c>
      <c r="E25" s="52">
        <f t="shared" si="4"/>
        <v>849523.43583999993</v>
      </c>
      <c r="F25" s="52">
        <f t="shared" si="5"/>
        <v>680534.5641600003</v>
      </c>
      <c r="G25" s="52">
        <f t="shared" si="6"/>
        <v>687371.28944000031</v>
      </c>
      <c r="H25" s="53">
        <f t="shared" si="3"/>
        <v>55.522302804207413</v>
      </c>
    </row>
    <row r="26" spans="1:8" s="43" customFormat="1" ht="11.25" customHeight="1" x14ac:dyDescent="0.2">
      <c r="A26" s="50" t="s">
        <v>102</v>
      </c>
      <c r="B26" s="51">
        <v>3484798.5542600006</v>
      </c>
      <c r="C26" s="52">
        <v>3363143.2488800003</v>
      </c>
      <c r="D26" s="51">
        <v>32021.834209999997</v>
      </c>
      <c r="E26" s="52">
        <f t="shared" si="4"/>
        <v>3395165.0830900003</v>
      </c>
      <c r="F26" s="52">
        <f t="shared" si="5"/>
        <v>89633.471170000266</v>
      </c>
      <c r="G26" s="52">
        <f t="shared" si="6"/>
        <v>121655.30538000027</v>
      </c>
      <c r="H26" s="53">
        <f t="shared" si="3"/>
        <v>97.427872234955231</v>
      </c>
    </row>
    <row r="27" spans="1:8" s="43" customFormat="1" ht="11.25" customHeight="1" x14ac:dyDescent="0.2">
      <c r="A27" s="50" t="s">
        <v>337</v>
      </c>
      <c r="B27" s="51">
        <v>156737.503</v>
      </c>
      <c r="C27" s="52">
        <v>89332.819629999998</v>
      </c>
      <c r="D27" s="51">
        <v>2086.87572</v>
      </c>
      <c r="E27" s="52">
        <f t="shared" si="4"/>
        <v>91419.695349999995</v>
      </c>
      <c r="F27" s="52">
        <f t="shared" si="5"/>
        <v>65317.807650000002</v>
      </c>
      <c r="G27" s="52">
        <f t="shared" si="6"/>
        <v>67404.683369999999</v>
      </c>
      <c r="H27" s="53">
        <f t="shared" si="3"/>
        <v>58.326624834644711</v>
      </c>
    </row>
    <row r="28" spans="1:8" s="43" customFormat="1" ht="11.25" customHeight="1" x14ac:dyDescent="0.2">
      <c r="A28" s="50" t="s">
        <v>103</v>
      </c>
      <c r="B28" s="51">
        <v>269205.93599999999</v>
      </c>
      <c r="C28" s="52">
        <v>261751.72222</v>
      </c>
      <c r="D28" s="51">
        <v>730.95805000000007</v>
      </c>
      <c r="E28" s="52">
        <f t="shared" si="4"/>
        <v>262482.68027000001</v>
      </c>
      <c r="F28" s="52">
        <f t="shared" si="5"/>
        <v>6723.2557299999753</v>
      </c>
      <c r="G28" s="52">
        <f t="shared" si="6"/>
        <v>7454.2137799999909</v>
      </c>
      <c r="H28" s="53">
        <f t="shared" si="3"/>
        <v>97.502560370734187</v>
      </c>
    </row>
    <row r="29" spans="1:8" s="43" customFormat="1" ht="11.25" customHeight="1" x14ac:dyDescent="0.2">
      <c r="A29" s="50" t="s">
        <v>104</v>
      </c>
      <c r="B29" s="51">
        <v>298102.60899999994</v>
      </c>
      <c r="C29" s="52">
        <v>292616.87531999999</v>
      </c>
      <c r="D29" s="51">
        <v>4473.2632199999998</v>
      </c>
      <c r="E29" s="52">
        <f t="shared" si="4"/>
        <v>297090.13854000001</v>
      </c>
      <c r="F29" s="52">
        <f t="shared" si="5"/>
        <v>1012.4704599999241</v>
      </c>
      <c r="G29" s="52">
        <f t="shared" si="6"/>
        <v>5485.7336799999466</v>
      </c>
      <c r="H29" s="53">
        <f t="shared" si="3"/>
        <v>99.660361758189126</v>
      </c>
    </row>
    <row r="30" spans="1:8" s="43" customFormat="1" ht="11.25" customHeight="1" x14ac:dyDescent="0.2">
      <c r="A30" s="50" t="s">
        <v>105</v>
      </c>
      <c r="B30" s="51">
        <v>164409.79</v>
      </c>
      <c r="C30" s="52">
        <v>148074.95099000001</v>
      </c>
      <c r="D30" s="51">
        <v>1384.8300300000001</v>
      </c>
      <c r="E30" s="52">
        <f t="shared" si="4"/>
        <v>149459.78102000002</v>
      </c>
      <c r="F30" s="52">
        <f t="shared" si="5"/>
        <v>14950.008979999984</v>
      </c>
      <c r="G30" s="52">
        <f t="shared" si="6"/>
        <v>16334.839009999996</v>
      </c>
      <c r="H30" s="53">
        <f t="shared" si="3"/>
        <v>90.906862067033856</v>
      </c>
    </row>
    <row r="31" spans="1:8" s="43" customFormat="1" ht="11.25" customHeight="1" x14ac:dyDescent="0.2">
      <c r="A31" s="50" t="s">
        <v>106</v>
      </c>
      <c r="B31" s="51">
        <v>205807.182</v>
      </c>
      <c r="C31" s="52">
        <v>178533.62683000002</v>
      </c>
      <c r="D31" s="51">
        <v>4794.3507800000007</v>
      </c>
      <c r="E31" s="52">
        <f t="shared" si="4"/>
        <v>183327.97761000003</v>
      </c>
      <c r="F31" s="52">
        <f t="shared" si="5"/>
        <v>22479.20438999997</v>
      </c>
      <c r="G31" s="52">
        <f t="shared" si="6"/>
        <v>27273.555169999978</v>
      </c>
      <c r="H31" s="53">
        <f t="shared" si="3"/>
        <v>89.077541331866655</v>
      </c>
    </row>
    <row r="32" spans="1:8" s="43" customFormat="1" ht="11.25" customHeight="1" x14ac:dyDescent="0.2">
      <c r="A32" s="50" t="s">
        <v>107</v>
      </c>
      <c r="B32" s="51">
        <v>125925.22399999999</v>
      </c>
      <c r="C32" s="52">
        <v>105455.90289</v>
      </c>
      <c r="D32" s="51">
        <v>210.59438</v>
      </c>
      <c r="E32" s="52">
        <f t="shared" si="4"/>
        <v>105666.49726999999</v>
      </c>
      <c r="F32" s="52">
        <f t="shared" si="5"/>
        <v>20258.726729999995</v>
      </c>
      <c r="G32" s="52">
        <f t="shared" si="6"/>
        <v>20469.32110999999</v>
      </c>
      <c r="H32" s="53">
        <f t="shared" si="3"/>
        <v>83.912097920905822</v>
      </c>
    </row>
    <row r="33" spans="1:8" s="43" customFormat="1" ht="11.25" customHeight="1" x14ac:dyDescent="0.2">
      <c r="A33" s="50"/>
      <c r="B33" s="56"/>
      <c r="C33" s="56"/>
      <c r="D33" s="56"/>
      <c r="E33" s="56"/>
      <c r="F33" s="56"/>
      <c r="G33" s="56"/>
      <c r="H33" s="47"/>
    </row>
    <row r="34" spans="1:8" s="43" customFormat="1" ht="11.25" customHeight="1" x14ac:dyDescent="0.2">
      <c r="A34" s="45" t="s">
        <v>108</v>
      </c>
      <c r="B34" s="58">
        <f t="shared" ref="B34:G34" si="7">+B35+B36</f>
        <v>3532812.7250000001</v>
      </c>
      <c r="C34" s="58">
        <f t="shared" si="7"/>
        <v>2061779.43563</v>
      </c>
      <c r="D34" s="58">
        <f t="shared" si="7"/>
        <v>6507.3585400000002</v>
      </c>
      <c r="E34" s="58">
        <f t="shared" si="7"/>
        <v>2068286.7941700001</v>
      </c>
      <c r="F34" s="58">
        <f t="shared" si="7"/>
        <v>1464525.9308300002</v>
      </c>
      <c r="G34" s="58">
        <f t="shared" si="7"/>
        <v>1471033.2893700004</v>
      </c>
      <c r="H34" s="47">
        <f>E34/B34*100</f>
        <v>58.545044845817586</v>
      </c>
    </row>
    <row r="35" spans="1:8" s="43" customFormat="1" ht="11.25" customHeight="1" x14ac:dyDescent="0.2">
      <c r="A35" s="50" t="s">
        <v>109</v>
      </c>
      <c r="B35" s="51">
        <v>3341898.2290000003</v>
      </c>
      <c r="C35" s="52">
        <v>1876748.31284</v>
      </c>
      <c r="D35" s="51">
        <v>5916.1817000000001</v>
      </c>
      <c r="E35" s="52">
        <f t="shared" ref="E35:E36" si="8">SUM(C35:D35)</f>
        <v>1882664.4945400001</v>
      </c>
      <c r="F35" s="52">
        <f>B35-E35</f>
        <v>1459233.7344600002</v>
      </c>
      <c r="G35" s="52">
        <f>B35-C35</f>
        <v>1465149.9161600003</v>
      </c>
      <c r="H35" s="53">
        <f>E35/B35*100</f>
        <v>56.335183345883991</v>
      </c>
    </row>
    <row r="36" spans="1:8" s="43" customFormat="1" ht="11.25" customHeight="1" x14ac:dyDescent="0.2">
      <c r="A36" s="50" t="s">
        <v>110</v>
      </c>
      <c r="B36" s="51">
        <v>190914.49600000001</v>
      </c>
      <c r="C36" s="52">
        <v>185031.12278999999</v>
      </c>
      <c r="D36" s="51">
        <v>591.17683999999997</v>
      </c>
      <c r="E36" s="52">
        <f t="shared" si="8"/>
        <v>185622.29962999999</v>
      </c>
      <c r="F36" s="52">
        <f>B36-E36</f>
        <v>5292.1963700000197</v>
      </c>
      <c r="G36" s="52">
        <f>B36-C36</f>
        <v>5883.3732100000198</v>
      </c>
      <c r="H36" s="53">
        <f>E36/B36*100</f>
        <v>97.227975622133997</v>
      </c>
    </row>
    <row r="37" spans="1:8" s="43" customFormat="1" ht="11.25" customHeight="1" x14ac:dyDescent="0.2">
      <c r="A37" s="50"/>
      <c r="B37" s="56"/>
      <c r="C37" s="56"/>
      <c r="D37" s="56"/>
      <c r="E37" s="56"/>
      <c r="F37" s="56"/>
      <c r="G37" s="56"/>
      <c r="H37" s="47"/>
    </row>
    <row r="38" spans="1:8" s="43" customFormat="1" ht="11.25" customHeight="1" x14ac:dyDescent="0.2">
      <c r="A38" s="45" t="s">
        <v>111</v>
      </c>
      <c r="B38" s="58">
        <f t="shared" ref="B38:G38" si="9">SUM(B39:B44)</f>
        <v>291962458.00955993</v>
      </c>
      <c r="C38" s="58">
        <f t="shared" si="9"/>
        <v>263212134.77114999</v>
      </c>
      <c r="D38" s="58">
        <f t="shared" si="9"/>
        <v>2414334.06538</v>
      </c>
      <c r="E38" s="58">
        <f t="shared" si="9"/>
        <v>265626468.83653003</v>
      </c>
      <c r="F38" s="58">
        <f t="shared" si="9"/>
        <v>26335989.173029978</v>
      </c>
      <c r="G38" s="58">
        <f t="shared" si="9"/>
        <v>28750323.23840997</v>
      </c>
      <c r="H38" s="47">
        <f t="shared" ref="H38:H44" si="10">E38/B38*100</f>
        <v>90.979665895206438</v>
      </c>
    </row>
    <row r="39" spans="1:8" s="43" customFormat="1" ht="11.25" customHeight="1" x14ac:dyDescent="0.2">
      <c r="A39" s="50" t="s">
        <v>112</v>
      </c>
      <c r="B39" s="51">
        <v>291123641.86255997</v>
      </c>
      <c r="C39" s="52">
        <v>262627622.02072001</v>
      </c>
      <c r="D39" s="51">
        <v>2404912.3318500002</v>
      </c>
      <c r="E39" s="52">
        <f t="shared" ref="E39:E44" si="11">SUM(C39:D39)</f>
        <v>265032534.35257</v>
      </c>
      <c r="F39" s="52">
        <f t="shared" ref="F39:F44" si="12">B39-E39</f>
        <v>26091107.509989977</v>
      </c>
      <c r="G39" s="52">
        <f t="shared" ref="G39:G44" si="13">B39-C39</f>
        <v>28496019.841839969</v>
      </c>
      <c r="H39" s="53">
        <f t="shared" si="10"/>
        <v>91.037791591550771</v>
      </c>
    </row>
    <row r="40" spans="1:8" s="43" customFormat="1" ht="11.25" customHeight="1" x14ac:dyDescent="0.2">
      <c r="A40" s="59" t="s">
        <v>113</v>
      </c>
      <c r="B40" s="51">
        <v>31073.743000000002</v>
      </c>
      <c r="C40" s="52">
        <v>23122.839010000003</v>
      </c>
      <c r="D40" s="51">
        <v>0</v>
      </c>
      <c r="E40" s="52">
        <f t="shared" si="11"/>
        <v>23122.839010000003</v>
      </c>
      <c r="F40" s="52">
        <f t="shared" si="12"/>
        <v>7950.9039899999989</v>
      </c>
      <c r="G40" s="52">
        <f t="shared" si="13"/>
        <v>7950.9039899999989</v>
      </c>
      <c r="H40" s="53">
        <f t="shared" si="10"/>
        <v>74.412789634000646</v>
      </c>
    </row>
    <row r="41" spans="1:8" s="43" customFormat="1" ht="11.25" customHeight="1" x14ac:dyDescent="0.2">
      <c r="A41" s="59" t="s">
        <v>114</v>
      </c>
      <c r="B41" s="51">
        <v>8353</v>
      </c>
      <c r="C41" s="52">
        <v>6749.3178899999994</v>
      </c>
      <c r="D41" s="51">
        <v>189.54371</v>
      </c>
      <c r="E41" s="52">
        <f t="shared" si="11"/>
        <v>6938.8615999999993</v>
      </c>
      <c r="F41" s="52">
        <f t="shared" si="12"/>
        <v>1414.1384000000007</v>
      </c>
      <c r="G41" s="52">
        <f t="shared" si="13"/>
        <v>1603.6821100000006</v>
      </c>
      <c r="H41" s="53">
        <f t="shared" si="10"/>
        <v>83.070293307793591</v>
      </c>
    </row>
    <row r="42" spans="1:8" s="43" customFormat="1" ht="11.25" customHeight="1" x14ac:dyDescent="0.2">
      <c r="A42" s="50" t="s">
        <v>115</v>
      </c>
      <c r="B42" s="51">
        <v>539689.26799999992</v>
      </c>
      <c r="C42" s="52">
        <v>440852.40660000005</v>
      </c>
      <c r="D42" s="51">
        <v>3597.59753</v>
      </c>
      <c r="E42" s="52">
        <f t="shared" si="11"/>
        <v>444450.00413000007</v>
      </c>
      <c r="F42" s="52">
        <f t="shared" si="12"/>
        <v>95239.26386999985</v>
      </c>
      <c r="G42" s="52">
        <f t="shared" si="13"/>
        <v>98836.861399999878</v>
      </c>
      <c r="H42" s="53">
        <f t="shared" si="10"/>
        <v>82.352944644806271</v>
      </c>
    </row>
    <row r="43" spans="1:8" s="43" customFormat="1" ht="11.25" customHeight="1" x14ac:dyDescent="0.2">
      <c r="A43" s="50" t="s">
        <v>116</v>
      </c>
      <c r="B43" s="51">
        <v>73645.136000000013</v>
      </c>
      <c r="C43" s="52">
        <v>73643.234239999991</v>
      </c>
      <c r="D43" s="51">
        <v>1.9</v>
      </c>
      <c r="E43" s="52">
        <f t="shared" si="11"/>
        <v>73645.134239999985</v>
      </c>
      <c r="F43" s="52">
        <f t="shared" si="12"/>
        <v>1.7600000282982364E-3</v>
      </c>
      <c r="G43" s="52">
        <f t="shared" si="13"/>
        <v>1.9017600000224775</v>
      </c>
      <c r="H43" s="53">
        <f t="shared" si="10"/>
        <v>99.999997610161202</v>
      </c>
    </row>
    <row r="44" spans="1:8" s="43" customFormat="1" ht="11.25" customHeight="1" x14ac:dyDescent="0.2">
      <c r="A44" s="50" t="s">
        <v>117</v>
      </c>
      <c r="B44" s="51">
        <v>186055</v>
      </c>
      <c r="C44" s="52">
        <v>40144.952689999998</v>
      </c>
      <c r="D44" s="51">
        <v>5632.69229</v>
      </c>
      <c r="E44" s="52">
        <f t="shared" si="11"/>
        <v>45777.644979999997</v>
      </c>
      <c r="F44" s="52">
        <f t="shared" si="12"/>
        <v>140277.35502000002</v>
      </c>
      <c r="G44" s="52">
        <f t="shared" si="13"/>
        <v>145910.04730999999</v>
      </c>
      <c r="H44" s="53">
        <f t="shared" si="10"/>
        <v>24.604361602751872</v>
      </c>
    </row>
    <row r="45" spans="1:8" s="43" customFormat="1" ht="11.25" customHeight="1" x14ac:dyDescent="0.2">
      <c r="A45" s="50"/>
      <c r="B45" s="52"/>
      <c r="C45" s="52"/>
      <c r="D45" s="52"/>
      <c r="E45" s="52"/>
      <c r="F45" s="52"/>
      <c r="G45" s="52"/>
      <c r="H45" s="53"/>
    </row>
    <row r="46" spans="1:8" s="43" customFormat="1" ht="11.25" customHeight="1" x14ac:dyDescent="0.2">
      <c r="A46" s="45" t="s">
        <v>118</v>
      </c>
      <c r="B46" s="51">
        <v>34371083.384320006</v>
      </c>
      <c r="C46" s="52">
        <v>32245219.721919999</v>
      </c>
      <c r="D46" s="51">
        <v>363879.45244999998</v>
      </c>
      <c r="E46" s="52">
        <f t="shared" ref="E46" si="14">SUM(C46:D46)</f>
        <v>32609099.174369998</v>
      </c>
      <c r="F46" s="52">
        <f>B46-E46</f>
        <v>1761984.2099500075</v>
      </c>
      <c r="G46" s="52">
        <f>B46-C46</f>
        <v>2125863.6624000072</v>
      </c>
      <c r="H46" s="53">
        <f>E46/B46*100</f>
        <v>94.87364366654262</v>
      </c>
    </row>
    <row r="47" spans="1:8" s="43" customFormat="1" ht="11.25" customHeight="1" x14ac:dyDescent="0.2">
      <c r="A47" s="60"/>
      <c r="B47" s="56"/>
      <c r="C47" s="56"/>
      <c r="D47" s="56"/>
      <c r="E47" s="56"/>
      <c r="F47" s="56"/>
      <c r="G47" s="56"/>
      <c r="H47" s="47"/>
    </row>
    <row r="48" spans="1:8" s="43" customFormat="1" ht="11.25" customHeight="1" x14ac:dyDescent="0.2">
      <c r="A48" s="45" t="s">
        <v>119</v>
      </c>
      <c r="B48" s="51">
        <v>1476702.2219999998</v>
      </c>
      <c r="C48" s="52">
        <v>835635.40685000003</v>
      </c>
      <c r="D48" s="51">
        <v>11587.59683</v>
      </c>
      <c r="E48" s="52">
        <f t="shared" ref="E48" si="15">SUM(C48:D48)</f>
        <v>847223.00368000008</v>
      </c>
      <c r="F48" s="52">
        <f>B48-E48</f>
        <v>629479.21831999975</v>
      </c>
      <c r="G48" s="52">
        <f>B48-C48</f>
        <v>641066.81514999981</v>
      </c>
      <c r="H48" s="53">
        <f>E48/B48*100</f>
        <v>57.372636883592378</v>
      </c>
    </row>
    <row r="49" spans="1:8" s="43" customFormat="1" ht="11.25" customHeight="1" x14ac:dyDescent="0.2">
      <c r="A49" s="50"/>
      <c r="B49" s="56"/>
      <c r="C49" s="56"/>
      <c r="D49" s="56"/>
      <c r="E49" s="56"/>
      <c r="F49" s="56"/>
      <c r="G49" s="56"/>
      <c r="H49" s="47"/>
    </row>
    <row r="50" spans="1:8" s="43" customFormat="1" ht="11.25" customHeight="1" x14ac:dyDescent="0.2">
      <c r="A50" s="45" t="s">
        <v>120</v>
      </c>
      <c r="B50" s="58">
        <f t="shared" ref="B50:G50" si="16">SUM(B51:B56)</f>
        <v>12654433.901190002</v>
      </c>
      <c r="C50" s="58">
        <f t="shared" si="16"/>
        <v>10548523.187179999</v>
      </c>
      <c r="D50" s="58">
        <f t="shared" si="16"/>
        <v>281854.49660000001</v>
      </c>
      <c r="E50" s="58">
        <f t="shared" si="16"/>
        <v>10830377.683780001</v>
      </c>
      <c r="F50" s="58">
        <f t="shared" si="16"/>
        <v>1824056.217410001</v>
      </c>
      <c r="G50" s="58">
        <f t="shared" si="16"/>
        <v>2105910.7140100012</v>
      </c>
      <c r="H50" s="47">
        <f t="shared" ref="H50:H56" si="17">E50/B50*100</f>
        <v>85.585635583125779</v>
      </c>
    </row>
    <row r="51" spans="1:8" s="43" customFormat="1" ht="11.25" customHeight="1" x14ac:dyDescent="0.2">
      <c r="A51" s="50" t="s">
        <v>100</v>
      </c>
      <c r="B51" s="51">
        <v>9509885.11919</v>
      </c>
      <c r="C51" s="52">
        <v>7922589.1883999994</v>
      </c>
      <c r="D51" s="51">
        <v>188150.64840000001</v>
      </c>
      <c r="E51" s="52">
        <f t="shared" ref="E51:E56" si="18">SUM(C51:D51)</f>
        <v>8110739.8367999997</v>
      </c>
      <c r="F51" s="52">
        <f t="shared" ref="F51:F56" si="19">B51-E51</f>
        <v>1399145.2823900003</v>
      </c>
      <c r="G51" s="52">
        <f t="shared" ref="G51:G56" si="20">B51-C51</f>
        <v>1587295.9307900006</v>
      </c>
      <c r="H51" s="53">
        <f t="shared" si="17"/>
        <v>85.287463887795397</v>
      </c>
    </row>
    <row r="52" spans="1:8" s="43" customFormat="1" ht="11.25" customHeight="1" x14ac:dyDescent="0.2">
      <c r="A52" s="50" t="s">
        <v>121</v>
      </c>
      <c r="B52" s="51">
        <v>1651215.6270000003</v>
      </c>
      <c r="C52" s="52">
        <v>1254846.2019200001</v>
      </c>
      <c r="D52" s="51">
        <v>64849.048329999998</v>
      </c>
      <c r="E52" s="52">
        <f t="shared" si="18"/>
        <v>1319695.25025</v>
      </c>
      <c r="F52" s="52">
        <f t="shared" si="19"/>
        <v>331520.37675000029</v>
      </c>
      <c r="G52" s="52">
        <f t="shared" si="20"/>
        <v>396369.42508000019</v>
      </c>
      <c r="H52" s="53">
        <f t="shared" si="17"/>
        <v>79.922647816002041</v>
      </c>
    </row>
    <row r="53" spans="1:8" s="43" customFormat="1" ht="11.25" customHeight="1" x14ac:dyDescent="0.2">
      <c r="A53" s="50" t="s">
        <v>122</v>
      </c>
      <c r="B53" s="51">
        <v>701995.41300000029</v>
      </c>
      <c r="C53" s="52">
        <v>646020.74873999995</v>
      </c>
      <c r="D53" s="51">
        <v>15503.595479999996</v>
      </c>
      <c r="E53" s="52">
        <f t="shared" si="18"/>
        <v>661524.34421999997</v>
      </c>
      <c r="F53" s="52">
        <f t="shared" si="19"/>
        <v>40471.068780000322</v>
      </c>
      <c r="G53" s="52">
        <f t="shared" si="20"/>
        <v>55974.66426000034</v>
      </c>
      <c r="H53" s="53">
        <f t="shared" si="17"/>
        <v>94.2348528166237</v>
      </c>
    </row>
    <row r="54" spans="1:8" s="43" customFormat="1" ht="11.25" customHeight="1" x14ac:dyDescent="0.2">
      <c r="A54" s="50" t="s">
        <v>123</v>
      </c>
      <c r="B54" s="51">
        <v>652720.66100000008</v>
      </c>
      <c r="C54" s="52">
        <v>591926.94354999997</v>
      </c>
      <c r="D54" s="51">
        <v>12817.24265</v>
      </c>
      <c r="E54" s="52">
        <f t="shared" si="18"/>
        <v>604744.1862</v>
      </c>
      <c r="F54" s="52">
        <f t="shared" si="19"/>
        <v>47976.474800000084</v>
      </c>
      <c r="G54" s="52">
        <f t="shared" si="20"/>
        <v>60793.717450000113</v>
      </c>
      <c r="H54" s="53">
        <f t="shared" si="17"/>
        <v>92.649769240260028</v>
      </c>
    </row>
    <row r="55" spans="1:8" s="43" customFormat="1" ht="11.25" customHeight="1" x14ac:dyDescent="0.2">
      <c r="A55" s="50" t="s">
        <v>124</v>
      </c>
      <c r="B55" s="51">
        <v>80085.84599999999</v>
      </c>
      <c r="C55" s="52">
        <v>78024.630059999996</v>
      </c>
      <c r="D55" s="51">
        <v>132.14535999999998</v>
      </c>
      <c r="E55" s="52">
        <f t="shared" si="18"/>
        <v>78156.775419999991</v>
      </c>
      <c r="F55" s="52">
        <f t="shared" si="19"/>
        <v>1929.0705799999996</v>
      </c>
      <c r="G55" s="52">
        <f t="shared" si="20"/>
        <v>2061.2159399999946</v>
      </c>
      <c r="H55" s="53">
        <f t="shared" si="17"/>
        <v>97.591246548110391</v>
      </c>
    </row>
    <row r="56" spans="1:8" s="43" customFormat="1" ht="11.25" customHeight="1" x14ac:dyDescent="0.2">
      <c r="A56" s="50" t="s">
        <v>125</v>
      </c>
      <c r="B56" s="51">
        <v>58531.235000000001</v>
      </c>
      <c r="C56" s="52">
        <v>55115.47451</v>
      </c>
      <c r="D56" s="51">
        <v>401.81637999999998</v>
      </c>
      <c r="E56" s="52">
        <f t="shared" si="18"/>
        <v>55517.290889999997</v>
      </c>
      <c r="F56" s="52">
        <f t="shared" si="19"/>
        <v>3013.944110000004</v>
      </c>
      <c r="G56" s="52">
        <f t="shared" si="20"/>
        <v>3415.7604900000006</v>
      </c>
      <c r="H56" s="53">
        <f t="shared" si="17"/>
        <v>94.850708156081097</v>
      </c>
    </row>
    <row r="57" spans="1:8" s="43" customFormat="1" ht="11.25" customHeight="1" x14ac:dyDescent="0.2">
      <c r="A57" s="50"/>
      <c r="B57" s="56"/>
      <c r="C57" s="56"/>
      <c r="D57" s="56"/>
      <c r="E57" s="56"/>
      <c r="F57" s="56"/>
      <c r="G57" s="56"/>
      <c r="H57" s="47"/>
    </row>
    <row r="58" spans="1:8" s="43" customFormat="1" ht="11.25" customHeight="1" x14ac:dyDescent="0.2">
      <c r="A58" s="45" t="s">
        <v>126</v>
      </c>
      <c r="B58" s="61">
        <f t="shared" ref="B58:G58" si="21">SUM(B59:B68)</f>
        <v>10873650.336519971</v>
      </c>
      <c r="C58" s="61">
        <f t="shared" si="21"/>
        <v>9658707.5047899708</v>
      </c>
      <c r="D58" s="61">
        <f t="shared" si="21"/>
        <v>456441.10930000024</v>
      </c>
      <c r="E58" s="61">
        <f t="shared" si="21"/>
        <v>10115148.614089971</v>
      </c>
      <c r="F58" s="61">
        <f t="shared" si="21"/>
        <v>758501.72243000183</v>
      </c>
      <c r="G58" s="61">
        <f t="shared" si="21"/>
        <v>1214942.8317300014</v>
      </c>
      <c r="H58" s="47">
        <f t="shared" ref="H58:H68" si="22">E58/B58*100</f>
        <v>93.0244057979084</v>
      </c>
    </row>
    <row r="59" spans="1:8" s="43" customFormat="1" ht="11.25" customHeight="1" x14ac:dyDescent="0.2">
      <c r="A59" s="50" t="s">
        <v>127</v>
      </c>
      <c r="B59" s="51">
        <v>536605.95539997215</v>
      </c>
      <c r="C59" s="52">
        <v>445617.90668597026</v>
      </c>
      <c r="D59" s="51">
        <v>2020.8718100001938</v>
      </c>
      <c r="E59" s="52">
        <f t="shared" ref="E59:E68" si="23">SUM(C59:D59)</f>
        <v>447638.77849597047</v>
      </c>
      <c r="F59" s="52">
        <f t="shared" ref="F59:F68" si="24">B59-E59</f>
        <v>88967.176904001681</v>
      </c>
      <c r="G59" s="52">
        <f t="shared" ref="G59:G68" si="25">B59-C59</f>
        <v>90988.048714001896</v>
      </c>
      <c r="H59" s="53">
        <f t="shared" si="22"/>
        <v>83.420389578477966</v>
      </c>
    </row>
    <row r="60" spans="1:8" s="43" customFormat="1" ht="11.25" customHeight="1" x14ac:dyDescent="0.2">
      <c r="A60" s="50" t="s">
        <v>128</v>
      </c>
      <c r="B60" s="51">
        <v>3735412.203999999</v>
      </c>
      <c r="C60" s="52">
        <v>3084761.5261200001</v>
      </c>
      <c r="D60" s="51">
        <v>349034.75182</v>
      </c>
      <c r="E60" s="52">
        <f t="shared" si="23"/>
        <v>3433796.2779399999</v>
      </c>
      <c r="F60" s="52">
        <f t="shared" si="24"/>
        <v>301615.92605999904</v>
      </c>
      <c r="G60" s="52">
        <f t="shared" si="25"/>
        <v>650650.67787999893</v>
      </c>
      <c r="H60" s="53">
        <f t="shared" si="22"/>
        <v>91.925498189007925</v>
      </c>
    </row>
    <row r="61" spans="1:8" s="43" customFormat="1" ht="11.25" customHeight="1" x14ac:dyDescent="0.2">
      <c r="A61" s="50" t="s">
        <v>129</v>
      </c>
      <c r="B61" s="51">
        <v>4845006.0890300013</v>
      </c>
      <c r="C61" s="52">
        <v>4576264.2855600007</v>
      </c>
      <c r="D61" s="51">
        <v>89668.165730000008</v>
      </c>
      <c r="E61" s="52">
        <f t="shared" si="23"/>
        <v>4665932.4512900002</v>
      </c>
      <c r="F61" s="52">
        <f t="shared" si="24"/>
        <v>179073.63774000108</v>
      </c>
      <c r="G61" s="52">
        <f t="shared" si="25"/>
        <v>268741.80347000062</v>
      </c>
      <c r="H61" s="53">
        <f t="shared" si="22"/>
        <v>96.303954330512454</v>
      </c>
    </row>
    <row r="62" spans="1:8" s="43" customFormat="1" ht="11.25" customHeight="1" x14ac:dyDescent="0.2">
      <c r="A62" s="50" t="s">
        <v>130</v>
      </c>
      <c r="B62" s="51">
        <v>153738.42100000006</v>
      </c>
      <c r="C62" s="52">
        <v>141421.149714</v>
      </c>
      <c r="D62" s="51">
        <v>1004.5761300000001</v>
      </c>
      <c r="E62" s="52">
        <f t="shared" si="23"/>
        <v>142425.725844</v>
      </c>
      <c r="F62" s="52">
        <f t="shared" si="24"/>
        <v>11312.69515600006</v>
      </c>
      <c r="G62" s="52">
        <f t="shared" si="25"/>
        <v>12317.271286000061</v>
      </c>
      <c r="H62" s="53">
        <f t="shared" si="22"/>
        <v>92.64159532638881</v>
      </c>
    </row>
    <row r="63" spans="1:8" s="43" customFormat="1" ht="11.25" customHeight="1" x14ac:dyDescent="0.2">
      <c r="A63" s="50" t="s">
        <v>131</v>
      </c>
      <c r="B63" s="51">
        <v>989493.32104999991</v>
      </c>
      <c r="C63" s="52">
        <v>835598.79266999988</v>
      </c>
      <c r="D63" s="51">
        <v>6998.4136399999998</v>
      </c>
      <c r="E63" s="52">
        <f t="shared" si="23"/>
        <v>842597.20630999992</v>
      </c>
      <c r="F63" s="52">
        <f t="shared" si="24"/>
        <v>146896.11473999999</v>
      </c>
      <c r="G63" s="52">
        <f t="shared" si="25"/>
        <v>153894.52838000003</v>
      </c>
      <c r="H63" s="53">
        <f t="shared" si="22"/>
        <v>85.154410685246333</v>
      </c>
    </row>
    <row r="64" spans="1:8" s="43" customFormat="1" ht="11.25" customHeight="1" x14ac:dyDescent="0.2">
      <c r="A64" s="50" t="s">
        <v>132</v>
      </c>
      <c r="B64" s="51">
        <v>10744</v>
      </c>
      <c r="C64" s="52">
        <v>10143.847400000001</v>
      </c>
      <c r="D64" s="51">
        <v>204.28891000000002</v>
      </c>
      <c r="E64" s="52">
        <f t="shared" si="23"/>
        <v>10348.13631</v>
      </c>
      <c r="F64" s="52">
        <f t="shared" si="24"/>
        <v>395.86369000000013</v>
      </c>
      <c r="G64" s="52">
        <f t="shared" si="25"/>
        <v>600.15259999999944</v>
      </c>
      <c r="H64" s="53">
        <f t="shared" si="22"/>
        <v>96.315490599404313</v>
      </c>
    </row>
    <row r="65" spans="1:8" s="43" customFormat="1" ht="11.25" customHeight="1" x14ac:dyDescent="0.2">
      <c r="A65" s="50" t="s">
        <v>133</v>
      </c>
      <c r="B65" s="51">
        <v>160244.82704</v>
      </c>
      <c r="C65" s="52">
        <v>133455.87721000001</v>
      </c>
      <c r="D65" s="51">
        <v>5691.4502499999999</v>
      </c>
      <c r="E65" s="52">
        <f t="shared" si="23"/>
        <v>139147.32746</v>
      </c>
      <c r="F65" s="52">
        <f t="shared" si="24"/>
        <v>21097.499580000003</v>
      </c>
      <c r="G65" s="52">
        <f t="shared" si="25"/>
        <v>26788.949829999998</v>
      </c>
      <c r="H65" s="53">
        <f t="shared" si="22"/>
        <v>86.834208648286861</v>
      </c>
    </row>
    <row r="66" spans="1:8" s="43" customFormat="1" ht="11.25" customHeight="1" x14ac:dyDescent="0.2">
      <c r="A66" s="50" t="s">
        <v>134</v>
      </c>
      <c r="B66" s="51">
        <v>39901.255999999994</v>
      </c>
      <c r="C66" s="52">
        <v>38368.205470000001</v>
      </c>
      <c r="D66" s="51">
        <v>141.57981000000001</v>
      </c>
      <c r="E66" s="52">
        <f t="shared" si="23"/>
        <v>38509.785280000004</v>
      </c>
      <c r="F66" s="52">
        <f t="shared" si="24"/>
        <v>1391.4707199999903</v>
      </c>
      <c r="G66" s="52">
        <f t="shared" si="25"/>
        <v>1533.0505299999932</v>
      </c>
      <c r="H66" s="53">
        <f t="shared" si="22"/>
        <v>96.512714486982588</v>
      </c>
    </row>
    <row r="67" spans="1:8" s="43" customFormat="1" ht="11.25" customHeight="1" x14ac:dyDescent="0.2">
      <c r="A67" s="59" t="s">
        <v>135</v>
      </c>
      <c r="B67" s="51">
        <v>46118</v>
      </c>
      <c r="C67" s="52">
        <v>38460.529780000004</v>
      </c>
      <c r="D67" s="51">
        <v>1276.2778500000002</v>
      </c>
      <c r="E67" s="52">
        <f t="shared" si="23"/>
        <v>39736.807630000003</v>
      </c>
      <c r="F67" s="52">
        <f t="shared" si="24"/>
        <v>6381.192369999997</v>
      </c>
      <c r="G67" s="52">
        <f t="shared" si="25"/>
        <v>7657.4702199999956</v>
      </c>
      <c r="H67" s="53">
        <f t="shared" si="22"/>
        <v>86.163336723188337</v>
      </c>
    </row>
    <row r="68" spans="1:8" s="43" customFormat="1" ht="11.25" customHeight="1" x14ac:dyDescent="0.2">
      <c r="A68" s="50" t="s">
        <v>136</v>
      </c>
      <c r="B68" s="51">
        <v>356386.26299999998</v>
      </c>
      <c r="C68" s="52">
        <v>354615.38417999999</v>
      </c>
      <c r="D68" s="51">
        <v>400.73334999999997</v>
      </c>
      <c r="E68" s="52">
        <f t="shared" si="23"/>
        <v>355016.11752999999</v>
      </c>
      <c r="F68" s="52">
        <f t="shared" si="24"/>
        <v>1370.1454699999886</v>
      </c>
      <c r="G68" s="52">
        <f t="shared" si="25"/>
        <v>1770.8788199999835</v>
      </c>
      <c r="H68" s="53">
        <f t="shared" si="22"/>
        <v>99.615544814082796</v>
      </c>
    </row>
    <row r="69" spans="1:8" s="43" customFormat="1" ht="11.25" customHeight="1" x14ac:dyDescent="0.2">
      <c r="A69" s="50"/>
      <c r="B69" s="56"/>
      <c r="C69" s="56"/>
      <c r="D69" s="56"/>
      <c r="E69" s="56"/>
      <c r="F69" s="56"/>
      <c r="G69" s="56"/>
      <c r="H69" s="47"/>
    </row>
    <row r="70" spans="1:8" s="43" customFormat="1" ht="11.25" customHeight="1" x14ac:dyDescent="0.2">
      <c r="A70" s="45" t="s">
        <v>137</v>
      </c>
      <c r="B70" s="58">
        <f t="shared" ref="B70:G70" si="26">SUM(B71:B74)</f>
        <v>9738990.175999999</v>
      </c>
      <c r="C70" s="58">
        <f t="shared" si="26"/>
        <v>6763423.9278999995</v>
      </c>
      <c r="D70" s="58">
        <f t="shared" si="26"/>
        <v>3438.4102500000004</v>
      </c>
      <c r="E70" s="58">
        <f t="shared" si="26"/>
        <v>6766862.3381499983</v>
      </c>
      <c r="F70" s="58">
        <f t="shared" si="26"/>
        <v>2972127.8378500007</v>
      </c>
      <c r="G70" s="58">
        <f t="shared" si="26"/>
        <v>2975566.2481000004</v>
      </c>
      <c r="H70" s="47">
        <f>E70/B70*100</f>
        <v>69.482176446031545</v>
      </c>
    </row>
    <row r="71" spans="1:8" s="43" customFormat="1" ht="11.25" customHeight="1" x14ac:dyDescent="0.2">
      <c r="A71" s="50" t="s">
        <v>100</v>
      </c>
      <c r="B71" s="51">
        <v>9672666.5460000001</v>
      </c>
      <c r="C71" s="52">
        <v>6709116.4652699996</v>
      </c>
      <c r="D71" s="51">
        <v>2605.5690100000002</v>
      </c>
      <c r="E71" s="52">
        <f t="shared" ref="E71:E74" si="27">SUM(C71:D71)</f>
        <v>6711722.0342799993</v>
      </c>
      <c r="F71" s="52">
        <f>B71-E71</f>
        <v>2960944.5117200008</v>
      </c>
      <c r="G71" s="52">
        <f>B71-C71</f>
        <v>2963550.0807300005</v>
      </c>
      <c r="H71" s="53">
        <f>E71/B71*100</f>
        <v>69.388539368759083</v>
      </c>
    </row>
    <row r="72" spans="1:8" s="43" customFormat="1" ht="11.25" customHeight="1" x14ac:dyDescent="0.2">
      <c r="A72" s="50" t="s">
        <v>138</v>
      </c>
      <c r="B72" s="51">
        <v>48097.836999999985</v>
      </c>
      <c r="C72" s="52">
        <v>40191.905140000003</v>
      </c>
      <c r="D72" s="51">
        <v>783.46474999999998</v>
      </c>
      <c r="E72" s="52">
        <f t="shared" si="27"/>
        <v>40975.369890000002</v>
      </c>
      <c r="F72" s="52">
        <f>B72-E72</f>
        <v>7122.4671099999832</v>
      </c>
      <c r="G72" s="52">
        <f>B72-C72</f>
        <v>7905.9318599999824</v>
      </c>
      <c r="H72" s="53">
        <f>E72/B72*100</f>
        <v>85.191710159440262</v>
      </c>
    </row>
    <row r="73" spans="1:8" s="43" customFormat="1" ht="11.25" customHeight="1" x14ac:dyDescent="0.2">
      <c r="A73" s="50" t="s">
        <v>139</v>
      </c>
      <c r="B73" s="51">
        <v>3950.7929999999992</v>
      </c>
      <c r="C73" s="52">
        <v>2614.7457999999997</v>
      </c>
      <c r="D73" s="51">
        <v>33.978960000000001</v>
      </c>
      <c r="E73" s="52">
        <f t="shared" si="27"/>
        <v>2648.7247599999996</v>
      </c>
      <c r="F73" s="52">
        <f>B73-E73</f>
        <v>1302.0682399999996</v>
      </c>
      <c r="G73" s="52">
        <f>B73-C73</f>
        <v>1336.0471999999995</v>
      </c>
      <c r="H73" s="53">
        <f>E73/B73*100</f>
        <v>67.04286354663482</v>
      </c>
    </row>
    <row r="74" spans="1:8" s="43" customFormat="1" ht="11.25" customHeight="1" x14ac:dyDescent="0.2">
      <c r="A74" s="50" t="s">
        <v>140</v>
      </c>
      <c r="B74" s="51">
        <v>14275</v>
      </c>
      <c r="C74" s="52">
        <v>11500.811689999999</v>
      </c>
      <c r="D74" s="51">
        <v>15.397530000000001</v>
      </c>
      <c r="E74" s="52">
        <f t="shared" si="27"/>
        <v>11516.209219999999</v>
      </c>
      <c r="F74" s="52">
        <f>B74-E74</f>
        <v>2758.7907800000012</v>
      </c>
      <c r="G74" s="52">
        <f>B74-C74</f>
        <v>2774.1883100000014</v>
      </c>
      <c r="H74" s="53">
        <f>E74/B74*100</f>
        <v>80.673970017513128</v>
      </c>
    </row>
    <row r="75" spans="1:8" s="43" customFormat="1" ht="11.25" customHeight="1" x14ac:dyDescent="0.2">
      <c r="A75" s="50"/>
      <c r="B75" s="56"/>
      <c r="C75" s="56"/>
      <c r="D75" s="56"/>
      <c r="E75" s="56"/>
      <c r="F75" s="56"/>
      <c r="G75" s="56"/>
      <c r="H75" s="47"/>
    </row>
    <row r="76" spans="1:8" s="43" customFormat="1" ht="11.25" customHeight="1" x14ac:dyDescent="0.2">
      <c r="A76" s="45" t="s">
        <v>141</v>
      </c>
      <c r="B76" s="58">
        <f t="shared" ref="B76:G76" si="28">SUM(B77:B79)</f>
        <v>49845609.337069996</v>
      </c>
      <c r="C76" s="58">
        <f t="shared" si="28"/>
        <v>46174006.499450006</v>
      </c>
      <c r="D76" s="58">
        <f t="shared" si="28"/>
        <v>1184964.20771</v>
      </c>
      <c r="E76" s="58">
        <f t="shared" si="28"/>
        <v>47358970.707160011</v>
      </c>
      <c r="F76" s="58">
        <f t="shared" si="28"/>
        <v>2486638.629909988</v>
      </c>
      <c r="G76" s="58">
        <f t="shared" si="28"/>
        <v>3671602.8376199901</v>
      </c>
      <c r="H76" s="47">
        <f>E76/B76*100</f>
        <v>95.011318623683309</v>
      </c>
    </row>
    <row r="77" spans="1:8" s="43" customFormat="1" ht="11.25" customHeight="1" x14ac:dyDescent="0.2">
      <c r="A77" s="50" t="s">
        <v>142</v>
      </c>
      <c r="B77" s="51">
        <v>49220567.040069997</v>
      </c>
      <c r="C77" s="52">
        <v>45627647.929890007</v>
      </c>
      <c r="D77" s="51">
        <v>1141061.3109599999</v>
      </c>
      <c r="E77" s="52">
        <f t="shared" ref="E77:E79" si="29">SUM(C77:D77)</f>
        <v>46768709.240850009</v>
      </c>
      <c r="F77" s="52">
        <f>B77-E77</f>
        <v>2451857.7992199883</v>
      </c>
      <c r="G77" s="52">
        <f>B77-C77</f>
        <v>3592919.1101799905</v>
      </c>
      <c r="H77" s="53">
        <f>E77/B77*100</f>
        <v>95.018631546394104</v>
      </c>
    </row>
    <row r="78" spans="1:8" s="43" customFormat="1" ht="11.25" customHeight="1" x14ac:dyDescent="0.2">
      <c r="A78" s="50" t="s">
        <v>143</v>
      </c>
      <c r="B78" s="51">
        <v>258160.61099999995</v>
      </c>
      <c r="C78" s="52">
        <v>237501.71364</v>
      </c>
      <c r="D78" s="51">
        <v>2296.0166300000005</v>
      </c>
      <c r="E78" s="52">
        <f t="shared" si="29"/>
        <v>239797.73027</v>
      </c>
      <c r="F78" s="52">
        <f>B78-E78</f>
        <v>18362.880729999946</v>
      </c>
      <c r="G78" s="52">
        <f>B78-C78</f>
        <v>20658.897359999944</v>
      </c>
      <c r="H78" s="53">
        <f>E78/B78*100</f>
        <v>92.887032355993313</v>
      </c>
    </row>
    <row r="79" spans="1:8" s="43" customFormat="1" ht="11.25" customHeight="1" x14ac:dyDescent="0.2">
      <c r="A79" s="50" t="s">
        <v>144</v>
      </c>
      <c r="B79" s="51">
        <v>366881.68599999999</v>
      </c>
      <c r="C79" s="52">
        <v>308856.85592</v>
      </c>
      <c r="D79" s="51">
        <v>41606.880119999994</v>
      </c>
      <c r="E79" s="52">
        <f t="shared" si="29"/>
        <v>350463.73603999999</v>
      </c>
      <c r="F79" s="52">
        <f>B79-E79</f>
        <v>16417.949959999998</v>
      </c>
      <c r="G79" s="52">
        <f>B79-C79</f>
        <v>58024.830079999985</v>
      </c>
      <c r="H79" s="53">
        <f>E79/B79*100</f>
        <v>95.525001495986359</v>
      </c>
    </row>
    <row r="80" spans="1:8" s="43" customFormat="1" ht="11.25" customHeight="1" x14ac:dyDescent="0.2">
      <c r="A80" s="50"/>
      <c r="B80" s="56"/>
      <c r="C80" s="56"/>
      <c r="D80" s="56"/>
      <c r="E80" s="56"/>
      <c r="F80" s="56"/>
      <c r="G80" s="56"/>
      <c r="H80" s="47"/>
    </row>
    <row r="81" spans="1:8" s="43" customFormat="1" ht="11.25" customHeight="1" x14ac:dyDescent="0.2">
      <c r="A81" s="45" t="s">
        <v>145</v>
      </c>
      <c r="B81" s="58">
        <f t="shared" ref="B81:G81" si="30">SUM(B82:B85)</f>
        <v>2497134.5430000001</v>
      </c>
      <c r="C81" s="58">
        <f t="shared" si="30"/>
        <v>1924490.9810800001</v>
      </c>
      <c r="D81" s="58">
        <f t="shared" si="30"/>
        <v>7944.4158299999999</v>
      </c>
      <c r="E81" s="58">
        <f t="shared" si="30"/>
        <v>1932435.3969099999</v>
      </c>
      <c r="F81" s="58">
        <f t="shared" si="30"/>
        <v>564699.14609000017</v>
      </c>
      <c r="G81" s="58">
        <f t="shared" si="30"/>
        <v>572643.56192000001</v>
      </c>
      <c r="H81" s="47">
        <f>E81/B81*100</f>
        <v>77.386114509809971</v>
      </c>
    </row>
    <row r="82" spans="1:8" s="43" customFormat="1" ht="11.25" customHeight="1" x14ac:dyDescent="0.2">
      <c r="A82" s="50" t="s">
        <v>112</v>
      </c>
      <c r="B82" s="51">
        <v>2086978.65995</v>
      </c>
      <c r="C82" s="52">
        <v>1622082.2935500001</v>
      </c>
      <c r="D82" s="51">
        <v>4615.0048800000004</v>
      </c>
      <c r="E82" s="52">
        <f t="shared" ref="E82:E85" si="31">SUM(C82:D82)</f>
        <v>1626697.29843</v>
      </c>
      <c r="F82" s="52">
        <f>B82-E82</f>
        <v>460281.36152000003</v>
      </c>
      <c r="G82" s="52">
        <f>B82-C82</f>
        <v>464896.36639999994</v>
      </c>
      <c r="H82" s="53">
        <f>E82/B82*100</f>
        <v>77.945085383334614</v>
      </c>
    </row>
    <row r="83" spans="1:8" s="43" customFormat="1" ht="11.25" customHeight="1" x14ac:dyDescent="0.2">
      <c r="A83" s="50" t="s">
        <v>146</v>
      </c>
      <c r="B83" s="51">
        <v>0</v>
      </c>
      <c r="C83" s="52">
        <v>0</v>
      </c>
      <c r="D83" s="51">
        <v>0</v>
      </c>
      <c r="E83" s="52">
        <f t="shared" si="31"/>
        <v>0</v>
      </c>
      <c r="F83" s="52">
        <f>B83-E83</f>
        <v>0</v>
      </c>
      <c r="G83" s="52">
        <f>B83-C83</f>
        <v>0</v>
      </c>
      <c r="H83" s="53"/>
    </row>
    <row r="84" spans="1:8" s="43" customFormat="1" ht="11.25" customHeight="1" x14ac:dyDescent="0.2">
      <c r="A84" s="50" t="s">
        <v>147</v>
      </c>
      <c r="B84" s="51">
        <v>100625.527</v>
      </c>
      <c r="C84" s="52">
        <v>81300.040250000005</v>
      </c>
      <c r="D84" s="51">
        <v>229.14574999999999</v>
      </c>
      <c r="E84" s="52">
        <f t="shared" si="31"/>
        <v>81529.186000000002</v>
      </c>
      <c r="F84" s="52">
        <f>B84-E84</f>
        <v>19096.341</v>
      </c>
      <c r="G84" s="52">
        <f>B84-C84</f>
        <v>19325.486749999996</v>
      </c>
      <c r="H84" s="53">
        <f>E84/B84*100</f>
        <v>81.02236920458563</v>
      </c>
    </row>
    <row r="85" spans="1:8" s="43" customFormat="1" ht="11.25" customHeight="1" x14ac:dyDescent="0.2">
      <c r="A85" s="50" t="s">
        <v>148</v>
      </c>
      <c r="B85" s="51">
        <v>309530.35605000006</v>
      </c>
      <c r="C85" s="52">
        <v>221108.64728</v>
      </c>
      <c r="D85" s="51">
        <v>3100.2651999999998</v>
      </c>
      <c r="E85" s="52">
        <f t="shared" si="31"/>
        <v>224208.91248</v>
      </c>
      <c r="F85" s="52">
        <f>B85-E85</f>
        <v>85321.443570000061</v>
      </c>
      <c r="G85" s="52">
        <f>B85-C85</f>
        <v>88421.708770000056</v>
      </c>
      <c r="H85" s="53">
        <f>E85/B85*100</f>
        <v>72.43519354327313</v>
      </c>
    </row>
    <row r="86" spans="1:8" s="43" customFormat="1" ht="11.25" customHeight="1" x14ac:dyDescent="0.2">
      <c r="A86" s="62"/>
      <c r="B86" s="51"/>
      <c r="C86" s="52"/>
      <c r="D86" s="51"/>
      <c r="E86" s="52"/>
      <c r="F86" s="52"/>
      <c r="G86" s="52"/>
      <c r="H86" s="53"/>
    </row>
    <row r="87" spans="1:8" s="43" customFormat="1" ht="11.25" customHeight="1" x14ac:dyDescent="0.2">
      <c r="A87" s="45" t="s">
        <v>149</v>
      </c>
      <c r="B87" s="58">
        <f>SUM(B88:B97)</f>
        <v>141664223.96256</v>
      </c>
      <c r="C87" s="58">
        <f t="shared" ref="C87:G87" si="32">SUM(C88:C97)</f>
        <v>135934696.49622998</v>
      </c>
      <c r="D87" s="58">
        <f t="shared" si="32"/>
        <v>310398.57356999995</v>
      </c>
      <c r="E87" s="58">
        <f t="shared" si="32"/>
        <v>136245095.06979999</v>
      </c>
      <c r="F87" s="58">
        <f t="shared" si="32"/>
        <v>5419128.8927599993</v>
      </c>
      <c r="G87" s="58">
        <f t="shared" si="32"/>
        <v>5729527.4663300002</v>
      </c>
      <c r="H87" s="47">
        <f t="shared" ref="H87:H97" si="33">E87/B87*100</f>
        <v>96.17466658752727</v>
      </c>
    </row>
    <row r="88" spans="1:8" s="43" customFormat="1" ht="11.25" customHeight="1" x14ac:dyDescent="0.2">
      <c r="A88" s="50" t="s">
        <v>127</v>
      </c>
      <c r="B88" s="51">
        <v>4049525.4916500002</v>
      </c>
      <c r="C88" s="52">
        <v>3695629.4205799992</v>
      </c>
      <c r="D88" s="51">
        <v>46486.881039999993</v>
      </c>
      <c r="E88" s="52">
        <f t="shared" ref="E88:E97" si="34">SUM(C88:D88)</f>
        <v>3742116.3016199991</v>
      </c>
      <c r="F88" s="52">
        <f t="shared" ref="F88:F97" si="35">B88-E88</f>
        <v>307409.1900300011</v>
      </c>
      <c r="G88" s="52">
        <f t="shared" ref="G88:G97" si="36">B88-C88</f>
        <v>353896.07107000099</v>
      </c>
      <c r="H88" s="53">
        <f t="shared" si="33"/>
        <v>92.408760219836381</v>
      </c>
    </row>
    <row r="89" spans="1:8" s="43" customFormat="1" ht="11.25" customHeight="1" x14ac:dyDescent="0.2">
      <c r="A89" s="50" t="s">
        <v>150</v>
      </c>
      <c r="B89" s="51">
        <v>14711266.308750002</v>
      </c>
      <c r="C89" s="52">
        <v>13293218.319520002</v>
      </c>
      <c r="D89" s="51">
        <v>19696.107609999999</v>
      </c>
      <c r="E89" s="52">
        <f t="shared" si="34"/>
        <v>13312914.427130003</v>
      </c>
      <c r="F89" s="52">
        <f t="shared" si="35"/>
        <v>1398351.8816199992</v>
      </c>
      <c r="G89" s="52">
        <f t="shared" si="36"/>
        <v>1418047.9892299995</v>
      </c>
      <c r="H89" s="53">
        <f t="shared" si="33"/>
        <v>90.494687185505683</v>
      </c>
    </row>
    <row r="90" spans="1:8" s="43" customFormat="1" ht="11.25" customHeight="1" x14ac:dyDescent="0.2">
      <c r="A90" s="50" t="s">
        <v>151</v>
      </c>
      <c r="B90" s="51">
        <v>9625459.3691000026</v>
      </c>
      <c r="C90" s="52">
        <v>9041464.2619499993</v>
      </c>
      <c r="D90" s="51">
        <v>18394.46082</v>
      </c>
      <c r="E90" s="52">
        <f t="shared" si="34"/>
        <v>9059858.7227699999</v>
      </c>
      <c r="F90" s="52">
        <f t="shared" si="35"/>
        <v>565600.6463300027</v>
      </c>
      <c r="G90" s="52">
        <f t="shared" si="36"/>
        <v>583995.10715000331</v>
      </c>
      <c r="H90" s="53">
        <f t="shared" si="33"/>
        <v>94.123910094662961</v>
      </c>
    </row>
    <row r="91" spans="1:8" s="43" customFormat="1" ht="11.25" customHeight="1" x14ac:dyDescent="0.2">
      <c r="A91" s="50" t="s">
        <v>152</v>
      </c>
      <c r="B91" s="51">
        <v>139704</v>
      </c>
      <c r="C91" s="52">
        <v>105755.44149</v>
      </c>
      <c r="D91" s="51">
        <v>2203.2566099999999</v>
      </c>
      <c r="E91" s="52">
        <f t="shared" si="34"/>
        <v>107958.69809999999</v>
      </c>
      <c r="F91" s="52">
        <f t="shared" si="35"/>
        <v>31745.301900000006</v>
      </c>
      <c r="G91" s="52">
        <f t="shared" si="36"/>
        <v>33948.558510000003</v>
      </c>
      <c r="H91" s="53">
        <f t="shared" si="33"/>
        <v>77.276740895035218</v>
      </c>
    </row>
    <row r="92" spans="1:8" s="43" customFormat="1" ht="11.25" customHeight="1" x14ac:dyDescent="0.2">
      <c r="A92" s="50" t="s">
        <v>153</v>
      </c>
      <c r="B92" s="51">
        <v>865644.40599999949</v>
      </c>
      <c r="C92" s="52">
        <v>826603.98327000008</v>
      </c>
      <c r="D92" s="51">
        <v>11949.615879999999</v>
      </c>
      <c r="E92" s="52">
        <f t="shared" si="34"/>
        <v>838553.59915000014</v>
      </c>
      <c r="F92" s="52">
        <f t="shared" si="35"/>
        <v>27090.806849999353</v>
      </c>
      <c r="G92" s="52">
        <f t="shared" si="36"/>
        <v>39040.422729999409</v>
      </c>
      <c r="H92" s="53">
        <f t="shared" si="33"/>
        <v>96.870446263820781</v>
      </c>
    </row>
    <row r="93" spans="1:8" s="43" customFormat="1" ht="11.25" customHeight="1" x14ac:dyDescent="0.2">
      <c r="A93" s="50" t="s">
        <v>154</v>
      </c>
      <c r="B93" s="51">
        <v>110783622.55605997</v>
      </c>
      <c r="C93" s="52">
        <v>107592546.92177998</v>
      </c>
      <c r="D93" s="51">
        <v>166347.17634999997</v>
      </c>
      <c r="E93" s="52">
        <f t="shared" si="34"/>
        <v>107758894.09812997</v>
      </c>
      <c r="F93" s="52">
        <f t="shared" si="35"/>
        <v>3024728.4579299986</v>
      </c>
      <c r="G93" s="52">
        <f t="shared" si="36"/>
        <v>3191075.6342799962</v>
      </c>
      <c r="H93" s="53">
        <f t="shared" si="33"/>
        <v>97.269697101302683</v>
      </c>
    </row>
    <row r="94" spans="1:8" s="43" customFormat="1" ht="11.25" customHeight="1" x14ac:dyDescent="0.2">
      <c r="A94" s="50" t="s">
        <v>155</v>
      </c>
      <c r="B94" s="51">
        <v>991928.66100000008</v>
      </c>
      <c r="C94" s="52">
        <v>924656.50407000002</v>
      </c>
      <c r="D94" s="51">
        <v>34358.756799999996</v>
      </c>
      <c r="E94" s="52">
        <f t="shared" si="34"/>
        <v>959015.26087</v>
      </c>
      <c r="F94" s="52">
        <f t="shared" si="35"/>
        <v>32913.400130000082</v>
      </c>
      <c r="G94" s="52">
        <f t="shared" si="36"/>
        <v>67272.156930000056</v>
      </c>
      <c r="H94" s="53">
        <f t="shared" si="33"/>
        <v>96.681878301931619</v>
      </c>
    </row>
    <row r="95" spans="1:8" s="43" customFormat="1" ht="11.25" customHeight="1" x14ac:dyDescent="0.2">
      <c r="A95" s="50" t="s">
        <v>338</v>
      </c>
      <c r="B95" s="51">
        <v>349088.98300000001</v>
      </c>
      <c r="C95" s="52">
        <v>336267.18092000001</v>
      </c>
      <c r="D95" s="51">
        <v>9293.4051899999995</v>
      </c>
      <c r="E95" s="52">
        <f t="shared" si="34"/>
        <v>345560.58611000003</v>
      </c>
      <c r="F95" s="52">
        <f t="shared" si="35"/>
        <v>3528.3968899999745</v>
      </c>
      <c r="G95" s="52">
        <f t="shared" si="36"/>
        <v>12821.802079999994</v>
      </c>
      <c r="H95" s="53">
        <f t="shared" si="33"/>
        <v>98.989255730823231</v>
      </c>
    </row>
    <row r="96" spans="1:8" s="43" customFormat="1" ht="11.25" customHeight="1" x14ac:dyDescent="0.2">
      <c r="A96" s="50" t="s">
        <v>339</v>
      </c>
      <c r="B96" s="51">
        <v>65535</v>
      </c>
      <c r="C96" s="52">
        <v>58300.64213</v>
      </c>
      <c r="D96" s="51">
        <v>512.75175000000002</v>
      </c>
      <c r="E96" s="52">
        <f t="shared" si="34"/>
        <v>58813.393880000003</v>
      </c>
      <c r="F96" s="52">
        <f t="shared" si="35"/>
        <v>6721.6061199999967</v>
      </c>
      <c r="G96" s="52">
        <f t="shared" si="36"/>
        <v>7234.3578699999998</v>
      </c>
      <c r="H96" s="53">
        <f t="shared" si="33"/>
        <v>89.743486503395147</v>
      </c>
    </row>
    <row r="97" spans="1:8" s="43" customFormat="1" ht="11.25" customHeight="1" x14ac:dyDescent="0.2">
      <c r="A97" s="50" t="s">
        <v>266</v>
      </c>
      <c r="B97" s="51">
        <v>82449.187000000005</v>
      </c>
      <c r="C97" s="52">
        <v>60253.820520000001</v>
      </c>
      <c r="D97" s="51">
        <v>1156.1615200000001</v>
      </c>
      <c r="E97" s="52">
        <f t="shared" si="34"/>
        <v>61409.982040000003</v>
      </c>
      <c r="F97" s="52">
        <f t="shared" si="35"/>
        <v>21039.204960000003</v>
      </c>
      <c r="G97" s="52">
        <f t="shared" si="36"/>
        <v>22195.366480000004</v>
      </c>
      <c r="H97" s="53">
        <f t="shared" si="33"/>
        <v>74.482216592384347</v>
      </c>
    </row>
    <row r="98" spans="1:8" s="43" customFormat="1" ht="11.25" customHeight="1" x14ac:dyDescent="0.2">
      <c r="A98" s="50"/>
      <c r="B98" s="56"/>
      <c r="C98" s="56"/>
      <c r="D98" s="56"/>
      <c r="E98" s="56"/>
      <c r="F98" s="56"/>
      <c r="G98" s="56"/>
      <c r="H98" s="47"/>
    </row>
    <row r="99" spans="1:8" s="43" customFormat="1" ht="11.25" customHeight="1" x14ac:dyDescent="0.2">
      <c r="A99" s="45" t="s">
        <v>156</v>
      </c>
      <c r="B99" s="58">
        <f t="shared" ref="B99:G99" si="37">SUM(B100:B109)</f>
        <v>12801537.744500004</v>
      </c>
      <c r="C99" s="58">
        <f t="shared" si="37"/>
        <v>12066382.737780001</v>
      </c>
      <c r="D99" s="58">
        <f t="shared" si="37"/>
        <v>167419.44306999998</v>
      </c>
      <c r="E99" s="58">
        <f t="shared" si="37"/>
        <v>12233802.180849999</v>
      </c>
      <c r="F99" s="58">
        <f t="shared" si="37"/>
        <v>567735.56365000259</v>
      </c>
      <c r="G99" s="58">
        <f t="shared" si="37"/>
        <v>735155.00672000274</v>
      </c>
      <c r="H99" s="47">
        <f t="shared" ref="H99:H109" si="38">E99/B99*100</f>
        <v>95.565098701568701</v>
      </c>
    </row>
    <row r="100" spans="1:8" s="43" customFormat="1" ht="11.25" customHeight="1" x14ac:dyDescent="0.2">
      <c r="A100" s="50" t="s">
        <v>100</v>
      </c>
      <c r="B100" s="51">
        <v>4486072.1640000008</v>
      </c>
      <c r="C100" s="52">
        <v>4349062.5282600001</v>
      </c>
      <c r="D100" s="51">
        <v>6756.4868699999997</v>
      </c>
      <c r="E100" s="52">
        <f t="shared" ref="E100:E109" si="39">SUM(C100:D100)</f>
        <v>4355819.0151300002</v>
      </c>
      <c r="F100" s="52">
        <f t="shared" ref="F100:F109" si="40">B100-E100</f>
        <v>130253.14887000062</v>
      </c>
      <c r="G100" s="52">
        <f t="shared" ref="G100:G109" si="41">B100-C100</f>
        <v>137009.63574000075</v>
      </c>
      <c r="H100" s="53">
        <f t="shared" si="38"/>
        <v>97.096499028364704</v>
      </c>
    </row>
    <row r="101" spans="1:8" s="43" customFormat="1" ht="11.25" customHeight="1" x14ac:dyDescent="0.2">
      <c r="A101" s="50" t="s">
        <v>157</v>
      </c>
      <c r="B101" s="51">
        <v>1931104.2139999999</v>
      </c>
      <c r="C101" s="52">
        <v>1784098.4540300001</v>
      </c>
      <c r="D101" s="51">
        <v>23876.089480000002</v>
      </c>
      <c r="E101" s="52">
        <f t="shared" si="39"/>
        <v>1807974.5435100002</v>
      </c>
      <c r="F101" s="52">
        <f t="shared" si="40"/>
        <v>123129.6704899997</v>
      </c>
      <c r="G101" s="52">
        <f t="shared" si="41"/>
        <v>147005.75996999978</v>
      </c>
      <c r="H101" s="53">
        <f t="shared" si="38"/>
        <v>93.623872311119101</v>
      </c>
    </row>
    <row r="102" spans="1:8" s="43" customFormat="1" ht="11.25" customHeight="1" x14ac:dyDescent="0.2">
      <c r="A102" s="50" t="s">
        <v>158</v>
      </c>
      <c r="B102" s="51">
        <v>668221.85900000005</v>
      </c>
      <c r="C102" s="52">
        <v>657422.57986000006</v>
      </c>
      <c r="D102" s="51">
        <v>5501.7866699999995</v>
      </c>
      <c r="E102" s="52">
        <f t="shared" si="39"/>
        <v>662924.36653</v>
      </c>
      <c r="F102" s="52">
        <f t="shared" si="40"/>
        <v>5297.4924700000556</v>
      </c>
      <c r="G102" s="52">
        <f t="shared" si="41"/>
        <v>10799.279139999999</v>
      </c>
      <c r="H102" s="53">
        <f t="shared" si="38"/>
        <v>99.207225504725656</v>
      </c>
    </row>
    <row r="103" spans="1:8" s="43" customFormat="1" ht="11.25" customHeight="1" x14ac:dyDescent="0.2">
      <c r="A103" s="50" t="s">
        <v>159</v>
      </c>
      <c r="B103" s="51">
        <v>838496.01800000016</v>
      </c>
      <c r="C103" s="52">
        <v>744741.08274999994</v>
      </c>
      <c r="D103" s="51">
        <v>15693.263300000001</v>
      </c>
      <c r="E103" s="52">
        <f t="shared" si="39"/>
        <v>760434.34604999993</v>
      </c>
      <c r="F103" s="52">
        <f t="shared" si="40"/>
        <v>78061.671950000222</v>
      </c>
      <c r="G103" s="52">
        <f t="shared" si="41"/>
        <v>93754.935250000213</v>
      </c>
      <c r="H103" s="53">
        <f t="shared" si="38"/>
        <v>90.690275174330026</v>
      </c>
    </row>
    <row r="104" spans="1:8" s="43" customFormat="1" ht="11.25" customHeight="1" x14ac:dyDescent="0.2">
      <c r="A104" s="50" t="s">
        <v>160</v>
      </c>
      <c r="B104" s="51">
        <v>1023298.743</v>
      </c>
      <c r="C104" s="52">
        <v>923778.45396000007</v>
      </c>
      <c r="D104" s="51">
        <v>14497.26007</v>
      </c>
      <c r="E104" s="52">
        <f t="shared" si="39"/>
        <v>938275.71403000003</v>
      </c>
      <c r="F104" s="52">
        <f t="shared" si="40"/>
        <v>85023.028969999985</v>
      </c>
      <c r="G104" s="52">
        <f t="shared" si="41"/>
        <v>99520.289039999945</v>
      </c>
      <c r="H104" s="53">
        <f t="shared" si="38"/>
        <v>91.691279838697113</v>
      </c>
    </row>
    <row r="105" spans="1:8" s="43" customFormat="1" ht="11.25" customHeight="1" x14ac:dyDescent="0.2">
      <c r="A105" s="50" t="s">
        <v>161</v>
      </c>
      <c r="B105" s="51">
        <v>118380.75500000003</v>
      </c>
      <c r="C105" s="52">
        <v>104512.45376999999</v>
      </c>
      <c r="D105" s="51">
        <v>1123.1263700000002</v>
      </c>
      <c r="E105" s="52">
        <f t="shared" si="39"/>
        <v>105635.58013999999</v>
      </c>
      <c r="F105" s="52">
        <f t="shared" si="40"/>
        <v>12745.174860000043</v>
      </c>
      <c r="G105" s="52">
        <f t="shared" si="41"/>
        <v>13868.301230000041</v>
      </c>
      <c r="H105" s="53">
        <f t="shared" si="38"/>
        <v>89.233744234863138</v>
      </c>
    </row>
    <row r="106" spans="1:8" s="43" customFormat="1" ht="11.25" customHeight="1" x14ac:dyDescent="0.2">
      <c r="A106" s="50" t="s">
        <v>162</v>
      </c>
      <c r="B106" s="51">
        <v>679423.68549999991</v>
      </c>
      <c r="C106" s="52">
        <v>594784.83744999988</v>
      </c>
      <c r="D106" s="51">
        <v>5861.7838600000005</v>
      </c>
      <c r="E106" s="52">
        <f t="shared" si="39"/>
        <v>600646.62130999984</v>
      </c>
      <c r="F106" s="52">
        <f t="shared" si="40"/>
        <v>78777.064190000063</v>
      </c>
      <c r="G106" s="52">
        <f t="shared" si="41"/>
        <v>84638.84805000003</v>
      </c>
      <c r="H106" s="53">
        <f t="shared" si="38"/>
        <v>88.405310872842676</v>
      </c>
    </row>
    <row r="107" spans="1:8" s="43" customFormat="1" ht="11.25" customHeight="1" x14ac:dyDescent="0.2">
      <c r="A107" s="50" t="s">
        <v>163</v>
      </c>
      <c r="B107" s="51">
        <v>554740.74600000202</v>
      </c>
      <c r="C107" s="52">
        <v>503129.9485500002</v>
      </c>
      <c r="D107" s="51">
        <v>7627.3844999999901</v>
      </c>
      <c r="E107" s="52">
        <f t="shared" si="39"/>
        <v>510757.33305000019</v>
      </c>
      <c r="F107" s="52">
        <f t="shared" si="40"/>
        <v>43983.412950001832</v>
      </c>
      <c r="G107" s="52">
        <f t="shared" si="41"/>
        <v>51610.797450001817</v>
      </c>
      <c r="H107" s="53">
        <f t="shared" si="38"/>
        <v>92.071357067756892</v>
      </c>
    </row>
    <row r="108" spans="1:8" s="43" customFormat="1" ht="11.25" customHeight="1" x14ac:dyDescent="0.2">
      <c r="A108" s="50" t="s">
        <v>164</v>
      </c>
      <c r="B108" s="51">
        <v>90542.59</v>
      </c>
      <c r="C108" s="52">
        <v>79673.142769999991</v>
      </c>
      <c r="D108" s="51">
        <v>404.54833000000002</v>
      </c>
      <c r="E108" s="52">
        <f t="shared" si="39"/>
        <v>80077.691099999996</v>
      </c>
      <c r="F108" s="52">
        <f t="shared" si="40"/>
        <v>10464.8989</v>
      </c>
      <c r="G108" s="52">
        <f t="shared" si="41"/>
        <v>10869.447230000005</v>
      </c>
      <c r="H108" s="53">
        <f t="shared" si="38"/>
        <v>88.442015078207945</v>
      </c>
    </row>
    <row r="109" spans="1:8" s="43" customFormat="1" ht="11.25" customHeight="1" x14ac:dyDescent="0.2">
      <c r="A109" s="50" t="s">
        <v>165</v>
      </c>
      <c r="B109" s="51">
        <v>2411256.9700000002</v>
      </c>
      <c r="C109" s="52">
        <v>2325179.2563800002</v>
      </c>
      <c r="D109" s="51">
        <v>86077.71362000001</v>
      </c>
      <c r="E109" s="52">
        <f t="shared" si="39"/>
        <v>2411256.9700000002</v>
      </c>
      <c r="F109" s="52">
        <f t="shared" si="40"/>
        <v>0</v>
      </c>
      <c r="G109" s="52">
        <f t="shared" si="41"/>
        <v>86077.713620000053</v>
      </c>
      <c r="H109" s="53">
        <f t="shared" si="38"/>
        <v>100</v>
      </c>
    </row>
    <row r="110" spans="1:8" s="43" customFormat="1" ht="11.25" customHeight="1" x14ac:dyDescent="0.2">
      <c r="A110" s="50"/>
      <c r="B110" s="56"/>
      <c r="C110" s="56"/>
      <c r="D110" s="56"/>
      <c r="E110" s="56"/>
      <c r="F110" s="56"/>
      <c r="G110" s="56"/>
      <c r="H110" s="47"/>
    </row>
    <row r="111" spans="1:8" s="43" customFormat="1" ht="11.25" customHeight="1" x14ac:dyDescent="0.2">
      <c r="A111" s="45" t="s">
        <v>166</v>
      </c>
      <c r="B111" s="58">
        <f t="shared" ref="B111:G111" si="42">SUM(B112:B120)</f>
        <v>7601483.4093500013</v>
      </c>
      <c r="C111" s="58">
        <f t="shared" si="42"/>
        <v>5782538.491489999</v>
      </c>
      <c r="D111" s="58">
        <f t="shared" si="42"/>
        <v>204459.02828</v>
      </c>
      <c r="E111" s="58">
        <f t="shared" si="42"/>
        <v>5986997.5197699992</v>
      </c>
      <c r="F111" s="58">
        <f t="shared" si="42"/>
        <v>1614485.8895800016</v>
      </c>
      <c r="G111" s="58">
        <f t="shared" si="42"/>
        <v>1818944.9178600013</v>
      </c>
      <c r="H111" s="47">
        <f t="shared" ref="H111:H120" si="43">E111/B111*100</f>
        <v>78.760910171899511</v>
      </c>
    </row>
    <row r="112" spans="1:8" s="43" customFormat="1" ht="11.25" customHeight="1" x14ac:dyDescent="0.2">
      <c r="A112" s="50" t="s">
        <v>100</v>
      </c>
      <c r="B112" s="51">
        <v>4867871.8087800005</v>
      </c>
      <c r="C112" s="52">
        <v>3333050.4597199992</v>
      </c>
      <c r="D112" s="51">
        <v>175467.77937999999</v>
      </c>
      <c r="E112" s="52">
        <f t="shared" ref="E112:E120" si="44">SUM(C112:D112)</f>
        <v>3508518.2390999994</v>
      </c>
      <c r="F112" s="52">
        <f t="shared" ref="F112:F120" si="45">B112-E112</f>
        <v>1359353.5696800011</v>
      </c>
      <c r="G112" s="52">
        <f t="shared" ref="G112:G120" si="46">B112-C112</f>
        <v>1534821.3490600013</v>
      </c>
      <c r="H112" s="53">
        <f t="shared" si="43"/>
        <v>72.074992459164903</v>
      </c>
    </row>
    <row r="113" spans="1:8" s="43" customFormat="1" ht="11.25" customHeight="1" x14ac:dyDescent="0.2">
      <c r="A113" s="50" t="s">
        <v>167</v>
      </c>
      <c r="B113" s="51">
        <v>22770</v>
      </c>
      <c r="C113" s="52">
        <v>22008.00675</v>
      </c>
      <c r="D113" s="51">
        <v>107.51168</v>
      </c>
      <c r="E113" s="52">
        <f t="shared" si="44"/>
        <v>22115.51843</v>
      </c>
      <c r="F113" s="52">
        <f t="shared" si="45"/>
        <v>654.48156999999992</v>
      </c>
      <c r="G113" s="52">
        <f t="shared" si="46"/>
        <v>761.99324999999953</v>
      </c>
      <c r="H113" s="53">
        <f t="shared" si="43"/>
        <v>97.125684804567413</v>
      </c>
    </row>
    <row r="114" spans="1:8" s="43" customFormat="1" ht="11.25" customHeight="1" x14ac:dyDescent="0.2">
      <c r="A114" s="50" t="s">
        <v>168</v>
      </c>
      <c r="B114" s="51">
        <v>129854.26800000004</v>
      </c>
      <c r="C114" s="52">
        <v>126387.17023999998</v>
      </c>
      <c r="D114" s="51">
        <v>1812.8670500000003</v>
      </c>
      <c r="E114" s="52">
        <f t="shared" si="44"/>
        <v>128200.03728999998</v>
      </c>
      <c r="F114" s="52">
        <f t="shared" si="45"/>
        <v>1654.2307100000617</v>
      </c>
      <c r="G114" s="52">
        <f t="shared" si="46"/>
        <v>3467.0977600000624</v>
      </c>
      <c r="H114" s="53">
        <f t="shared" si="43"/>
        <v>98.72608676212316</v>
      </c>
    </row>
    <row r="115" spans="1:8" s="43" customFormat="1" ht="11.25" customHeight="1" x14ac:dyDescent="0.2">
      <c r="A115" s="50" t="s">
        <v>169</v>
      </c>
      <c r="B115" s="51">
        <v>833866.37600000005</v>
      </c>
      <c r="C115" s="52">
        <v>790637.23361999996</v>
      </c>
      <c r="D115" s="51">
        <v>3642.2399399999999</v>
      </c>
      <c r="E115" s="52">
        <f t="shared" si="44"/>
        <v>794279.47355999995</v>
      </c>
      <c r="F115" s="52">
        <f t="shared" si="45"/>
        <v>39586.902440000093</v>
      </c>
      <c r="G115" s="52">
        <f t="shared" si="46"/>
        <v>43229.142380000092</v>
      </c>
      <c r="H115" s="53">
        <f t="shared" si="43"/>
        <v>95.25260838194535</v>
      </c>
    </row>
    <row r="116" spans="1:8" s="43" customFormat="1" ht="11.25" customHeight="1" x14ac:dyDescent="0.2">
      <c r="A116" s="50" t="s">
        <v>170</v>
      </c>
      <c r="B116" s="51">
        <v>76735</v>
      </c>
      <c r="C116" s="52">
        <v>51722.351909999998</v>
      </c>
      <c r="D116" s="51">
        <v>122.46226</v>
      </c>
      <c r="E116" s="52">
        <f t="shared" si="44"/>
        <v>51844.814169999998</v>
      </c>
      <c r="F116" s="52">
        <f t="shared" si="45"/>
        <v>24890.185830000002</v>
      </c>
      <c r="G116" s="52">
        <f t="shared" si="46"/>
        <v>25012.648090000002</v>
      </c>
      <c r="H116" s="53">
        <f t="shared" si="43"/>
        <v>67.563451058838865</v>
      </c>
    </row>
    <row r="117" spans="1:8" s="43" customFormat="1" ht="11.25" customHeight="1" x14ac:dyDescent="0.2">
      <c r="A117" s="50" t="s">
        <v>171</v>
      </c>
      <c r="B117" s="51">
        <v>124198.12656999995</v>
      </c>
      <c r="C117" s="52">
        <v>111684.17045000003</v>
      </c>
      <c r="D117" s="51">
        <v>1831.8041399999997</v>
      </c>
      <c r="E117" s="52">
        <f t="shared" si="44"/>
        <v>113515.97459000003</v>
      </c>
      <c r="F117" s="52">
        <f t="shared" si="45"/>
        <v>10682.151979999922</v>
      </c>
      <c r="G117" s="52">
        <f t="shared" si="46"/>
        <v>12513.956119999915</v>
      </c>
      <c r="H117" s="53">
        <f t="shared" si="43"/>
        <v>91.399103774742287</v>
      </c>
    </row>
    <row r="118" spans="1:8" s="43" customFormat="1" ht="11.25" customHeight="1" x14ac:dyDescent="0.2">
      <c r="A118" s="50" t="s">
        <v>172</v>
      </c>
      <c r="B118" s="51">
        <v>695652.929</v>
      </c>
      <c r="C118" s="52">
        <v>532070.78694999998</v>
      </c>
      <c r="D118" s="51">
        <v>16569.83194</v>
      </c>
      <c r="E118" s="52">
        <f t="shared" si="44"/>
        <v>548640.61888999993</v>
      </c>
      <c r="F118" s="52">
        <f t="shared" si="45"/>
        <v>147012.31011000008</v>
      </c>
      <c r="G118" s="52">
        <f t="shared" si="46"/>
        <v>163582.14205000002</v>
      </c>
      <c r="H118" s="53">
        <f t="shared" si="43"/>
        <v>78.867003360234534</v>
      </c>
    </row>
    <row r="119" spans="1:8" s="43" customFormat="1" ht="11.25" customHeight="1" x14ac:dyDescent="0.2">
      <c r="A119" s="50" t="s">
        <v>173</v>
      </c>
      <c r="B119" s="51">
        <v>294662.49899999995</v>
      </c>
      <c r="C119" s="52">
        <v>271410.83468999999</v>
      </c>
      <c r="D119" s="51">
        <v>1879.0341599999999</v>
      </c>
      <c r="E119" s="52">
        <f t="shared" si="44"/>
        <v>273289.86884999997</v>
      </c>
      <c r="F119" s="52">
        <f t="shared" si="45"/>
        <v>21372.630149999983</v>
      </c>
      <c r="G119" s="52">
        <f t="shared" si="46"/>
        <v>23251.664309999964</v>
      </c>
      <c r="H119" s="53">
        <f t="shared" si="43"/>
        <v>92.746742384072434</v>
      </c>
    </row>
    <row r="120" spans="1:8" s="43" customFormat="1" ht="11.25" customHeight="1" x14ac:dyDescent="0.2">
      <c r="A120" s="50" t="s">
        <v>174</v>
      </c>
      <c r="B120" s="51">
        <v>555872.40199999989</v>
      </c>
      <c r="C120" s="52">
        <v>543567.47716000001</v>
      </c>
      <c r="D120" s="51">
        <v>3025.49773</v>
      </c>
      <c r="E120" s="52">
        <f t="shared" si="44"/>
        <v>546592.97488999995</v>
      </c>
      <c r="F120" s="52">
        <f t="shared" si="45"/>
        <v>9279.4271099999314</v>
      </c>
      <c r="G120" s="52">
        <f t="shared" si="46"/>
        <v>12304.924839999876</v>
      </c>
      <c r="H120" s="53">
        <f t="shared" si="43"/>
        <v>98.330655186943432</v>
      </c>
    </row>
    <row r="121" spans="1:8" s="43" customFormat="1" ht="11.25" customHeight="1" x14ac:dyDescent="0.2">
      <c r="A121" s="60"/>
      <c r="B121" s="56"/>
      <c r="C121" s="56"/>
      <c r="D121" s="56"/>
      <c r="E121" s="56"/>
      <c r="F121" s="56"/>
      <c r="G121" s="56"/>
      <c r="H121" s="47"/>
    </row>
    <row r="122" spans="1:8" s="43" customFormat="1" ht="12" x14ac:dyDescent="0.2">
      <c r="A122" s="45" t="s">
        <v>175</v>
      </c>
      <c r="B122" s="58">
        <f t="shared" ref="B122:G122" si="47">+B123+B131</f>
        <v>138501722.09555998</v>
      </c>
      <c r="C122" s="58">
        <f t="shared" si="47"/>
        <v>134153640.63223</v>
      </c>
      <c r="D122" s="58">
        <f t="shared" si="47"/>
        <v>1075449.0338300001</v>
      </c>
      <c r="E122" s="58">
        <f t="shared" si="47"/>
        <v>135229089.66606</v>
      </c>
      <c r="F122" s="58">
        <f t="shared" si="47"/>
        <v>3272632.4294999894</v>
      </c>
      <c r="G122" s="58">
        <f t="shared" si="47"/>
        <v>4348081.4633299913</v>
      </c>
      <c r="H122" s="53">
        <f t="shared" ref="H122:H134" si="48">E122/B122*100</f>
        <v>97.637117878402975</v>
      </c>
    </row>
    <row r="123" spans="1:8" s="43" customFormat="1" ht="11.25" customHeight="1" x14ac:dyDescent="0.2">
      <c r="A123" s="63" t="s">
        <v>176</v>
      </c>
      <c r="B123" s="88">
        <f t="shared" ref="B123:G123" si="49">SUM(B124:B128)</f>
        <v>8362462.1900000004</v>
      </c>
      <c r="C123" s="64">
        <f t="shared" si="49"/>
        <v>8209107.1945599997</v>
      </c>
      <c r="D123" s="88">
        <f t="shared" si="49"/>
        <v>49981.969310000008</v>
      </c>
      <c r="E123" s="64">
        <f t="shared" si="49"/>
        <v>8259089.1638699993</v>
      </c>
      <c r="F123" s="64">
        <f t="shared" si="49"/>
        <v>103373.02613000033</v>
      </c>
      <c r="G123" s="64">
        <f t="shared" si="49"/>
        <v>153354.99544000038</v>
      </c>
      <c r="H123" s="53">
        <f t="shared" si="48"/>
        <v>98.763844621580276</v>
      </c>
    </row>
    <row r="124" spans="1:8" s="43" customFormat="1" ht="11.25" customHeight="1" x14ac:dyDescent="0.2">
      <c r="A124" s="65" t="s">
        <v>177</v>
      </c>
      <c r="B124" s="51">
        <v>281118.86800000002</v>
      </c>
      <c r="C124" s="52">
        <v>246824.69102</v>
      </c>
      <c r="D124" s="51">
        <v>2266.8976299999999</v>
      </c>
      <c r="E124" s="52">
        <f t="shared" ref="E124:E130" si="50">SUM(C124:D124)</f>
        <v>249091.58864999999</v>
      </c>
      <c r="F124" s="52">
        <f t="shared" ref="F124:F130" si="51">B124-E124</f>
        <v>32027.279350000026</v>
      </c>
      <c r="G124" s="52">
        <f t="shared" ref="G124:G130" si="52">B124-C124</f>
        <v>34294.176980000018</v>
      </c>
      <c r="H124" s="53">
        <f t="shared" si="48"/>
        <v>88.607211042838998</v>
      </c>
    </row>
    <row r="125" spans="1:8" s="43" customFormat="1" ht="11.25" customHeight="1" x14ac:dyDescent="0.2">
      <c r="A125" s="65" t="s">
        <v>178</v>
      </c>
      <c r="B125" s="51">
        <v>899433.82700000016</v>
      </c>
      <c r="C125" s="52">
        <v>897623.97032000008</v>
      </c>
      <c r="D125" s="51">
        <v>1610.2615499999999</v>
      </c>
      <c r="E125" s="52">
        <f t="shared" si="50"/>
        <v>899234.23187000013</v>
      </c>
      <c r="F125" s="52">
        <f t="shared" si="51"/>
        <v>199.59513000003062</v>
      </c>
      <c r="G125" s="52">
        <f t="shared" si="52"/>
        <v>1809.8566800000845</v>
      </c>
      <c r="H125" s="53">
        <f t="shared" si="48"/>
        <v>99.977808803270634</v>
      </c>
    </row>
    <row r="126" spans="1:8" s="43" customFormat="1" ht="11.25" customHeight="1" x14ac:dyDescent="0.2">
      <c r="A126" s="65" t="s">
        <v>179</v>
      </c>
      <c r="B126" s="51">
        <v>106831.85099999998</v>
      </c>
      <c r="C126" s="52">
        <v>101490.13196</v>
      </c>
      <c r="D126" s="51">
        <v>72.170389999999998</v>
      </c>
      <c r="E126" s="52">
        <f t="shared" si="50"/>
        <v>101562.30235</v>
      </c>
      <c r="F126" s="52">
        <f t="shared" si="51"/>
        <v>5269.5486499999824</v>
      </c>
      <c r="G126" s="52">
        <f t="shared" si="52"/>
        <v>5341.7190399999818</v>
      </c>
      <c r="H126" s="53">
        <f t="shared" si="48"/>
        <v>95.067436723529227</v>
      </c>
    </row>
    <row r="127" spans="1:8" s="43" customFormat="1" ht="11.25" customHeight="1" x14ac:dyDescent="0.2">
      <c r="A127" s="65" t="s">
        <v>180</v>
      </c>
      <c r="B127" s="51">
        <v>513174.55900000001</v>
      </c>
      <c r="C127" s="52">
        <v>474171.92245999997</v>
      </c>
      <c r="D127" s="51">
        <v>550.62199999999996</v>
      </c>
      <c r="E127" s="52">
        <f t="shared" si="50"/>
        <v>474722.54445999995</v>
      </c>
      <c r="F127" s="52">
        <f t="shared" si="51"/>
        <v>38452.014540000062</v>
      </c>
      <c r="G127" s="52">
        <f t="shared" si="52"/>
        <v>39002.636540000036</v>
      </c>
      <c r="H127" s="53">
        <f t="shared" si="48"/>
        <v>92.507030236469674</v>
      </c>
    </row>
    <row r="128" spans="1:8" s="43" customFormat="1" ht="11.25" customHeight="1" x14ac:dyDescent="0.2">
      <c r="A128" s="63" t="s">
        <v>181</v>
      </c>
      <c r="B128" s="89">
        <f>SUM(B129:B130)</f>
        <v>6561903.085</v>
      </c>
      <c r="C128" s="89">
        <f t="shared" ref="C128:E128" si="53">SUM(C129:C130)</f>
        <v>6488996.4787999997</v>
      </c>
      <c r="D128" s="89">
        <f t="shared" si="53"/>
        <v>45482.01774000001</v>
      </c>
      <c r="E128" s="89">
        <f t="shared" si="53"/>
        <v>6534478.4965399997</v>
      </c>
      <c r="F128" s="58">
        <f t="shared" si="51"/>
        <v>27424.588460000232</v>
      </c>
      <c r="G128" s="58">
        <f t="shared" si="52"/>
        <v>72906.606200000271</v>
      </c>
      <c r="H128" s="53">
        <f t="shared" si="48"/>
        <v>99.582063494313246</v>
      </c>
    </row>
    <row r="129" spans="1:8" s="43" customFormat="1" ht="11.25" customHeight="1" x14ac:dyDescent="0.2">
      <c r="A129" s="66" t="s">
        <v>181</v>
      </c>
      <c r="B129" s="51">
        <v>5711369.7439999999</v>
      </c>
      <c r="C129" s="52">
        <v>5677890.9628599994</v>
      </c>
      <c r="D129" s="51">
        <v>11036.577150000001</v>
      </c>
      <c r="E129" s="52">
        <f t="shared" si="50"/>
        <v>5688927.5400099996</v>
      </c>
      <c r="F129" s="52">
        <f t="shared" si="51"/>
        <v>22442.2039900003</v>
      </c>
      <c r="G129" s="52">
        <f t="shared" si="52"/>
        <v>33478.781140000559</v>
      </c>
      <c r="H129" s="53">
        <f t="shared" si="48"/>
        <v>99.607060915403409</v>
      </c>
    </row>
    <row r="130" spans="1:8" s="43" customFormat="1" ht="11.25" customHeight="1" x14ac:dyDescent="0.2">
      <c r="A130" s="66" t="s">
        <v>182</v>
      </c>
      <c r="B130" s="51">
        <v>850533.3409999999</v>
      </c>
      <c r="C130" s="52">
        <v>811105.51594000007</v>
      </c>
      <c r="D130" s="51">
        <v>34445.440590000006</v>
      </c>
      <c r="E130" s="52">
        <f t="shared" si="50"/>
        <v>845550.95653000008</v>
      </c>
      <c r="F130" s="52">
        <f t="shared" si="51"/>
        <v>4982.3844699998153</v>
      </c>
      <c r="G130" s="52">
        <f t="shared" si="52"/>
        <v>39427.825059999828</v>
      </c>
      <c r="H130" s="53">
        <f t="shared" si="48"/>
        <v>99.414204684305275</v>
      </c>
    </row>
    <row r="131" spans="1:8" s="43" customFormat="1" ht="11.25" customHeight="1" x14ac:dyDescent="0.2">
      <c r="A131" s="63" t="s">
        <v>183</v>
      </c>
      <c r="B131" s="89">
        <f t="shared" ref="B131:G131" si="54">SUM(B132:B135)</f>
        <v>130139259.90555999</v>
      </c>
      <c r="C131" s="89">
        <f t="shared" si="54"/>
        <v>125944533.43766999</v>
      </c>
      <c r="D131" s="89">
        <f t="shared" si="54"/>
        <v>1025467.0645200001</v>
      </c>
      <c r="E131" s="89">
        <f t="shared" si="54"/>
        <v>126970000.50218999</v>
      </c>
      <c r="F131" s="89">
        <f t="shared" si="54"/>
        <v>3169259.4033699892</v>
      </c>
      <c r="G131" s="89">
        <f t="shared" si="54"/>
        <v>4194726.4678899907</v>
      </c>
      <c r="H131" s="53">
        <f t="shared" si="48"/>
        <v>97.56471689967357</v>
      </c>
    </row>
    <row r="132" spans="1:8" s="43" customFormat="1" ht="11.25" customHeight="1" x14ac:dyDescent="0.2">
      <c r="A132" s="66" t="s">
        <v>184</v>
      </c>
      <c r="B132" s="51">
        <v>46724871.589219987</v>
      </c>
      <c r="C132" s="52">
        <v>45913041.684229985</v>
      </c>
      <c r="D132" s="51">
        <v>697183.82530999999</v>
      </c>
      <c r="E132" s="52">
        <f t="shared" ref="E132:E134" si="55">SUM(C132:D132)</f>
        <v>46610225.509539984</v>
      </c>
      <c r="F132" s="52">
        <f>B132-E132</f>
        <v>114646.07968000323</v>
      </c>
      <c r="G132" s="52">
        <f>B132-C132</f>
        <v>811829.90499000251</v>
      </c>
      <c r="H132" s="53">
        <f t="shared" si="48"/>
        <v>99.754635859274458</v>
      </c>
    </row>
    <row r="133" spans="1:8" s="43" customFormat="1" ht="11.25" customHeight="1" x14ac:dyDescent="0.2">
      <c r="A133" s="66" t="s">
        <v>185</v>
      </c>
      <c r="B133" s="51">
        <v>13300361.145970002</v>
      </c>
      <c r="C133" s="52">
        <v>12670556.9309</v>
      </c>
      <c r="D133" s="51">
        <v>193566.37409</v>
      </c>
      <c r="E133" s="52">
        <f t="shared" si="55"/>
        <v>12864123.304989999</v>
      </c>
      <c r="F133" s="52">
        <f>B133-E133</f>
        <v>436237.84098000266</v>
      </c>
      <c r="G133" s="52">
        <f>B133-C133</f>
        <v>629804.21507000178</v>
      </c>
      <c r="H133" s="53">
        <f t="shared" si="48"/>
        <v>96.720105294943949</v>
      </c>
    </row>
    <row r="134" spans="1:8" s="43" customFormat="1" ht="11.25" customHeight="1" x14ac:dyDescent="0.2">
      <c r="A134" s="66" t="s">
        <v>186</v>
      </c>
      <c r="B134" s="51">
        <v>14246414.800859999</v>
      </c>
      <c r="C134" s="52">
        <v>13627662.58935</v>
      </c>
      <c r="D134" s="51">
        <v>66047.377099999998</v>
      </c>
      <c r="E134" s="52">
        <f t="shared" si="55"/>
        <v>13693709.96645</v>
      </c>
      <c r="F134" s="52">
        <f>B134-E134</f>
        <v>552704.83440999873</v>
      </c>
      <c r="G134" s="52">
        <f>B134-C134</f>
        <v>618752.21150999889</v>
      </c>
      <c r="H134" s="53">
        <f t="shared" si="48"/>
        <v>96.120393501552158</v>
      </c>
    </row>
    <row r="135" spans="1:8" s="43" customFormat="1" ht="11.25" customHeight="1" x14ac:dyDescent="0.2">
      <c r="A135" s="67" t="s">
        <v>187</v>
      </c>
      <c r="B135" s="90">
        <f>SUM(B136)</f>
        <v>55867612.369509995</v>
      </c>
      <c r="C135" s="90">
        <f t="shared" ref="C135:G135" si="56">SUM(C136)</f>
        <v>53733272.233190008</v>
      </c>
      <c r="D135" s="90">
        <f t="shared" si="56"/>
        <v>68669.488020000004</v>
      </c>
      <c r="E135" s="90">
        <f t="shared" si="56"/>
        <v>53801941.72121001</v>
      </c>
      <c r="F135" s="90">
        <f t="shared" si="56"/>
        <v>2065670.6482999846</v>
      </c>
      <c r="G135" s="90">
        <f t="shared" si="56"/>
        <v>2134340.1363199875</v>
      </c>
      <c r="H135" s="68">
        <f>+H136</f>
        <v>96.302561429263207</v>
      </c>
    </row>
    <row r="136" spans="1:8" s="43" customFormat="1" ht="11.25" customHeight="1" x14ac:dyDescent="0.2">
      <c r="A136" s="66" t="s">
        <v>188</v>
      </c>
      <c r="B136" s="51">
        <v>55867612.369509995</v>
      </c>
      <c r="C136" s="52">
        <v>53733272.233190008</v>
      </c>
      <c r="D136" s="51">
        <v>68669.488020000004</v>
      </c>
      <c r="E136" s="52">
        <f t="shared" ref="E136" si="57">SUM(C136:D136)</f>
        <v>53801941.72121001</v>
      </c>
      <c r="F136" s="52">
        <f>B136-E136</f>
        <v>2065670.6482999846</v>
      </c>
      <c r="G136" s="52">
        <f>B136-C136</f>
        <v>2134340.1363199875</v>
      </c>
      <c r="H136" s="53">
        <f>E136/B136*100</f>
        <v>96.302561429263207</v>
      </c>
    </row>
    <row r="137" spans="1:8" s="43" customFormat="1" ht="11.25" customHeight="1" x14ac:dyDescent="0.2">
      <c r="A137" s="60"/>
      <c r="B137" s="51"/>
      <c r="C137" s="52"/>
      <c r="D137" s="51"/>
      <c r="E137" s="52"/>
      <c r="F137" s="52"/>
      <c r="G137" s="52"/>
      <c r="H137" s="53"/>
    </row>
    <row r="138" spans="1:8" s="43" customFormat="1" ht="11.25" customHeight="1" x14ac:dyDescent="0.2">
      <c r="A138" s="45" t="s">
        <v>189</v>
      </c>
      <c r="B138" s="51">
        <v>281932555.54144001</v>
      </c>
      <c r="C138" s="52">
        <v>264622954.79571003</v>
      </c>
      <c r="D138" s="51">
        <v>6590039.3552900013</v>
      </c>
      <c r="E138" s="52">
        <f t="shared" ref="E138" si="58">SUM(C138:D138)</f>
        <v>271212994.15100002</v>
      </c>
      <c r="F138" s="52">
        <f>B138-E138</f>
        <v>10719561.390439987</v>
      </c>
      <c r="G138" s="52">
        <f>B138-C138</f>
        <v>17309600.745729983</v>
      </c>
      <c r="H138" s="53">
        <f>E138/B138*100</f>
        <v>96.197827750025709</v>
      </c>
    </row>
    <row r="139" spans="1:8" s="43" customFormat="1" ht="11.25" customHeight="1" x14ac:dyDescent="0.2">
      <c r="A139" s="60"/>
      <c r="B139" s="56"/>
      <c r="C139" s="56"/>
      <c r="D139" s="56"/>
      <c r="E139" s="56"/>
      <c r="F139" s="56"/>
      <c r="G139" s="56"/>
      <c r="H139" s="47"/>
    </row>
    <row r="140" spans="1:8" s="43" customFormat="1" ht="11.25" customHeight="1" x14ac:dyDescent="0.2">
      <c r="A140" s="45" t="s">
        <v>190</v>
      </c>
      <c r="B140" s="90">
        <f t="shared" ref="B140:G140" si="59">SUM(B141:B159)</f>
        <v>13338095.960000003</v>
      </c>
      <c r="C140" s="58">
        <f t="shared" si="59"/>
        <v>11956809.707670005</v>
      </c>
      <c r="D140" s="90">
        <f t="shared" si="59"/>
        <v>274551.21479000011</v>
      </c>
      <c r="E140" s="58">
        <f t="shared" si="59"/>
        <v>12231360.922460003</v>
      </c>
      <c r="F140" s="58">
        <f t="shared" si="59"/>
        <v>1106735.0375399992</v>
      </c>
      <c r="G140" s="58">
        <f t="shared" si="59"/>
        <v>1381286.2523299998</v>
      </c>
      <c r="H140" s="53">
        <f t="shared" ref="H140:H159" si="60">E140/B140*100</f>
        <v>91.702451078032283</v>
      </c>
    </row>
    <row r="141" spans="1:8" s="43" customFormat="1" ht="11.25" customHeight="1" x14ac:dyDescent="0.2">
      <c r="A141" s="50" t="s">
        <v>191</v>
      </c>
      <c r="B141" s="51">
        <v>4096275.2760000015</v>
      </c>
      <c r="C141" s="52">
        <v>3562417.5648100022</v>
      </c>
      <c r="D141" s="51">
        <v>98256.814710000079</v>
      </c>
      <c r="E141" s="52">
        <f t="shared" ref="E141:E159" si="61">SUM(C141:D141)</f>
        <v>3660674.3795200023</v>
      </c>
      <c r="F141" s="52">
        <f t="shared" ref="F141:F159" si="62">B141-E141</f>
        <v>435600.89647999918</v>
      </c>
      <c r="G141" s="52">
        <f t="shared" ref="G141:G159" si="63">B141-C141</f>
        <v>533857.71118999925</v>
      </c>
      <c r="H141" s="53">
        <f t="shared" si="60"/>
        <v>89.365927162361942</v>
      </c>
    </row>
    <row r="142" spans="1:8" s="43" customFormat="1" ht="11.25" customHeight="1" x14ac:dyDescent="0.2">
      <c r="A142" s="50" t="s">
        <v>192</v>
      </c>
      <c r="B142" s="51">
        <v>439282.359</v>
      </c>
      <c r="C142" s="52">
        <v>430888.84922999999</v>
      </c>
      <c r="D142" s="51">
        <v>6319.9356600000001</v>
      </c>
      <c r="E142" s="52">
        <f t="shared" si="61"/>
        <v>437208.78489000001</v>
      </c>
      <c r="F142" s="52">
        <f t="shared" si="62"/>
        <v>2073.5741099999868</v>
      </c>
      <c r="G142" s="52">
        <f t="shared" si="63"/>
        <v>8393.5097700000042</v>
      </c>
      <c r="H142" s="53">
        <f t="shared" si="60"/>
        <v>99.527963263828681</v>
      </c>
    </row>
    <row r="143" spans="1:8" s="43" customFormat="1" ht="11.25" customHeight="1" x14ac:dyDescent="0.2">
      <c r="A143" s="50" t="s">
        <v>193</v>
      </c>
      <c r="B143" s="51">
        <v>235192.04400000002</v>
      </c>
      <c r="C143" s="52">
        <v>203379.73341999998</v>
      </c>
      <c r="D143" s="51">
        <v>2342.0724700000001</v>
      </c>
      <c r="E143" s="52">
        <f t="shared" si="61"/>
        <v>205721.80588999999</v>
      </c>
      <c r="F143" s="52">
        <f t="shared" si="62"/>
        <v>29470.238110000035</v>
      </c>
      <c r="G143" s="52">
        <f t="shared" si="63"/>
        <v>31812.310580000049</v>
      </c>
      <c r="H143" s="53">
        <f t="shared" si="60"/>
        <v>87.469713001856462</v>
      </c>
    </row>
    <row r="144" spans="1:8" s="43" customFormat="1" ht="11.25" customHeight="1" x14ac:dyDescent="0.2">
      <c r="A144" s="69" t="s">
        <v>194</v>
      </c>
      <c r="B144" s="51">
        <v>135906.26400000002</v>
      </c>
      <c r="C144" s="52">
        <v>112272.42040999999</v>
      </c>
      <c r="D144" s="51">
        <v>33.723999999999997</v>
      </c>
      <c r="E144" s="52">
        <f t="shared" si="61"/>
        <v>112306.14440999999</v>
      </c>
      <c r="F144" s="52">
        <f t="shared" si="62"/>
        <v>23600.119590000031</v>
      </c>
      <c r="G144" s="52">
        <f t="shared" si="63"/>
        <v>23633.843590000033</v>
      </c>
      <c r="H144" s="53">
        <f t="shared" si="60"/>
        <v>82.635002320422828</v>
      </c>
    </row>
    <row r="145" spans="1:8" s="43" customFormat="1" ht="11.25" customHeight="1" x14ac:dyDescent="0.2">
      <c r="A145" s="69" t="s">
        <v>195</v>
      </c>
      <c r="B145" s="51">
        <v>390412.74400000006</v>
      </c>
      <c r="C145" s="52">
        <v>324283.91313</v>
      </c>
      <c r="D145" s="51">
        <v>2307.0613900000003</v>
      </c>
      <c r="E145" s="52">
        <f t="shared" si="61"/>
        <v>326590.97451999999</v>
      </c>
      <c r="F145" s="52">
        <f t="shared" si="62"/>
        <v>63821.769480000075</v>
      </c>
      <c r="G145" s="52">
        <f t="shared" si="63"/>
        <v>66128.830870000063</v>
      </c>
      <c r="H145" s="53">
        <f t="shared" si="60"/>
        <v>83.652744317178318</v>
      </c>
    </row>
    <row r="146" spans="1:8" s="43" customFormat="1" ht="11.25" customHeight="1" x14ac:dyDescent="0.2">
      <c r="A146" s="50" t="s">
        <v>196</v>
      </c>
      <c r="B146" s="51">
        <v>201348.64899999995</v>
      </c>
      <c r="C146" s="52">
        <v>178539.47409999999</v>
      </c>
      <c r="D146" s="51">
        <v>5603.3431</v>
      </c>
      <c r="E146" s="52">
        <f t="shared" si="61"/>
        <v>184142.81719999999</v>
      </c>
      <c r="F146" s="52">
        <f t="shared" si="62"/>
        <v>17205.831799999956</v>
      </c>
      <c r="G146" s="52">
        <f t="shared" si="63"/>
        <v>22809.174899999955</v>
      </c>
      <c r="H146" s="53">
        <f t="shared" si="60"/>
        <v>91.454707103597215</v>
      </c>
    </row>
    <row r="147" spans="1:8" s="43" customFormat="1" ht="11.25" customHeight="1" x14ac:dyDescent="0.2">
      <c r="A147" s="50" t="s">
        <v>197</v>
      </c>
      <c r="B147" s="51">
        <v>40639.539999999994</v>
      </c>
      <c r="C147" s="52">
        <v>38787.478990000003</v>
      </c>
      <c r="D147" s="51">
        <v>748.69010000000003</v>
      </c>
      <c r="E147" s="52">
        <f t="shared" si="61"/>
        <v>39536.169090000003</v>
      </c>
      <c r="F147" s="52">
        <f t="shared" si="62"/>
        <v>1103.3709099999905</v>
      </c>
      <c r="G147" s="52">
        <f t="shared" si="63"/>
        <v>1852.0610099999903</v>
      </c>
      <c r="H147" s="53">
        <f t="shared" si="60"/>
        <v>97.284981793593161</v>
      </c>
    </row>
    <row r="148" spans="1:8" s="43" customFormat="1" ht="11.25" customHeight="1" x14ac:dyDescent="0.2">
      <c r="A148" s="50" t="s">
        <v>198</v>
      </c>
      <c r="B148" s="51">
        <v>35371</v>
      </c>
      <c r="C148" s="52">
        <v>27156.661059999999</v>
      </c>
      <c r="D148" s="51">
        <v>1363.13392</v>
      </c>
      <c r="E148" s="52">
        <f t="shared" si="61"/>
        <v>28519.794979999999</v>
      </c>
      <c r="F148" s="52">
        <f t="shared" si="62"/>
        <v>6851.2050200000012</v>
      </c>
      <c r="G148" s="52">
        <f t="shared" si="63"/>
        <v>8214.3389400000015</v>
      </c>
      <c r="H148" s="53">
        <f t="shared" si="60"/>
        <v>80.630445788923126</v>
      </c>
    </row>
    <row r="149" spans="1:8" s="43" customFormat="1" ht="11.25" customHeight="1" x14ac:dyDescent="0.2">
      <c r="A149" s="50" t="s">
        <v>199</v>
      </c>
      <c r="B149" s="51">
        <v>1363428.0060000001</v>
      </c>
      <c r="C149" s="52">
        <v>1359365.7579699999</v>
      </c>
      <c r="D149" s="51">
        <v>3947.4354800000001</v>
      </c>
      <c r="E149" s="52">
        <f t="shared" si="61"/>
        <v>1363313.1934499999</v>
      </c>
      <c r="F149" s="52">
        <f t="shared" si="62"/>
        <v>114.81255000014789</v>
      </c>
      <c r="G149" s="52">
        <f t="shared" si="63"/>
        <v>4062.2480300001334</v>
      </c>
      <c r="H149" s="53">
        <f t="shared" si="60"/>
        <v>99.991579126327551</v>
      </c>
    </row>
    <row r="150" spans="1:8" s="43" customFormat="1" ht="11.25" customHeight="1" x14ac:dyDescent="0.2">
      <c r="A150" s="50" t="s">
        <v>200</v>
      </c>
      <c r="B150" s="51">
        <v>819673.18599999999</v>
      </c>
      <c r="C150" s="52">
        <v>493443.99650000001</v>
      </c>
      <c r="D150" s="51">
        <v>7968.4905899999994</v>
      </c>
      <c r="E150" s="52">
        <f t="shared" si="61"/>
        <v>501412.48709000001</v>
      </c>
      <c r="F150" s="52">
        <f t="shared" si="62"/>
        <v>318260.69890999998</v>
      </c>
      <c r="G150" s="52">
        <f t="shared" si="63"/>
        <v>326229.18949999998</v>
      </c>
      <c r="H150" s="53">
        <f t="shared" si="60"/>
        <v>61.172244701194856</v>
      </c>
    </row>
    <row r="151" spans="1:8" s="43" customFormat="1" ht="11.25" customHeight="1" x14ac:dyDescent="0.2">
      <c r="A151" s="69" t="s">
        <v>201</v>
      </c>
      <c r="B151" s="51">
        <v>359725.31900000002</v>
      </c>
      <c r="C151" s="52">
        <v>310690.06017000001</v>
      </c>
      <c r="D151" s="51">
        <v>0</v>
      </c>
      <c r="E151" s="52">
        <f t="shared" si="61"/>
        <v>310690.06017000001</v>
      </c>
      <c r="F151" s="52">
        <f t="shared" si="62"/>
        <v>49035.258830000006</v>
      </c>
      <c r="G151" s="52">
        <f t="shared" si="63"/>
        <v>49035.258830000006</v>
      </c>
      <c r="H151" s="53">
        <f t="shared" si="60"/>
        <v>86.368694045136138</v>
      </c>
    </row>
    <row r="152" spans="1:8" s="43" customFormat="1" ht="11.25" customHeight="1" x14ac:dyDescent="0.2">
      <c r="A152" s="50" t="s">
        <v>202</v>
      </c>
      <c r="B152" s="51">
        <v>454189.951</v>
      </c>
      <c r="C152" s="52">
        <v>431060.27179000003</v>
      </c>
      <c r="D152" s="51">
        <v>674.43359999999996</v>
      </c>
      <c r="E152" s="52">
        <f t="shared" si="61"/>
        <v>431734.70539000002</v>
      </c>
      <c r="F152" s="52">
        <f t="shared" si="62"/>
        <v>22455.245609999984</v>
      </c>
      <c r="G152" s="52">
        <f t="shared" si="63"/>
        <v>23129.679209999973</v>
      </c>
      <c r="H152" s="53">
        <f t="shared" si="60"/>
        <v>95.055979208575664</v>
      </c>
    </row>
    <row r="153" spans="1:8" s="43" customFormat="1" ht="11.25" customHeight="1" x14ac:dyDescent="0.2">
      <c r="A153" s="50" t="s">
        <v>203</v>
      </c>
      <c r="B153" s="51">
        <v>261622.07799999995</v>
      </c>
      <c r="C153" s="52">
        <v>211047.77134000001</v>
      </c>
      <c r="D153" s="51">
        <v>49451.979780000001</v>
      </c>
      <c r="E153" s="52">
        <f t="shared" si="61"/>
        <v>260499.75112</v>
      </c>
      <c r="F153" s="52">
        <f t="shared" si="62"/>
        <v>1122.3268799999496</v>
      </c>
      <c r="G153" s="52">
        <f t="shared" si="63"/>
        <v>50574.306659999944</v>
      </c>
      <c r="H153" s="53">
        <f t="shared" si="60"/>
        <v>99.571012168170327</v>
      </c>
    </row>
    <row r="154" spans="1:8" s="43" customFormat="1" ht="11.25" customHeight="1" x14ac:dyDescent="0.2">
      <c r="A154" s="50" t="s">
        <v>204</v>
      </c>
      <c r="B154" s="51">
        <v>196963.38800000004</v>
      </c>
      <c r="C154" s="52">
        <v>140953.76336000001</v>
      </c>
      <c r="D154" s="51">
        <v>46408.060720000001</v>
      </c>
      <c r="E154" s="52">
        <f t="shared" si="61"/>
        <v>187361.82408000002</v>
      </c>
      <c r="F154" s="52">
        <f t="shared" si="62"/>
        <v>9601.5639200000151</v>
      </c>
      <c r="G154" s="52">
        <f t="shared" si="63"/>
        <v>56009.624640000024</v>
      </c>
      <c r="H154" s="53">
        <f t="shared" si="60"/>
        <v>95.125203715525032</v>
      </c>
    </row>
    <row r="155" spans="1:8" s="43" customFormat="1" ht="11.25" customHeight="1" x14ac:dyDescent="0.2">
      <c r="A155" s="50" t="s">
        <v>205</v>
      </c>
      <c r="B155" s="51">
        <v>1486494.7220000003</v>
      </c>
      <c r="C155" s="52">
        <v>1329379.2647900002</v>
      </c>
      <c r="D155" s="51">
        <v>42760.31685000001</v>
      </c>
      <c r="E155" s="52">
        <f t="shared" si="61"/>
        <v>1372139.5816400002</v>
      </c>
      <c r="F155" s="52">
        <f t="shared" si="62"/>
        <v>114355.14036000008</v>
      </c>
      <c r="G155" s="52">
        <f t="shared" si="63"/>
        <v>157115.45721000014</v>
      </c>
      <c r="H155" s="53">
        <f t="shared" si="60"/>
        <v>92.307060451170571</v>
      </c>
    </row>
    <row r="156" spans="1:8" s="43" customFormat="1" ht="11.25" customHeight="1" x14ac:dyDescent="0.2">
      <c r="A156" s="50" t="s">
        <v>206</v>
      </c>
      <c r="B156" s="51">
        <v>58265.885000000009</v>
      </c>
      <c r="C156" s="52">
        <v>52947.026210000004</v>
      </c>
      <c r="D156" s="51">
        <v>2120.8602099999998</v>
      </c>
      <c r="E156" s="52">
        <f t="shared" si="61"/>
        <v>55067.886420000003</v>
      </c>
      <c r="F156" s="52">
        <f t="shared" si="62"/>
        <v>3197.9985800000068</v>
      </c>
      <c r="G156" s="52">
        <f t="shared" si="63"/>
        <v>5318.8587900000057</v>
      </c>
      <c r="H156" s="53">
        <f t="shared" si="60"/>
        <v>94.511370452881636</v>
      </c>
    </row>
    <row r="157" spans="1:8" s="43" customFormat="1" ht="11.25" customHeight="1" x14ac:dyDescent="0.2">
      <c r="A157" s="50" t="s">
        <v>207</v>
      </c>
      <c r="B157" s="51">
        <v>2645869</v>
      </c>
      <c r="C157" s="52">
        <v>2642084.0773299998</v>
      </c>
      <c r="D157" s="51">
        <v>2681.0746899999999</v>
      </c>
      <c r="E157" s="52">
        <f t="shared" si="61"/>
        <v>2644765.1520199999</v>
      </c>
      <c r="F157" s="52">
        <f t="shared" si="62"/>
        <v>1103.8479800000787</v>
      </c>
      <c r="G157" s="52">
        <f t="shared" si="63"/>
        <v>3784.9226700002328</v>
      </c>
      <c r="H157" s="53">
        <f t="shared" si="60"/>
        <v>99.958280323780201</v>
      </c>
    </row>
    <row r="158" spans="1:8" s="43" customFormat="1" ht="11.25" customHeight="1" x14ac:dyDescent="0.2">
      <c r="A158" s="50" t="s">
        <v>208</v>
      </c>
      <c r="B158" s="51">
        <v>49604.999999999985</v>
      </c>
      <c r="C158" s="52">
        <v>46167.637280000003</v>
      </c>
      <c r="D158" s="51">
        <v>1368.53819</v>
      </c>
      <c r="E158" s="52">
        <f t="shared" si="61"/>
        <v>47536.175470000002</v>
      </c>
      <c r="F158" s="52">
        <f t="shared" si="62"/>
        <v>2068.8245299999835</v>
      </c>
      <c r="G158" s="52">
        <f t="shared" si="63"/>
        <v>3437.3627199999828</v>
      </c>
      <c r="H158" s="53">
        <f t="shared" si="60"/>
        <v>95.829403225481329</v>
      </c>
    </row>
    <row r="159" spans="1:8" s="43" customFormat="1" ht="11.25" customHeight="1" x14ac:dyDescent="0.2">
      <c r="A159" s="50" t="s">
        <v>209</v>
      </c>
      <c r="B159" s="51">
        <v>67831.548999999999</v>
      </c>
      <c r="C159" s="52">
        <v>61943.985780000003</v>
      </c>
      <c r="D159" s="51">
        <v>195.24932999999999</v>
      </c>
      <c r="E159" s="52">
        <f t="shared" si="61"/>
        <v>62139.235110000001</v>
      </c>
      <c r="F159" s="52">
        <f t="shared" si="62"/>
        <v>5692.3138899999976</v>
      </c>
      <c r="G159" s="52">
        <f t="shared" si="63"/>
        <v>5887.5632199999964</v>
      </c>
      <c r="H159" s="47">
        <f t="shared" si="60"/>
        <v>91.608161727222253</v>
      </c>
    </row>
    <row r="160" spans="1:8" s="43" customFormat="1" ht="11.25" customHeight="1" x14ac:dyDescent="0.2">
      <c r="A160" s="60"/>
      <c r="B160" s="56"/>
      <c r="C160" s="56"/>
      <c r="D160" s="56"/>
      <c r="E160" s="56"/>
      <c r="F160" s="56"/>
      <c r="G160" s="56"/>
      <c r="H160" s="47"/>
    </row>
    <row r="161" spans="1:8" s="43" customFormat="1" ht="11.25" customHeight="1" x14ac:dyDescent="0.2">
      <c r="A161" s="45" t="s">
        <v>210</v>
      </c>
      <c r="B161" s="90">
        <f>SUM(B162:B169)</f>
        <v>70156687.570759982</v>
      </c>
      <c r="C161" s="90">
        <f t="shared" ref="C161:G161" si="64">SUM(C162:C169)</f>
        <v>57472952.126589984</v>
      </c>
      <c r="D161" s="90">
        <f t="shared" si="64"/>
        <v>2750489.6182799991</v>
      </c>
      <c r="E161" s="90">
        <f t="shared" si="64"/>
        <v>60223441.74487</v>
      </c>
      <c r="F161" s="90">
        <f t="shared" si="64"/>
        <v>9933245.8258900084</v>
      </c>
      <c r="G161" s="90">
        <f t="shared" si="64"/>
        <v>12683735.444170006</v>
      </c>
      <c r="H161" s="53">
        <f t="shared" ref="H161:H169" si="65">E161/B161*100</f>
        <v>85.841341474579565</v>
      </c>
    </row>
    <row r="162" spans="1:8" s="43" customFormat="1" ht="11.25" customHeight="1" x14ac:dyDescent="0.2">
      <c r="A162" s="50" t="s">
        <v>100</v>
      </c>
      <c r="B162" s="51">
        <v>69121737.466729999</v>
      </c>
      <c r="C162" s="52">
        <v>56588114.252539992</v>
      </c>
      <c r="D162" s="51">
        <v>2733003.3262799997</v>
      </c>
      <c r="E162" s="52">
        <f t="shared" ref="E162:E169" si="66">SUM(C162:D162)</f>
        <v>59321117.57881999</v>
      </c>
      <c r="F162" s="52">
        <f t="shared" ref="F162:F169" si="67">B162-E162</f>
        <v>9800619.8879100084</v>
      </c>
      <c r="G162" s="52">
        <f t="shared" ref="G162:G169" si="68">B162-C162</f>
        <v>12533623.214190006</v>
      </c>
      <c r="H162" s="47">
        <f t="shared" si="65"/>
        <v>85.821218842151808</v>
      </c>
    </row>
    <row r="163" spans="1:8" s="43" customFormat="1" ht="11.25" customHeight="1" x14ac:dyDescent="0.2">
      <c r="A163" s="50" t="s">
        <v>211</v>
      </c>
      <c r="B163" s="51">
        <v>40765.477000000006</v>
      </c>
      <c r="C163" s="52">
        <v>27392.47997</v>
      </c>
      <c r="D163" s="51">
        <v>609.98352</v>
      </c>
      <c r="E163" s="52">
        <f t="shared" si="66"/>
        <v>28002.463490000002</v>
      </c>
      <c r="F163" s="52">
        <f t="shared" si="67"/>
        <v>12763.013510000004</v>
      </c>
      <c r="G163" s="52">
        <f t="shared" si="68"/>
        <v>13372.997030000006</v>
      </c>
      <c r="H163" s="47">
        <f t="shared" si="65"/>
        <v>68.691612488675162</v>
      </c>
    </row>
    <row r="164" spans="1:8" s="43" customFormat="1" ht="11.25" customHeight="1" x14ac:dyDescent="0.2">
      <c r="A164" s="50" t="s">
        <v>212</v>
      </c>
      <c r="B164" s="51">
        <v>29201.337999999996</v>
      </c>
      <c r="C164" s="52">
        <v>28402.586230000001</v>
      </c>
      <c r="D164" s="51">
        <v>422.34447999999998</v>
      </c>
      <c r="E164" s="52">
        <f t="shared" si="66"/>
        <v>28824.930710000001</v>
      </c>
      <c r="F164" s="52">
        <f t="shared" si="67"/>
        <v>376.40728999999556</v>
      </c>
      <c r="G164" s="52">
        <f t="shared" si="68"/>
        <v>798.7517699999953</v>
      </c>
      <c r="H164" s="47">
        <f t="shared" si="65"/>
        <v>98.710993003128848</v>
      </c>
    </row>
    <row r="165" spans="1:8" s="43" customFormat="1" ht="11.25" customHeight="1" x14ac:dyDescent="0.2">
      <c r="A165" s="50" t="s">
        <v>213</v>
      </c>
      <c r="B165" s="51">
        <v>31953.467000000004</v>
      </c>
      <c r="C165" s="52">
        <v>24301.654640000001</v>
      </c>
      <c r="D165" s="51">
        <v>2272.1485600000001</v>
      </c>
      <c r="E165" s="52">
        <f t="shared" si="66"/>
        <v>26573.803200000002</v>
      </c>
      <c r="F165" s="52">
        <f t="shared" si="67"/>
        <v>5379.6638000000021</v>
      </c>
      <c r="G165" s="52">
        <f t="shared" si="68"/>
        <v>7651.8123600000035</v>
      </c>
      <c r="H165" s="47">
        <f t="shared" si="65"/>
        <v>83.164068550057493</v>
      </c>
    </row>
    <row r="166" spans="1:8" s="43" customFormat="1" ht="11.25" customHeight="1" x14ac:dyDescent="0.2">
      <c r="A166" s="50" t="s">
        <v>214</v>
      </c>
      <c r="B166" s="51">
        <v>59297.648029999997</v>
      </c>
      <c r="C166" s="52">
        <v>54771.341350000002</v>
      </c>
      <c r="D166" s="51">
        <v>73.11</v>
      </c>
      <c r="E166" s="52">
        <f t="shared" si="66"/>
        <v>54844.451350000003</v>
      </c>
      <c r="F166" s="52">
        <f t="shared" si="67"/>
        <v>4453.1966799999936</v>
      </c>
      <c r="G166" s="52">
        <f t="shared" si="68"/>
        <v>4526.3066799999942</v>
      </c>
      <c r="H166" s="47">
        <f t="shared" si="65"/>
        <v>92.490095597472902</v>
      </c>
    </row>
    <row r="167" spans="1:8" s="43" customFormat="1" ht="11.25" customHeight="1" x14ac:dyDescent="0.2">
      <c r="A167" s="50" t="s">
        <v>340</v>
      </c>
      <c r="B167" s="51">
        <v>156371.67299999998</v>
      </c>
      <c r="C167" s="52">
        <v>121661.26119</v>
      </c>
      <c r="D167" s="51">
        <v>3424.9990600000001</v>
      </c>
      <c r="E167" s="52">
        <f t="shared" si="66"/>
        <v>125086.26025000001</v>
      </c>
      <c r="F167" s="52">
        <f t="shared" si="67"/>
        <v>31285.412749999974</v>
      </c>
      <c r="G167" s="52">
        <f t="shared" si="68"/>
        <v>34710.411809999976</v>
      </c>
      <c r="H167" s="47">
        <f t="shared" si="65"/>
        <v>79.992915500750584</v>
      </c>
    </row>
    <row r="168" spans="1:8" s="43" customFormat="1" ht="11.25" customHeight="1" x14ac:dyDescent="0.2">
      <c r="A168" s="50" t="s">
        <v>263</v>
      </c>
      <c r="B168" s="51">
        <v>609446.08600000013</v>
      </c>
      <c r="C168" s="52">
        <v>537028.49661999999</v>
      </c>
      <c r="D168" s="51">
        <v>10508.599510000002</v>
      </c>
      <c r="E168" s="52">
        <f t="shared" si="66"/>
        <v>547537.09612999996</v>
      </c>
      <c r="F168" s="52">
        <f t="shared" si="67"/>
        <v>61908.989870000165</v>
      </c>
      <c r="G168" s="52">
        <f t="shared" si="68"/>
        <v>72417.589380000136</v>
      </c>
      <c r="H168" s="47">
        <f t="shared" si="65"/>
        <v>89.841761020022346</v>
      </c>
    </row>
    <row r="169" spans="1:8" s="43" customFormat="1" ht="11.25" customHeight="1" x14ac:dyDescent="0.2">
      <c r="A169" s="50" t="s">
        <v>272</v>
      </c>
      <c r="B169" s="51">
        <v>107914.41500000001</v>
      </c>
      <c r="C169" s="52">
        <v>91280.054049999992</v>
      </c>
      <c r="D169" s="51">
        <v>175.10686999999999</v>
      </c>
      <c r="E169" s="52">
        <f t="shared" si="66"/>
        <v>91455.160919999995</v>
      </c>
      <c r="F169" s="52">
        <f t="shared" si="67"/>
        <v>16459.254080000013</v>
      </c>
      <c r="G169" s="52">
        <f t="shared" si="68"/>
        <v>16634.360950000017</v>
      </c>
      <c r="H169" s="47">
        <f t="shared" si="65"/>
        <v>84.747863313719478</v>
      </c>
    </row>
    <row r="170" spans="1:8" s="43" customFormat="1" ht="11.25" customHeight="1" x14ac:dyDescent="0.2">
      <c r="A170" s="60"/>
      <c r="B170" s="56"/>
      <c r="C170" s="56"/>
      <c r="D170" s="56"/>
      <c r="E170" s="56"/>
      <c r="F170" s="56"/>
      <c r="G170" s="56"/>
      <c r="H170" s="47"/>
    </row>
    <row r="171" spans="1:8" s="43" customFormat="1" ht="11.25" customHeight="1" x14ac:dyDescent="0.2">
      <c r="A171" s="45" t="s">
        <v>215</v>
      </c>
      <c r="B171" s="90">
        <f t="shared" ref="B171:G171" si="69">SUM(B172:B174)</f>
        <v>1760421.8409999998</v>
      </c>
      <c r="C171" s="58">
        <f t="shared" si="69"/>
        <v>1372189.82442</v>
      </c>
      <c r="D171" s="90">
        <f t="shared" si="69"/>
        <v>157689.11553000001</v>
      </c>
      <c r="E171" s="58">
        <f t="shared" si="69"/>
        <v>1529878.93995</v>
      </c>
      <c r="F171" s="58">
        <f t="shared" si="69"/>
        <v>230542.90104999993</v>
      </c>
      <c r="G171" s="58">
        <f t="shared" si="69"/>
        <v>388232.01657999982</v>
      </c>
      <c r="H171" s="53">
        <f>E171/B171*100</f>
        <v>86.904110385324415</v>
      </c>
    </row>
    <row r="172" spans="1:8" s="43" customFormat="1" ht="11.25" customHeight="1" x14ac:dyDescent="0.2">
      <c r="A172" s="50" t="s">
        <v>191</v>
      </c>
      <c r="B172" s="51">
        <v>1551250.4049999998</v>
      </c>
      <c r="C172" s="52">
        <v>1192124.02308</v>
      </c>
      <c r="D172" s="51">
        <v>157309.91084999999</v>
      </c>
      <c r="E172" s="52">
        <f t="shared" ref="E172:E174" si="70">SUM(C172:D172)</f>
        <v>1349433.9339299998</v>
      </c>
      <c r="F172" s="52">
        <f>B172-E172</f>
        <v>201816.47106999997</v>
      </c>
      <c r="G172" s="52">
        <f>B172-C172</f>
        <v>359126.38191999984</v>
      </c>
      <c r="H172" s="47">
        <f>E172/B172*100</f>
        <v>86.990077783734733</v>
      </c>
    </row>
    <row r="173" spans="1:8" s="43" customFormat="1" ht="11.25" customHeight="1" x14ac:dyDescent="0.2">
      <c r="A173" s="50" t="s">
        <v>216</v>
      </c>
      <c r="B173" s="51">
        <v>47675.193999999989</v>
      </c>
      <c r="C173" s="52">
        <v>47191.113560000005</v>
      </c>
      <c r="D173" s="51">
        <v>292.88281000000001</v>
      </c>
      <c r="E173" s="52">
        <f t="shared" si="70"/>
        <v>47483.996370000008</v>
      </c>
      <c r="F173" s="52">
        <f>B173-E173</f>
        <v>191.19762999998056</v>
      </c>
      <c r="G173" s="52">
        <f>B173-C173</f>
        <v>484.08043999998335</v>
      </c>
      <c r="H173" s="47">
        <f>E173/B173*100</f>
        <v>99.598957835389228</v>
      </c>
    </row>
    <row r="174" spans="1:8" s="43" customFormat="1" ht="11.25" customHeight="1" x14ac:dyDescent="0.2">
      <c r="A174" s="50" t="s">
        <v>217</v>
      </c>
      <c r="B174" s="51">
        <v>161496.242</v>
      </c>
      <c r="C174" s="52">
        <v>132874.68778000001</v>
      </c>
      <c r="D174" s="51">
        <v>86.32186999999999</v>
      </c>
      <c r="E174" s="52">
        <f t="shared" si="70"/>
        <v>132961.00965000002</v>
      </c>
      <c r="F174" s="52">
        <f>B174-E174</f>
        <v>28535.232349999977</v>
      </c>
      <c r="G174" s="52">
        <f>B174-C174</f>
        <v>28621.554219999991</v>
      </c>
      <c r="H174" s="47">
        <f>E174/B174*100</f>
        <v>82.330714327086341</v>
      </c>
    </row>
    <row r="175" spans="1:8" s="43" customFormat="1" ht="11.25" customHeight="1" x14ac:dyDescent="0.2">
      <c r="A175" s="60" t="s">
        <v>218</v>
      </c>
      <c r="B175" s="56"/>
      <c r="C175" s="56"/>
      <c r="D175" s="56"/>
      <c r="E175" s="56"/>
      <c r="F175" s="56"/>
      <c r="G175" s="56"/>
      <c r="H175" s="47"/>
    </row>
    <row r="176" spans="1:8" s="43" customFormat="1" ht="11.25" customHeight="1" x14ac:dyDescent="0.2">
      <c r="A176" s="45" t="s">
        <v>219</v>
      </c>
      <c r="B176" s="90">
        <f>SUM(B177:B183)</f>
        <v>8748855.2104200013</v>
      </c>
      <c r="C176" s="90">
        <f t="shared" ref="C176:G176" si="71">SUM(C177:C183)</f>
        <v>6406263.7898300001</v>
      </c>
      <c r="D176" s="90">
        <f t="shared" si="71"/>
        <v>71966.115229999981</v>
      </c>
      <c r="E176" s="90">
        <f t="shared" si="71"/>
        <v>6478229.9050599998</v>
      </c>
      <c r="F176" s="90">
        <f t="shared" si="71"/>
        <v>2270625.305360002</v>
      </c>
      <c r="G176" s="90">
        <f t="shared" si="71"/>
        <v>2342591.4205900021</v>
      </c>
      <c r="H176" s="53">
        <f t="shared" ref="H176:H183" si="72">E176/B176*100</f>
        <v>74.046600946651196</v>
      </c>
    </row>
    <row r="177" spans="1:8" s="43" customFormat="1" ht="11.25" customHeight="1" x14ac:dyDescent="0.2">
      <c r="A177" s="50" t="s">
        <v>191</v>
      </c>
      <c r="B177" s="51">
        <v>2799686.0292600021</v>
      </c>
      <c r="C177" s="52">
        <v>2624856.3285240009</v>
      </c>
      <c r="D177" s="51">
        <v>40084.835999999988</v>
      </c>
      <c r="E177" s="52">
        <f t="shared" ref="E177:E183" si="73">SUM(C177:D177)</f>
        <v>2664941.1645240011</v>
      </c>
      <c r="F177" s="52">
        <f t="shared" ref="F177:F183" si="74">B177-E177</f>
        <v>134744.86473600101</v>
      </c>
      <c r="G177" s="52">
        <f t="shared" ref="G177:G183" si="75">B177-C177</f>
        <v>174829.70073600113</v>
      </c>
      <c r="H177" s="47">
        <f t="shared" si="72"/>
        <v>95.187143725126347</v>
      </c>
    </row>
    <row r="178" spans="1:8" s="43" customFormat="1" ht="11.25" customHeight="1" x14ac:dyDescent="0.2">
      <c r="A178" s="50" t="s">
        <v>220</v>
      </c>
      <c r="B178" s="51">
        <v>218031.51199999999</v>
      </c>
      <c r="C178" s="52">
        <v>195320.88141</v>
      </c>
      <c r="D178" s="51">
        <v>249.38396</v>
      </c>
      <c r="E178" s="52">
        <f t="shared" si="73"/>
        <v>195570.26537000001</v>
      </c>
      <c r="F178" s="52">
        <f t="shared" si="74"/>
        <v>22461.24662999998</v>
      </c>
      <c r="G178" s="52">
        <f t="shared" si="75"/>
        <v>22710.630589999986</v>
      </c>
      <c r="H178" s="47">
        <f t="shared" si="72"/>
        <v>89.698164992774082</v>
      </c>
    </row>
    <row r="179" spans="1:8" s="43" customFormat="1" ht="11.45" customHeight="1" x14ac:dyDescent="0.2">
      <c r="A179" s="50" t="s">
        <v>221</v>
      </c>
      <c r="B179" s="51">
        <v>33888.127999999997</v>
      </c>
      <c r="C179" s="52">
        <v>32098.37343</v>
      </c>
      <c r="D179" s="51">
        <v>27.911529999999999</v>
      </c>
      <c r="E179" s="52">
        <f t="shared" si="73"/>
        <v>32126.284960000001</v>
      </c>
      <c r="F179" s="52">
        <f t="shared" si="74"/>
        <v>1761.8430399999961</v>
      </c>
      <c r="G179" s="52">
        <f t="shared" si="75"/>
        <v>1789.7545699999973</v>
      </c>
      <c r="H179" s="47">
        <f t="shared" si="72"/>
        <v>94.801002168074916</v>
      </c>
    </row>
    <row r="180" spans="1:8" s="43" customFormat="1" ht="11.25" customHeight="1" x14ac:dyDescent="0.2">
      <c r="A180" s="50" t="s">
        <v>332</v>
      </c>
      <c r="B180" s="51">
        <v>66199</v>
      </c>
      <c r="C180" s="52">
        <v>61063.981659999998</v>
      </c>
      <c r="D180" s="51">
        <v>557.39076999999997</v>
      </c>
      <c r="E180" s="52">
        <f t="shared" si="73"/>
        <v>61621.372429999996</v>
      </c>
      <c r="F180" s="52">
        <f t="shared" si="74"/>
        <v>4577.6275700000042</v>
      </c>
      <c r="G180" s="52">
        <f t="shared" si="75"/>
        <v>5135.0183400000024</v>
      </c>
      <c r="H180" s="47">
        <f t="shared" si="72"/>
        <v>93.085050272662727</v>
      </c>
    </row>
    <row r="181" spans="1:8" s="43" customFormat="1" ht="11.25" customHeight="1" x14ac:dyDescent="0.2">
      <c r="A181" s="50" t="s">
        <v>222</v>
      </c>
      <c r="B181" s="51">
        <v>63304.999999999985</v>
      </c>
      <c r="C181" s="52">
        <v>58129.778490000004</v>
      </c>
      <c r="D181" s="51">
        <v>1091.2978799999999</v>
      </c>
      <c r="E181" s="52">
        <f t="shared" si="73"/>
        <v>59221.076370000002</v>
      </c>
      <c r="F181" s="52">
        <f t="shared" si="74"/>
        <v>4083.9236299999829</v>
      </c>
      <c r="G181" s="52">
        <f t="shared" si="75"/>
        <v>5175.2215099999812</v>
      </c>
      <c r="H181" s="47">
        <f t="shared" si="72"/>
        <v>93.548813474449119</v>
      </c>
    </row>
    <row r="182" spans="1:8" s="43" customFormat="1" ht="11.25" customHeight="1" x14ac:dyDescent="0.2">
      <c r="A182" s="50" t="s">
        <v>249</v>
      </c>
      <c r="B182" s="51">
        <v>330365.07071000012</v>
      </c>
      <c r="C182" s="52">
        <v>309773.32810000004</v>
      </c>
      <c r="D182" s="51">
        <v>5317.9426800000001</v>
      </c>
      <c r="E182" s="52">
        <f t="shared" si="73"/>
        <v>315091.27078000002</v>
      </c>
      <c r="F182" s="52">
        <f t="shared" si="74"/>
        <v>15273.799930000096</v>
      </c>
      <c r="G182" s="52">
        <f t="shared" si="75"/>
        <v>20591.742610000074</v>
      </c>
      <c r="H182" s="47">
        <f t="shared" si="72"/>
        <v>95.376690430021981</v>
      </c>
    </row>
    <row r="183" spans="1:8" s="43" customFormat="1" ht="11.25" customHeight="1" x14ac:dyDescent="0.2">
      <c r="A183" s="50" t="s">
        <v>341</v>
      </c>
      <c r="B183" s="51">
        <v>5237380.4704499999</v>
      </c>
      <c r="C183" s="52">
        <v>3125021.1182159991</v>
      </c>
      <c r="D183" s="51">
        <v>24637.352410000003</v>
      </c>
      <c r="E183" s="52">
        <f t="shared" si="73"/>
        <v>3149658.4706259989</v>
      </c>
      <c r="F183" s="52">
        <f t="shared" si="74"/>
        <v>2087721.999824001</v>
      </c>
      <c r="G183" s="52">
        <f t="shared" si="75"/>
        <v>2112359.3522340008</v>
      </c>
      <c r="H183" s="47">
        <f t="shared" si="72"/>
        <v>60.13804970627573</v>
      </c>
    </row>
    <row r="184" spans="1:8" s="43" customFormat="1" ht="11.25" customHeight="1" x14ac:dyDescent="0.2">
      <c r="A184" s="60"/>
      <c r="B184" s="56"/>
      <c r="C184" s="56"/>
      <c r="D184" s="56"/>
      <c r="E184" s="56"/>
      <c r="F184" s="56"/>
      <c r="G184" s="56"/>
      <c r="H184" s="47"/>
    </row>
    <row r="185" spans="1:8" s="43" customFormat="1" ht="11.25" customHeight="1" x14ac:dyDescent="0.2">
      <c r="A185" s="45" t="s">
        <v>223</v>
      </c>
      <c r="B185" s="90">
        <f t="shared" ref="B185:G185" si="76">SUM(B186:B192)</f>
        <v>21969609.801709998</v>
      </c>
      <c r="C185" s="58">
        <f t="shared" si="76"/>
        <v>20074556.421989996</v>
      </c>
      <c r="D185" s="90">
        <f t="shared" si="76"/>
        <v>288642.41150000005</v>
      </c>
      <c r="E185" s="58">
        <f t="shared" si="76"/>
        <v>20363198.833489999</v>
      </c>
      <c r="F185" s="58">
        <f t="shared" si="76"/>
        <v>1606410.9682200002</v>
      </c>
      <c r="G185" s="58">
        <f t="shared" si="76"/>
        <v>1895053.3797200003</v>
      </c>
      <c r="H185" s="53">
        <f t="shared" ref="H185:H192" si="77">E185/B185*100</f>
        <v>92.688031409210708</v>
      </c>
    </row>
    <row r="186" spans="1:8" s="43" customFormat="1" ht="11.25" customHeight="1" x14ac:dyDescent="0.2">
      <c r="A186" s="50" t="s">
        <v>191</v>
      </c>
      <c r="B186" s="51">
        <v>14480413.48364</v>
      </c>
      <c r="C186" s="52">
        <v>12965079.81721</v>
      </c>
      <c r="D186" s="51">
        <v>226533.39379999999</v>
      </c>
      <c r="E186" s="52">
        <f t="shared" ref="E186:E192" si="78">SUM(C186:D186)</f>
        <v>13191613.21101</v>
      </c>
      <c r="F186" s="52">
        <f t="shared" ref="F186:F192" si="79">B186-E186</f>
        <v>1288800.2726300005</v>
      </c>
      <c r="G186" s="52">
        <f t="shared" ref="G186:G192" si="80">B186-C186</f>
        <v>1515333.6664300002</v>
      </c>
      <c r="H186" s="47">
        <f t="shared" si="77"/>
        <v>91.099699783531122</v>
      </c>
    </row>
    <row r="187" spans="1:8" s="43" customFormat="1" ht="11.25" customHeight="1" x14ac:dyDescent="0.2">
      <c r="A187" s="50" t="s">
        <v>224</v>
      </c>
      <c r="B187" s="51">
        <v>72646.771000000008</v>
      </c>
      <c r="C187" s="52">
        <v>70494.109249999994</v>
      </c>
      <c r="D187" s="51">
        <v>2019.2722200000001</v>
      </c>
      <c r="E187" s="52">
        <f t="shared" si="78"/>
        <v>72513.381469999993</v>
      </c>
      <c r="F187" s="52">
        <f t="shared" si="79"/>
        <v>133.38953000001493</v>
      </c>
      <c r="G187" s="52">
        <f t="shared" si="80"/>
        <v>2152.6617500000139</v>
      </c>
      <c r="H187" s="47">
        <f t="shared" si="77"/>
        <v>99.816386154313705</v>
      </c>
    </row>
    <row r="188" spans="1:8" s="43" customFormat="1" ht="11.25" customHeight="1" x14ac:dyDescent="0.2">
      <c r="A188" s="50" t="s">
        <v>225</v>
      </c>
      <c r="B188" s="51">
        <v>475021.05899999989</v>
      </c>
      <c r="C188" s="52">
        <v>452521.26291999995</v>
      </c>
      <c r="D188" s="51">
        <v>10637.742550000001</v>
      </c>
      <c r="E188" s="52">
        <f t="shared" si="78"/>
        <v>463159.00546999997</v>
      </c>
      <c r="F188" s="52">
        <f t="shared" si="79"/>
        <v>11862.053529999917</v>
      </c>
      <c r="G188" s="52">
        <f t="shared" si="80"/>
        <v>22499.796079999942</v>
      </c>
      <c r="H188" s="47">
        <f t="shared" si="77"/>
        <v>97.502836283727817</v>
      </c>
    </row>
    <row r="189" spans="1:8" s="43" customFormat="1" ht="11.25" customHeight="1" x14ac:dyDescent="0.2">
      <c r="A189" s="50" t="s">
        <v>226</v>
      </c>
      <c r="B189" s="51">
        <v>28461.231</v>
      </c>
      <c r="C189" s="52">
        <v>27602.372449999999</v>
      </c>
      <c r="D189" s="51">
        <v>0</v>
      </c>
      <c r="E189" s="52">
        <f t="shared" si="78"/>
        <v>27602.372449999999</v>
      </c>
      <c r="F189" s="52">
        <f t="shared" si="79"/>
        <v>858.85855000000083</v>
      </c>
      <c r="G189" s="52">
        <f t="shared" si="80"/>
        <v>858.85855000000083</v>
      </c>
      <c r="H189" s="47">
        <f t="shared" si="77"/>
        <v>96.982356279670398</v>
      </c>
    </row>
    <row r="190" spans="1:8" s="43" customFormat="1" ht="11.25" customHeight="1" x14ac:dyDescent="0.2">
      <c r="A190" s="50" t="s">
        <v>227</v>
      </c>
      <c r="B190" s="51">
        <v>981742.14000000013</v>
      </c>
      <c r="C190" s="52">
        <v>715672.91985000006</v>
      </c>
      <c r="D190" s="51">
        <v>13479.010289999998</v>
      </c>
      <c r="E190" s="52">
        <f t="shared" si="78"/>
        <v>729151.93014000007</v>
      </c>
      <c r="F190" s="52">
        <f t="shared" si="79"/>
        <v>252590.20986000006</v>
      </c>
      <c r="G190" s="52">
        <f t="shared" si="80"/>
        <v>266069.22015000007</v>
      </c>
      <c r="H190" s="47">
        <f t="shared" si="77"/>
        <v>74.271226672616905</v>
      </c>
    </row>
    <row r="191" spans="1:8" s="43" customFormat="1" ht="11.25" customHeight="1" x14ac:dyDescent="0.2">
      <c r="A191" s="50" t="s">
        <v>228</v>
      </c>
      <c r="B191" s="51">
        <v>5912538.6370000001</v>
      </c>
      <c r="C191" s="52">
        <v>5826847.0183100002</v>
      </c>
      <c r="D191" s="51">
        <v>35189.411789999998</v>
      </c>
      <c r="E191" s="52">
        <f t="shared" si="78"/>
        <v>5862036.4301000005</v>
      </c>
      <c r="F191" s="52">
        <f t="shared" si="79"/>
        <v>50502.206899999641</v>
      </c>
      <c r="G191" s="52">
        <f t="shared" si="80"/>
        <v>85691.618689999916</v>
      </c>
      <c r="H191" s="47">
        <f t="shared" si="77"/>
        <v>99.145845634158519</v>
      </c>
    </row>
    <row r="192" spans="1:8" s="43" customFormat="1" ht="11.25" customHeight="1" x14ac:dyDescent="0.2">
      <c r="A192" s="50" t="s">
        <v>229</v>
      </c>
      <c r="B192" s="51">
        <v>18786.480070000001</v>
      </c>
      <c r="C192" s="52">
        <v>16338.922</v>
      </c>
      <c r="D192" s="51">
        <v>783.58084999999994</v>
      </c>
      <c r="E192" s="52">
        <f t="shared" si="78"/>
        <v>17122.502850000001</v>
      </c>
      <c r="F192" s="52">
        <f t="shared" si="79"/>
        <v>1663.9772200000007</v>
      </c>
      <c r="G192" s="52">
        <f t="shared" si="80"/>
        <v>2447.558070000001</v>
      </c>
      <c r="H192" s="47">
        <f t="shared" si="77"/>
        <v>91.142687646648639</v>
      </c>
    </row>
    <row r="193" spans="1:8" s="43" customFormat="1" ht="11.25" customHeight="1" x14ac:dyDescent="0.2">
      <c r="A193" s="60"/>
      <c r="B193" s="91"/>
      <c r="C193" s="91"/>
      <c r="D193" s="91"/>
      <c r="E193" s="91"/>
      <c r="F193" s="91"/>
      <c r="G193" s="91"/>
      <c r="H193" s="47"/>
    </row>
    <row r="194" spans="1:8" s="43" customFormat="1" ht="11.25" customHeight="1" x14ac:dyDescent="0.2">
      <c r="A194" s="45" t="s">
        <v>230</v>
      </c>
      <c r="B194" s="92">
        <f t="shared" ref="B194:G194" si="81">SUM(B195:B200)</f>
        <v>4740741.6310800016</v>
      </c>
      <c r="C194" s="93">
        <f t="shared" si="81"/>
        <v>3206349.2061199993</v>
      </c>
      <c r="D194" s="92">
        <f t="shared" si="81"/>
        <v>39513.05788</v>
      </c>
      <c r="E194" s="93">
        <f t="shared" si="81"/>
        <v>3245862.2639999995</v>
      </c>
      <c r="F194" s="93">
        <f t="shared" si="81"/>
        <v>1494879.3670800021</v>
      </c>
      <c r="G194" s="93">
        <f t="shared" si="81"/>
        <v>1534392.4249600023</v>
      </c>
      <c r="H194" s="53">
        <f t="shared" ref="H194:H200" si="82">E194/B194*100</f>
        <v>68.467394272666795</v>
      </c>
    </row>
    <row r="195" spans="1:8" s="43" customFormat="1" ht="11.25" customHeight="1" x14ac:dyDescent="0.2">
      <c r="A195" s="50" t="s">
        <v>231</v>
      </c>
      <c r="B195" s="51">
        <v>1150785.5151100017</v>
      </c>
      <c r="C195" s="52">
        <v>1000437.3612399993</v>
      </c>
      <c r="D195" s="51">
        <v>15724.450249999994</v>
      </c>
      <c r="E195" s="52">
        <f t="shared" ref="E195:E200" si="83">SUM(C195:D195)</f>
        <v>1016161.8114899993</v>
      </c>
      <c r="F195" s="52">
        <f t="shared" ref="F195:F200" si="84">B195-E195</f>
        <v>134623.70362000237</v>
      </c>
      <c r="G195" s="52">
        <f t="shared" ref="G195:G200" si="85">B195-C195</f>
        <v>150348.15387000237</v>
      </c>
      <c r="H195" s="47">
        <f t="shared" si="82"/>
        <v>88.301581671617242</v>
      </c>
    </row>
    <row r="196" spans="1:8" s="43" customFormat="1" ht="11.25" customHeight="1" x14ac:dyDescent="0.2">
      <c r="A196" s="50" t="s">
        <v>232</v>
      </c>
      <c r="B196" s="51">
        <v>22287.054000000004</v>
      </c>
      <c r="C196" s="52">
        <v>19931.728050000002</v>
      </c>
      <c r="D196" s="51">
        <v>164.50085000000001</v>
      </c>
      <c r="E196" s="52">
        <f t="shared" si="83"/>
        <v>20096.228900000002</v>
      </c>
      <c r="F196" s="52">
        <f t="shared" si="84"/>
        <v>2190.8251000000018</v>
      </c>
      <c r="G196" s="52">
        <f t="shared" si="85"/>
        <v>2355.3259500000022</v>
      </c>
      <c r="H196" s="47">
        <f t="shared" si="82"/>
        <v>90.169965487587547</v>
      </c>
    </row>
    <row r="197" spans="1:8" s="43" customFormat="1" ht="11.25" customHeight="1" x14ac:dyDescent="0.2">
      <c r="A197" s="50" t="s">
        <v>233</v>
      </c>
      <c r="B197" s="51">
        <v>90697</v>
      </c>
      <c r="C197" s="52">
        <v>82112.937669999999</v>
      </c>
      <c r="D197" s="51">
        <v>11.239709999999999</v>
      </c>
      <c r="E197" s="52">
        <f t="shared" si="83"/>
        <v>82124.177379999994</v>
      </c>
      <c r="F197" s="52">
        <f t="shared" si="84"/>
        <v>8572.8226200000063</v>
      </c>
      <c r="G197" s="52">
        <f t="shared" si="85"/>
        <v>8584.0623300000007</v>
      </c>
      <c r="H197" s="47">
        <f t="shared" si="82"/>
        <v>90.547843236270211</v>
      </c>
    </row>
    <row r="198" spans="1:8" s="43" customFormat="1" ht="11.25" customHeight="1" x14ac:dyDescent="0.2">
      <c r="A198" s="50" t="s">
        <v>333</v>
      </c>
      <c r="B198" s="51">
        <v>26412.907999999996</v>
      </c>
      <c r="C198" s="52">
        <v>21747.960689999996</v>
      </c>
      <c r="D198" s="51">
        <v>1370.0422800000001</v>
      </c>
      <c r="E198" s="52">
        <f t="shared" si="83"/>
        <v>23118.002969999998</v>
      </c>
      <c r="F198" s="52">
        <f t="shared" si="84"/>
        <v>3294.9050299999981</v>
      </c>
      <c r="G198" s="52">
        <f t="shared" si="85"/>
        <v>4664.9473099999996</v>
      </c>
      <c r="H198" s="47">
        <f t="shared" si="82"/>
        <v>87.52539845290795</v>
      </c>
    </row>
    <row r="199" spans="1:8" s="43" customFormat="1" ht="11.25" customHeight="1" x14ac:dyDescent="0.2">
      <c r="A199" s="50" t="s">
        <v>234</v>
      </c>
      <c r="B199" s="51">
        <v>46835.343000000001</v>
      </c>
      <c r="C199" s="52">
        <v>43472.541250000002</v>
      </c>
      <c r="D199" s="51">
        <v>2542.8127599999998</v>
      </c>
      <c r="E199" s="52">
        <f t="shared" si="83"/>
        <v>46015.354010000003</v>
      </c>
      <c r="F199" s="52">
        <f t="shared" si="84"/>
        <v>819.98898999999801</v>
      </c>
      <c r="G199" s="52">
        <f t="shared" si="85"/>
        <v>3362.8017499999987</v>
      </c>
      <c r="H199" s="47">
        <f t="shared" si="82"/>
        <v>98.249208957432003</v>
      </c>
    </row>
    <row r="200" spans="1:8" s="43" customFormat="1" ht="11.25" customHeight="1" x14ac:dyDescent="0.2">
      <c r="A200" s="50" t="s">
        <v>235</v>
      </c>
      <c r="B200" s="51">
        <v>3403723.81097</v>
      </c>
      <c r="C200" s="52">
        <v>2038646.6772200002</v>
      </c>
      <c r="D200" s="51">
        <v>19700.012030000005</v>
      </c>
      <c r="E200" s="52">
        <f t="shared" si="83"/>
        <v>2058346.6892500003</v>
      </c>
      <c r="F200" s="52">
        <f t="shared" si="84"/>
        <v>1345377.1217199997</v>
      </c>
      <c r="G200" s="52">
        <f t="shared" si="85"/>
        <v>1365077.1337499998</v>
      </c>
      <c r="H200" s="47">
        <f t="shared" si="82"/>
        <v>60.473375736776028</v>
      </c>
    </row>
    <row r="201" spans="1:8" s="43" customFormat="1" ht="11.25" customHeight="1" x14ac:dyDescent="0.2">
      <c r="A201" s="60"/>
      <c r="B201" s="56"/>
      <c r="C201" s="56"/>
      <c r="D201" s="56"/>
      <c r="E201" s="56"/>
      <c r="F201" s="56"/>
      <c r="G201" s="56"/>
      <c r="H201" s="47"/>
    </row>
    <row r="202" spans="1:8" s="43" customFormat="1" ht="11.25" customHeight="1" x14ac:dyDescent="0.2">
      <c r="A202" s="45" t="s">
        <v>236</v>
      </c>
      <c r="B202" s="90">
        <f t="shared" ref="B202:G202" si="86">SUM(B203:B209)</f>
        <v>841751.85099999991</v>
      </c>
      <c r="C202" s="58">
        <f t="shared" si="86"/>
        <v>714742.14859</v>
      </c>
      <c r="D202" s="90">
        <f t="shared" si="86"/>
        <v>5424.8304900000003</v>
      </c>
      <c r="E202" s="58">
        <f t="shared" si="86"/>
        <v>720166.97908000008</v>
      </c>
      <c r="F202" s="58">
        <f t="shared" si="86"/>
        <v>121584.87191999998</v>
      </c>
      <c r="G202" s="58">
        <f t="shared" si="86"/>
        <v>127009.70240999997</v>
      </c>
      <c r="H202" s="53">
        <f t="shared" ref="H202:H209" si="87">E202/B202*100</f>
        <v>85.555734534404976</v>
      </c>
    </row>
    <row r="203" spans="1:8" s="43" customFormat="1" ht="11.25" customHeight="1" x14ac:dyDescent="0.2">
      <c r="A203" s="50" t="s">
        <v>237</v>
      </c>
      <c r="B203" s="51">
        <v>197524.06499999994</v>
      </c>
      <c r="C203" s="52">
        <v>164225.50475999998</v>
      </c>
      <c r="D203" s="51">
        <v>2229.9443600000004</v>
      </c>
      <c r="E203" s="52">
        <f t="shared" ref="E203:E209" si="88">SUM(C203:D203)</f>
        <v>166455.44911999998</v>
      </c>
      <c r="F203" s="52">
        <f t="shared" ref="F203:F209" si="89">B203-E203</f>
        <v>31068.615879999968</v>
      </c>
      <c r="G203" s="52">
        <f t="shared" ref="G203:G209" si="90">B203-C203</f>
        <v>33298.560239999963</v>
      </c>
      <c r="H203" s="47">
        <f t="shared" si="87"/>
        <v>84.270971802853495</v>
      </c>
    </row>
    <row r="204" spans="1:8" s="43" customFormat="1" ht="11.25" customHeight="1" x14ac:dyDescent="0.2">
      <c r="A204" s="50" t="s">
        <v>238</v>
      </c>
      <c r="B204" s="51">
        <v>223696.54400000002</v>
      </c>
      <c r="C204" s="52">
        <v>200702.16836000001</v>
      </c>
      <c r="D204" s="51">
        <v>809.24205000000006</v>
      </c>
      <c r="E204" s="52">
        <f t="shared" si="88"/>
        <v>201511.41041000001</v>
      </c>
      <c r="F204" s="52">
        <f t="shared" si="89"/>
        <v>22185.133590000012</v>
      </c>
      <c r="G204" s="52">
        <f t="shared" si="90"/>
        <v>22994.375640000013</v>
      </c>
      <c r="H204" s="47">
        <f t="shared" si="87"/>
        <v>90.082487108070836</v>
      </c>
    </row>
    <row r="205" spans="1:8" s="43" customFormat="1" ht="11.25" customHeight="1" x14ac:dyDescent="0.2">
      <c r="A205" s="50" t="s">
        <v>239</v>
      </c>
      <c r="B205" s="51">
        <v>26691.300000000003</v>
      </c>
      <c r="C205" s="52">
        <v>26461.038940000002</v>
      </c>
      <c r="D205" s="51">
        <v>223.96065999999999</v>
      </c>
      <c r="E205" s="52">
        <f t="shared" si="88"/>
        <v>26684.999600000003</v>
      </c>
      <c r="F205" s="52">
        <f t="shared" si="89"/>
        <v>6.3004000000000815</v>
      </c>
      <c r="G205" s="52">
        <f t="shared" si="90"/>
        <v>230.26106000000073</v>
      </c>
      <c r="H205" s="47">
        <f t="shared" si="87"/>
        <v>99.976395304837155</v>
      </c>
    </row>
    <row r="206" spans="1:8" s="43" customFormat="1" ht="11.25" customHeight="1" x14ac:dyDescent="0.2">
      <c r="A206" s="50" t="s">
        <v>240</v>
      </c>
      <c r="B206" s="51">
        <v>10757</v>
      </c>
      <c r="C206" s="52">
        <v>0</v>
      </c>
      <c r="D206" s="51">
        <v>0</v>
      </c>
      <c r="E206" s="52">
        <f t="shared" si="88"/>
        <v>0</v>
      </c>
      <c r="F206" s="52">
        <f t="shared" si="89"/>
        <v>10757</v>
      </c>
      <c r="G206" s="52">
        <f t="shared" si="90"/>
        <v>10757</v>
      </c>
      <c r="H206" s="47">
        <f t="shared" si="87"/>
        <v>0</v>
      </c>
    </row>
    <row r="207" spans="1:8" s="43" customFormat="1" ht="11.25" customHeight="1" x14ac:dyDescent="0.2">
      <c r="A207" s="50" t="s">
        <v>241</v>
      </c>
      <c r="B207" s="51">
        <v>66985.087</v>
      </c>
      <c r="C207" s="52">
        <v>64774.72494</v>
      </c>
      <c r="D207" s="51">
        <v>517.73105999999996</v>
      </c>
      <c r="E207" s="52">
        <f t="shared" si="88"/>
        <v>65292.455999999998</v>
      </c>
      <c r="F207" s="52">
        <f t="shared" si="89"/>
        <v>1692.6310000000012</v>
      </c>
      <c r="G207" s="52">
        <f t="shared" si="90"/>
        <v>2210.3620599999995</v>
      </c>
      <c r="H207" s="47">
        <f t="shared" si="87"/>
        <v>97.473122636983362</v>
      </c>
    </row>
    <row r="208" spans="1:8" s="43" customFormat="1" ht="11.25" customHeight="1" x14ac:dyDescent="0.2">
      <c r="A208" s="50" t="s">
        <v>242</v>
      </c>
      <c r="B208" s="51">
        <v>189124.81300000002</v>
      </c>
      <c r="C208" s="52">
        <v>175729.57555000001</v>
      </c>
      <c r="D208" s="51">
        <v>249.60785999999999</v>
      </c>
      <c r="E208" s="52">
        <f t="shared" si="88"/>
        <v>175979.18341</v>
      </c>
      <c r="F208" s="52">
        <f t="shared" si="89"/>
        <v>13145.629590000026</v>
      </c>
      <c r="G208" s="52">
        <f t="shared" si="90"/>
        <v>13395.237450000015</v>
      </c>
      <c r="H208" s="47">
        <f t="shared" si="87"/>
        <v>93.049230621050228</v>
      </c>
    </row>
    <row r="209" spans="1:8" s="43" customFormat="1" ht="11.25" customHeight="1" x14ac:dyDescent="0.2">
      <c r="A209" s="50" t="s">
        <v>243</v>
      </c>
      <c r="B209" s="51">
        <v>126973.04199999999</v>
      </c>
      <c r="C209" s="52">
        <v>82849.136040000012</v>
      </c>
      <c r="D209" s="51">
        <v>1394.3444999999999</v>
      </c>
      <c r="E209" s="52">
        <f t="shared" si="88"/>
        <v>84243.480540000019</v>
      </c>
      <c r="F209" s="52">
        <f t="shared" si="89"/>
        <v>42729.561459999968</v>
      </c>
      <c r="G209" s="52">
        <f t="shared" si="90"/>
        <v>44123.905959999975</v>
      </c>
      <c r="H209" s="47">
        <f t="shared" si="87"/>
        <v>66.34753268335497</v>
      </c>
    </row>
    <row r="210" spans="1:8" s="43" customFormat="1" ht="11.25" customHeight="1" x14ac:dyDescent="0.2">
      <c r="A210" s="60"/>
      <c r="B210" s="91"/>
      <c r="C210" s="91"/>
      <c r="D210" s="91"/>
      <c r="E210" s="91"/>
      <c r="F210" s="91"/>
      <c r="G210" s="91"/>
      <c r="H210" s="47"/>
    </row>
    <row r="211" spans="1:8" s="43" customFormat="1" ht="11.25" customHeight="1" x14ac:dyDescent="0.2">
      <c r="A211" s="45" t="s">
        <v>244</v>
      </c>
      <c r="B211" s="92">
        <f t="shared" ref="B211:G211" si="91">SUM(B212:B226)+SUM(B231:B241)</f>
        <v>29261169.424739983</v>
      </c>
      <c r="C211" s="93">
        <f t="shared" si="91"/>
        <v>22892301.832149986</v>
      </c>
      <c r="D211" s="92">
        <f t="shared" si="91"/>
        <v>2379498.3577299998</v>
      </c>
      <c r="E211" s="93">
        <f t="shared" si="91"/>
        <v>25271800.189879991</v>
      </c>
      <c r="F211" s="93">
        <f t="shared" si="91"/>
        <v>3989369.2348599904</v>
      </c>
      <c r="G211" s="93">
        <f t="shared" si="91"/>
        <v>6368867.5925899912</v>
      </c>
      <c r="H211" s="53">
        <f t="shared" ref="H211:H241" si="92">E211/B211*100</f>
        <v>86.366336980752976</v>
      </c>
    </row>
    <row r="212" spans="1:8" s="43" customFormat="1" ht="11.25" customHeight="1" x14ac:dyDescent="0.2">
      <c r="A212" s="50" t="s">
        <v>245</v>
      </c>
      <c r="B212" s="51">
        <v>32038.2</v>
      </c>
      <c r="C212" s="52">
        <v>25947.669809999999</v>
      </c>
      <c r="D212" s="51">
        <v>0</v>
      </c>
      <c r="E212" s="52">
        <f t="shared" ref="E212:E225" si="93">SUM(C212:D212)</f>
        <v>25947.669809999999</v>
      </c>
      <c r="F212" s="52">
        <f t="shared" ref="F212:F225" si="94">B212-E212</f>
        <v>6090.5301900000013</v>
      </c>
      <c r="G212" s="52">
        <f t="shared" ref="G212:G225" si="95">B212-C212</f>
        <v>6090.5301900000013</v>
      </c>
      <c r="H212" s="47">
        <f t="shared" si="92"/>
        <v>80.989786598498043</v>
      </c>
    </row>
    <row r="213" spans="1:8" s="43" customFormat="1" ht="11.25" customHeight="1" x14ac:dyDescent="0.2">
      <c r="A213" s="50" t="s">
        <v>246</v>
      </c>
      <c r="B213" s="51">
        <v>65798.156000000003</v>
      </c>
      <c r="C213" s="52">
        <v>61919.644079999998</v>
      </c>
      <c r="D213" s="51">
        <v>61.071750000000002</v>
      </c>
      <c r="E213" s="52">
        <f t="shared" si="93"/>
        <v>61980.715830000001</v>
      </c>
      <c r="F213" s="52">
        <f t="shared" si="94"/>
        <v>3817.4401700000017</v>
      </c>
      <c r="G213" s="52">
        <f t="shared" si="95"/>
        <v>3878.5119200000045</v>
      </c>
      <c r="H213" s="47">
        <f t="shared" si="92"/>
        <v>94.198256604637976</v>
      </c>
    </row>
    <row r="214" spans="1:8" s="43" customFormat="1" ht="11.25" customHeight="1" x14ac:dyDescent="0.2">
      <c r="A214" s="50" t="s">
        <v>247</v>
      </c>
      <c r="B214" s="51">
        <v>60762.103000000003</v>
      </c>
      <c r="C214" s="52">
        <v>49749.148070000003</v>
      </c>
      <c r="D214" s="51">
        <v>2139.4013199999999</v>
      </c>
      <c r="E214" s="52">
        <f t="shared" si="93"/>
        <v>51888.54939</v>
      </c>
      <c r="F214" s="52">
        <f t="shared" si="94"/>
        <v>8873.5536100000027</v>
      </c>
      <c r="G214" s="52">
        <f t="shared" si="95"/>
        <v>11012.95493</v>
      </c>
      <c r="H214" s="47">
        <f t="shared" si="92"/>
        <v>85.396236845192803</v>
      </c>
    </row>
    <row r="215" spans="1:8" s="43" customFormat="1" ht="11.25" customHeight="1" x14ac:dyDescent="0.2">
      <c r="A215" s="50" t="s">
        <v>248</v>
      </c>
      <c r="B215" s="51">
        <v>20525445.586089984</v>
      </c>
      <c r="C215" s="52">
        <v>17391490.315129992</v>
      </c>
      <c r="D215" s="51">
        <v>585740.30905000027</v>
      </c>
      <c r="E215" s="52">
        <f t="shared" si="93"/>
        <v>17977230.624179993</v>
      </c>
      <c r="F215" s="52">
        <f t="shared" si="94"/>
        <v>2548214.9619099908</v>
      </c>
      <c r="G215" s="52">
        <f t="shared" si="95"/>
        <v>3133955.270959992</v>
      </c>
      <c r="H215" s="47">
        <f t="shared" si="92"/>
        <v>87.585093092269304</v>
      </c>
    </row>
    <row r="216" spans="1:8" s="43" customFormat="1" ht="11.25" customHeight="1" x14ac:dyDescent="0.2">
      <c r="A216" s="50" t="s">
        <v>250</v>
      </c>
      <c r="B216" s="51">
        <v>48472.25499999999</v>
      </c>
      <c r="C216" s="52">
        <v>45928.690360000001</v>
      </c>
      <c r="D216" s="51">
        <v>891.42291</v>
      </c>
      <c r="E216" s="52">
        <f t="shared" si="93"/>
        <v>46820.113270000002</v>
      </c>
      <c r="F216" s="52">
        <f t="shared" si="94"/>
        <v>1652.1417299999885</v>
      </c>
      <c r="G216" s="52">
        <f t="shared" si="95"/>
        <v>2543.5646399999896</v>
      </c>
      <c r="H216" s="47">
        <f t="shared" si="92"/>
        <v>96.591572374753383</v>
      </c>
    </row>
    <row r="217" spans="1:8" s="43" customFormat="1" ht="11.25" customHeight="1" x14ac:dyDescent="0.2">
      <c r="A217" s="50" t="s">
        <v>251</v>
      </c>
      <c r="B217" s="51">
        <v>105252.37700000002</v>
      </c>
      <c r="C217" s="52">
        <v>91748.026750000005</v>
      </c>
      <c r="D217" s="51">
        <v>106.05114999999999</v>
      </c>
      <c r="E217" s="52">
        <f t="shared" si="93"/>
        <v>91854.077900000004</v>
      </c>
      <c r="F217" s="52">
        <f t="shared" si="94"/>
        <v>13398.299100000018</v>
      </c>
      <c r="G217" s="52">
        <f t="shared" si="95"/>
        <v>13504.350250000018</v>
      </c>
      <c r="H217" s="47">
        <f t="shared" si="92"/>
        <v>87.270312099459744</v>
      </c>
    </row>
    <row r="218" spans="1:8" s="43" customFormat="1" ht="11.25" customHeight="1" x14ac:dyDescent="0.2">
      <c r="A218" s="50" t="s">
        <v>252</v>
      </c>
      <c r="B218" s="51">
        <v>303794.70300000004</v>
      </c>
      <c r="C218" s="52">
        <v>234254.24916000001</v>
      </c>
      <c r="D218" s="51">
        <v>2808.3194399999998</v>
      </c>
      <c r="E218" s="52">
        <f t="shared" si="93"/>
        <v>237062.5686</v>
      </c>
      <c r="F218" s="52">
        <f t="shared" si="94"/>
        <v>66732.134400000039</v>
      </c>
      <c r="G218" s="52">
        <f t="shared" si="95"/>
        <v>69540.453840000031</v>
      </c>
      <c r="H218" s="47">
        <f t="shared" si="92"/>
        <v>78.033805809971597</v>
      </c>
    </row>
    <row r="219" spans="1:8" s="43" customFormat="1" ht="11.25" customHeight="1" x14ac:dyDescent="0.2">
      <c r="A219" s="50" t="s">
        <v>253</v>
      </c>
      <c r="B219" s="51">
        <v>166137.28999999998</v>
      </c>
      <c r="C219" s="52">
        <v>137298.40518</v>
      </c>
      <c r="D219" s="51">
        <v>16332.115460000001</v>
      </c>
      <c r="E219" s="52">
        <f t="shared" si="93"/>
        <v>153630.52064</v>
      </c>
      <c r="F219" s="52">
        <f t="shared" si="94"/>
        <v>12506.769359999977</v>
      </c>
      <c r="G219" s="52">
        <f t="shared" si="95"/>
        <v>28838.884819999977</v>
      </c>
      <c r="H219" s="47">
        <f t="shared" si="92"/>
        <v>92.472027586341412</v>
      </c>
    </row>
    <row r="220" spans="1:8" s="43" customFormat="1" ht="11.25" customHeight="1" x14ac:dyDescent="0.2">
      <c r="A220" s="50" t="s">
        <v>254</v>
      </c>
      <c r="B220" s="51">
        <v>67618.692999999999</v>
      </c>
      <c r="C220" s="52">
        <v>54631.829880000005</v>
      </c>
      <c r="D220" s="51">
        <v>58.62426</v>
      </c>
      <c r="E220" s="52">
        <f t="shared" si="93"/>
        <v>54690.454140000002</v>
      </c>
      <c r="F220" s="52">
        <f t="shared" si="94"/>
        <v>12928.238859999998</v>
      </c>
      <c r="G220" s="52">
        <f t="shared" si="95"/>
        <v>12986.863119999995</v>
      </c>
      <c r="H220" s="47">
        <f t="shared" si="92"/>
        <v>80.880673248150487</v>
      </c>
    </row>
    <row r="221" spans="1:8" s="43" customFormat="1" ht="11.25" customHeight="1" x14ac:dyDescent="0.2">
      <c r="A221" s="50" t="s">
        <v>255</v>
      </c>
      <c r="B221" s="51">
        <v>105207.36900000001</v>
      </c>
      <c r="C221" s="52">
        <v>81606.453739999997</v>
      </c>
      <c r="D221" s="51">
        <v>1472.77368</v>
      </c>
      <c r="E221" s="52">
        <f t="shared" si="93"/>
        <v>83079.227419999996</v>
      </c>
      <c r="F221" s="52">
        <f t="shared" si="94"/>
        <v>22128.14158000001</v>
      </c>
      <c r="G221" s="52">
        <f t="shared" si="95"/>
        <v>23600.915260000009</v>
      </c>
      <c r="H221" s="47">
        <f t="shared" si="92"/>
        <v>78.967118187320125</v>
      </c>
    </row>
    <row r="222" spans="1:8" s="43" customFormat="1" ht="11.25" customHeight="1" x14ac:dyDescent="0.2">
      <c r="A222" s="50" t="s">
        <v>256</v>
      </c>
      <c r="B222" s="51">
        <v>425507.32724999997</v>
      </c>
      <c r="C222" s="52">
        <v>355883.70478999999</v>
      </c>
      <c r="D222" s="51">
        <v>3911.4316600000002</v>
      </c>
      <c r="E222" s="52">
        <f t="shared" si="93"/>
        <v>359795.13644999999</v>
      </c>
      <c r="F222" s="52">
        <f t="shared" si="94"/>
        <v>65712.190799999982</v>
      </c>
      <c r="G222" s="52">
        <f t="shared" si="95"/>
        <v>69623.622459999984</v>
      </c>
      <c r="H222" s="47">
        <f t="shared" si="92"/>
        <v>84.556742835736927</v>
      </c>
    </row>
    <row r="223" spans="1:8" s="43" customFormat="1" ht="11.25" customHeight="1" x14ac:dyDescent="0.2">
      <c r="A223" s="50" t="s">
        <v>257</v>
      </c>
      <c r="B223" s="51">
        <v>84466</v>
      </c>
      <c r="C223" s="52">
        <v>63448.31121</v>
      </c>
      <c r="D223" s="51">
        <v>8316.5733499999988</v>
      </c>
      <c r="E223" s="52">
        <f t="shared" si="93"/>
        <v>71764.884560000006</v>
      </c>
      <c r="F223" s="52">
        <f t="shared" si="94"/>
        <v>12701.115439999994</v>
      </c>
      <c r="G223" s="52">
        <f t="shared" si="95"/>
        <v>21017.68879</v>
      </c>
      <c r="H223" s="47">
        <f t="shared" si="92"/>
        <v>84.96304378092961</v>
      </c>
    </row>
    <row r="224" spans="1:8" s="43" customFormat="1" ht="11.25" customHeight="1" x14ac:dyDescent="0.2">
      <c r="A224" s="50" t="s">
        <v>258</v>
      </c>
      <c r="B224" s="51">
        <v>92369.051999999996</v>
      </c>
      <c r="C224" s="52">
        <v>78524.20306</v>
      </c>
      <c r="D224" s="51">
        <v>5176.5374099999999</v>
      </c>
      <c r="E224" s="52">
        <f t="shared" si="93"/>
        <v>83700.740470000004</v>
      </c>
      <c r="F224" s="52">
        <f t="shared" si="94"/>
        <v>8668.3115299999918</v>
      </c>
      <c r="G224" s="52">
        <f t="shared" si="95"/>
        <v>13844.848939999996</v>
      </c>
      <c r="H224" s="47">
        <f t="shared" si="92"/>
        <v>90.6155672897888</v>
      </c>
    </row>
    <row r="225" spans="1:8" s="43" customFormat="1" ht="11.25" customHeight="1" x14ac:dyDescent="0.2">
      <c r="A225" s="50" t="s">
        <v>259</v>
      </c>
      <c r="B225" s="51">
        <v>63855.307999999997</v>
      </c>
      <c r="C225" s="52">
        <v>39710.659639999998</v>
      </c>
      <c r="D225" s="51">
        <v>84.989170000000001</v>
      </c>
      <c r="E225" s="52">
        <f t="shared" si="93"/>
        <v>39795.648809999999</v>
      </c>
      <c r="F225" s="52">
        <f t="shared" si="94"/>
        <v>24059.659189999998</v>
      </c>
      <c r="G225" s="52">
        <f t="shared" si="95"/>
        <v>24144.648359999999</v>
      </c>
      <c r="H225" s="47">
        <f t="shared" si="92"/>
        <v>62.321598715019903</v>
      </c>
    </row>
    <row r="226" spans="1:8" s="43" customFormat="1" ht="11.25" customHeight="1" x14ac:dyDescent="0.2">
      <c r="A226" s="50" t="s">
        <v>260</v>
      </c>
      <c r="B226" s="90">
        <f t="shared" ref="B226:G226" si="96">SUM(B227:B230)</f>
        <v>1381370.0079999999</v>
      </c>
      <c r="C226" s="58">
        <f t="shared" si="96"/>
        <v>1220587.4326800001</v>
      </c>
      <c r="D226" s="90">
        <f t="shared" si="96"/>
        <v>5631.1808300000002</v>
      </c>
      <c r="E226" s="58">
        <f t="shared" si="96"/>
        <v>1226218.6135100001</v>
      </c>
      <c r="F226" s="58">
        <f t="shared" si="96"/>
        <v>155151.39448999989</v>
      </c>
      <c r="G226" s="58">
        <f t="shared" si="96"/>
        <v>160782.57531999983</v>
      </c>
      <c r="H226" s="53">
        <f t="shared" si="92"/>
        <v>88.768295707054335</v>
      </c>
    </row>
    <row r="227" spans="1:8" s="43" customFormat="1" ht="11.25" customHeight="1" x14ac:dyDescent="0.2">
      <c r="A227" s="50" t="s">
        <v>261</v>
      </c>
      <c r="B227" s="51">
        <v>565107.59199999995</v>
      </c>
      <c r="C227" s="52">
        <v>520748.51303000003</v>
      </c>
      <c r="D227" s="51">
        <v>2235.7477599999997</v>
      </c>
      <c r="E227" s="52">
        <f t="shared" ref="E227:E241" si="97">SUM(C227:D227)</f>
        <v>522984.26079000003</v>
      </c>
      <c r="F227" s="52">
        <f t="shared" ref="F227:F241" si="98">B227-E227</f>
        <v>42123.331209999917</v>
      </c>
      <c r="G227" s="52">
        <f t="shared" ref="G227:G241" si="99">B227-C227</f>
        <v>44359.078969999915</v>
      </c>
      <c r="H227" s="47">
        <f t="shared" si="92"/>
        <v>92.545962608479712</v>
      </c>
    </row>
    <row r="228" spans="1:8" s="43" customFormat="1" ht="11.25" customHeight="1" x14ac:dyDescent="0.2">
      <c r="A228" s="50" t="s">
        <v>351</v>
      </c>
      <c r="B228" s="51">
        <v>237091.12600000002</v>
      </c>
      <c r="C228" s="52">
        <v>234682.86537000001</v>
      </c>
      <c r="D228" s="51">
        <v>496.43725000000001</v>
      </c>
      <c r="E228" s="52">
        <f t="shared" si="97"/>
        <v>235179.30262</v>
      </c>
      <c r="F228" s="52">
        <f t="shared" si="98"/>
        <v>1911.8233800000162</v>
      </c>
      <c r="G228" s="52">
        <f t="shared" si="99"/>
        <v>2408.2606300000043</v>
      </c>
      <c r="H228" s="47">
        <f t="shared" si="92"/>
        <v>99.193633514566883</v>
      </c>
    </row>
    <row r="229" spans="1:8" s="43" customFormat="1" ht="11.25" customHeight="1" x14ac:dyDescent="0.2">
      <c r="A229" s="50" t="s">
        <v>262</v>
      </c>
      <c r="B229" s="51">
        <v>117441.427</v>
      </c>
      <c r="C229" s="52">
        <v>114128.12147</v>
      </c>
      <c r="D229" s="51">
        <v>1896.04159</v>
      </c>
      <c r="E229" s="52">
        <f t="shared" si="97"/>
        <v>116024.16305999999</v>
      </c>
      <c r="F229" s="52">
        <f t="shared" si="98"/>
        <v>1417.2639400000044</v>
      </c>
      <c r="G229" s="52">
        <f t="shared" si="99"/>
        <v>3313.3055299999978</v>
      </c>
      <c r="H229" s="47">
        <f t="shared" si="92"/>
        <v>98.793216349457339</v>
      </c>
    </row>
    <row r="230" spans="1:8" s="43" customFormat="1" ht="11.25" customHeight="1" x14ac:dyDescent="0.2">
      <c r="A230" s="50" t="s">
        <v>352</v>
      </c>
      <c r="B230" s="51">
        <v>461729.86299999995</v>
      </c>
      <c r="C230" s="52">
        <v>351027.93281000003</v>
      </c>
      <c r="D230" s="51">
        <v>1002.9542299999999</v>
      </c>
      <c r="E230" s="52">
        <f t="shared" si="97"/>
        <v>352030.88704</v>
      </c>
      <c r="F230" s="52">
        <f t="shared" si="98"/>
        <v>109698.97595999995</v>
      </c>
      <c r="G230" s="52">
        <f t="shared" si="99"/>
        <v>110701.93018999993</v>
      </c>
      <c r="H230" s="47">
        <f t="shared" si="92"/>
        <v>76.241741167172478</v>
      </c>
    </row>
    <row r="231" spans="1:8" s="43" customFormat="1" ht="11.25" customHeight="1" x14ac:dyDescent="0.2">
      <c r="A231" s="50" t="s">
        <v>264</v>
      </c>
      <c r="B231" s="51">
        <v>492439.21100000001</v>
      </c>
      <c r="C231" s="52">
        <v>446104.92570999998</v>
      </c>
      <c r="D231" s="51">
        <v>1751.6321799999998</v>
      </c>
      <c r="E231" s="52">
        <f t="shared" si="97"/>
        <v>447856.55789</v>
      </c>
      <c r="F231" s="52">
        <f t="shared" si="98"/>
        <v>44582.653110000014</v>
      </c>
      <c r="G231" s="52">
        <f t="shared" si="99"/>
        <v>46334.285290000029</v>
      </c>
      <c r="H231" s="47">
        <f t="shared" si="92"/>
        <v>90.946567187558912</v>
      </c>
    </row>
    <row r="232" spans="1:8" s="43" customFormat="1" ht="11.25" customHeight="1" x14ac:dyDescent="0.2">
      <c r="A232" s="50" t="s">
        <v>265</v>
      </c>
      <c r="B232" s="51">
        <v>161544</v>
      </c>
      <c r="C232" s="52">
        <v>119908.78851</v>
      </c>
      <c r="D232" s="51">
        <v>830.27134000000001</v>
      </c>
      <c r="E232" s="52">
        <f t="shared" si="97"/>
        <v>120739.05985000001</v>
      </c>
      <c r="F232" s="52">
        <f t="shared" si="98"/>
        <v>40804.940149999995</v>
      </c>
      <c r="G232" s="52">
        <f t="shared" si="99"/>
        <v>41635.211490000002</v>
      </c>
      <c r="H232" s="47">
        <f t="shared" si="92"/>
        <v>74.740664989105142</v>
      </c>
    </row>
    <row r="233" spans="1:8" s="43" customFormat="1" ht="11.25" customHeight="1" x14ac:dyDescent="0.2">
      <c r="A233" s="50" t="s">
        <v>267</v>
      </c>
      <c r="B233" s="51">
        <v>388064.38199999998</v>
      </c>
      <c r="C233" s="52">
        <v>295431.63737999997</v>
      </c>
      <c r="D233" s="51">
        <v>9224.1606499999998</v>
      </c>
      <c r="E233" s="52">
        <f t="shared" si="97"/>
        <v>304655.79802999995</v>
      </c>
      <c r="F233" s="52">
        <f t="shared" si="98"/>
        <v>83408.583970000036</v>
      </c>
      <c r="G233" s="52">
        <f t="shared" si="99"/>
        <v>92632.744620000012</v>
      </c>
      <c r="H233" s="47">
        <f t="shared" si="92"/>
        <v>78.506508755034361</v>
      </c>
    </row>
    <row r="234" spans="1:8" s="43" customFormat="1" ht="11.25" customHeight="1" x14ac:dyDescent="0.2">
      <c r="A234" s="50" t="s">
        <v>353</v>
      </c>
      <c r="B234" s="51">
        <v>40006.153999999995</v>
      </c>
      <c r="C234" s="52">
        <v>38759.454340000004</v>
      </c>
      <c r="D234" s="51">
        <v>41.916989999999998</v>
      </c>
      <c r="E234" s="52">
        <f t="shared" si="97"/>
        <v>38801.371330000002</v>
      </c>
      <c r="F234" s="52">
        <f t="shared" si="98"/>
        <v>1204.7826699999932</v>
      </c>
      <c r="G234" s="52">
        <f t="shared" si="99"/>
        <v>1246.6996599999911</v>
      </c>
      <c r="H234" s="47">
        <f t="shared" si="92"/>
        <v>96.988506643252947</v>
      </c>
    </row>
    <row r="235" spans="1:8" s="43" customFormat="1" ht="11.25" customHeight="1" x14ac:dyDescent="0.2">
      <c r="A235" s="50" t="s">
        <v>268</v>
      </c>
      <c r="B235" s="51">
        <v>120318.84</v>
      </c>
      <c r="C235" s="52">
        <v>93655.902269999991</v>
      </c>
      <c r="D235" s="51">
        <v>13.9</v>
      </c>
      <c r="E235" s="52">
        <f t="shared" si="97"/>
        <v>93669.802269999986</v>
      </c>
      <c r="F235" s="52">
        <f t="shared" si="98"/>
        <v>26649.037730000011</v>
      </c>
      <c r="G235" s="52">
        <f t="shared" si="99"/>
        <v>26662.937730000005</v>
      </c>
      <c r="H235" s="47">
        <f t="shared" si="92"/>
        <v>77.851317607450326</v>
      </c>
    </row>
    <row r="236" spans="1:8" s="43" customFormat="1" ht="11.25" customHeight="1" x14ac:dyDescent="0.2">
      <c r="A236" s="50" t="s">
        <v>104</v>
      </c>
      <c r="B236" s="51">
        <v>225241.79940000002</v>
      </c>
      <c r="C236" s="52">
        <v>180227.53594999999</v>
      </c>
      <c r="D236" s="51">
        <v>2020.9827499999999</v>
      </c>
      <c r="E236" s="52">
        <f t="shared" si="97"/>
        <v>182248.51869999999</v>
      </c>
      <c r="F236" s="52">
        <f t="shared" si="98"/>
        <v>42993.280700000032</v>
      </c>
      <c r="G236" s="52">
        <f t="shared" si="99"/>
        <v>45014.263450000028</v>
      </c>
      <c r="H236" s="47">
        <f t="shared" si="92"/>
        <v>80.912388013891871</v>
      </c>
    </row>
    <row r="237" spans="1:8" s="43" customFormat="1" ht="11.25" customHeight="1" x14ac:dyDescent="0.2">
      <c r="A237" s="50" t="s">
        <v>269</v>
      </c>
      <c r="B237" s="51">
        <v>1214130.4010000001</v>
      </c>
      <c r="C237" s="52">
        <v>1184970.8432100001</v>
      </c>
      <c r="D237" s="51">
        <v>25541.374780000002</v>
      </c>
      <c r="E237" s="52">
        <f t="shared" si="97"/>
        <v>1210512.21799</v>
      </c>
      <c r="F237" s="52">
        <f t="shared" si="98"/>
        <v>3618.183010000037</v>
      </c>
      <c r="G237" s="52">
        <f t="shared" si="99"/>
        <v>29159.557789999992</v>
      </c>
      <c r="H237" s="47">
        <f t="shared" si="92"/>
        <v>99.70199387092029</v>
      </c>
    </row>
    <row r="238" spans="1:8" s="43" customFormat="1" ht="11.25" customHeight="1" x14ac:dyDescent="0.2">
      <c r="A238" s="50" t="s">
        <v>270</v>
      </c>
      <c r="B238" s="51">
        <v>93348.782999999996</v>
      </c>
      <c r="C238" s="52">
        <v>79265.330359999993</v>
      </c>
      <c r="D238" s="51">
        <v>5828.0956799999994</v>
      </c>
      <c r="E238" s="52">
        <f t="shared" si="97"/>
        <v>85093.426039999991</v>
      </c>
      <c r="F238" s="52">
        <f t="shared" si="98"/>
        <v>8255.3569600000046</v>
      </c>
      <c r="G238" s="52">
        <f t="shared" si="99"/>
        <v>14083.452640000003</v>
      </c>
      <c r="H238" s="47">
        <f t="shared" si="92"/>
        <v>91.156438579386716</v>
      </c>
    </row>
    <row r="239" spans="1:8" s="43" customFormat="1" ht="11.25" customHeight="1" x14ac:dyDescent="0.2">
      <c r="A239" s="50" t="s">
        <v>271</v>
      </c>
      <c r="B239" s="51">
        <v>2647643.0660000001</v>
      </c>
      <c r="C239" s="52">
        <v>192451.25890000002</v>
      </c>
      <c r="D239" s="51">
        <v>1694111.9132699999</v>
      </c>
      <c r="E239" s="52">
        <f t="shared" si="97"/>
        <v>1886563.1721699999</v>
      </c>
      <c r="F239" s="52">
        <f t="shared" si="98"/>
        <v>761079.89383000019</v>
      </c>
      <c r="G239" s="52">
        <f t="shared" si="99"/>
        <v>2455191.8070999999</v>
      </c>
      <c r="H239" s="47">
        <f t="shared" si="92"/>
        <v>71.254437442739487</v>
      </c>
    </row>
    <row r="240" spans="1:8" s="43" customFormat="1" ht="11.25" customHeight="1" x14ac:dyDescent="0.2">
      <c r="A240" s="50" t="s">
        <v>273</v>
      </c>
      <c r="B240" s="51">
        <v>47402</v>
      </c>
      <c r="C240" s="52">
        <v>41679.492030000001</v>
      </c>
      <c r="D240" s="51">
        <v>669.71514000000002</v>
      </c>
      <c r="E240" s="52">
        <f t="shared" si="97"/>
        <v>42349.207170000001</v>
      </c>
      <c r="F240" s="52">
        <f t="shared" si="98"/>
        <v>5052.7928299999985</v>
      </c>
      <c r="G240" s="52">
        <f t="shared" si="99"/>
        <v>5722.5079699999987</v>
      </c>
      <c r="H240" s="47">
        <f t="shared" si="92"/>
        <v>89.340549280621076</v>
      </c>
    </row>
    <row r="241" spans="1:8" s="43" customFormat="1" ht="11.25" customHeight="1" x14ac:dyDescent="0.2">
      <c r="A241" s="50" t="s">
        <v>274</v>
      </c>
      <c r="B241" s="51">
        <v>302936.36100000003</v>
      </c>
      <c r="C241" s="52">
        <v>287117.91995000001</v>
      </c>
      <c r="D241" s="51">
        <v>6733.5935099999997</v>
      </c>
      <c r="E241" s="52">
        <f t="shared" si="97"/>
        <v>293851.51345999999</v>
      </c>
      <c r="F241" s="52">
        <f t="shared" si="98"/>
        <v>9084.8475400000461</v>
      </c>
      <c r="G241" s="52">
        <f t="shared" si="99"/>
        <v>15818.441050000023</v>
      </c>
      <c r="H241" s="47">
        <f t="shared" si="92"/>
        <v>97.00107061760076</v>
      </c>
    </row>
    <row r="242" spans="1:8" s="43" customFormat="1" ht="11.25" customHeight="1" x14ac:dyDescent="0.2">
      <c r="A242" s="60"/>
      <c r="B242" s="51"/>
      <c r="C242" s="52"/>
      <c r="D242" s="51"/>
      <c r="E242" s="52"/>
      <c r="F242" s="52"/>
      <c r="G242" s="52"/>
      <c r="H242" s="47"/>
    </row>
    <row r="243" spans="1:8" s="43" customFormat="1" ht="11.25" customHeight="1" x14ac:dyDescent="0.2">
      <c r="A243" s="45" t="s">
        <v>275</v>
      </c>
      <c r="B243" s="51">
        <v>16602626.296000002</v>
      </c>
      <c r="C243" s="52">
        <v>13288319.906479999</v>
      </c>
      <c r="D243" s="51">
        <v>141303.55708</v>
      </c>
      <c r="E243" s="52">
        <f t="shared" ref="E243" si="100">SUM(C243:D243)</f>
        <v>13429623.46356</v>
      </c>
      <c r="F243" s="52">
        <f>B243-E243</f>
        <v>3173002.8324400019</v>
      </c>
      <c r="G243" s="52">
        <f>B243-C243</f>
        <v>3314306.3895200025</v>
      </c>
      <c r="H243" s="47">
        <f>E243/B243*100</f>
        <v>80.888548739999891</v>
      </c>
    </row>
    <row r="244" spans="1:8" s="43" customFormat="1" ht="11.25" customHeight="1" x14ac:dyDescent="0.2">
      <c r="A244" s="60"/>
      <c r="B244" s="51"/>
      <c r="C244" s="52"/>
      <c r="D244" s="51"/>
      <c r="E244" s="52"/>
      <c r="F244" s="52"/>
      <c r="G244" s="52"/>
      <c r="H244" s="53"/>
    </row>
    <row r="245" spans="1:8" s="43" customFormat="1" ht="11.25" customHeight="1" x14ac:dyDescent="0.2">
      <c r="A245" s="45" t="s">
        <v>276</v>
      </c>
      <c r="B245" s="51">
        <v>2465.3789999999995</v>
      </c>
      <c r="C245" s="52">
        <v>2338.9016099999999</v>
      </c>
      <c r="D245" s="51">
        <v>0</v>
      </c>
      <c r="E245" s="52">
        <f t="shared" ref="E245" si="101">SUM(C245:D245)</f>
        <v>2338.9016099999999</v>
      </c>
      <c r="F245" s="52">
        <f>B245-E245</f>
        <v>126.47738999999956</v>
      </c>
      <c r="G245" s="52">
        <f>B245-C245</f>
        <v>126.47738999999956</v>
      </c>
      <c r="H245" s="47">
        <f>E245/B245*100</f>
        <v>94.869860171600408</v>
      </c>
    </row>
    <row r="246" spans="1:8" s="43" customFormat="1" ht="11.25" customHeight="1" x14ac:dyDescent="0.2">
      <c r="A246" s="60"/>
      <c r="B246" s="56"/>
      <c r="C246" s="56"/>
      <c r="D246" s="56"/>
      <c r="E246" s="56"/>
      <c r="F246" s="56"/>
      <c r="G246" s="56"/>
      <c r="H246" s="47"/>
    </row>
    <row r="247" spans="1:8" s="43" customFormat="1" ht="11.25" customHeight="1" x14ac:dyDescent="0.2">
      <c r="A247" s="45" t="s">
        <v>277</v>
      </c>
      <c r="B247" s="90">
        <f t="shared" ref="B247:G247" si="102">SUM(B248:B252)</f>
        <v>20759704.750999998</v>
      </c>
      <c r="C247" s="58">
        <f t="shared" si="102"/>
        <v>19193055.882789999</v>
      </c>
      <c r="D247" s="90">
        <f t="shared" si="102"/>
        <v>207232.07765999998</v>
      </c>
      <c r="E247" s="58">
        <f t="shared" si="102"/>
        <v>19400287.960450005</v>
      </c>
      <c r="F247" s="58">
        <f t="shared" si="102"/>
        <v>1359416.7905499972</v>
      </c>
      <c r="G247" s="58">
        <f t="shared" si="102"/>
        <v>1566648.8682099974</v>
      </c>
      <c r="H247" s="53">
        <f t="shared" ref="H247:H252" si="103">E247/B247*100</f>
        <v>93.451656433194159</v>
      </c>
    </row>
    <row r="248" spans="1:8" s="43" customFormat="1" ht="11.25" customHeight="1" x14ac:dyDescent="0.2">
      <c r="A248" s="50" t="s">
        <v>278</v>
      </c>
      <c r="B248" s="51">
        <v>18267027.285999998</v>
      </c>
      <c r="C248" s="52">
        <v>17335750.031920001</v>
      </c>
      <c r="D248" s="51">
        <v>196070.16876999999</v>
      </c>
      <c r="E248" s="52">
        <f t="shared" ref="E248:E252" si="104">SUM(C248:D248)</f>
        <v>17531820.200690001</v>
      </c>
      <c r="F248" s="52">
        <f>B248-E248</f>
        <v>735207.0853099972</v>
      </c>
      <c r="G248" s="52">
        <f>B248-C248</f>
        <v>931277.25407999754</v>
      </c>
      <c r="H248" s="47">
        <f t="shared" si="103"/>
        <v>95.975223150438566</v>
      </c>
    </row>
    <row r="249" spans="1:8" s="43" customFormat="1" ht="11.25" customHeight="1" x14ac:dyDescent="0.2">
      <c r="A249" s="50" t="s">
        <v>279</v>
      </c>
      <c r="B249" s="51">
        <v>74285.505000000019</v>
      </c>
      <c r="C249" s="52">
        <v>71815.925329999998</v>
      </c>
      <c r="D249" s="51">
        <v>586.80252000000007</v>
      </c>
      <c r="E249" s="52">
        <f t="shared" si="104"/>
        <v>72402.727849999996</v>
      </c>
      <c r="F249" s="52">
        <f>B249-E249</f>
        <v>1882.7771500000235</v>
      </c>
      <c r="G249" s="52">
        <f>B249-C249</f>
        <v>2469.579670000021</v>
      </c>
      <c r="H249" s="47">
        <f t="shared" si="103"/>
        <v>97.465485157568736</v>
      </c>
    </row>
    <row r="250" spans="1:8" s="43" customFormat="1" ht="11.25" customHeight="1" x14ac:dyDescent="0.2">
      <c r="A250" s="50" t="s">
        <v>280</v>
      </c>
      <c r="B250" s="51">
        <v>428418.88199999998</v>
      </c>
      <c r="C250" s="52">
        <v>353942.50475999998</v>
      </c>
      <c r="D250" s="51">
        <v>4517.0151699999997</v>
      </c>
      <c r="E250" s="52">
        <f t="shared" si="104"/>
        <v>358459.51993000001</v>
      </c>
      <c r="F250" s="52">
        <f>B250-E250</f>
        <v>69959.362069999974</v>
      </c>
      <c r="G250" s="52">
        <f>B250-C250</f>
        <v>74476.377240000002</v>
      </c>
      <c r="H250" s="47">
        <f t="shared" si="103"/>
        <v>83.670336437225473</v>
      </c>
    </row>
    <row r="251" spans="1:8" s="43" customFormat="1" ht="11.25" customHeight="1" x14ac:dyDescent="0.2">
      <c r="A251" s="50" t="s">
        <v>281</v>
      </c>
      <c r="B251" s="51">
        <v>1735316.436</v>
      </c>
      <c r="C251" s="52">
        <v>1204828.20777</v>
      </c>
      <c r="D251" s="51">
        <v>2128.7503999999999</v>
      </c>
      <c r="E251" s="52">
        <f t="shared" si="104"/>
        <v>1206956.95817</v>
      </c>
      <c r="F251" s="52">
        <f>B251-E251</f>
        <v>528359.47782999999</v>
      </c>
      <c r="G251" s="52">
        <f>B251-C251</f>
        <v>530488.22823000001</v>
      </c>
      <c r="H251" s="47">
        <f t="shared" si="103"/>
        <v>69.552557281835135</v>
      </c>
    </row>
    <row r="252" spans="1:8" s="43" customFormat="1" ht="11.25" customHeight="1" x14ac:dyDescent="0.2">
      <c r="A252" s="50" t="s">
        <v>282</v>
      </c>
      <c r="B252" s="51">
        <v>254656.64199999999</v>
      </c>
      <c r="C252" s="52">
        <v>226719.21300999998</v>
      </c>
      <c r="D252" s="51">
        <v>3929.3407999999999</v>
      </c>
      <c r="E252" s="52">
        <f t="shared" si="104"/>
        <v>230648.55380999998</v>
      </c>
      <c r="F252" s="52">
        <f>B252-E252</f>
        <v>24008.088190000009</v>
      </c>
      <c r="G252" s="52">
        <f>B252-C252</f>
        <v>27937.428990000015</v>
      </c>
      <c r="H252" s="47">
        <f t="shared" si="103"/>
        <v>90.572369131451907</v>
      </c>
    </row>
    <row r="253" spans="1:8" s="43" customFormat="1" ht="11.25" customHeight="1" x14ac:dyDescent="0.2">
      <c r="A253" s="60"/>
      <c r="B253" s="56"/>
      <c r="C253" s="56"/>
      <c r="D253" s="56"/>
      <c r="E253" s="56"/>
      <c r="F253" s="56"/>
      <c r="G253" s="56"/>
      <c r="H253" s="47"/>
    </row>
    <row r="254" spans="1:8" s="43" customFormat="1" ht="11.25" customHeight="1" x14ac:dyDescent="0.2">
      <c r="A254" s="45" t="s">
        <v>283</v>
      </c>
      <c r="B254" s="90">
        <f t="shared" ref="B254:G254" si="105">+B255+B256</f>
        <v>918782.1909970002</v>
      </c>
      <c r="C254" s="58">
        <f t="shared" si="105"/>
        <v>822961.93012999999</v>
      </c>
      <c r="D254" s="90">
        <f t="shared" si="105"/>
        <v>13484.98214</v>
      </c>
      <c r="E254" s="58">
        <f t="shared" si="105"/>
        <v>836446.91226999997</v>
      </c>
      <c r="F254" s="58">
        <f t="shared" si="105"/>
        <v>82335.278727000201</v>
      </c>
      <c r="G254" s="58">
        <f t="shared" si="105"/>
        <v>95820.260867000194</v>
      </c>
      <c r="H254" s="53">
        <f>E254/B254*100</f>
        <v>91.03865099543826</v>
      </c>
    </row>
    <row r="255" spans="1:8" s="43" customFormat="1" ht="11.25" customHeight="1" x14ac:dyDescent="0.2">
      <c r="A255" s="50" t="s">
        <v>284</v>
      </c>
      <c r="B255" s="51">
        <v>871477.72899700014</v>
      </c>
      <c r="C255" s="52">
        <v>780485.31114999996</v>
      </c>
      <c r="D255" s="51">
        <v>11108.464880000001</v>
      </c>
      <c r="E255" s="52">
        <f t="shared" ref="E255:E256" si="106">SUM(C255:D255)</f>
        <v>791593.77602999995</v>
      </c>
      <c r="F255" s="52">
        <f>B255-E255</f>
        <v>79883.952967000194</v>
      </c>
      <c r="G255" s="52">
        <f>B255-C255</f>
        <v>90992.417847000179</v>
      </c>
      <c r="H255" s="47">
        <f>E255/B255*100</f>
        <v>90.833506088682242</v>
      </c>
    </row>
    <row r="256" spans="1:8" s="43" customFormat="1" ht="11.25" customHeight="1" x14ac:dyDescent="0.2">
      <c r="A256" s="50" t="s">
        <v>285</v>
      </c>
      <c r="B256" s="51">
        <v>47304.462000000014</v>
      </c>
      <c r="C256" s="52">
        <v>42476.618979999999</v>
      </c>
      <c r="D256" s="51">
        <v>2376.5172599999996</v>
      </c>
      <c r="E256" s="52">
        <f t="shared" si="106"/>
        <v>44853.13624</v>
      </c>
      <c r="F256" s="52">
        <f>B256-E256</f>
        <v>2451.3257600000143</v>
      </c>
      <c r="G256" s="52">
        <f>B256-C256</f>
        <v>4827.8430200000148</v>
      </c>
      <c r="H256" s="47">
        <f>E256/B256*100</f>
        <v>94.81798194851045</v>
      </c>
    </row>
    <row r="257" spans="1:8" s="43" customFormat="1" ht="11.25" customHeight="1" x14ac:dyDescent="0.2">
      <c r="A257" s="60"/>
      <c r="B257" s="51"/>
      <c r="C257" s="52"/>
      <c r="D257" s="51"/>
      <c r="E257" s="52"/>
      <c r="F257" s="52"/>
      <c r="G257" s="52"/>
      <c r="H257" s="53"/>
    </row>
    <row r="258" spans="1:8" s="43" customFormat="1" ht="11.25" customHeight="1" x14ac:dyDescent="0.2">
      <c r="A258" s="45" t="s">
        <v>286</v>
      </c>
      <c r="B258" s="51">
        <v>6373785.3789999997</v>
      </c>
      <c r="C258" s="52">
        <v>6247446.30277</v>
      </c>
      <c r="D258" s="51">
        <v>94247.713149999996</v>
      </c>
      <c r="E258" s="52">
        <f t="shared" ref="E258" si="107">SUM(C258:D258)</f>
        <v>6341694.0159200002</v>
      </c>
      <c r="F258" s="52">
        <f>B258-E258</f>
        <v>32091.363079999574</v>
      </c>
      <c r="G258" s="52">
        <f>B258-C258</f>
        <v>126339.07622999977</v>
      </c>
      <c r="H258" s="47">
        <f>E258/B258*100</f>
        <v>99.496510140022409</v>
      </c>
    </row>
    <row r="259" spans="1:8" s="43" customFormat="1" ht="11.25" customHeight="1" x14ac:dyDescent="0.2">
      <c r="A259" s="60"/>
      <c r="B259" s="51"/>
      <c r="C259" s="52"/>
      <c r="D259" s="51"/>
      <c r="E259" s="52"/>
      <c r="F259" s="52"/>
      <c r="G259" s="52"/>
      <c r="H259" s="47"/>
    </row>
    <row r="260" spans="1:8" s="43" customFormat="1" ht="11.25" customHeight="1" x14ac:dyDescent="0.2">
      <c r="A260" s="45" t="s">
        <v>287</v>
      </c>
      <c r="B260" s="51">
        <v>8141496.932</v>
      </c>
      <c r="C260" s="52">
        <v>8138156.5747499997</v>
      </c>
      <c r="D260" s="51">
        <v>1086.6946</v>
      </c>
      <c r="E260" s="52">
        <f t="shared" ref="E260" si="108">SUM(C260:D260)</f>
        <v>8139243.2693499997</v>
      </c>
      <c r="F260" s="52">
        <f>B260-E260</f>
        <v>2253.662650000304</v>
      </c>
      <c r="G260" s="52">
        <f>B260-C260</f>
        <v>3340.3572500003502</v>
      </c>
      <c r="H260" s="47">
        <f>E260/B260*100</f>
        <v>99.97231881718038</v>
      </c>
    </row>
    <row r="261" spans="1:8" s="43" customFormat="1" ht="11.25" customHeight="1" x14ac:dyDescent="0.2">
      <c r="A261" s="60"/>
      <c r="B261" s="51"/>
      <c r="C261" s="52"/>
      <c r="D261" s="51"/>
      <c r="E261" s="52"/>
      <c r="F261" s="52"/>
      <c r="G261" s="52"/>
      <c r="H261" s="47"/>
    </row>
    <row r="262" spans="1:8" s="43" customFormat="1" ht="11.25" customHeight="1" x14ac:dyDescent="0.2">
      <c r="A262" s="45" t="s">
        <v>288</v>
      </c>
      <c r="B262" s="51">
        <v>1831655.3910000001</v>
      </c>
      <c r="C262" s="52">
        <v>1598566.7448499999</v>
      </c>
      <c r="D262" s="51">
        <v>8918.4465799999998</v>
      </c>
      <c r="E262" s="52">
        <f t="shared" ref="E262" si="109">SUM(C262:D262)</f>
        <v>1607485.1914299999</v>
      </c>
      <c r="F262" s="52">
        <f>B262-E262</f>
        <v>224170.19957000017</v>
      </c>
      <c r="G262" s="52">
        <f>B262-C262</f>
        <v>233088.64615000016</v>
      </c>
      <c r="H262" s="47">
        <f>E262/B262*100</f>
        <v>87.761333235963477</v>
      </c>
    </row>
    <row r="263" spans="1:8" s="43" customFormat="1" ht="11.25" customHeight="1" x14ac:dyDescent="0.2">
      <c r="A263" s="60"/>
      <c r="B263" s="51"/>
      <c r="C263" s="52"/>
      <c r="D263" s="51"/>
      <c r="E263" s="52"/>
      <c r="F263" s="52"/>
      <c r="G263" s="52"/>
      <c r="H263" s="47"/>
    </row>
    <row r="264" spans="1:8" s="43" customFormat="1" ht="11.25" customHeight="1" x14ac:dyDescent="0.2">
      <c r="A264" s="45" t="s">
        <v>289</v>
      </c>
      <c r="B264" s="90">
        <f t="shared" ref="B264:G264" si="110">+B265+B266</f>
        <v>465584.42432000005</v>
      </c>
      <c r="C264" s="90">
        <f t="shared" si="110"/>
        <v>461030.66911999998</v>
      </c>
      <c r="D264" s="90">
        <f t="shared" si="110"/>
        <v>2603.6382599999997</v>
      </c>
      <c r="E264" s="90">
        <f t="shared" si="110"/>
        <v>463634.30738000001</v>
      </c>
      <c r="F264" s="90">
        <f t="shared" si="110"/>
        <v>1950.1169400000181</v>
      </c>
      <c r="G264" s="90">
        <f t="shared" si="110"/>
        <v>4553.7552000000233</v>
      </c>
      <c r="H264" s="47">
        <f>E264/B264*100</f>
        <v>99.581146439155859</v>
      </c>
    </row>
    <row r="265" spans="1:8" s="43" customFormat="1" ht="11.25" customHeight="1" x14ac:dyDescent="0.2">
      <c r="A265" s="50" t="s">
        <v>342</v>
      </c>
      <c r="B265" s="51">
        <v>450058.42473000003</v>
      </c>
      <c r="C265" s="52">
        <v>447730.47852</v>
      </c>
      <c r="D265" s="51">
        <v>2300.4920199999997</v>
      </c>
      <c r="E265" s="52">
        <f t="shared" ref="E265:E266" si="111">SUM(C265:D265)</f>
        <v>450030.97054000001</v>
      </c>
      <c r="F265" s="52">
        <f>B265-E265</f>
        <v>27.454190000018571</v>
      </c>
      <c r="G265" s="52">
        <f>B265-C265</f>
        <v>2327.9462100000237</v>
      </c>
      <c r="H265" s="47">
        <f>E265/B265*100</f>
        <v>99.993899860886614</v>
      </c>
    </row>
    <row r="266" spans="1:8" s="43" customFormat="1" ht="11.25" customHeight="1" x14ac:dyDescent="0.2">
      <c r="A266" s="50" t="s">
        <v>343</v>
      </c>
      <c r="B266" s="51">
        <v>15525.999589999999</v>
      </c>
      <c r="C266" s="52">
        <v>13300.1906</v>
      </c>
      <c r="D266" s="51">
        <v>303.14623999999998</v>
      </c>
      <c r="E266" s="52">
        <f t="shared" si="111"/>
        <v>13603.33684</v>
      </c>
      <c r="F266" s="52">
        <f>B266-E266</f>
        <v>1922.6627499999995</v>
      </c>
      <c r="G266" s="52">
        <f>B266-C266</f>
        <v>2225.8089899999995</v>
      </c>
      <c r="H266" s="47">
        <f>E266/B266*100</f>
        <v>87.616496194948056</v>
      </c>
    </row>
    <row r="267" spans="1:8" s="43" customFormat="1" ht="12" x14ac:dyDescent="0.2">
      <c r="A267" s="107"/>
      <c r="B267" s="56"/>
      <c r="C267" s="56"/>
      <c r="D267" s="56"/>
      <c r="E267" s="56"/>
      <c r="F267" s="56"/>
      <c r="G267" s="56"/>
      <c r="H267" s="47"/>
    </row>
    <row r="268" spans="1:8" s="43" customFormat="1" ht="11.25" customHeight="1" x14ac:dyDescent="0.2">
      <c r="A268" s="94" t="s">
        <v>290</v>
      </c>
      <c r="B268" s="70">
        <f t="shared" ref="B268:G268" si="112">B10+B17+B19+B21+B23+B34+B38+B46+B48+B50+B58+B70+B76+B81+B87+B99+B111+B122+B138+B140+B161+B171+B176+B185+B194+B202+B211+B243+B245+B247+B254+B258+B260+B262+B264</f>
        <v>1244001284.3321664</v>
      </c>
      <c r="C268" s="70">
        <f t="shared" si="112"/>
        <v>1133036939.5580599</v>
      </c>
      <c r="D268" s="70">
        <f t="shared" si="112"/>
        <v>20374501.561290003</v>
      </c>
      <c r="E268" s="70">
        <f t="shared" si="112"/>
        <v>1153411441.1193497</v>
      </c>
      <c r="F268" s="70">
        <f t="shared" si="112"/>
        <v>90589843.212816954</v>
      </c>
      <c r="G268" s="70">
        <f t="shared" si="112"/>
        <v>110964344.77410693</v>
      </c>
      <c r="H268" s="47">
        <f>E268/B268*100</f>
        <v>92.717865780866191</v>
      </c>
    </row>
    <row r="269" spans="1:8" s="43" customFormat="1" ht="11.25" customHeight="1" x14ac:dyDescent="0.2">
      <c r="A269" s="107"/>
      <c r="B269" s="56"/>
      <c r="C269" s="56"/>
      <c r="D269" s="56"/>
      <c r="E269" s="56"/>
      <c r="F269" s="56"/>
      <c r="G269" s="56"/>
      <c r="H269" s="47"/>
    </row>
    <row r="270" spans="1:8" s="43" customFormat="1" ht="11.25" customHeight="1" x14ac:dyDescent="0.2">
      <c r="A270" s="44" t="s">
        <v>291</v>
      </c>
      <c r="B270" s="51"/>
      <c r="C270" s="52"/>
      <c r="D270" s="51"/>
      <c r="E270" s="52"/>
      <c r="F270" s="52"/>
      <c r="G270" s="52"/>
      <c r="H270" s="53"/>
    </row>
    <row r="271" spans="1:8" s="43" customFormat="1" ht="11.25" customHeight="1" x14ac:dyDescent="0.2">
      <c r="A271" s="50" t="s">
        <v>292</v>
      </c>
      <c r="B271" s="56">
        <v>95959565.921000004</v>
      </c>
      <c r="C271" s="56">
        <v>66612071.215999998</v>
      </c>
      <c r="D271" s="56">
        <v>1622243.1270000001</v>
      </c>
      <c r="E271" s="56">
        <f>SUM(C271:D271)</f>
        <v>68234314.342999995</v>
      </c>
      <c r="F271" s="56">
        <f>B271-E271</f>
        <v>27725251.578000009</v>
      </c>
      <c r="G271" s="56">
        <f>B271-C271</f>
        <v>29347494.705000006</v>
      </c>
      <c r="H271" s="47">
        <f>E271/B271*100</f>
        <v>71.107360363816994</v>
      </c>
    </row>
    <row r="272" spans="1:8" s="43" customFormat="1" ht="11.25" customHeight="1" x14ac:dyDescent="0.2">
      <c r="A272" s="72"/>
      <c r="B272" s="56"/>
      <c r="C272" s="56"/>
      <c r="D272" s="56"/>
      <c r="E272" s="56"/>
      <c r="F272" s="56"/>
      <c r="G272" s="56"/>
      <c r="H272" s="47"/>
    </row>
    <row r="273" spans="1:8" s="43" customFormat="1" ht="11.25" customHeight="1" x14ac:dyDescent="0.2">
      <c r="A273" s="69" t="s">
        <v>293</v>
      </c>
      <c r="B273" s="51">
        <f t="shared" ref="B273:G273" si="113">SUM(B274:B279)</f>
        <v>348079448.24858999</v>
      </c>
      <c r="C273" s="51">
        <f t="shared" si="113"/>
        <v>345956923.94277</v>
      </c>
      <c r="D273" s="51">
        <f t="shared" si="113"/>
        <v>1674638.77388</v>
      </c>
      <c r="E273" s="51">
        <f t="shared" si="113"/>
        <v>347631562.71665001</v>
      </c>
      <c r="F273" s="51">
        <f t="shared" si="113"/>
        <v>447885.531939985</v>
      </c>
      <c r="G273" s="51">
        <f t="shared" si="113"/>
        <v>2122524.305819958</v>
      </c>
      <c r="H273" s="54">
        <f t="shared" ref="H273:H279" si="114">E273/B273*100</f>
        <v>99.871326637009574</v>
      </c>
    </row>
    <row r="274" spans="1:8" s="43" customFormat="1" ht="11.25" hidden="1" customHeight="1" x14ac:dyDescent="0.2">
      <c r="A274" s="69" t="s">
        <v>335</v>
      </c>
      <c r="B274" s="51">
        <v>346859288.44999999</v>
      </c>
      <c r="C274" s="51">
        <v>344769113.43919003</v>
      </c>
      <c r="D274" s="51">
        <v>1645441.54409</v>
      </c>
      <c r="E274" s="51">
        <f t="shared" ref="E274:E279" si="115">SUM(C274:D274)</f>
        <v>346414554.98328</v>
      </c>
      <c r="F274" s="51">
        <f t="shared" ref="F274:F279" si="116">B274-E274</f>
        <v>444733.46671998501</v>
      </c>
      <c r="G274" s="51">
        <f t="shared" ref="G274:G279" si="117">B274-C274</f>
        <v>2090175.010809958</v>
      </c>
      <c r="H274" s="54">
        <f t="shared" si="114"/>
        <v>99.87178274259071</v>
      </c>
    </row>
    <row r="275" spans="1:8" s="43" customFormat="1" ht="11.25" hidden="1" customHeight="1" x14ac:dyDescent="0.2">
      <c r="A275" s="73" t="s">
        <v>294</v>
      </c>
      <c r="B275" s="74"/>
      <c r="C275" s="74">
        <v>0</v>
      </c>
      <c r="D275" s="74"/>
      <c r="E275" s="74">
        <f t="shared" si="115"/>
        <v>0</v>
      </c>
      <c r="F275" s="74">
        <f t="shared" si="116"/>
        <v>0</v>
      </c>
      <c r="G275" s="74">
        <f t="shared" si="117"/>
        <v>0</v>
      </c>
      <c r="H275" s="75" t="e">
        <f t="shared" si="114"/>
        <v>#DIV/0!</v>
      </c>
    </row>
    <row r="276" spans="1:8" s="43" customFormat="1" ht="11.25" hidden="1" customHeight="1" x14ac:dyDescent="0.2">
      <c r="A276" s="73" t="s">
        <v>295</v>
      </c>
      <c r="B276" s="74"/>
      <c r="C276" s="74">
        <v>0</v>
      </c>
      <c r="D276" s="74"/>
      <c r="E276" s="74">
        <f t="shared" si="115"/>
        <v>0</v>
      </c>
      <c r="F276" s="74">
        <f t="shared" si="116"/>
        <v>0</v>
      </c>
      <c r="G276" s="74">
        <f t="shared" si="117"/>
        <v>0</v>
      </c>
      <c r="H276" s="76" t="e">
        <f t="shared" si="114"/>
        <v>#DIV/0!</v>
      </c>
    </row>
    <row r="277" spans="1:8" s="43" customFormat="1" ht="23.25" hidden="1" customHeight="1" x14ac:dyDescent="0.2">
      <c r="A277" s="95" t="s">
        <v>296</v>
      </c>
      <c r="B277" s="74"/>
      <c r="C277" s="74">
        <v>0</v>
      </c>
      <c r="D277" s="74"/>
      <c r="E277" s="74">
        <f t="shared" si="115"/>
        <v>0</v>
      </c>
      <c r="F277" s="74">
        <f t="shared" si="116"/>
        <v>0</v>
      </c>
      <c r="G277" s="74">
        <f t="shared" si="117"/>
        <v>0</v>
      </c>
      <c r="H277" s="76" t="e">
        <f t="shared" si="114"/>
        <v>#DIV/0!</v>
      </c>
    </row>
    <row r="278" spans="1:8" s="43" customFormat="1" ht="11.25" hidden="1" customHeight="1" x14ac:dyDescent="0.2">
      <c r="A278" s="96" t="s">
        <v>297</v>
      </c>
      <c r="B278" s="74"/>
      <c r="C278" s="74">
        <v>0</v>
      </c>
      <c r="D278" s="74"/>
      <c r="E278" s="74">
        <f t="shared" si="115"/>
        <v>0</v>
      </c>
      <c r="F278" s="74">
        <f t="shared" si="116"/>
        <v>0</v>
      </c>
      <c r="G278" s="74">
        <f t="shared" si="117"/>
        <v>0</v>
      </c>
      <c r="H278" s="76" t="e">
        <f t="shared" si="114"/>
        <v>#DIV/0!</v>
      </c>
    </row>
    <row r="279" spans="1:8" s="43" customFormat="1" ht="11.25" customHeight="1" x14ac:dyDescent="0.2">
      <c r="A279" s="97" t="s">
        <v>298</v>
      </c>
      <c r="B279" s="52">
        <v>1220159.79859</v>
      </c>
      <c r="C279" s="52">
        <v>1187810.50358</v>
      </c>
      <c r="D279" s="52">
        <v>29197.229789999998</v>
      </c>
      <c r="E279" s="52">
        <f t="shared" si="115"/>
        <v>1217007.73337</v>
      </c>
      <c r="F279" s="52">
        <f t="shared" si="116"/>
        <v>3152.0652199999895</v>
      </c>
      <c r="G279" s="52">
        <f t="shared" si="117"/>
        <v>32349.295010000002</v>
      </c>
      <c r="H279" s="47">
        <f t="shared" si="114"/>
        <v>99.741667835340706</v>
      </c>
    </row>
    <row r="280" spans="1:8" s="43" customFormat="1" ht="11.25" hidden="1" customHeight="1" x14ac:dyDescent="0.2">
      <c r="A280" s="97"/>
      <c r="B280" s="52"/>
      <c r="C280" s="52"/>
      <c r="D280" s="52"/>
      <c r="E280" s="52"/>
      <c r="F280" s="52"/>
      <c r="G280" s="52"/>
      <c r="H280" s="53"/>
    </row>
    <row r="281" spans="1:8" s="43" customFormat="1" ht="11.25" hidden="1" customHeight="1" x14ac:dyDescent="0.2">
      <c r="A281" s="50" t="s">
        <v>299</v>
      </c>
      <c r="B281" s="52"/>
      <c r="C281" s="52">
        <v>0</v>
      </c>
      <c r="D281" s="52"/>
      <c r="E281" s="52">
        <f>SUM(C281:D281)</f>
        <v>0</v>
      </c>
      <c r="F281" s="52">
        <f>B281-E281</f>
        <v>0</v>
      </c>
      <c r="G281" s="52">
        <f>B281-C281</f>
        <v>0</v>
      </c>
      <c r="H281" s="47" t="e">
        <f>E281/B281*100</f>
        <v>#DIV/0!</v>
      </c>
    </row>
    <row r="282" spans="1:8" s="43" customFormat="1" ht="23.25" hidden="1" customHeight="1" x14ac:dyDescent="0.2">
      <c r="A282" s="50"/>
      <c r="B282" s="52"/>
      <c r="C282" s="52"/>
      <c r="D282" s="52"/>
      <c r="E282" s="52"/>
      <c r="F282" s="52"/>
      <c r="G282" s="52"/>
      <c r="H282" s="53"/>
    </row>
    <row r="283" spans="1:8" s="43" customFormat="1" ht="11.25" hidden="1" customHeight="1" x14ac:dyDescent="0.2">
      <c r="A283" s="77" t="s">
        <v>300</v>
      </c>
      <c r="B283" s="52"/>
      <c r="C283" s="52">
        <v>0</v>
      </c>
      <c r="D283" s="52"/>
      <c r="E283" s="52">
        <f>SUM(C283:D283)</f>
        <v>0</v>
      </c>
      <c r="F283" s="52">
        <f>B283-E283</f>
        <v>0</v>
      </c>
      <c r="G283" s="52">
        <f>B283-C283</f>
        <v>0</v>
      </c>
      <c r="H283" s="47" t="e">
        <f>E283/B283*100</f>
        <v>#DIV/0!</v>
      </c>
    </row>
    <row r="284" spans="1:8" s="43" customFormat="1" ht="11.25" hidden="1" customHeight="1" x14ac:dyDescent="0.2">
      <c r="A284" s="50"/>
      <c r="B284" s="52"/>
      <c r="C284" s="52"/>
      <c r="D284" s="52"/>
      <c r="E284" s="52"/>
      <c r="F284" s="52"/>
      <c r="G284" s="52"/>
      <c r="H284" s="53"/>
    </row>
    <row r="285" spans="1:8" s="43" customFormat="1" ht="11.25" hidden="1" customHeight="1" x14ac:dyDescent="0.2">
      <c r="A285" s="50" t="s">
        <v>301</v>
      </c>
      <c r="B285" s="52"/>
      <c r="C285" s="52">
        <v>0</v>
      </c>
      <c r="D285" s="52"/>
      <c r="E285" s="52">
        <f>SUM(C285:D285)</f>
        <v>0</v>
      </c>
      <c r="F285" s="52">
        <f>B285-E285</f>
        <v>0</v>
      </c>
      <c r="G285" s="52">
        <f>B285-C285</f>
        <v>0</v>
      </c>
      <c r="H285" s="47" t="e">
        <f>E285/B285*100</f>
        <v>#DIV/0!</v>
      </c>
    </row>
    <row r="286" spans="1:8" s="43" customFormat="1" ht="12" hidden="1" customHeight="1" x14ac:dyDescent="0.2">
      <c r="A286" s="50"/>
      <c r="B286" s="52"/>
      <c r="C286" s="52"/>
      <c r="D286" s="52"/>
      <c r="E286" s="52"/>
      <c r="F286" s="52"/>
      <c r="G286" s="52"/>
      <c r="H286" s="53"/>
    </row>
    <row r="287" spans="1:8" s="43" customFormat="1" ht="11.25" hidden="1" customHeight="1" x14ac:dyDescent="0.2">
      <c r="A287" s="77" t="s">
        <v>302</v>
      </c>
      <c r="B287" s="52"/>
      <c r="C287" s="52">
        <v>0</v>
      </c>
      <c r="D287" s="52"/>
      <c r="E287" s="52">
        <f>SUM(C287:D287)</f>
        <v>0</v>
      </c>
      <c r="F287" s="52">
        <f>B287-E287</f>
        <v>0</v>
      </c>
      <c r="G287" s="52">
        <f>B287-C287</f>
        <v>0</v>
      </c>
      <c r="H287" s="47" t="e">
        <f>E287/B287*100</f>
        <v>#DIV/0!</v>
      </c>
    </row>
    <row r="288" spans="1:8" s="43" customFormat="1" ht="11.25" hidden="1" customHeight="1" x14ac:dyDescent="0.2">
      <c r="A288" s="50"/>
      <c r="B288" s="52"/>
      <c r="C288" s="52"/>
      <c r="D288" s="52"/>
      <c r="E288" s="52"/>
      <c r="F288" s="52"/>
      <c r="G288" s="52"/>
      <c r="H288" s="53"/>
    </row>
    <row r="289" spans="1:8" s="43" customFormat="1" ht="11.25" hidden="1" customHeight="1" x14ac:dyDescent="0.2">
      <c r="A289" s="50" t="s">
        <v>303</v>
      </c>
      <c r="B289" s="52"/>
      <c r="C289" s="52">
        <v>0</v>
      </c>
      <c r="D289" s="52"/>
      <c r="E289" s="52">
        <f>SUM(C289:D289)</f>
        <v>0</v>
      </c>
      <c r="F289" s="52">
        <f>B289-E289</f>
        <v>0</v>
      </c>
      <c r="G289" s="52">
        <f>B289-C289</f>
        <v>0</v>
      </c>
      <c r="H289" s="47" t="e">
        <f>E289/B289*100</f>
        <v>#DIV/0!</v>
      </c>
    </row>
    <row r="290" spans="1:8" s="43" customFormat="1" ht="11.25" hidden="1" customHeight="1" x14ac:dyDescent="0.2">
      <c r="A290" s="50"/>
      <c r="B290" s="52"/>
      <c r="C290" s="52"/>
      <c r="D290" s="52"/>
      <c r="E290" s="52"/>
      <c r="F290" s="52"/>
      <c r="G290" s="52"/>
      <c r="H290" s="53"/>
    </row>
    <row r="291" spans="1:8" s="43" customFormat="1" ht="11.25" hidden="1" customHeight="1" x14ac:dyDescent="0.2">
      <c r="A291" s="50" t="s">
        <v>304</v>
      </c>
      <c r="B291" s="52"/>
      <c r="C291" s="52">
        <v>0</v>
      </c>
      <c r="D291" s="52"/>
      <c r="E291" s="52">
        <f>SUM(C291:D291)</f>
        <v>0</v>
      </c>
      <c r="F291" s="52">
        <f>B291-E291</f>
        <v>0</v>
      </c>
      <c r="G291" s="52">
        <f>B291-C291</f>
        <v>0</v>
      </c>
      <c r="H291" s="53" t="e">
        <f>E291/B291*100</f>
        <v>#DIV/0!</v>
      </c>
    </row>
    <row r="292" spans="1:8" s="43" customFormat="1" ht="11.25" hidden="1" customHeight="1" x14ac:dyDescent="0.2">
      <c r="A292" s="50"/>
      <c r="B292" s="52"/>
      <c r="C292" s="52"/>
      <c r="D292" s="52"/>
      <c r="E292" s="52"/>
      <c r="F292" s="52"/>
      <c r="G292" s="52"/>
      <c r="H292" s="53"/>
    </row>
    <row r="293" spans="1:8" s="43" customFormat="1" ht="11.25" hidden="1" customHeight="1" x14ac:dyDescent="0.2">
      <c r="A293" s="50" t="s">
        <v>305</v>
      </c>
      <c r="B293" s="52"/>
      <c r="C293" s="52">
        <v>0</v>
      </c>
      <c r="D293" s="52"/>
      <c r="E293" s="52">
        <f>SUM(C293:D293)</f>
        <v>0</v>
      </c>
      <c r="F293" s="52">
        <f>B293-E293</f>
        <v>0</v>
      </c>
      <c r="G293" s="52">
        <f>B293-C293</f>
        <v>0</v>
      </c>
      <c r="H293" s="53" t="e">
        <f>E293/B293*100</f>
        <v>#DIV/0!</v>
      </c>
    </row>
    <row r="294" spans="1:8" s="43" customFormat="1" ht="12" hidden="1" customHeight="1" x14ac:dyDescent="0.2">
      <c r="A294" s="50"/>
      <c r="B294" s="52"/>
      <c r="C294" s="52"/>
      <c r="D294" s="52"/>
      <c r="E294" s="52"/>
      <c r="F294" s="52"/>
      <c r="G294" s="52"/>
      <c r="H294" s="53"/>
    </row>
    <row r="295" spans="1:8" s="43" customFormat="1" ht="11.25" hidden="1" customHeight="1" x14ac:dyDescent="0.2">
      <c r="A295" s="77" t="s">
        <v>306</v>
      </c>
      <c r="B295" s="52"/>
      <c r="C295" s="52">
        <v>0</v>
      </c>
      <c r="D295" s="52"/>
      <c r="E295" s="52">
        <f>SUM(C295:D295)</f>
        <v>0</v>
      </c>
      <c r="F295" s="52">
        <f>B295-E295</f>
        <v>0</v>
      </c>
      <c r="G295" s="52">
        <f>B295-C295</f>
        <v>0</v>
      </c>
      <c r="H295" s="47" t="e">
        <f>E295/B295*100</f>
        <v>#DIV/0!</v>
      </c>
    </row>
    <row r="296" spans="1:8" s="43" customFormat="1" ht="11.25" hidden="1" customHeight="1" x14ac:dyDescent="0.2">
      <c r="A296" s="50"/>
      <c r="B296" s="52"/>
      <c r="C296" s="52"/>
      <c r="D296" s="52"/>
      <c r="E296" s="52"/>
      <c r="F296" s="52"/>
      <c r="G296" s="52"/>
      <c r="H296" s="53"/>
    </row>
    <row r="297" spans="1:8" s="43" customFormat="1" ht="12" hidden="1" customHeight="1" x14ac:dyDescent="0.2">
      <c r="A297" s="50" t="s">
        <v>307</v>
      </c>
      <c r="B297" s="52"/>
      <c r="C297" s="52">
        <v>0</v>
      </c>
      <c r="D297" s="52"/>
      <c r="E297" s="52">
        <f>SUM(C297:D297)</f>
        <v>0</v>
      </c>
      <c r="F297" s="52">
        <f>B297-E297</f>
        <v>0</v>
      </c>
      <c r="G297" s="52">
        <f>B297-C297</f>
        <v>0</v>
      </c>
      <c r="H297" s="47" t="e">
        <f>E297/B297*100</f>
        <v>#DIV/0!</v>
      </c>
    </row>
    <row r="298" spans="1:8" s="43" customFormat="1" ht="11.25" hidden="1" customHeight="1" x14ac:dyDescent="0.2">
      <c r="A298" s="50"/>
      <c r="B298" s="52"/>
      <c r="C298" s="52"/>
      <c r="D298" s="52"/>
      <c r="E298" s="52"/>
      <c r="F298" s="52"/>
      <c r="G298" s="52"/>
      <c r="H298" s="53"/>
    </row>
    <row r="299" spans="1:8" s="43" customFormat="1" ht="11.25" hidden="1" customHeight="1" x14ac:dyDescent="0.2">
      <c r="A299" s="50" t="s">
        <v>308</v>
      </c>
      <c r="B299" s="52"/>
      <c r="C299" s="52"/>
      <c r="D299" s="52"/>
      <c r="E299" s="52"/>
      <c r="F299" s="52"/>
      <c r="G299" s="52"/>
      <c r="H299" s="47"/>
    </row>
    <row r="300" spans="1:8" s="43" customFormat="1" ht="22.5" hidden="1" customHeight="1" x14ac:dyDescent="0.2">
      <c r="A300" s="50"/>
      <c r="B300" s="52"/>
      <c r="C300" s="52"/>
      <c r="D300" s="52"/>
      <c r="E300" s="52"/>
      <c r="F300" s="52"/>
      <c r="G300" s="52"/>
      <c r="H300" s="53"/>
    </row>
    <row r="301" spans="1:8" s="43" customFormat="1" ht="11.25" hidden="1" customHeight="1" x14ac:dyDescent="0.2">
      <c r="A301" s="77" t="s">
        <v>309</v>
      </c>
      <c r="B301" s="56"/>
      <c r="C301" s="56">
        <v>0</v>
      </c>
      <c r="D301" s="56"/>
      <c r="E301" s="56">
        <f>SUM(C301:D301)</f>
        <v>0</v>
      </c>
      <c r="F301" s="56">
        <f>B301-E301</f>
        <v>0</v>
      </c>
      <c r="G301" s="56">
        <f>B301-C301</f>
        <v>0</v>
      </c>
      <c r="H301" s="47" t="e">
        <f>E301/B301*100</f>
        <v>#DIV/0!</v>
      </c>
    </row>
    <row r="302" spans="1:8" s="43" customFormat="1" ht="11.25" hidden="1" customHeight="1" x14ac:dyDescent="0.2">
      <c r="A302" s="50"/>
      <c r="B302" s="56"/>
      <c r="C302" s="56"/>
      <c r="D302" s="56"/>
      <c r="E302" s="56"/>
      <c r="F302" s="56"/>
      <c r="G302" s="56"/>
      <c r="H302" s="47"/>
    </row>
    <row r="303" spans="1:8" s="43" customFormat="1" ht="11.25" customHeight="1" x14ac:dyDescent="0.2">
      <c r="A303" s="97"/>
      <c r="B303" s="91"/>
      <c r="C303" s="91"/>
      <c r="D303" s="91"/>
      <c r="E303" s="91"/>
      <c r="F303" s="91"/>
      <c r="G303" s="91"/>
      <c r="H303" s="47"/>
    </row>
    <row r="304" spans="1:8" s="43" customFormat="1" ht="11.25" customHeight="1" x14ac:dyDescent="0.2">
      <c r="A304" s="44" t="s">
        <v>310</v>
      </c>
      <c r="B304" s="98">
        <f t="shared" ref="B304:G304" si="118">SUM(B281:B301)+B271+B273</f>
        <v>444039014.16959</v>
      </c>
      <c r="C304" s="98">
        <f t="shared" si="118"/>
        <v>412568995.15877002</v>
      </c>
      <c r="D304" s="98">
        <f t="shared" si="118"/>
        <v>3296881.9008800001</v>
      </c>
      <c r="E304" s="98">
        <f t="shared" si="118"/>
        <v>415865877.05965</v>
      </c>
      <c r="F304" s="98">
        <f t="shared" si="118"/>
        <v>28173137.109939992</v>
      </c>
      <c r="G304" s="98">
        <f t="shared" si="118"/>
        <v>31470019.010819964</v>
      </c>
      <c r="H304" s="47">
        <f>E304/B304*100</f>
        <v>93.655256360158489</v>
      </c>
    </row>
    <row r="305" spans="1:8" s="43" customFormat="1" ht="11.25" hidden="1" customHeight="1" x14ac:dyDescent="0.2">
      <c r="A305" s="50"/>
      <c r="B305" s="56"/>
      <c r="C305" s="56"/>
      <c r="D305" s="56"/>
      <c r="E305" s="56"/>
      <c r="F305" s="56"/>
      <c r="G305" s="56"/>
      <c r="H305" s="47"/>
    </row>
    <row r="306" spans="1:8" s="43" customFormat="1" ht="11.25" hidden="1" customHeight="1" x14ac:dyDescent="0.2">
      <c r="A306" s="72" t="s">
        <v>311</v>
      </c>
      <c r="B306" s="58">
        <f t="shared" ref="B306:G306" si="119">+B304+B268</f>
        <v>1688040298.5017564</v>
      </c>
      <c r="C306" s="58">
        <f t="shared" si="119"/>
        <v>1545605934.71683</v>
      </c>
      <c r="D306" s="58">
        <f t="shared" si="119"/>
        <v>23671383.462170005</v>
      </c>
      <c r="E306" s="58">
        <f t="shared" si="119"/>
        <v>1569277318.1789997</v>
      </c>
      <c r="F306" s="58">
        <f t="shared" si="119"/>
        <v>118762980.32275695</v>
      </c>
      <c r="G306" s="58">
        <f t="shared" si="119"/>
        <v>142434363.78492689</v>
      </c>
      <c r="H306" s="71">
        <f>E306/B306*100</f>
        <v>92.96444638032834</v>
      </c>
    </row>
    <row r="307" spans="1:8" s="43" customFormat="1" ht="11.25" hidden="1" customHeight="1" x14ac:dyDescent="0.2">
      <c r="A307" s="50"/>
      <c r="B307" s="56"/>
      <c r="C307" s="56"/>
      <c r="D307" s="56"/>
      <c r="E307" s="56"/>
      <c r="F307" s="56"/>
      <c r="G307" s="56"/>
      <c r="H307" s="47"/>
    </row>
    <row r="308" spans="1:8" s="43" customFormat="1" ht="11.25" hidden="1" customHeight="1" x14ac:dyDescent="0.2">
      <c r="A308" s="72" t="s">
        <v>312</v>
      </c>
      <c r="B308" s="56"/>
      <c r="C308" s="56"/>
      <c r="D308" s="56"/>
      <c r="E308" s="56"/>
      <c r="F308" s="56"/>
      <c r="G308" s="56"/>
      <c r="H308" s="47"/>
    </row>
    <row r="309" spans="1:8" s="43" customFormat="1" ht="11.25" hidden="1" customHeight="1" x14ac:dyDescent="0.2">
      <c r="A309" s="72" t="s">
        <v>313</v>
      </c>
      <c r="B309" s="52"/>
      <c r="C309" s="52"/>
      <c r="D309" s="52"/>
      <c r="E309" s="52"/>
      <c r="F309" s="52"/>
      <c r="G309" s="52"/>
      <c r="H309" s="53"/>
    </row>
    <row r="310" spans="1:8" s="43" customFormat="1" ht="11.25" hidden="1" customHeight="1" x14ac:dyDescent="0.2">
      <c r="A310" s="50" t="s">
        <v>314</v>
      </c>
      <c r="B310" s="56"/>
      <c r="C310" s="52">
        <v>0</v>
      </c>
      <c r="D310" s="56"/>
      <c r="E310" s="52">
        <f t="shared" ref="E310:E318" si="120">SUM(C310:D310)</f>
        <v>0</v>
      </c>
      <c r="F310" s="52">
        <f t="shared" ref="F310:F318" si="121">B310-E310</f>
        <v>0</v>
      </c>
      <c r="G310" s="52">
        <f t="shared" ref="G310:G318" si="122">B310-C310</f>
        <v>0</v>
      </c>
      <c r="H310" s="53" t="e">
        <f t="shared" ref="H310:H319" si="123">E310/B310*100</f>
        <v>#DIV/0!</v>
      </c>
    </row>
    <row r="311" spans="1:8" s="43" customFormat="1" ht="11.25" hidden="1" customHeight="1" x14ac:dyDescent="0.2">
      <c r="A311" s="50" t="s">
        <v>315</v>
      </c>
      <c r="B311" s="52"/>
      <c r="C311" s="52">
        <v>0</v>
      </c>
      <c r="D311" s="52"/>
      <c r="E311" s="52">
        <f t="shared" si="120"/>
        <v>0</v>
      </c>
      <c r="F311" s="52">
        <f t="shared" si="121"/>
        <v>0</v>
      </c>
      <c r="G311" s="52">
        <f t="shared" si="122"/>
        <v>0</v>
      </c>
      <c r="H311" s="53" t="e">
        <f t="shared" si="123"/>
        <v>#DIV/0!</v>
      </c>
    </row>
    <row r="312" spans="1:8" s="43" customFormat="1" ht="11.25" hidden="1" customHeight="1" x14ac:dyDescent="0.2">
      <c r="A312" s="50" t="s">
        <v>316</v>
      </c>
      <c r="B312" s="52"/>
      <c r="C312" s="52">
        <v>0</v>
      </c>
      <c r="D312" s="52"/>
      <c r="E312" s="52">
        <f t="shared" si="120"/>
        <v>0</v>
      </c>
      <c r="F312" s="52">
        <f t="shared" si="121"/>
        <v>0</v>
      </c>
      <c r="G312" s="52">
        <f t="shared" si="122"/>
        <v>0</v>
      </c>
      <c r="H312" s="53" t="e">
        <f t="shared" si="123"/>
        <v>#DIV/0!</v>
      </c>
    </row>
    <row r="313" spans="1:8" s="43" customFormat="1" ht="11.25" hidden="1" customHeight="1" x14ac:dyDescent="0.2">
      <c r="A313" s="50" t="s">
        <v>317</v>
      </c>
      <c r="B313" s="52"/>
      <c r="C313" s="52">
        <v>0</v>
      </c>
      <c r="D313" s="52"/>
      <c r="E313" s="52">
        <f t="shared" si="120"/>
        <v>0</v>
      </c>
      <c r="F313" s="52">
        <f t="shared" si="121"/>
        <v>0</v>
      </c>
      <c r="G313" s="52">
        <f t="shared" si="122"/>
        <v>0</v>
      </c>
      <c r="H313" s="53" t="e">
        <f t="shared" si="123"/>
        <v>#DIV/0!</v>
      </c>
    </row>
    <row r="314" spans="1:8" s="43" customFormat="1" ht="11.25" hidden="1" customHeight="1" x14ac:dyDescent="0.2">
      <c r="A314" s="50" t="s">
        <v>318</v>
      </c>
      <c r="B314" s="52"/>
      <c r="C314" s="52">
        <v>0</v>
      </c>
      <c r="D314" s="52"/>
      <c r="E314" s="52">
        <f t="shared" si="120"/>
        <v>0</v>
      </c>
      <c r="F314" s="52">
        <f t="shared" si="121"/>
        <v>0</v>
      </c>
      <c r="G314" s="52">
        <f t="shared" si="122"/>
        <v>0</v>
      </c>
      <c r="H314" s="53" t="e">
        <f t="shared" si="123"/>
        <v>#DIV/0!</v>
      </c>
    </row>
    <row r="315" spans="1:8" s="43" customFormat="1" ht="11.25" hidden="1" customHeight="1" x14ac:dyDescent="0.2">
      <c r="A315" s="50" t="s">
        <v>319</v>
      </c>
      <c r="B315" s="52"/>
      <c r="C315" s="52">
        <v>0</v>
      </c>
      <c r="D315" s="52"/>
      <c r="E315" s="52">
        <f t="shared" si="120"/>
        <v>0</v>
      </c>
      <c r="F315" s="52">
        <f t="shared" si="121"/>
        <v>0</v>
      </c>
      <c r="G315" s="52">
        <f t="shared" si="122"/>
        <v>0</v>
      </c>
      <c r="H315" s="53" t="e">
        <f t="shared" si="123"/>
        <v>#DIV/0!</v>
      </c>
    </row>
    <row r="316" spans="1:8" s="43" customFormat="1" ht="11.25" hidden="1" customHeight="1" x14ac:dyDescent="0.2">
      <c r="A316" s="50" t="s">
        <v>320</v>
      </c>
      <c r="B316" s="52"/>
      <c r="C316" s="52">
        <v>0</v>
      </c>
      <c r="D316" s="52"/>
      <c r="E316" s="52">
        <f t="shared" si="120"/>
        <v>0</v>
      </c>
      <c r="F316" s="52">
        <f t="shared" si="121"/>
        <v>0</v>
      </c>
      <c r="G316" s="52">
        <f t="shared" si="122"/>
        <v>0</v>
      </c>
      <c r="H316" s="53" t="e">
        <f t="shared" si="123"/>
        <v>#DIV/0!</v>
      </c>
    </row>
    <row r="317" spans="1:8" s="43" customFormat="1" ht="12" hidden="1" customHeight="1" x14ac:dyDescent="0.2">
      <c r="A317" s="50" t="s">
        <v>321</v>
      </c>
      <c r="B317" s="52"/>
      <c r="C317" s="56">
        <v>0</v>
      </c>
      <c r="D317" s="52"/>
      <c r="E317" s="56">
        <f t="shared" si="120"/>
        <v>0</v>
      </c>
      <c r="F317" s="56">
        <f t="shared" si="121"/>
        <v>0</v>
      </c>
      <c r="G317" s="56">
        <f t="shared" si="122"/>
        <v>0</v>
      </c>
      <c r="H317" s="47" t="e">
        <f t="shared" si="123"/>
        <v>#DIV/0!</v>
      </c>
    </row>
    <row r="318" spans="1:8" s="43" customFormat="1" ht="22.5" hidden="1" customHeight="1" x14ac:dyDescent="0.2">
      <c r="A318" s="50" t="s">
        <v>322</v>
      </c>
      <c r="B318" s="58"/>
      <c r="C318" s="58">
        <v>0</v>
      </c>
      <c r="D318" s="58"/>
      <c r="E318" s="58">
        <f t="shared" si="120"/>
        <v>0</v>
      </c>
      <c r="F318" s="58">
        <f t="shared" si="121"/>
        <v>0</v>
      </c>
      <c r="G318" s="58">
        <f t="shared" si="122"/>
        <v>0</v>
      </c>
      <c r="H318" s="71" t="e">
        <f t="shared" si="123"/>
        <v>#DIV/0!</v>
      </c>
    </row>
    <row r="319" spans="1:8" s="43" customFormat="1" ht="11.25" hidden="1" customHeight="1" x14ac:dyDescent="0.2">
      <c r="A319" s="78" t="s">
        <v>323</v>
      </c>
      <c r="B319" s="58">
        <f t="shared" ref="B319:G319" si="124">SUM(B310:B318)</f>
        <v>0</v>
      </c>
      <c r="C319" s="58">
        <f t="shared" si="124"/>
        <v>0</v>
      </c>
      <c r="D319" s="58">
        <f t="shared" si="124"/>
        <v>0</v>
      </c>
      <c r="E319" s="58">
        <f t="shared" si="124"/>
        <v>0</v>
      </c>
      <c r="F319" s="58">
        <f t="shared" si="124"/>
        <v>0</v>
      </c>
      <c r="G319" s="58">
        <f t="shared" si="124"/>
        <v>0</v>
      </c>
      <c r="H319" s="71" t="e">
        <f t="shared" si="123"/>
        <v>#DIV/0!</v>
      </c>
    </row>
    <row r="320" spans="1:8" s="79" customFormat="1" ht="16.5" customHeight="1" x14ac:dyDescent="0.2">
      <c r="A320" s="99"/>
      <c r="B320" s="57"/>
      <c r="C320" s="57"/>
      <c r="D320" s="57"/>
      <c r="E320" s="57"/>
      <c r="F320" s="57"/>
      <c r="G320" s="57"/>
      <c r="H320" s="48"/>
    </row>
    <row r="321" spans="1:8" ht="12.75" thickBot="1" x14ac:dyDescent="0.25">
      <c r="A321" s="100" t="s">
        <v>324</v>
      </c>
      <c r="B321" s="101">
        <f t="shared" ref="B321:G321" si="125">+B319+B306</f>
        <v>1688040298.5017564</v>
      </c>
      <c r="C321" s="101">
        <f t="shared" si="125"/>
        <v>1545605934.71683</v>
      </c>
      <c r="D321" s="101">
        <f t="shared" si="125"/>
        <v>23671383.462170005</v>
      </c>
      <c r="E321" s="101">
        <f t="shared" si="125"/>
        <v>1569277318.1789997</v>
      </c>
      <c r="F321" s="101">
        <f t="shared" si="125"/>
        <v>118762980.32275695</v>
      </c>
      <c r="G321" s="101">
        <f t="shared" si="125"/>
        <v>142434363.78492689</v>
      </c>
      <c r="H321" s="113">
        <f>E321/B321*100</f>
        <v>92.96444638032834</v>
      </c>
    </row>
    <row r="322" spans="1:8" ht="23.25" customHeight="1" thickTop="1" x14ac:dyDescent="0.2">
      <c r="A322" s="106"/>
      <c r="B322" s="106"/>
      <c r="C322" s="106"/>
      <c r="D322" s="106"/>
      <c r="E322" s="106"/>
      <c r="F322" s="106"/>
      <c r="G322" s="102"/>
      <c r="H322" s="106"/>
    </row>
    <row r="323" spans="1:8" x14ac:dyDescent="0.2">
      <c r="A323" s="108" t="s">
        <v>325</v>
      </c>
      <c r="B323" s="107"/>
      <c r="C323" s="107"/>
      <c r="D323" s="107"/>
      <c r="E323" s="102"/>
      <c r="F323" s="106"/>
      <c r="G323" s="109"/>
      <c r="H323" s="106"/>
    </row>
    <row r="324" spans="1:8" ht="13.5" customHeight="1" x14ac:dyDescent="0.2">
      <c r="A324" s="106" t="s">
        <v>326</v>
      </c>
    </row>
    <row r="325" spans="1:8" x14ac:dyDescent="0.2">
      <c r="A325" s="110" t="s">
        <v>327</v>
      </c>
      <c r="B325" s="107"/>
      <c r="C325" s="107"/>
      <c r="D325" s="107"/>
      <c r="E325" s="102"/>
      <c r="F325" s="106"/>
      <c r="G325" s="109"/>
      <c r="H325" s="106"/>
    </row>
    <row r="326" spans="1:8" x14ac:dyDescent="0.2">
      <c r="A326" s="106" t="s">
        <v>328</v>
      </c>
    </row>
    <row r="327" spans="1:8" x14ac:dyDescent="0.2">
      <c r="A327" s="106" t="s">
        <v>329</v>
      </c>
    </row>
    <row r="328" spans="1:8" x14ac:dyDescent="0.2">
      <c r="A328" s="106" t="s">
        <v>330</v>
      </c>
    </row>
    <row r="329" spans="1:8" x14ac:dyDescent="0.2">
      <c r="A329" s="107" t="s">
        <v>331</v>
      </c>
    </row>
    <row r="330" spans="1:8" x14ac:dyDescent="0.2">
      <c r="E330" s="43"/>
      <c r="F330" s="43"/>
      <c r="G330" s="80"/>
    </row>
  </sheetData>
  <mergeCells count="6">
    <mergeCell ref="A5:A7"/>
    <mergeCell ref="B6:B7"/>
    <mergeCell ref="F6:F7"/>
    <mergeCell ref="G6:G7"/>
    <mergeCell ref="H6:H7"/>
    <mergeCell ref="C6:E6"/>
  </mergeCells>
  <printOptions horizontalCentered="1"/>
  <pageMargins left="0.4" right="0.4" top="0.3" bottom="0.4" header="0.2" footer="0.18"/>
  <pageSetup paperSize="9" scale="74"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Normal="100" workbookViewId="0">
      <selection activeCell="A50" sqref="A50:XFD58"/>
    </sheetView>
  </sheetViews>
  <sheetFormatPr defaultRowHeight="12.75" x14ac:dyDescent="0.2"/>
  <cols>
    <col min="1" max="1" width="38.7109375" customWidth="1"/>
    <col min="2" max="2" width="11.5703125" bestFit="1" customWidth="1"/>
    <col min="3" max="3" width="10" bestFit="1" customWidth="1"/>
    <col min="4" max="8" width="10" customWidth="1"/>
    <col min="9" max="9" width="12.28515625" customWidth="1"/>
    <col min="11" max="11" width="9.42578125" bestFit="1" customWidth="1"/>
    <col min="12" max="12" width="10.28515625" bestFit="1" customWidth="1"/>
    <col min="15" max="17" width="11" customWidth="1"/>
  </cols>
  <sheetData>
    <row r="1" spans="1:17" x14ac:dyDescent="0.2">
      <c r="A1" t="s">
        <v>344</v>
      </c>
    </row>
    <row r="2" spans="1:17" x14ac:dyDescent="0.2">
      <c r="A2" t="s">
        <v>0</v>
      </c>
    </row>
    <row r="3" spans="1:17" x14ac:dyDescent="0.2">
      <c r="A3" t="s">
        <v>1</v>
      </c>
      <c r="K3" t="s">
        <v>2</v>
      </c>
    </row>
    <row r="4" spans="1:17" x14ac:dyDescent="0.2">
      <c r="B4" s="1" t="s">
        <v>3</v>
      </c>
      <c r="C4" s="1" t="s">
        <v>4</v>
      </c>
      <c r="D4" s="1" t="s">
        <v>5</v>
      </c>
      <c r="E4" s="1" t="s">
        <v>6</v>
      </c>
      <c r="F4" s="1" t="s">
        <v>9</v>
      </c>
      <c r="G4" s="1" t="s">
        <v>10</v>
      </c>
      <c r="H4" s="1" t="s">
        <v>11</v>
      </c>
      <c r="I4" s="1" t="s">
        <v>12</v>
      </c>
      <c r="K4" s="1" t="s">
        <v>3</v>
      </c>
      <c r="L4" s="1" t="s">
        <v>4</v>
      </c>
      <c r="M4" s="1" t="s">
        <v>5</v>
      </c>
      <c r="N4" s="1" t="s">
        <v>6</v>
      </c>
      <c r="O4" s="1" t="s">
        <v>9</v>
      </c>
      <c r="P4" s="1" t="s">
        <v>10</v>
      </c>
      <c r="Q4" s="1" t="s">
        <v>11</v>
      </c>
    </row>
    <row r="5" spans="1:17" x14ac:dyDescent="0.2">
      <c r="A5" t="s">
        <v>7</v>
      </c>
      <c r="B5" s="2">
        <v>211942.04800000001</v>
      </c>
      <c r="C5" s="2">
        <v>229477.02799999999</v>
      </c>
      <c r="D5" s="2">
        <v>180934.66399999999</v>
      </c>
      <c r="E5" s="2">
        <v>238799.367</v>
      </c>
      <c r="F5" s="2">
        <v>274659.8</v>
      </c>
      <c r="G5" s="2">
        <v>199519.86900000001</v>
      </c>
      <c r="H5" s="2">
        <v>352707.52</v>
      </c>
      <c r="I5" s="2">
        <f>SUM(B5:H5)</f>
        <v>1688040.2959999999</v>
      </c>
      <c r="J5" s="2"/>
      <c r="K5" s="2">
        <f>B5</f>
        <v>211942.04800000001</v>
      </c>
      <c r="L5" s="2">
        <f t="shared" ref="L5:Q6" si="0">+K5+C5</f>
        <v>441419.076</v>
      </c>
      <c r="M5" s="2">
        <f t="shared" si="0"/>
        <v>622353.74</v>
      </c>
      <c r="N5" s="2">
        <f t="shared" si="0"/>
        <v>861153.10699999996</v>
      </c>
      <c r="O5" s="2">
        <f t="shared" si="0"/>
        <v>1135812.9069999999</v>
      </c>
      <c r="P5" s="2">
        <f t="shared" si="0"/>
        <v>1335332.7759999998</v>
      </c>
      <c r="Q5" s="2">
        <f t="shared" si="0"/>
        <v>1688040.2959999999</v>
      </c>
    </row>
    <row r="6" spans="1:17" x14ac:dyDescent="0.2">
      <c r="A6" t="s">
        <v>8</v>
      </c>
      <c r="B6" s="2">
        <v>126996.966</v>
      </c>
      <c r="C6" s="2">
        <v>240393.27</v>
      </c>
      <c r="D6" s="2">
        <v>247222.25</v>
      </c>
      <c r="E6" s="2">
        <v>171139.606</v>
      </c>
      <c r="F6" s="2">
        <v>264720.01799999998</v>
      </c>
      <c r="G6" s="2">
        <v>255824.91800000001</v>
      </c>
      <c r="H6" s="2">
        <v>262980.28700000001</v>
      </c>
      <c r="I6" s="2">
        <f>SUM(B6:H6)</f>
        <v>1569277.3150000002</v>
      </c>
      <c r="J6" s="2"/>
      <c r="K6" s="2">
        <f>B6</f>
        <v>126996.966</v>
      </c>
      <c r="L6" s="2">
        <f t="shared" si="0"/>
        <v>367390.23599999998</v>
      </c>
      <c r="M6" s="2">
        <f t="shared" si="0"/>
        <v>614612.48600000003</v>
      </c>
      <c r="N6" s="2">
        <f t="shared" si="0"/>
        <v>785752.09200000006</v>
      </c>
      <c r="O6" s="2">
        <f t="shared" si="0"/>
        <v>1050472.1100000001</v>
      </c>
      <c r="P6" s="2">
        <f t="shared" si="0"/>
        <v>1306297.0280000002</v>
      </c>
      <c r="Q6" s="2">
        <f t="shared" si="0"/>
        <v>1569277.3150000002</v>
      </c>
    </row>
    <row r="7" spans="1:17" x14ac:dyDescent="0.2">
      <c r="A7" t="s">
        <v>13</v>
      </c>
      <c r="B7" s="4">
        <f t="shared" ref="B7:H7" si="1">K7</f>
        <v>59.920609052527418</v>
      </c>
      <c r="C7" s="4">
        <f t="shared" si="1"/>
        <v>83.229351873320496</v>
      </c>
      <c r="D7" s="4">
        <f t="shared" si="1"/>
        <v>98.75613280640043</v>
      </c>
      <c r="E7" s="4">
        <f t="shared" si="1"/>
        <v>91.244180113026061</v>
      </c>
      <c r="F7" s="4">
        <f t="shared" si="1"/>
        <v>92.486368443777536</v>
      </c>
      <c r="G7" s="4">
        <f t="shared" si="1"/>
        <v>97.825579621659813</v>
      </c>
      <c r="H7" s="4">
        <f t="shared" si="1"/>
        <v>92.964446329781239</v>
      </c>
      <c r="I7" s="4"/>
      <c r="J7" s="3"/>
      <c r="K7" s="3">
        <f t="shared" ref="K7:P7" si="2">+K6/K5*100</f>
        <v>59.920609052527418</v>
      </c>
      <c r="L7" s="3">
        <f t="shared" si="2"/>
        <v>83.229351873320496</v>
      </c>
      <c r="M7" s="3">
        <f t="shared" si="2"/>
        <v>98.75613280640043</v>
      </c>
      <c r="N7" s="3">
        <f t="shared" si="2"/>
        <v>91.244180113026061</v>
      </c>
      <c r="O7" s="3">
        <f t="shared" si="2"/>
        <v>92.486368443777536</v>
      </c>
      <c r="P7" s="3">
        <f t="shared" si="2"/>
        <v>97.825579621659813</v>
      </c>
      <c r="Q7" s="3">
        <f>+Q6/Q5*100</f>
        <v>92.964446329781239</v>
      </c>
    </row>
    <row r="19" spans="13:19" x14ac:dyDescent="0.2">
      <c r="M19" s="2"/>
      <c r="N19" s="2"/>
      <c r="O19" s="2"/>
      <c r="P19" s="2"/>
      <c r="Q19" s="2"/>
      <c r="R19" s="2"/>
      <c r="S19" s="2"/>
    </row>
  </sheetData>
  <phoneticPr fontId="20" type="noConversion"/>
  <printOptions horizontalCentered="1"/>
  <pageMargins left="0.25" right="0.25" top="0.61" bottom="0.47" header="0.5" footer="0.5"/>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Mary Joyce Marasigan</cp:lastModifiedBy>
  <cp:lastPrinted>2019-08-08T08:54:12Z</cp:lastPrinted>
  <dcterms:created xsi:type="dcterms:W3CDTF">2014-06-18T02:22:11Z</dcterms:created>
  <dcterms:modified xsi:type="dcterms:W3CDTF">2019-08-08T09:16:48Z</dcterms:modified>
</cp:coreProperties>
</file>