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9\WEBSITE\For website\February 2019\"/>
    </mc:Choice>
  </mc:AlternateContent>
  <bookViews>
    <workbookView xWindow="0" yWindow="75" windowWidth="19035" windowHeight="11250" activeTab="1"/>
  </bookViews>
  <sheets>
    <sheet name="By Department" sheetId="7" r:id="rId1"/>
    <sheet name="By Agency" sheetId="6" r:id="rId2"/>
    <sheet name="Graph" sheetId="2" r:id="rId3"/>
  </sheets>
  <externalReferences>
    <externalReference r:id="rId4"/>
    <externalReference r:id="rId5"/>
  </externalReferences>
  <definedNames>
    <definedName name="_xlnm.Print_Area" localSheetId="1">'By Agency'!$A$1:$H$328</definedName>
    <definedName name="_xlnm.Print_Area" localSheetId="0">'By Department'!$A$1:$N$65</definedName>
    <definedName name="_xlnm.Print_Area" localSheetId="2">Graph!$A$10:$G$57</definedName>
    <definedName name="_xlnm.Print_Titles" localSheetId="1">'By Agency'!$1:$8</definedName>
    <definedName name="Z_149BABA1_3CBB_4AB5_8307_CDFFE2416884_.wvu.PrintArea" localSheetId="1" hidden="1">'By Agency'!$A$1:$F$326</definedName>
    <definedName name="Z_149BABA1_3CBB_4AB5_8307_CDFFE2416884_.wvu.PrintTitles" localSheetId="1" hidden="1">'By Agency'!$1:$8</definedName>
    <definedName name="Z_149BABA1_3CBB_4AB5_8307_CDFFE2416884_.wvu.Rows" localSheetId="1" hidden="1">'By Agency'!$130:$130,'By Agency'!$272:$275,'By Agency'!$278:$300,'By Agency'!$303:$316</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Agency'!$A$1:$H$327</definedName>
    <definedName name="Z_63CE5467_86C0_4816_A6C7_6C3632652BD9_.wvu.PrintTitles" localSheetId="1" hidden="1">'By Agency'!$1:$8</definedName>
    <definedName name="Z_63CE5467_86C0_4816_A6C7_6C3632652BD9_.wvu.Rows" localSheetId="1" hidden="1">'By Agency'!$130:$130,'By Agency'!$272:$276,'By Agency'!$278:$300,'By Agency'!$303:$317</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Agency'!$A$1:$F$326</definedName>
    <definedName name="Z_E72949E6_F470_4685_A8B8_FC40C2B684D5_.wvu.PrintTitles" localSheetId="1" hidden="1">'By Agency'!$1:$8</definedName>
  </definedNames>
  <calcPr calcId="152511" calcMode="manual"/>
</workbook>
</file>

<file path=xl/calcChain.xml><?xml version="1.0" encoding="utf-8"?>
<calcChain xmlns="http://schemas.openxmlformats.org/spreadsheetml/2006/main">
  <c r="C124" i="6" l="1"/>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50" i="7"/>
  <c r="E52" i="7"/>
  <c r="E53" i="7"/>
  <c r="T53" i="7" l="1"/>
  <c r="S53" i="7"/>
  <c r="J53" i="7"/>
  <c r="P53" i="7"/>
  <c r="S52" i="7"/>
  <c r="T52" i="7"/>
  <c r="J52" i="7"/>
  <c r="P52" i="7"/>
  <c r="Q50" i="7"/>
  <c r="T50" i="7"/>
  <c r="S50" i="7"/>
  <c r="J50" i="7"/>
  <c r="P50" i="7"/>
  <c r="F48" i="7"/>
  <c r="S46" i="7"/>
  <c r="T46" i="7"/>
  <c r="Q46" i="7"/>
  <c r="P46" i="7"/>
  <c r="Q45" i="7"/>
  <c r="T45" i="7"/>
  <c r="S45" i="7"/>
  <c r="J45" i="7"/>
  <c r="P45" i="7"/>
  <c r="T44" i="7"/>
  <c r="Q44" i="7"/>
  <c r="P44" i="7"/>
  <c r="T43" i="7"/>
  <c r="S43" i="7"/>
  <c r="J43" i="7"/>
  <c r="P43" i="7"/>
  <c r="S42" i="7"/>
  <c r="T42" i="7"/>
  <c r="Q42" i="7"/>
  <c r="P42" i="7"/>
  <c r="Q41" i="7"/>
  <c r="T41" i="7"/>
  <c r="S41" i="7"/>
  <c r="J41" i="7"/>
  <c r="P41" i="7"/>
  <c r="T40" i="7"/>
  <c r="Q40" i="7"/>
  <c r="P40" i="7"/>
  <c r="T39" i="7"/>
  <c r="S39" i="7"/>
  <c r="J39" i="7"/>
  <c r="P39" i="7"/>
  <c r="S38" i="7"/>
  <c r="Q38" i="7"/>
  <c r="P38" i="7"/>
  <c r="T37" i="7"/>
  <c r="S37" i="7"/>
  <c r="Q37" i="7"/>
  <c r="P37" i="7"/>
  <c r="S36" i="7"/>
  <c r="Q36" i="7"/>
  <c r="I36" i="7"/>
  <c r="T35" i="7"/>
  <c r="S35" i="7"/>
  <c r="Q35" i="7"/>
  <c r="P35" i="7"/>
  <c r="S34" i="7"/>
  <c r="Q34" i="7"/>
  <c r="I34" i="7"/>
  <c r="T33" i="7"/>
  <c r="S33" i="7"/>
  <c r="Q33" i="7"/>
  <c r="P33" i="7"/>
  <c r="S32" i="7"/>
  <c r="Q32" i="7"/>
  <c r="I32" i="7"/>
  <c r="T31" i="7"/>
  <c r="S31" i="7"/>
  <c r="Q31" i="7"/>
  <c r="P31" i="7"/>
  <c r="S30" i="7"/>
  <c r="Q30" i="7"/>
  <c r="I30" i="7"/>
  <c r="T29" i="7"/>
  <c r="S29" i="7"/>
  <c r="Q29" i="7"/>
  <c r="P29" i="7"/>
  <c r="S28" i="7"/>
  <c r="Q28" i="7"/>
  <c r="I28" i="7"/>
  <c r="T27" i="7"/>
  <c r="S27" i="7"/>
  <c r="Q27" i="7"/>
  <c r="P27" i="7"/>
  <c r="S26" i="7"/>
  <c r="Q26" i="7"/>
  <c r="I26" i="7"/>
  <c r="Q25" i="7"/>
  <c r="P25" i="7"/>
  <c r="T24" i="7"/>
  <c r="S24" i="7"/>
  <c r="J24" i="7"/>
  <c r="P24" i="7"/>
  <c r="T23" i="7"/>
  <c r="Q23" i="7"/>
  <c r="P23" i="7"/>
  <c r="T22" i="7"/>
  <c r="S22" i="7"/>
  <c r="J22" i="7"/>
  <c r="P22" i="7"/>
  <c r="T21" i="7"/>
  <c r="Q21" i="7"/>
  <c r="P21" i="7"/>
  <c r="S20" i="7"/>
  <c r="J20" i="7"/>
  <c r="P20" i="7"/>
  <c r="T19" i="7"/>
  <c r="S19" i="7"/>
  <c r="Q19" i="7"/>
  <c r="P19" i="7"/>
  <c r="T18" i="7"/>
  <c r="S18" i="7"/>
  <c r="Q18" i="7"/>
  <c r="P18" i="7"/>
  <c r="T17" i="7"/>
  <c r="S17" i="7"/>
  <c r="Q17" i="7"/>
  <c r="P17" i="7"/>
  <c r="T16" i="7"/>
  <c r="S16" i="7"/>
  <c r="Q16" i="7"/>
  <c r="P16" i="7"/>
  <c r="T15" i="7"/>
  <c r="S15" i="7"/>
  <c r="Q15" i="7"/>
  <c r="P15" i="7"/>
  <c r="T14" i="7"/>
  <c r="S14" i="7"/>
  <c r="Q14" i="7"/>
  <c r="P14" i="7"/>
  <c r="T13" i="7"/>
  <c r="S13" i="7"/>
  <c r="Q13" i="7"/>
  <c r="P13" i="7"/>
  <c r="T12" i="7"/>
  <c r="S12" i="7"/>
  <c r="Q12" i="7"/>
  <c r="P12" i="7"/>
  <c r="G10" i="7"/>
  <c r="L21" i="7" l="1"/>
  <c r="S21" i="7"/>
  <c r="L23" i="7"/>
  <c r="S23" i="7"/>
  <c r="L25" i="7"/>
  <c r="I27" i="7"/>
  <c r="I29" i="7"/>
  <c r="I31" i="7"/>
  <c r="I33" i="7"/>
  <c r="I35" i="7"/>
  <c r="I37" i="7"/>
  <c r="Q39" i="7"/>
  <c r="Q43" i="7"/>
  <c r="Q53" i="7"/>
  <c r="C10" i="7"/>
  <c r="Q20" i="7"/>
  <c r="Q22" i="7"/>
  <c r="Q24" i="7"/>
  <c r="M26" i="7"/>
  <c r="M27" i="7"/>
  <c r="M28" i="7"/>
  <c r="M29" i="7"/>
  <c r="M30" i="7"/>
  <c r="M31" i="7"/>
  <c r="M32" i="7"/>
  <c r="M33" i="7"/>
  <c r="M34" i="7"/>
  <c r="M35" i="7"/>
  <c r="M36" i="7"/>
  <c r="M37" i="7"/>
  <c r="L39" i="7"/>
  <c r="L40" i="7"/>
  <c r="S40" i="7"/>
  <c r="L42" i="7"/>
  <c r="J42" i="7"/>
  <c r="L43" i="7"/>
  <c r="L44" i="7"/>
  <c r="S44" i="7"/>
  <c r="L46" i="7"/>
  <c r="J46" i="7"/>
  <c r="C48" i="7"/>
  <c r="L48" i="7" s="1"/>
  <c r="G48" i="7"/>
  <c r="G8" i="7" s="1"/>
  <c r="T8" i="7" s="1"/>
  <c r="L52" i="7"/>
  <c r="L53" i="7"/>
  <c r="I12" i="7"/>
  <c r="M12" i="7"/>
  <c r="R13" i="7"/>
  <c r="I13" i="7"/>
  <c r="M13" i="7"/>
  <c r="R14" i="7"/>
  <c r="I14" i="7"/>
  <c r="M14" i="7"/>
  <c r="R15" i="7"/>
  <c r="I15" i="7"/>
  <c r="M15" i="7"/>
  <c r="R16" i="7"/>
  <c r="I16" i="7"/>
  <c r="M16" i="7"/>
  <c r="R17" i="7"/>
  <c r="I17" i="7"/>
  <c r="M17" i="7"/>
  <c r="R18" i="7"/>
  <c r="I18" i="7"/>
  <c r="M18" i="7"/>
  <c r="R19" i="7"/>
  <c r="I19" i="7"/>
  <c r="M19" i="7"/>
  <c r="R20" i="7"/>
  <c r="T20" i="7"/>
  <c r="M20" i="7"/>
  <c r="I20" i="7"/>
  <c r="K20" i="7" s="1"/>
  <c r="L20" i="7"/>
  <c r="J21" i="7"/>
  <c r="H22" i="7"/>
  <c r="L22" i="7"/>
  <c r="J23" i="7"/>
  <c r="H24" i="7"/>
  <c r="L24" i="7"/>
  <c r="M25" i="7"/>
  <c r="J25" i="7"/>
  <c r="R26" i="7"/>
  <c r="P26" i="7"/>
  <c r="T26" i="7"/>
  <c r="R28" i="7"/>
  <c r="P28" i="7"/>
  <c r="T28" i="7"/>
  <c r="R30" i="7"/>
  <c r="P30" i="7"/>
  <c r="T30" i="7"/>
  <c r="R32" i="7"/>
  <c r="P32" i="7"/>
  <c r="T32" i="7"/>
  <c r="R34" i="7"/>
  <c r="P34" i="7"/>
  <c r="T34" i="7"/>
  <c r="R36" i="7"/>
  <c r="P36" i="7"/>
  <c r="T36" i="7"/>
  <c r="R38" i="7"/>
  <c r="T38" i="7"/>
  <c r="M38" i="7"/>
  <c r="H41" i="7"/>
  <c r="H45" i="7"/>
  <c r="H50" i="7"/>
  <c r="D10" i="7"/>
  <c r="M10" i="7" s="1"/>
  <c r="F10" i="7"/>
  <c r="H12" i="7"/>
  <c r="J12" i="7"/>
  <c r="L12" i="7"/>
  <c r="H13" i="7"/>
  <c r="J13" i="7"/>
  <c r="L13" i="7"/>
  <c r="H14" i="7"/>
  <c r="J14" i="7"/>
  <c r="L14" i="7"/>
  <c r="H15" i="7"/>
  <c r="J15" i="7"/>
  <c r="L15" i="7"/>
  <c r="H16" i="7"/>
  <c r="J16" i="7"/>
  <c r="L16" i="7"/>
  <c r="H17" i="7"/>
  <c r="J17" i="7"/>
  <c r="L17" i="7"/>
  <c r="H18" i="7"/>
  <c r="J18" i="7"/>
  <c r="L18" i="7"/>
  <c r="H19" i="7"/>
  <c r="J19" i="7"/>
  <c r="L19" i="7"/>
  <c r="H20" i="7"/>
  <c r="H21" i="7"/>
  <c r="H23" i="7"/>
  <c r="H25" i="7"/>
  <c r="R27" i="7"/>
  <c r="R29" i="7"/>
  <c r="R31" i="7"/>
  <c r="R33" i="7"/>
  <c r="R35" i="7"/>
  <c r="R37" i="7"/>
  <c r="L38" i="7"/>
  <c r="I38" i="7"/>
  <c r="H39" i="7"/>
  <c r="J40" i="7"/>
  <c r="L41" i="7"/>
  <c r="H43" i="7"/>
  <c r="J44" i="7"/>
  <c r="L45" i="7"/>
  <c r="J48" i="7"/>
  <c r="L50" i="7"/>
  <c r="Q52" i="7"/>
  <c r="D48" i="7"/>
  <c r="H53" i="7"/>
  <c r="R21" i="7"/>
  <c r="I21" i="7"/>
  <c r="K21" i="7" s="1"/>
  <c r="M21" i="7"/>
  <c r="R22" i="7"/>
  <c r="I22" i="7"/>
  <c r="K22" i="7" s="1"/>
  <c r="M22" i="7"/>
  <c r="R23" i="7"/>
  <c r="I23" i="7"/>
  <c r="M23" i="7"/>
  <c r="R24" i="7"/>
  <c r="I24" i="7"/>
  <c r="K24" i="7" s="1"/>
  <c r="M24" i="7"/>
  <c r="R25" i="7"/>
  <c r="I25" i="7"/>
  <c r="H26" i="7"/>
  <c r="J26" i="7"/>
  <c r="K26" i="7" s="1"/>
  <c r="L26" i="7"/>
  <c r="H27" i="7"/>
  <c r="J27" i="7"/>
  <c r="K27" i="7" s="1"/>
  <c r="L27" i="7"/>
  <c r="H28" i="7"/>
  <c r="J28" i="7"/>
  <c r="K28" i="7" s="1"/>
  <c r="L28" i="7"/>
  <c r="H29" i="7"/>
  <c r="J29" i="7"/>
  <c r="L29" i="7"/>
  <c r="H30" i="7"/>
  <c r="J30" i="7"/>
  <c r="K30" i="7" s="1"/>
  <c r="L30" i="7"/>
  <c r="H31" i="7"/>
  <c r="J31" i="7"/>
  <c r="K31" i="7" s="1"/>
  <c r="L31" i="7"/>
  <c r="H32" i="7"/>
  <c r="J32" i="7"/>
  <c r="K32" i="7" s="1"/>
  <c r="L32" i="7"/>
  <c r="H33" i="7"/>
  <c r="J33" i="7"/>
  <c r="L33" i="7"/>
  <c r="H34" i="7"/>
  <c r="J34" i="7"/>
  <c r="K34" i="7" s="1"/>
  <c r="L34" i="7"/>
  <c r="H35" i="7"/>
  <c r="J35" i="7"/>
  <c r="K35" i="7" s="1"/>
  <c r="L35" i="7"/>
  <c r="H36" i="7"/>
  <c r="J36" i="7"/>
  <c r="K36" i="7" s="1"/>
  <c r="L36" i="7"/>
  <c r="H37" i="7"/>
  <c r="J37" i="7"/>
  <c r="L37" i="7"/>
  <c r="H38" i="7"/>
  <c r="J38" i="7"/>
  <c r="H40" i="7"/>
  <c r="H42" i="7"/>
  <c r="H44" i="7"/>
  <c r="H46" i="7"/>
  <c r="M48" i="7"/>
  <c r="H52" i="7"/>
  <c r="R39" i="7"/>
  <c r="I39" i="7"/>
  <c r="K39" i="7" s="1"/>
  <c r="M39" i="7"/>
  <c r="R40" i="7"/>
  <c r="I40" i="7"/>
  <c r="K40" i="7" s="1"/>
  <c r="M40" i="7"/>
  <c r="R41" i="7"/>
  <c r="I41" i="7"/>
  <c r="K41" i="7" s="1"/>
  <c r="M41" i="7"/>
  <c r="R42" i="7"/>
  <c r="I42" i="7"/>
  <c r="M42" i="7"/>
  <c r="R43" i="7"/>
  <c r="I43" i="7"/>
  <c r="K43" i="7" s="1"/>
  <c r="M43" i="7"/>
  <c r="R44" i="7"/>
  <c r="I44" i="7"/>
  <c r="M44" i="7"/>
  <c r="R45" i="7"/>
  <c r="I45" i="7"/>
  <c r="K45" i="7" s="1"/>
  <c r="M45" i="7"/>
  <c r="R46" i="7"/>
  <c r="I46" i="7"/>
  <c r="M46" i="7"/>
  <c r="I50" i="7"/>
  <c r="M50" i="7"/>
  <c r="R52" i="7"/>
  <c r="I52" i="7"/>
  <c r="K52" i="7" s="1"/>
  <c r="M52" i="7"/>
  <c r="R53" i="7"/>
  <c r="I53" i="7"/>
  <c r="K53" i="7" s="1"/>
  <c r="M53" i="7"/>
  <c r="K46" i="7" l="1"/>
  <c r="K44" i="7"/>
  <c r="K42" i="7"/>
  <c r="K37" i="7"/>
  <c r="K33" i="7"/>
  <c r="K29" i="7"/>
  <c r="K38" i="7"/>
  <c r="K19" i="7"/>
  <c r="K17" i="7"/>
  <c r="K15" i="7"/>
  <c r="K13" i="7"/>
  <c r="C8" i="7"/>
  <c r="P8" i="7" s="1"/>
  <c r="N43" i="7"/>
  <c r="U43" i="7"/>
  <c r="N25" i="7"/>
  <c r="U21" i="7"/>
  <c r="N21" i="7"/>
  <c r="U19" i="7"/>
  <c r="N19" i="7"/>
  <c r="U17" i="7"/>
  <c r="N17" i="7"/>
  <c r="U15" i="7"/>
  <c r="N15" i="7"/>
  <c r="U13" i="7"/>
  <c r="N13" i="7"/>
  <c r="J10" i="7"/>
  <c r="J8" i="7" s="1"/>
  <c r="L10" i="7"/>
  <c r="F8" i="7"/>
  <c r="N50" i="7"/>
  <c r="U50" i="7"/>
  <c r="H48" i="7"/>
  <c r="N41" i="7"/>
  <c r="U41" i="7"/>
  <c r="N22" i="7"/>
  <c r="U22" i="7"/>
  <c r="R12" i="7"/>
  <c r="E10" i="7"/>
  <c r="K50" i="7"/>
  <c r="K48" i="7" s="1"/>
  <c r="I48" i="7"/>
  <c r="U52" i="7"/>
  <c r="N52" i="7"/>
  <c r="U46" i="7"/>
  <c r="N46" i="7"/>
  <c r="U42" i="7"/>
  <c r="N42" i="7"/>
  <c r="U37" i="7"/>
  <c r="N37" i="7"/>
  <c r="U35" i="7"/>
  <c r="N35" i="7"/>
  <c r="U33" i="7"/>
  <c r="N33" i="7"/>
  <c r="U31" i="7"/>
  <c r="N31" i="7"/>
  <c r="U29" i="7"/>
  <c r="N29" i="7"/>
  <c r="U27" i="7"/>
  <c r="N27" i="7"/>
  <c r="K25" i="7"/>
  <c r="K23" i="7"/>
  <c r="N53" i="7"/>
  <c r="U53" i="7"/>
  <c r="N39" i="7"/>
  <c r="U39" i="7"/>
  <c r="U23" i="7"/>
  <c r="N23" i="7"/>
  <c r="N20" i="7"/>
  <c r="U20" i="7"/>
  <c r="U18" i="7"/>
  <c r="N18" i="7"/>
  <c r="U16" i="7"/>
  <c r="N16" i="7"/>
  <c r="U14" i="7"/>
  <c r="N14" i="7"/>
  <c r="U12" i="7"/>
  <c r="N12" i="7"/>
  <c r="H10" i="7"/>
  <c r="D8" i="7"/>
  <c r="N45" i="7"/>
  <c r="U45" i="7"/>
  <c r="N24" i="7"/>
  <c r="U24" i="7"/>
  <c r="K18" i="7"/>
  <c r="K16" i="7"/>
  <c r="K14" i="7"/>
  <c r="K12" i="7"/>
  <c r="I10" i="7"/>
  <c r="R50" i="7"/>
  <c r="E48" i="7"/>
  <c r="U44" i="7"/>
  <c r="N44" i="7"/>
  <c r="U40" i="7"/>
  <c r="N40" i="7"/>
  <c r="U38" i="7"/>
  <c r="N38" i="7"/>
  <c r="U36" i="7"/>
  <c r="N36" i="7"/>
  <c r="U34" i="7"/>
  <c r="N34" i="7"/>
  <c r="U32" i="7"/>
  <c r="N32" i="7"/>
  <c r="U30" i="7"/>
  <c r="N30" i="7"/>
  <c r="U28" i="7"/>
  <c r="N28" i="7"/>
  <c r="U26" i="7"/>
  <c r="N26" i="7"/>
  <c r="I8" i="7" l="1"/>
  <c r="N10" i="7"/>
  <c r="H8" i="7"/>
  <c r="S8" i="7"/>
  <c r="L8" i="7"/>
  <c r="K10" i="7"/>
  <c r="K8" i="7" s="1"/>
  <c r="Q8" i="7"/>
  <c r="M8" i="7"/>
  <c r="E8" i="7"/>
  <c r="R8" i="7" s="1"/>
  <c r="N48" i="7"/>
  <c r="U8" i="7" l="1"/>
  <c r="N8" i="7"/>
  <c r="D317" i="6" l="1"/>
  <c r="B317" i="6"/>
  <c r="G316" i="6"/>
  <c r="G314" i="6"/>
  <c r="G312" i="6"/>
  <c r="G310" i="6"/>
  <c r="G308" i="6"/>
  <c r="G295" i="6"/>
  <c r="G291" i="6"/>
  <c r="G287" i="6"/>
  <c r="G283" i="6"/>
  <c r="G279" i="6"/>
  <c r="E277" i="6"/>
  <c r="H277" i="6" s="1"/>
  <c r="E276" i="6"/>
  <c r="E274" i="6"/>
  <c r="D271" i="6"/>
  <c r="B271" i="6"/>
  <c r="B302" i="6" s="1"/>
  <c r="E262" i="6"/>
  <c r="H262" i="6" s="1"/>
  <c r="G262" i="6"/>
  <c r="E260" i="6"/>
  <c r="H260" i="6" s="1"/>
  <c r="E258" i="6"/>
  <c r="H258" i="6" s="1"/>
  <c r="E256" i="6"/>
  <c r="H256" i="6" s="1"/>
  <c r="D254" i="6"/>
  <c r="B254" i="6"/>
  <c r="E252" i="6"/>
  <c r="H252" i="6" s="1"/>
  <c r="E251" i="6"/>
  <c r="H251" i="6" s="1"/>
  <c r="E250" i="6"/>
  <c r="H250" i="6" s="1"/>
  <c r="E249" i="6"/>
  <c r="H249" i="6" s="1"/>
  <c r="D247" i="6"/>
  <c r="B247" i="6"/>
  <c r="E245" i="6"/>
  <c r="H245" i="6" s="1"/>
  <c r="E243" i="6"/>
  <c r="H243" i="6" s="1"/>
  <c r="E241" i="6"/>
  <c r="H241" i="6" s="1"/>
  <c r="E240" i="6"/>
  <c r="H240" i="6" s="1"/>
  <c r="E239" i="6"/>
  <c r="H239" i="6" s="1"/>
  <c r="E238" i="6"/>
  <c r="H238" i="6" s="1"/>
  <c r="E237" i="6"/>
  <c r="H237" i="6" s="1"/>
  <c r="E236" i="6"/>
  <c r="H236" i="6" s="1"/>
  <c r="E235" i="6"/>
  <c r="H235" i="6" s="1"/>
  <c r="E234" i="6"/>
  <c r="H234" i="6" s="1"/>
  <c r="E232" i="6"/>
  <c r="H232" i="6" s="1"/>
  <c r="E230" i="6"/>
  <c r="H230" i="6" s="1"/>
  <c r="E229" i="6"/>
  <c r="H229" i="6" s="1"/>
  <c r="E228" i="6"/>
  <c r="H228" i="6" s="1"/>
  <c r="E227" i="6"/>
  <c r="H227" i="6" s="1"/>
  <c r="E226" i="6"/>
  <c r="H226" i="6" s="1"/>
  <c r="E225" i="6"/>
  <c r="H225" i="6" s="1"/>
  <c r="E224" i="6"/>
  <c r="H224" i="6" s="1"/>
  <c r="E223" i="6"/>
  <c r="H223" i="6" s="1"/>
  <c r="E222" i="6"/>
  <c r="H222" i="6" s="1"/>
  <c r="D220" i="6"/>
  <c r="B220" i="6"/>
  <c r="E219" i="6"/>
  <c r="H219" i="6" s="1"/>
  <c r="E218" i="6"/>
  <c r="H218" i="6" s="1"/>
  <c r="E217" i="6"/>
  <c r="H217" i="6" s="1"/>
  <c r="E216" i="6"/>
  <c r="H216" i="6" s="1"/>
  <c r="E215" i="6"/>
  <c r="H215" i="6" s="1"/>
  <c r="E214" i="6"/>
  <c r="H214" i="6" s="1"/>
  <c r="E213" i="6"/>
  <c r="H213" i="6" s="1"/>
  <c r="E212" i="6"/>
  <c r="H212" i="6" s="1"/>
  <c r="E211" i="6"/>
  <c r="H211" i="6" s="1"/>
  <c r="E210" i="6"/>
  <c r="H210" i="6" s="1"/>
  <c r="E209" i="6"/>
  <c r="H209" i="6" s="1"/>
  <c r="E208" i="6"/>
  <c r="H208" i="6" s="1"/>
  <c r="E207" i="6"/>
  <c r="H207" i="6" s="1"/>
  <c r="E206" i="6"/>
  <c r="H206" i="6" s="1"/>
  <c r="E205" i="6"/>
  <c r="H205" i="6" s="1"/>
  <c r="E204" i="6"/>
  <c r="H204" i="6" s="1"/>
  <c r="D202" i="6"/>
  <c r="B202" i="6"/>
  <c r="E200" i="6"/>
  <c r="H200" i="6" s="1"/>
  <c r="E199" i="6"/>
  <c r="H199" i="6" s="1"/>
  <c r="E198" i="6"/>
  <c r="H198" i="6" s="1"/>
  <c r="E197" i="6"/>
  <c r="H197" i="6" s="1"/>
  <c r="E196" i="6"/>
  <c r="H196" i="6" s="1"/>
  <c r="E195" i="6"/>
  <c r="H195" i="6" s="1"/>
  <c r="D193" i="6"/>
  <c r="B193" i="6"/>
  <c r="E191" i="6"/>
  <c r="H191" i="6" s="1"/>
  <c r="E190" i="6"/>
  <c r="H190" i="6" s="1"/>
  <c r="E189" i="6"/>
  <c r="H189" i="6" s="1"/>
  <c r="E188" i="6"/>
  <c r="H188" i="6" s="1"/>
  <c r="E187" i="6"/>
  <c r="H187" i="6" s="1"/>
  <c r="D185" i="6"/>
  <c r="B185" i="6"/>
  <c r="E183" i="6"/>
  <c r="H183" i="6" s="1"/>
  <c r="E182" i="6"/>
  <c r="H182" i="6" s="1"/>
  <c r="E181" i="6"/>
  <c r="H181" i="6" s="1"/>
  <c r="E180" i="6"/>
  <c r="H180" i="6" s="1"/>
  <c r="E179" i="6"/>
  <c r="H179" i="6" s="1"/>
  <c r="E178" i="6"/>
  <c r="H178" i="6" s="1"/>
  <c r="D176" i="6"/>
  <c r="B176" i="6"/>
  <c r="E174" i="6"/>
  <c r="H174" i="6" s="1"/>
  <c r="E173" i="6"/>
  <c r="H173" i="6" s="1"/>
  <c r="E172" i="6"/>
  <c r="H172" i="6" s="1"/>
  <c r="E171" i="6"/>
  <c r="H171" i="6" s="1"/>
  <c r="B169" i="6"/>
  <c r="D169" i="6"/>
  <c r="E167" i="6"/>
  <c r="H167" i="6" s="1"/>
  <c r="D164" i="6"/>
  <c r="E162" i="6"/>
  <c r="H162" i="6" s="1"/>
  <c r="E160" i="6"/>
  <c r="H160" i="6" s="1"/>
  <c r="D157" i="6"/>
  <c r="E155" i="6"/>
  <c r="H155" i="6" s="1"/>
  <c r="E153" i="6"/>
  <c r="H153" i="6" s="1"/>
  <c r="E152" i="6"/>
  <c r="H152" i="6" s="1"/>
  <c r="E151" i="6"/>
  <c r="H151" i="6" s="1"/>
  <c r="E150" i="6"/>
  <c r="H150" i="6" s="1"/>
  <c r="E149" i="6"/>
  <c r="H149" i="6" s="1"/>
  <c r="E148" i="6"/>
  <c r="H148" i="6" s="1"/>
  <c r="E147" i="6"/>
  <c r="H147" i="6" s="1"/>
  <c r="E146" i="6"/>
  <c r="H146" i="6" s="1"/>
  <c r="E145" i="6"/>
  <c r="H145" i="6" s="1"/>
  <c r="E144" i="6"/>
  <c r="H144" i="6" s="1"/>
  <c r="E143" i="6"/>
  <c r="H143" i="6" s="1"/>
  <c r="E142" i="6"/>
  <c r="H142" i="6" s="1"/>
  <c r="E141" i="6"/>
  <c r="H141" i="6" s="1"/>
  <c r="E140" i="6"/>
  <c r="H140" i="6" s="1"/>
  <c r="E139" i="6"/>
  <c r="H139" i="6" s="1"/>
  <c r="E138" i="6"/>
  <c r="H138" i="6" s="1"/>
  <c r="D136" i="6"/>
  <c r="B136" i="6"/>
  <c r="E134" i="6"/>
  <c r="H134" i="6" s="1"/>
  <c r="D131" i="6"/>
  <c r="B131" i="6"/>
  <c r="E130" i="6"/>
  <c r="H130" i="6" s="1"/>
  <c r="E129" i="6"/>
  <c r="H129" i="6" s="1"/>
  <c r="D127" i="6"/>
  <c r="D118" i="6" s="1"/>
  <c r="B127" i="6"/>
  <c r="E126" i="6"/>
  <c r="H126" i="6" s="1"/>
  <c r="E125" i="6"/>
  <c r="D124" i="6"/>
  <c r="B124" i="6"/>
  <c r="E123" i="6"/>
  <c r="H123" i="6" s="1"/>
  <c r="E122" i="6"/>
  <c r="H122" i="6" s="1"/>
  <c r="E121" i="6"/>
  <c r="H121" i="6" s="1"/>
  <c r="D119" i="6"/>
  <c r="B119" i="6"/>
  <c r="B118" i="6"/>
  <c r="E116" i="6"/>
  <c r="H116" i="6" s="1"/>
  <c r="E115" i="6"/>
  <c r="H115" i="6" s="1"/>
  <c r="E114" i="6"/>
  <c r="H114" i="6" s="1"/>
  <c r="E113" i="6"/>
  <c r="H113" i="6" s="1"/>
  <c r="E112" i="6"/>
  <c r="H112" i="6" s="1"/>
  <c r="E111" i="6"/>
  <c r="H111" i="6" s="1"/>
  <c r="E110" i="6"/>
  <c r="H110" i="6" s="1"/>
  <c r="E109" i="6"/>
  <c r="H109" i="6" s="1"/>
  <c r="D107" i="6"/>
  <c r="B107" i="6"/>
  <c r="E105" i="6"/>
  <c r="H105" i="6" s="1"/>
  <c r="E104" i="6"/>
  <c r="H104" i="6" s="1"/>
  <c r="E103" i="6"/>
  <c r="H103" i="6" s="1"/>
  <c r="E102" i="6"/>
  <c r="H102" i="6" s="1"/>
  <c r="E101" i="6"/>
  <c r="H101" i="6" s="1"/>
  <c r="E100" i="6"/>
  <c r="H100" i="6" s="1"/>
  <c r="E99" i="6"/>
  <c r="H99" i="6" s="1"/>
  <c r="E98" i="6"/>
  <c r="H98" i="6" s="1"/>
  <c r="E97" i="6"/>
  <c r="H97" i="6" s="1"/>
  <c r="E96" i="6"/>
  <c r="H96" i="6" s="1"/>
  <c r="D95" i="6"/>
  <c r="B95" i="6"/>
  <c r="E92" i="6"/>
  <c r="H92" i="6" s="1"/>
  <c r="E90" i="6"/>
  <c r="H90" i="6" s="1"/>
  <c r="E88" i="6"/>
  <c r="H88" i="6" s="1"/>
  <c r="D86" i="6"/>
  <c r="B86" i="6"/>
  <c r="E83" i="6"/>
  <c r="H83" i="6" s="1"/>
  <c r="E82" i="6"/>
  <c r="D80" i="6"/>
  <c r="B80" i="6"/>
  <c r="E77" i="6"/>
  <c r="H77" i="6" s="1"/>
  <c r="G76" i="6"/>
  <c r="D75" i="6"/>
  <c r="B75" i="6"/>
  <c r="E73" i="6"/>
  <c r="H73" i="6" s="1"/>
  <c r="G73" i="6"/>
  <c r="E72" i="6"/>
  <c r="H72" i="6" s="1"/>
  <c r="E71" i="6"/>
  <c r="H71" i="6" s="1"/>
  <c r="G71" i="6"/>
  <c r="D69" i="6"/>
  <c r="B69" i="6"/>
  <c r="E67" i="6"/>
  <c r="H67" i="6" s="1"/>
  <c r="E66" i="6"/>
  <c r="H66" i="6" s="1"/>
  <c r="G66" i="6"/>
  <c r="E65" i="6"/>
  <c r="H65" i="6" s="1"/>
  <c r="E64" i="6"/>
  <c r="H64" i="6" s="1"/>
  <c r="G64" i="6"/>
  <c r="E63" i="6"/>
  <c r="H63" i="6" s="1"/>
  <c r="E62" i="6"/>
  <c r="H62" i="6" s="1"/>
  <c r="G62" i="6"/>
  <c r="E61" i="6"/>
  <c r="H61" i="6" s="1"/>
  <c r="E60" i="6"/>
  <c r="H60" i="6" s="1"/>
  <c r="G60" i="6"/>
  <c r="E59" i="6"/>
  <c r="H59" i="6" s="1"/>
  <c r="G58" i="6"/>
  <c r="D57" i="6"/>
  <c r="B57" i="6"/>
  <c r="E55" i="6"/>
  <c r="H55" i="6" s="1"/>
  <c r="G55" i="6"/>
  <c r="E54" i="6"/>
  <c r="H54" i="6" s="1"/>
  <c r="E53" i="6"/>
  <c r="H53" i="6" s="1"/>
  <c r="G53" i="6"/>
  <c r="E52" i="6"/>
  <c r="H52" i="6" s="1"/>
  <c r="E51" i="6"/>
  <c r="H51" i="6" s="1"/>
  <c r="G51" i="6"/>
  <c r="D49" i="6"/>
  <c r="B49" i="6"/>
  <c r="E47" i="6"/>
  <c r="H47" i="6" s="1"/>
  <c r="E45" i="6"/>
  <c r="H45" i="6" s="1"/>
  <c r="E43" i="6"/>
  <c r="H43" i="6" s="1"/>
  <c r="E42" i="6"/>
  <c r="H42" i="6" s="1"/>
  <c r="E41" i="6"/>
  <c r="H41" i="6" s="1"/>
  <c r="E40" i="6"/>
  <c r="H40" i="6" s="1"/>
  <c r="E39" i="6"/>
  <c r="H39" i="6" s="1"/>
  <c r="D37" i="6"/>
  <c r="B37" i="6"/>
  <c r="E35" i="6"/>
  <c r="H35" i="6" s="1"/>
  <c r="D33" i="6"/>
  <c r="B33" i="6"/>
  <c r="E31" i="6"/>
  <c r="H31" i="6" s="1"/>
  <c r="E30" i="6"/>
  <c r="H30" i="6" s="1"/>
  <c r="E29" i="6"/>
  <c r="H29" i="6" s="1"/>
  <c r="E28" i="6"/>
  <c r="H28" i="6" s="1"/>
  <c r="E27" i="6"/>
  <c r="H27" i="6" s="1"/>
  <c r="E26" i="6"/>
  <c r="H26" i="6" s="1"/>
  <c r="E25" i="6"/>
  <c r="H25" i="6" s="1"/>
  <c r="D23" i="6"/>
  <c r="B23" i="6"/>
  <c r="E21" i="6"/>
  <c r="H21" i="6" s="1"/>
  <c r="E19" i="6"/>
  <c r="H19" i="6" s="1"/>
  <c r="E17" i="6"/>
  <c r="H17" i="6" s="1"/>
  <c r="E15" i="6"/>
  <c r="H15" i="6" s="1"/>
  <c r="E14" i="6"/>
  <c r="H14" i="6" s="1"/>
  <c r="E13" i="6"/>
  <c r="H13" i="6" s="1"/>
  <c r="E12" i="6"/>
  <c r="H12" i="6" s="1"/>
  <c r="D10" i="6"/>
  <c r="B10" i="6"/>
  <c r="F160" i="6" l="1"/>
  <c r="F162" i="6"/>
  <c r="H125" i="6"/>
  <c r="E124" i="6"/>
  <c r="H124" i="6"/>
  <c r="F88" i="6"/>
  <c r="F90" i="6"/>
  <c r="F92" i="6"/>
  <c r="F77" i="6"/>
  <c r="F72" i="6"/>
  <c r="F59" i="6"/>
  <c r="F61" i="6"/>
  <c r="F63" i="6"/>
  <c r="F65" i="6"/>
  <c r="F67" i="6"/>
  <c r="F52" i="6"/>
  <c r="F54" i="6"/>
  <c r="F47" i="6"/>
  <c r="D266" i="6"/>
  <c r="G274" i="6"/>
  <c r="G276" i="6"/>
  <c r="E279" i="6"/>
  <c r="E283" i="6"/>
  <c r="H283" i="6" s="1"/>
  <c r="E287" i="6"/>
  <c r="E291" i="6"/>
  <c r="H291" i="6" s="1"/>
  <c r="E295" i="6"/>
  <c r="E308" i="6"/>
  <c r="H308" i="6" s="1"/>
  <c r="E310" i="6"/>
  <c r="E312" i="6"/>
  <c r="H312" i="6" s="1"/>
  <c r="E314" i="6"/>
  <c r="E316" i="6"/>
  <c r="H316" i="6" s="1"/>
  <c r="G277" i="6"/>
  <c r="C33" i="6"/>
  <c r="E34" i="6"/>
  <c r="E38" i="6"/>
  <c r="F38" i="6" s="1"/>
  <c r="C37" i="6"/>
  <c r="C49" i="6"/>
  <c r="E50" i="6"/>
  <c r="E58" i="6"/>
  <c r="F58" i="6" s="1"/>
  <c r="C57" i="6"/>
  <c r="C69" i="6"/>
  <c r="E70" i="6"/>
  <c r="E76" i="6"/>
  <c r="F76" i="6" s="1"/>
  <c r="F75" i="6" s="1"/>
  <c r="C75" i="6"/>
  <c r="G78" i="6"/>
  <c r="E78" i="6"/>
  <c r="H78" i="6" s="1"/>
  <c r="F82" i="6"/>
  <c r="F83" i="6"/>
  <c r="G87" i="6"/>
  <c r="E87" i="6"/>
  <c r="C86" i="6"/>
  <c r="G89" i="6"/>
  <c r="E89" i="6"/>
  <c r="H89" i="6" s="1"/>
  <c r="G91" i="6"/>
  <c r="E91" i="6"/>
  <c r="H91" i="6" s="1"/>
  <c r="G93" i="6"/>
  <c r="E93" i="6"/>
  <c r="H93" i="6" s="1"/>
  <c r="C10" i="6"/>
  <c r="E11" i="6"/>
  <c r="F11" i="6" s="1"/>
  <c r="E24" i="6"/>
  <c r="C23" i="6"/>
  <c r="G12" i="6"/>
  <c r="F13" i="6"/>
  <c r="G14" i="6"/>
  <c r="F15" i="6"/>
  <c r="G17" i="6"/>
  <c r="F19" i="6"/>
  <c r="G21" i="6"/>
  <c r="G24" i="6"/>
  <c r="F25" i="6"/>
  <c r="G26" i="6"/>
  <c r="F27" i="6"/>
  <c r="G28" i="6"/>
  <c r="F29" i="6"/>
  <c r="G30" i="6"/>
  <c r="F31" i="6"/>
  <c r="F34" i="6"/>
  <c r="G35" i="6"/>
  <c r="G38" i="6"/>
  <c r="F39" i="6"/>
  <c r="G40" i="6"/>
  <c r="F41" i="6"/>
  <c r="G42" i="6"/>
  <c r="F43" i="6"/>
  <c r="G45" i="6"/>
  <c r="F50" i="6"/>
  <c r="F70" i="6"/>
  <c r="F78" i="6"/>
  <c r="G81" i="6"/>
  <c r="E81" i="6"/>
  <c r="C80" i="6"/>
  <c r="G84" i="6"/>
  <c r="E84" i="6"/>
  <c r="H84" i="6" s="1"/>
  <c r="F87" i="6"/>
  <c r="F89" i="6"/>
  <c r="F93" i="6"/>
  <c r="G11" i="6"/>
  <c r="F12" i="6"/>
  <c r="G13" i="6"/>
  <c r="F14" i="6"/>
  <c r="G15" i="6"/>
  <c r="F17" i="6"/>
  <c r="G19" i="6"/>
  <c r="F21" i="6"/>
  <c r="F24" i="6"/>
  <c r="G25" i="6"/>
  <c r="F26" i="6"/>
  <c r="G27" i="6"/>
  <c r="F28" i="6"/>
  <c r="G29" i="6"/>
  <c r="F30" i="6"/>
  <c r="G31" i="6"/>
  <c r="G34" i="6"/>
  <c r="G33" i="6" s="1"/>
  <c r="F35" i="6"/>
  <c r="G39" i="6"/>
  <c r="F40" i="6"/>
  <c r="G41" i="6"/>
  <c r="F42" i="6"/>
  <c r="G43" i="6"/>
  <c r="F45" i="6"/>
  <c r="G47" i="6"/>
  <c r="G50" i="6"/>
  <c r="F51" i="6"/>
  <c r="G52" i="6"/>
  <c r="F53" i="6"/>
  <c r="G54" i="6"/>
  <c r="F55" i="6"/>
  <c r="G59" i="6"/>
  <c r="F60" i="6"/>
  <c r="G61" i="6"/>
  <c r="F62" i="6"/>
  <c r="G63" i="6"/>
  <c r="F64" i="6"/>
  <c r="G65" i="6"/>
  <c r="F66" i="6"/>
  <c r="G67" i="6"/>
  <c r="G70" i="6"/>
  <c r="F71" i="6"/>
  <c r="G72" i="6"/>
  <c r="F73" i="6"/>
  <c r="G77" i="6"/>
  <c r="G75" i="6" s="1"/>
  <c r="G82" i="6"/>
  <c r="G83" i="6"/>
  <c r="G88" i="6"/>
  <c r="G90" i="6"/>
  <c r="G92" i="6"/>
  <c r="C95" i="6"/>
  <c r="E95" i="6"/>
  <c r="H95" i="6" s="1"/>
  <c r="G96" i="6"/>
  <c r="F96" i="6"/>
  <c r="F97" i="6"/>
  <c r="G98" i="6"/>
  <c r="F99" i="6"/>
  <c r="G100" i="6"/>
  <c r="F101" i="6"/>
  <c r="G102" i="6"/>
  <c r="F103" i="6"/>
  <c r="G104" i="6"/>
  <c r="F105" i="6"/>
  <c r="G109" i="6"/>
  <c r="F110" i="6"/>
  <c r="G111" i="6"/>
  <c r="F112" i="6"/>
  <c r="G113" i="6"/>
  <c r="F114" i="6"/>
  <c r="G115" i="6"/>
  <c r="F116" i="6"/>
  <c r="G120" i="6"/>
  <c r="F121" i="6"/>
  <c r="G122" i="6"/>
  <c r="F123" i="6"/>
  <c r="G124" i="6"/>
  <c r="F125" i="6"/>
  <c r="G126" i="6"/>
  <c r="G128" i="6"/>
  <c r="F129" i="6"/>
  <c r="G130" i="6"/>
  <c r="G132" i="6"/>
  <c r="G131" i="6" s="1"/>
  <c r="F134" i="6"/>
  <c r="G138" i="6"/>
  <c r="F139" i="6"/>
  <c r="G140" i="6"/>
  <c r="F141" i="6"/>
  <c r="G142" i="6"/>
  <c r="F143" i="6"/>
  <c r="G144" i="6"/>
  <c r="F145" i="6"/>
  <c r="G146" i="6"/>
  <c r="F147" i="6"/>
  <c r="G148" i="6"/>
  <c r="F149" i="6"/>
  <c r="G150" i="6"/>
  <c r="F151" i="6"/>
  <c r="G152" i="6"/>
  <c r="F153" i="6"/>
  <c r="F155" i="6"/>
  <c r="C157" i="6"/>
  <c r="E158" i="6"/>
  <c r="F158" i="6" s="1"/>
  <c r="G159" i="6"/>
  <c r="E159" i="6"/>
  <c r="H159" i="6" s="1"/>
  <c r="G161" i="6"/>
  <c r="E161" i="6"/>
  <c r="H161" i="6" s="1"/>
  <c r="F167" i="6"/>
  <c r="C107" i="6"/>
  <c r="E108" i="6"/>
  <c r="E120" i="6"/>
  <c r="C119" i="6"/>
  <c r="E128" i="6"/>
  <c r="E132" i="6"/>
  <c r="F132" i="6" s="1"/>
  <c r="F131" i="6" s="1"/>
  <c r="C131" i="6"/>
  <c r="C127" i="6" s="1"/>
  <c r="C136" i="6"/>
  <c r="E137" i="6"/>
  <c r="G154" i="6"/>
  <c r="E154" i="6"/>
  <c r="H154" i="6" s="1"/>
  <c r="F159" i="6"/>
  <c r="C164" i="6"/>
  <c r="E165" i="6"/>
  <c r="G166" i="6"/>
  <c r="E166" i="6"/>
  <c r="H166" i="6" s="1"/>
  <c r="E170" i="6"/>
  <c r="C169" i="6"/>
  <c r="G97" i="6"/>
  <c r="F98" i="6"/>
  <c r="G99" i="6"/>
  <c r="F100" i="6"/>
  <c r="G101" i="6"/>
  <c r="F102" i="6"/>
  <c r="G103" i="6"/>
  <c r="F104" i="6"/>
  <c r="G105" i="6"/>
  <c r="G108" i="6"/>
  <c r="F109" i="6"/>
  <c r="G110" i="6"/>
  <c r="F111" i="6"/>
  <c r="G112" i="6"/>
  <c r="F113" i="6"/>
  <c r="G114" i="6"/>
  <c r="F115" i="6"/>
  <c r="G116" i="6"/>
  <c r="F120" i="6"/>
  <c r="G121" i="6"/>
  <c r="F122" i="6"/>
  <c r="G123" i="6"/>
  <c r="F124" i="6"/>
  <c r="G125" i="6"/>
  <c r="F126" i="6"/>
  <c r="F128" i="6"/>
  <c r="G129" i="6"/>
  <c r="F130" i="6"/>
  <c r="G134" i="6"/>
  <c r="G137" i="6"/>
  <c r="F138" i="6"/>
  <c r="G139" i="6"/>
  <c r="F140" i="6"/>
  <c r="G141" i="6"/>
  <c r="F142" i="6"/>
  <c r="G143" i="6"/>
  <c r="F144" i="6"/>
  <c r="G145" i="6"/>
  <c r="F146" i="6"/>
  <c r="G147" i="6"/>
  <c r="F148" i="6"/>
  <c r="G149" i="6"/>
  <c r="F150" i="6"/>
  <c r="G151" i="6"/>
  <c r="F152" i="6"/>
  <c r="G153" i="6"/>
  <c r="G155" i="6"/>
  <c r="B157" i="6"/>
  <c r="G158" i="6"/>
  <c r="G160" i="6"/>
  <c r="G162" i="6"/>
  <c r="B164" i="6"/>
  <c r="G165" i="6"/>
  <c r="G164" i="6" s="1"/>
  <c r="G167" i="6"/>
  <c r="G171" i="6"/>
  <c r="F172" i="6"/>
  <c r="G173" i="6"/>
  <c r="F174" i="6"/>
  <c r="G178" i="6"/>
  <c r="F179" i="6"/>
  <c r="G180" i="6"/>
  <c r="F181" i="6"/>
  <c r="G182" i="6"/>
  <c r="F183" i="6"/>
  <c r="G187" i="6"/>
  <c r="F188" i="6"/>
  <c r="G189" i="6"/>
  <c r="F190" i="6"/>
  <c r="G191" i="6"/>
  <c r="G194" i="6"/>
  <c r="F195" i="6"/>
  <c r="G196" i="6"/>
  <c r="F197" i="6"/>
  <c r="G198" i="6"/>
  <c r="F199" i="6"/>
  <c r="G200" i="6"/>
  <c r="G203" i="6"/>
  <c r="F204" i="6"/>
  <c r="G205" i="6"/>
  <c r="F206" i="6"/>
  <c r="G207" i="6"/>
  <c r="F208" i="6"/>
  <c r="G209" i="6"/>
  <c r="F210" i="6"/>
  <c r="G211" i="6"/>
  <c r="F212" i="6"/>
  <c r="G213" i="6"/>
  <c r="F214" i="6"/>
  <c r="G215" i="6"/>
  <c r="F216" i="6"/>
  <c r="G217" i="6"/>
  <c r="F218" i="6"/>
  <c r="G219" i="6"/>
  <c r="G221" i="6"/>
  <c r="F222" i="6"/>
  <c r="G223" i="6"/>
  <c r="F224" i="6"/>
  <c r="G225" i="6"/>
  <c r="F226" i="6"/>
  <c r="G227" i="6"/>
  <c r="F228" i="6"/>
  <c r="G229" i="6"/>
  <c r="F230" i="6"/>
  <c r="F232" i="6"/>
  <c r="F234" i="6"/>
  <c r="F170" i="6"/>
  <c r="G170" i="6"/>
  <c r="C176" i="6"/>
  <c r="E177" i="6"/>
  <c r="C185" i="6"/>
  <c r="E186" i="6"/>
  <c r="F186" i="6" s="1"/>
  <c r="E194" i="6"/>
  <c r="C193" i="6"/>
  <c r="E203" i="6"/>
  <c r="F203" i="6" s="1"/>
  <c r="E221" i="6"/>
  <c r="C220" i="6"/>
  <c r="C202" i="6" s="1"/>
  <c r="G231" i="6"/>
  <c r="E231" i="6"/>
  <c r="H231" i="6" s="1"/>
  <c r="G233" i="6"/>
  <c r="E233" i="6"/>
  <c r="H233" i="6" s="1"/>
  <c r="F171" i="6"/>
  <c r="G172" i="6"/>
  <c r="F173" i="6"/>
  <c r="G174" i="6"/>
  <c r="G177" i="6"/>
  <c r="F178" i="6"/>
  <c r="G179" i="6"/>
  <c r="F180" i="6"/>
  <c r="G181" i="6"/>
  <c r="F182" i="6"/>
  <c r="G183" i="6"/>
  <c r="G186" i="6"/>
  <c r="F187" i="6"/>
  <c r="G188" i="6"/>
  <c r="F189" i="6"/>
  <c r="G190" i="6"/>
  <c r="F191" i="6"/>
  <c r="F194" i="6"/>
  <c r="G195" i="6"/>
  <c r="F196" i="6"/>
  <c r="G197" i="6"/>
  <c r="F198" i="6"/>
  <c r="G199" i="6"/>
  <c r="F200" i="6"/>
  <c r="G204" i="6"/>
  <c r="F205" i="6"/>
  <c r="G206" i="6"/>
  <c r="F207" i="6"/>
  <c r="G208" i="6"/>
  <c r="F209" i="6"/>
  <c r="G210" i="6"/>
  <c r="F211" i="6"/>
  <c r="G212" i="6"/>
  <c r="F213" i="6"/>
  <c r="G214" i="6"/>
  <c r="F215" i="6"/>
  <c r="G216" i="6"/>
  <c r="F217" i="6"/>
  <c r="G218" i="6"/>
  <c r="F219" i="6"/>
  <c r="F221" i="6"/>
  <c r="G222" i="6"/>
  <c r="F223" i="6"/>
  <c r="G224" i="6"/>
  <c r="F225" i="6"/>
  <c r="G226" i="6"/>
  <c r="F227" i="6"/>
  <c r="G228" i="6"/>
  <c r="F229" i="6"/>
  <c r="G230" i="6"/>
  <c r="G232" i="6"/>
  <c r="G234" i="6"/>
  <c r="F235" i="6"/>
  <c r="G235" i="6"/>
  <c r="G236" i="6"/>
  <c r="F237" i="6"/>
  <c r="G238" i="6"/>
  <c r="F239" i="6"/>
  <c r="G240" i="6"/>
  <c r="F241" i="6"/>
  <c r="G243" i="6"/>
  <c r="F245" i="6"/>
  <c r="G249" i="6"/>
  <c r="F250" i="6"/>
  <c r="G251" i="6"/>
  <c r="F252" i="6"/>
  <c r="G256" i="6"/>
  <c r="F258" i="6"/>
  <c r="C247" i="6"/>
  <c r="E248" i="6"/>
  <c r="F248" i="6" s="1"/>
  <c r="C254" i="6"/>
  <c r="E255" i="6"/>
  <c r="G264" i="6"/>
  <c r="E264" i="6"/>
  <c r="H264" i="6" s="1"/>
  <c r="F236" i="6"/>
  <c r="G237" i="6"/>
  <c r="F238" i="6"/>
  <c r="G239" i="6"/>
  <c r="F240" i="6"/>
  <c r="G241" i="6"/>
  <c r="F243" i="6"/>
  <c r="G245" i="6"/>
  <c r="G248" i="6"/>
  <c r="F249" i="6"/>
  <c r="G250" i="6"/>
  <c r="F251" i="6"/>
  <c r="G252" i="6"/>
  <c r="G255" i="6"/>
  <c r="G254" i="6" s="1"/>
  <c r="F256" i="6"/>
  <c r="G258" i="6"/>
  <c r="F260" i="6"/>
  <c r="G260" i="6"/>
  <c r="G273" i="6"/>
  <c r="E273" i="6"/>
  <c r="H274" i="6"/>
  <c r="F274" i="6"/>
  <c r="G275" i="6"/>
  <c r="E275" i="6"/>
  <c r="H276" i="6"/>
  <c r="F276" i="6"/>
  <c r="F277" i="6"/>
  <c r="G309" i="6"/>
  <c r="E309" i="6"/>
  <c r="H310" i="6"/>
  <c r="F310" i="6"/>
  <c r="G311" i="6"/>
  <c r="E311" i="6"/>
  <c r="F312" i="6"/>
  <c r="G313" i="6"/>
  <c r="E313" i="6"/>
  <c r="H314" i="6"/>
  <c r="F314" i="6"/>
  <c r="G315" i="6"/>
  <c r="E315" i="6"/>
  <c r="F262" i="6"/>
  <c r="D302" i="6"/>
  <c r="H279" i="6"/>
  <c r="F279" i="6"/>
  <c r="G281" i="6"/>
  <c r="E281" i="6"/>
  <c r="F283" i="6"/>
  <c r="G285" i="6"/>
  <c r="E285" i="6"/>
  <c r="H287" i="6"/>
  <c r="F287" i="6"/>
  <c r="G289" i="6"/>
  <c r="E289" i="6"/>
  <c r="F291" i="6"/>
  <c r="G293" i="6"/>
  <c r="E293" i="6"/>
  <c r="H295" i="6"/>
  <c r="F295" i="6"/>
  <c r="G299" i="6"/>
  <c r="E299" i="6"/>
  <c r="C317" i="6"/>
  <c r="C7" i="2"/>
  <c r="B7" i="2"/>
  <c r="D6" i="2"/>
  <c r="D5" i="2"/>
  <c r="F6" i="2"/>
  <c r="G6" i="2" s="1"/>
  <c r="F5" i="2"/>
  <c r="G5" i="2" s="1"/>
  <c r="G317" i="6" l="1"/>
  <c r="F91" i="6"/>
  <c r="F316" i="6"/>
  <c r="F317" i="6" s="1"/>
  <c r="F308" i="6"/>
  <c r="F264" i="6"/>
  <c r="F185" i="6"/>
  <c r="B266" i="6"/>
  <c r="B304" i="6" s="1"/>
  <c r="B319" i="6" s="1"/>
  <c r="F161" i="6"/>
  <c r="F157" i="6" s="1"/>
  <c r="D304" i="6"/>
  <c r="D319" i="6" s="1"/>
  <c r="G57" i="6"/>
  <c r="F10" i="6"/>
  <c r="G269" i="6"/>
  <c r="E269" i="6"/>
  <c r="G247" i="6"/>
  <c r="H255" i="6"/>
  <c r="E254" i="6"/>
  <c r="H254" i="6" s="1"/>
  <c r="H248" i="6"/>
  <c r="E247" i="6"/>
  <c r="H247" i="6" s="1"/>
  <c r="F255" i="6"/>
  <c r="F254" i="6" s="1"/>
  <c r="G176" i="6"/>
  <c r="H221" i="6"/>
  <c r="E220" i="6"/>
  <c r="H220" i="6" s="1"/>
  <c r="H203" i="6"/>
  <c r="E202" i="6"/>
  <c r="H202" i="6" s="1"/>
  <c r="H194" i="6"/>
  <c r="E193" i="6"/>
  <c r="H193" i="6" s="1"/>
  <c r="F169" i="6"/>
  <c r="F233" i="6"/>
  <c r="F231" i="6"/>
  <c r="G220" i="6"/>
  <c r="G193" i="6"/>
  <c r="G136" i="6"/>
  <c r="F119" i="6"/>
  <c r="H170" i="6"/>
  <c r="E169" i="6"/>
  <c r="H169" i="6" s="1"/>
  <c r="H137" i="6"/>
  <c r="E136" i="6"/>
  <c r="H136" i="6" s="1"/>
  <c r="C118" i="6"/>
  <c r="C266" i="6" s="1"/>
  <c r="H108" i="6"/>
  <c r="E107" i="6"/>
  <c r="H107" i="6" s="1"/>
  <c r="F166" i="6"/>
  <c r="H158" i="6"/>
  <c r="E157" i="6"/>
  <c r="H157" i="6" s="1"/>
  <c r="F137" i="6"/>
  <c r="G119" i="6"/>
  <c r="G95" i="6"/>
  <c r="G69" i="6"/>
  <c r="F57" i="6"/>
  <c r="G49" i="6"/>
  <c r="F37" i="6"/>
  <c r="F23" i="6"/>
  <c r="G10" i="6"/>
  <c r="G80" i="6"/>
  <c r="G37" i="6"/>
  <c r="F33" i="6"/>
  <c r="G23" i="6"/>
  <c r="H24" i="6"/>
  <c r="E23" i="6"/>
  <c r="H23" i="6" s="1"/>
  <c r="H87" i="6"/>
  <c r="E86" i="6"/>
  <c r="H86" i="6" s="1"/>
  <c r="F84" i="6"/>
  <c r="H70" i="6"/>
  <c r="E69" i="6"/>
  <c r="H69" i="6" s="1"/>
  <c r="H50" i="6"/>
  <c r="E49" i="6"/>
  <c r="H49" i="6" s="1"/>
  <c r="H34" i="6"/>
  <c r="E33" i="6"/>
  <c r="H33" i="6" s="1"/>
  <c r="H299" i="6"/>
  <c r="F299" i="6"/>
  <c r="H293" i="6"/>
  <c r="F293" i="6"/>
  <c r="H289" i="6"/>
  <c r="F289" i="6"/>
  <c r="H285" i="6"/>
  <c r="F285" i="6"/>
  <c r="H281" i="6"/>
  <c r="F281" i="6"/>
  <c r="F315" i="6"/>
  <c r="H315" i="6"/>
  <c r="F313" i="6"/>
  <c r="H313" i="6"/>
  <c r="F311" i="6"/>
  <c r="H311" i="6"/>
  <c r="F309" i="6"/>
  <c r="H309" i="6"/>
  <c r="E317" i="6"/>
  <c r="F275" i="6"/>
  <c r="H275" i="6"/>
  <c r="F273" i="6"/>
  <c r="H273" i="6"/>
  <c r="C271" i="6"/>
  <c r="C302" i="6" s="1"/>
  <c r="G272" i="6"/>
  <c r="G271" i="6" s="1"/>
  <c r="E272" i="6"/>
  <c r="F247" i="6"/>
  <c r="F220" i="6"/>
  <c r="F202" i="6" s="1"/>
  <c r="F193" i="6"/>
  <c r="G185" i="6"/>
  <c r="H186" i="6"/>
  <c r="E185" i="6"/>
  <c r="H185" i="6" s="1"/>
  <c r="H177" i="6"/>
  <c r="E176" i="6"/>
  <c r="H176" i="6" s="1"/>
  <c r="G169" i="6"/>
  <c r="G202" i="6"/>
  <c r="F177" i="6"/>
  <c r="F176" i="6" s="1"/>
  <c r="G157" i="6"/>
  <c r="F127" i="6"/>
  <c r="G107" i="6"/>
  <c r="H165" i="6"/>
  <c r="E164" i="6"/>
  <c r="H164" i="6" s="1"/>
  <c r="H132" i="6"/>
  <c r="H131" i="6" s="1"/>
  <c r="E131" i="6"/>
  <c r="H128" i="6"/>
  <c r="E127" i="6"/>
  <c r="H127" i="6" s="1"/>
  <c r="H120" i="6"/>
  <c r="E119" i="6"/>
  <c r="F165" i="6"/>
  <c r="F154" i="6"/>
  <c r="G127" i="6"/>
  <c r="F108" i="6"/>
  <c r="F107" i="6" s="1"/>
  <c r="F95" i="6"/>
  <c r="F86" i="6"/>
  <c r="H81" i="6"/>
  <c r="E80" i="6"/>
  <c r="H80" i="6" s="1"/>
  <c r="F69" i="6"/>
  <c r="F49" i="6"/>
  <c r="H11" i="6"/>
  <c r="E10" i="6"/>
  <c r="G86" i="6"/>
  <c r="F81" i="6"/>
  <c r="H76" i="6"/>
  <c r="E75" i="6"/>
  <c r="H75" i="6" s="1"/>
  <c r="H58" i="6"/>
  <c r="E57" i="6"/>
  <c r="H57" i="6" s="1"/>
  <c r="H38" i="6"/>
  <c r="E37" i="6"/>
  <c r="H37" i="6" s="1"/>
  <c r="D7" i="2"/>
  <c r="F8" i="2"/>
  <c r="B8" i="2" s="1"/>
  <c r="G8" i="2"/>
  <c r="C8" i="2" s="1"/>
  <c r="C304" i="6" l="1"/>
  <c r="C319" i="6" s="1"/>
  <c r="F164" i="6"/>
  <c r="F136" i="6"/>
  <c r="H272" i="6"/>
  <c r="E271" i="6"/>
  <c r="H271" i="6" s="1"/>
  <c r="F272" i="6"/>
  <c r="F271" i="6" s="1"/>
  <c r="H269" i="6"/>
  <c r="F269" i="6"/>
  <c r="F80" i="6"/>
  <c r="H10" i="6"/>
  <c r="H119" i="6"/>
  <c r="E118" i="6"/>
  <c r="H118" i="6" s="1"/>
  <c r="H317" i="6"/>
  <c r="G118" i="6"/>
  <c r="G266" i="6" s="1"/>
  <c r="F118" i="6"/>
  <c r="G302" i="6"/>
  <c r="E302" i="6" l="1"/>
  <c r="F266" i="6"/>
  <c r="H302" i="6"/>
  <c r="G304" i="6"/>
  <c r="G319" i="6" s="1"/>
  <c r="E266" i="6"/>
  <c r="H266" i="6" s="1"/>
  <c r="F302" i="6"/>
  <c r="F304" i="6" s="1"/>
  <c r="F319" i="6" s="1"/>
  <c r="E304" i="6" l="1"/>
  <c r="H304" i="6" l="1"/>
  <c r="E319" i="6"/>
  <c r="H319" i="6" s="1"/>
</calcChain>
</file>

<file path=xl/sharedStrings.xml><?xml version="1.0" encoding="utf-8"?>
<sst xmlns="http://schemas.openxmlformats.org/spreadsheetml/2006/main" count="368" uniqueCount="344">
  <si>
    <t>All Departments</t>
  </si>
  <si>
    <t>in millions</t>
  </si>
  <si>
    <t>CUMULATIVE</t>
  </si>
  <si>
    <t>JAN</t>
  </si>
  <si>
    <t>FEB</t>
  </si>
  <si>
    <t>Monthly NCA Credited</t>
  </si>
  <si>
    <t>Monthly NCA Utilized</t>
  </si>
  <si>
    <t>NCA UtilIzed / NCAs Credited - Flow</t>
  </si>
  <si>
    <t>NCA UtilIzed / NCAs Credited - Cumulative</t>
  </si>
  <si>
    <t>AS OF FEB</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</si>
  <si>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</si>
  <si>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</si>
  <si>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r>
      <t>NCA RELEASES</t>
    </r>
    <r>
      <rPr>
        <vertAlign val="superscript"/>
        <sz val="10"/>
        <rFont val="Arial"/>
        <family val="2"/>
      </rPr>
      <t>/3</t>
    </r>
  </si>
  <si>
    <r>
      <t>NCAs UTILIZED</t>
    </r>
    <r>
      <rPr>
        <vertAlign val="superscript"/>
        <sz val="10"/>
        <rFont val="Arial"/>
        <family val="2"/>
      </rPr>
      <t>/4</t>
    </r>
  </si>
  <si>
    <t xml:space="preserve">UNUSED NCAs </t>
  </si>
  <si>
    <r>
      <t xml:space="preserve">UTILIZATION RATIO (%) </t>
    </r>
    <r>
      <rPr>
        <vertAlign val="superscript"/>
        <sz val="10"/>
        <rFont val="Arial"/>
        <family val="2"/>
      </rPr>
      <t>/5</t>
    </r>
  </si>
  <si>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</si>
  <si>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</si>
  <si>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</si>
  <si>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</si>
  <si>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</si>
  <si>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</si>
  <si>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</si>
  <si>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</si>
  <si>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</si>
  <si>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</si>
  <si>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</si>
  <si>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</si>
  <si>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</si>
  <si>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</si>
  <si>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</si>
  <si>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</si>
  <si>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</si>
  <si>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</si>
  <si>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</si>
  <si>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</si>
  <si>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</si>
  <si>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</si>
  <si>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</si>
  <si>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</si>
  <si>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</si>
  <si>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</si>
  <si>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</si>
  <si>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</si>
  <si>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</si>
  <si>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</si>
  <si>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</si>
  <si>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</si>
  <si>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</si>
  <si>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</si>
  <si>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</si>
  <si>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</si>
  <si>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</si>
  <si>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</si>
  <si>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t xml:space="preserve">  o.w.  Metropolitan Manila Development Authority
          (Fund 101)</t>
  </si>
  <si>
    <t xml:space="preserve">          </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</si>
  <si>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</si>
  <si>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</si>
  <si>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</si>
  <si>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</si>
  <si>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</si>
  <si>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</si>
  <si>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</si>
  <si>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</si>
  <si>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</si>
  <si>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</si>
  <si>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</si>
  <si>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</si>
  <si>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ALGU: inclusive of IRA, special shares for LGUs, MMDA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</si>
  <si>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</si>
  <si>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</si>
  <si>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</si>
  <si>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</si>
  <si>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</si>
  <si>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</si>
  <si>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</si>
  <si>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</si>
  <si>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</si>
  <si>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</si>
  <si>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</si>
  <si>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</si>
  <si>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</si>
  <si>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</si>
  <si>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</si>
  <si>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</si>
  <si>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</si>
  <si>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</si>
  <si>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</si>
  <si>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</si>
  <si>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</si>
  <si>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</si>
  <si>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</si>
  <si>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</si>
  <si>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</si>
  <si>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</si>
  <si>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</si>
  <si>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</si>
  <si>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</si>
  <si>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</si>
  <si>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</si>
  <si>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</si>
  <si>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</si>
  <si>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</si>
  <si>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</si>
  <si>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</si>
  <si>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</si>
  <si>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</si>
  <si>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</si>
  <si>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</si>
  <si>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</si>
  <si>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</si>
  <si>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</si>
  <si>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</si>
  <si>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</si>
  <si>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</si>
  <si>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</si>
  <si>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</si>
  <si>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</si>
  <si>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</si>
  <si>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</si>
  <si>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</si>
  <si>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</si>
  <si>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</si>
  <si>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</si>
  <si>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</si>
  <si>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</si>
  <si>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</si>
  <si>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</si>
  <si>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</si>
  <si>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</si>
  <si>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</si>
  <si>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</si>
  <si>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</si>
  <si>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</si>
  <si>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</si>
  <si>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</si>
  <si>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</si>
  <si>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</si>
  <si>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</si>
  <si>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</si>
  <si>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</si>
  <si>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</si>
  <si>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</si>
  <si>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</si>
  <si>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</si>
  <si>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</si>
  <si>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</si>
  <si>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</si>
  <si>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</si>
  <si>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</si>
  <si>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</si>
  <si>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</si>
  <si>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</si>
  <si>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</si>
  <si>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</si>
  <si>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</si>
  <si>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</si>
  <si>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</si>
  <si>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</si>
  <si>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</si>
  <si>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</si>
  <si>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</si>
  <si>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</si>
  <si>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</si>
  <si>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</si>
  <si>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</si>
  <si>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</si>
  <si>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</si>
  <si>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</si>
  <si>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</si>
  <si>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</si>
  <si>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</si>
  <si>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</si>
  <si>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</si>
  <si>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</si>
  <si>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</si>
  <si>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</si>
  <si>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</si>
  <si>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</si>
  <si>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</si>
  <si>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</si>
  <si>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</si>
  <si>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</si>
  <si>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</si>
  <si>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</si>
  <si>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</si>
  <si>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</si>
  <si>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</si>
  <si>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</si>
  <si>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</si>
  <si>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</si>
  <si>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</si>
  <si>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</si>
  <si>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</si>
  <si>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</si>
  <si>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</si>
  <si>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</si>
  <si>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</si>
  <si>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</si>
  <si>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</si>
  <si>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</si>
  <si>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</si>
  <si>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</si>
  <si>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</si>
  <si>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</si>
  <si>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</si>
  <si>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</si>
  <si>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</si>
  <si>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</si>
  <si>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</si>
  <si>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</si>
  <si>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</si>
  <si>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</si>
  <si>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</si>
  <si>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</si>
  <si>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</si>
  <si>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</si>
  <si>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</si>
  <si>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</si>
  <si>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</si>
  <si>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</si>
  <si>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</si>
  <si>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</si>
  <si>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</si>
  <si>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</si>
  <si>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</si>
  <si>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</si>
  <si>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</si>
  <si>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</si>
  <si>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</si>
  <si>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</si>
  <si>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</si>
  <si>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</si>
  <si>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</si>
  <si>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</si>
  <si>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</si>
  <si>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</si>
  <si>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</si>
  <si>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</si>
  <si>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</si>
  <si>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</si>
  <si>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</si>
  <si>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</si>
  <si>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</si>
  <si>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</si>
  <si>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</si>
  <si>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</si>
  <si>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</si>
  <si>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</si>
  <si>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</si>
  <si>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</si>
  <si>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</si>
  <si>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</si>
  <si>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</si>
  <si>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</si>
  <si>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</si>
  <si>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</si>
  <si>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</si>
  <si>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</si>
  <si>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</si>
  <si>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</si>
  <si>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</si>
  <si>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</si>
  <si>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</si>
  <si>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</si>
  <si>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</si>
  <si>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</si>
  <si>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</si>
  <si>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</si>
  <si>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</si>
  <si>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</si>
  <si>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</si>
  <si>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</si>
  <si>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</si>
  <si>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</si>
  <si>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</si>
  <si>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</si>
  <si>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</si>
  <si>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</si>
  <si>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</si>
  <si>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</si>
  <si>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</si>
  <si>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</si>
  <si>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</si>
  <si>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</si>
  <si>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</si>
  <si>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</si>
  <si>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</si>
  <si>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</si>
  <si>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</si>
  <si>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</si>
  <si>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</si>
  <si>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</si>
  <si>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</si>
  <si>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</si>
  <si>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</si>
  <si>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</si>
  <si>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</si>
  <si>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</si>
  <si>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</si>
  <si>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</si>
  <si>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</si>
  <si>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</si>
  <si>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</si>
  <si>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</si>
  <si>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</si>
  <si>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</si>
  <si>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</si>
  <si>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</si>
  <si>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</si>
  <si>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</si>
  <si>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</si>
  <si>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</si>
  <si>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</si>
  <si>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</si>
  <si>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</si>
  <si>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</si>
  <si>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</si>
  <si>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</si>
  <si>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</si>
  <si>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</si>
  <si>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</si>
  <si>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</si>
  <si>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</si>
  <si>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</si>
  <si>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</si>
  <si>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</si>
  <si>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</si>
  <si>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</si>
  <si>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</si>
  <si>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</si>
  <si>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STATUS OF NCA UTILIZATION (Net Trust and Working Fund), as of February 28, 2019</t>
  </si>
  <si>
    <t>NCAs UTILIZED /2</t>
  </si>
  <si>
    <t>AS OF FEBRUARY 28, 2019</t>
  </si>
  <si>
    <t>NCAs CREDITED VS NCA UTILIZATION, JANUARY-FEBRUARY 2019</t>
  </si>
  <si>
    <t>Department of Budget and Management</t>
  </si>
  <si>
    <r>
      <t xml:space="preserve">     Owned and Controlled Corporations</t>
    </r>
    <r>
      <rPr>
        <vertAlign val="superscript"/>
        <sz val="10"/>
        <rFont val="Arial"/>
        <family val="2"/>
      </rPr>
      <t>/6</t>
    </r>
  </si>
  <si>
    <r>
      <t>Allotment to Local Government Units</t>
    </r>
    <r>
      <rPr>
        <vertAlign val="superscript"/>
        <sz val="10"/>
        <rFont val="Arial"/>
        <family val="2"/>
      </rPr>
      <t>/7</t>
    </r>
  </si>
  <si>
    <t>Source: Report of MDS-Government Servicing Banks as of February 2019</t>
  </si>
  <si>
    <r>
      <t>DEPARTMENT</t>
    </r>
    <r>
      <rPr>
        <sz val="10"/>
        <rFont val="Arial"/>
        <family val="2"/>
      </rPr>
      <t xml:space="preserve">
</t>
    </r>
  </si>
  <si>
    <t>JANUARY</t>
  </si>
  <si>
    <t>FEBRUARY</t>
  </si>
  <si>
    <t>As of end        FEBRUARY</t>
  </si>
  <si>
    <t xml:space="preserve">    LGUs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</si>
</sst>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42"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sz val="12"/>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u/>
      <sz val="9"/>
      <name val="Arial"/>
      <family val="2"/>
    </font>
    <font>
      <u val="singleAccounting"/>
      <sz val="9"/>
      <name val="Arial"/>
      <family val="2"/>
    </font>
    <font>
      <u/>
      <sz val="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0" fontId="14" fillId="0" borderId="0"/>
  </cellStyleXfs>
  <cellXfs count="149">
    <xf numFmtId="0" fontId="0" fillId="0" borderId="0" xfId="0"/>
    <xf numFmtId="41" fontId="0" fillId="0" borderId="0" xfId="0" applyNumberFormat="1"/>
    <xf numFmtId="164" fontId="0" fillId="0" borderId="0" xfId="0" applyNumberFormat="1"/>
    <xf numFmtId="0" fontId="0" fillId="0" borderId="0" xfId="0" applyAlignment="1">
      <alignment horizontal="center"/>
    </xf>
    <xf numFmtId="0" fontId="14" fillId="0" borderId="0" xfId="0" applyFont="1"/>
    <xf numFmtId="164" fontId="14" fillId="0" borderId="0" xfId="43" applyNumberFormat="1" applyFont="1"/>
    <xf numFmtId="164" fontId="23" fillId="0" borderId="0" xfId="43" applyNumberFormat="1" applyFont="1"/>
    <xf numFmtId="164" fontId="24" fillId="0" borderId="0" xfId="43" applyNumberFormat="1" applyFont="1"/>
    <xf numFmtId="0" fontId="14" fillId="0" borderId="0" xfId="43" applyNumberFormat="1" applyFont="1"/>
    <xf numFmtId="164" fontId="14" fillId="0" borderId="11" xfId="43" applyNumberFormat="1" applyFont="1" applyBorder="1"/>
    <xf numFmtId="164" fontId="14" fillId="0" borderId="0" xfId="43" applyNumberFormat="1" applyFont="1" applyBorder="1"/>
    <xf numFmtId="164" fontId="19" fillId="24" borderId="0" xfId="43" applyNumberFormat="1" applyFont="1" applyFill="1" applyBorder="1"/>
    <xf numFmtId="164" fontId="19" fillId="25" borderId="0" xfId="43" applyNumberFormat="1" applyFont="1" applyFill="1" applyBorder="1"/>
    <xf numFmtId="0" fontId="19" fillId="0" borderId="0" xfId="37" applyFont="1" applyFill="1" applyBorder="1"/>
    <xf numFmtId="164" fontId="28" fillId="26" borderId="12" xfId="43" applyNumberFormat="1" applyFont="1" applyFill="1" applyBorder="1" applyAlignment="1"/>
    <xf numFmtId="164" fontId="28" fillId="26" borderId="14" xfId="43" applyNumberFormat="1" applyFont="1" applyFill="1" applyBorder="1" applyAlignment="1"/>
    <xf numFmtId="164" fontId="19" fillId="0" borderId="0" xfId="43" applyNumberFormat="1" applyFont="1" applyBorder="1"/>
    <xf numFmtId="0" fontId="19" fillId="0" borderId="0" xfId="37" applyFont="1"/>
    <xf numFmtId="164" fontId="35" fillId="0" borderId="11" xfId="43" applyNumberFormat="1" applyFont="1" applyBorder="1" applyAlignment="1">
      <alignment horizontal="right"/>
    </xf>
    <xf numFmtId="164" fontId="36" fillId="0" borderId="0" xfId="43" applyNumberFormat="1" applyFont="1" applyBorder="1" applyAlignment="1"/>
    <xf numFmtId="164" fontId="35" fillId="0" borderId="0" xfId="43" applyNumberFormat="1" applyFont="1" applyFill="1"/>
    <xf numFmtId="164" fontId="35" fillId="0" borderId="0" xfId="43" applyNumberFormat="1" applyFont="1"/>
    <xf numFmtId="164" fontId="36" fillId="0" borderId="0" xfId="43" applyNumberFormat="1" applyFont="1" applyAlignment="1"/>
    <xf numFmtId="164" fontId="35" fillId="0" borderId="0" xfId="43" applyNumberFormat="1" applyFont="1" applyBorder="1"/>
    <xf numFmtId="164" fontId="35" fillId="0" borderId="0" xfId="43" applyNumberFormat="1" applyFont="1" applyFill="1" applyBorder="1"/>
    <xf numFmtId="164" fontId="35" fillId="0" borderId="11" xfId="43" applyNumberFormat="1" applyFont="1" applyBorder="1"/>
    <xf numFmtId="37" fontId="35" fillId="0" borderId="11" xfId="43" applyNumberFormat="1" applyFont="1" applyBorder="1" applyAlignment="1">
      <alignment horizontal="right"/>
    </xf>
    <xf numFmtId="0" fontId="14" fillId="0" borderId="0" xfId="44" applyFont="1" applyFill="1" applyAlignment="1">
      <alignment horizontal="left" indent="2"/>
    </xf>
    <xf numFmtId="37" fontId="35" fillId="0" borderId="20" xfId="43" applyNumberFormat="1" applyFont="1" applyFill="1" applyBorder="1"/>
    <xf numFmtId="37" fontId="35" fillId="0" borderId="20" xfId="43" applyNumberFormat="1" applyFont="1" applyBorder="1"/>
    <xf numFmtId="37" fontId="35" fillId="0" borderId="11" xfId="43" applyNumberFormat="1" applyFont="1" applyFill="1" applyBorder="1"/>
    <xf numFmtId="37" fontId="35" fillId="0" borderId="11" xfId="43" applyNumberFormat="1" applyFont="1" applyBorder="1"/>
    <xf numFmtId="164" fontId="35" fillId="0" borderId="11" xfId="43" applyNumberFormat="1" applyFont="1" applyFill="1" applyBorder="1"/>
    <xf numFmtId="37" fontId="36" fillId="0" borderId="0" xfId="43" applyNumberFormat="1" applyFont="1" applyAlignment="1"/>
    <xf numFmtId="164" fontId="35" fillId="0" borderId="0" xfId="43" applyNumberFormat="1" applyFont="1" applyBorder="1" applyAlignment="1"/>
    <xf numFmtId="164" fontId="35" fillId="0" borderId="11" xfId="43" applyNumberFormat="1" applyFont="1" applyFill="1" applyBorder="1" applyAlignment="1">
      <alignment horizontal="right" vertical="top"/>
    </xf>
    <xf numFmtId="164" fontId="35" fillId="0" borderId="11" xfId="43" applyNumberFormat="1" applyFont="1" applyBorder="1" applyAlignment="1">
      <alignment horizontal="right" vertical="top"/>
    </xf>
    <xf numFmtId="164" fontId="35" fillId="0" borderId="20" xfId="43" applyNumberFormat="1" applyFont="1" applyBorder="1"/>
    <xf numFmtId="164" fontId="36" fillId="0" borderId="11" xfId="43" applyNumberFormat="1" applyFont="1" applyBorder="1" applyAlignment="1"/>
    <xf numFmtId="164" fontId="36" fillId="0" borderId="0" xfId="43" applyNumberFormat="1" applyFont="1" applyFill="1" applyAlignment="1"/>
    <xf numFmtId="164" fontId="35" fillId="27" borderId="0" xfId="43" applyNumberFormat="1" applyFont="1" applyFill="1"/>
    <xf numFmtId="41" fontId="36" fillId="27" borderId="0" xfId="43" applyNumberFormat="1" applyFont="1" applyFill="1" applyAlignment="1"/>
    <xf numFmtId="164" fontId="36" fillId="27" borderId="0" xfId="43" applyNumberFormat="1" applyFont="1" applyFill="1" applyAlignment="1"/>
    <xf numFmtId="164" fontId="35" fillId="0" borderId="20" xfId="43" applyNumberFormat="1" applyFont="1" applyBorder="1" applyAlignment="1">
      <alignment horizontal="right" vertical="top"/>
    </xf>
    <xf numFmtId="164" fontId="36" fillId="0" borderId="0" xfId="43" applyNumberFormat="1" applyFont="1" applyFill="1" applyBorder="1" applyAlignment="1"/>
    <xf numFmtId="0" fontId="19" fillId="0" borderId="0" xfId="37" applyFont="1" applyBorder="1"/>
    <xf numFmtId="0" fontId="37" fillId="0" borderId="0" xfId="37" applyFont="1" applyBorder="1"/>
    <xf numFmtId="0" fontId="26" fillId="24" borderId="0" xfId="0" applyFont="1" applyFill="1" applyAlignment="1"/>
    <xf numFmtId="0" fontId="19" fillId="24" borderId="0" xfId="0" applyFont="1" applyFill="1"/>
    <xf numFmtId="0" fontId="19" fillId="25" borderId="0" xfId="0" applyFont="1" applyFill="1"/>
    <xf numFmtId="0" fontId="19" fillId="0" borderId="0" xfId="0" applyFont="1" applyFill="1"/>
    <xf numFmtId="0" fontId="27" fillId="24" borderId="0" xfId="0" applyFont="1" applyFill="1" applyBorder="1" applyAlignment="1">
      <alignment horizontal="left"/>
    </xf>
    <xf numFmtId="41" fontId="19" fillId="24" borderId="0" xfId="0" applyNumberFormat="1" applyFont="1" applyFill="1" applyBorder="1" applyAlignment="1">
      <alignment horizontal="left"/>
    </xf>
    <xf numFmtId="41" fontId="19" fillId="25" borderId="0" xfId="0" applyNumberFormat="1" applyFont="1" applyFill="1" applyBorder="1" applyAlignment="1">
      <alignment horizontal="left"/>
    </xf>
    <xf numFmtId="0" fontId="19" fillId="25" borderId="0" xfId="0" applyFont="1" applyFill="1" applyBorder="1"/>
    <xf numFmtId="0" fontId="19" fillId="0" borderId="0" xfId="0" applyFont="1" applyFill="1" applyBorder="1"/>
    <xf numFmtId="0" fontId="28" fillId="24" borderId="0" xfId="0" applyFont="1" applyFill="1" applyBorder="1" applyAlignment="1">
      <alignment horizontal="left"/>
    </xf>
    <xf numFmtId="41" fontId="19" fillId="24" borderId="0" xfId="0" applyNumberFormat="1" applyFont="1" applyFill="1"/>
    <xf numFmtId="41" fontId="19" fillId="25" borderId="0" xfId="0" applyNumberFormat="1" applyFont="1" applyFill="1"/>
    <xf numFmtId="0" fontId="28" fillId="24" borderId="0" xfId="0" applyFont="1" applyFill="1" applyBorder="1"/>
    <xf numFmtId="41" fontId="19" fillId="24" borderId="0" xfId="0" applyNumberFormat="1" applyFont="1" applyFill="1" applyBorder="1"/>
    <xf numFmtId="41" fontId="19" fillId="25" borderId="0" xfId="0" applyNumberFormat="1" applyFont="1" applyFill="1" applyBorder="1"/>
    <xf numFmtId="0" fontId="28" fillId="26" borderId="10" xfId="0" applyFont="1" applyFill="1" applyBorder="1" applyAlignment="1">
      <alignment horizontal="center" vertical="center" wrapText="1"/>
    </xf>
    <xf numFmtId="0" fontId="28" fillId="0" borderId="0" xfId="0" applyFont="1" applyAlignment="1">
      <alignment horizontal="center"/>
    </xf>
    <xf numFmtId="0" fontId="19" fillId="0" borderId="0" xfId="0" applyFont="1"/>
    <xf numFmtId="0" fontId="28" fillId="0" borderId="0" xfId="0" applyFont="1" applyAlignment="1">
      <alignment horizontal="left"/>
    </xf>
    <xf numFmtId="0" fontId="34" fillId="0" borderId="0" xfId="0" applyFont="1" applyAlignment="1">
      <alignment horizontal="left" indent="1"/>
    </xf>
    <xf numFmtId="164" fontId="19" fillId="0" borderId="0" xfId="0" applyNumberFormat="1" applyFont="1"/>
    <xf numFmtId="0" fontId="19" fillId="0" borderId="0" xfId="0" applyFont="1" applyAlignment="1">
      <alignment horizontal="left" indent="1"/>
    </xf>
    <xf numFmtId="0" fontId="19" fillId="0" borderId="0" xfId="0" applyFont="1" applyAlignment="1" applyProtection="1">
      <alignment horizontal="left" indent="1"/>
      <protection locked="0"/>
    </xf>
    <xf numFmtId="0" fontId="19" fillId="0" borderId="0" xfId="0" quotePrefix="1" applyFont="1" applyAlignment="1">
      <alignment horizontal="left" indent="1"/>
    </xf>
    <xf numFmtId="0" fontId="37" fillId="0" borderId="0" xfId="0" applyFont="1" applyAlignment="1">
      <alignment horizontal="left" indent="1"/>
    </xf>
    <xf numFmtId="0" fontId="34" fillId="0" borderId="0" xfId="0" applyFont="1" applyAlignment="1">
      <alignment horizontal="left"/>
    </xf>
    <xf numFmtId="0" fontId="19" fillId="0" borderId="0" xfId="0" applyFont="1" applyAlignment="1">
      <alignment horizontal="left" wrapText="1" indent="2"/>
    </xf>
    <xf numFmtId="0" fontId="19" fillId="0" borderId="0" xfId="0" applyFont="1" applyAlignment="1">
      <alignment horizontal="left" indent="2"/>
    </xf>
    <xf numFmtId="0" fontId="19" fillId="0" borderId="0" xfId="0" applyFont="1" applyAlignment="1">
      <alignment horizontal="left" indent="3"/>
    </xf>
    <xf numFmtId="0" fontId="19" fillId="0" borderId="0" xfId="0" applyFont="1" applyAlignment="1">
      <alignment horizontal="left" wrapText="1" indent="3"/>
    </xf>
    <xf numFmtId="0" fontId="19" fillId="0" borderId="0" xfId="0" applyFont="1" applyFill="1" applyAlignment="1">
      <alignment horizontal="left" indent="1"/>
    </xf>
    <xf numFmtId="0" fontId="19" fillId="0" borderId="0" xfId="0" applyFont="1" applyAlignment="1"/>
    <xf numFmtId="0" fontId="28" fillId="0" borderId="0" xfId="0" applyFont="1" applyAlignment="1">
      <alignment vertical="top" wrapText="1"/>
    </xf>
    <xf numFmtId="0" fontId="28" fillId="0" borderId="0" xfId="0" applyFont="1" applyAlignment="1">
      <alignment horizontal="left" indent="1"/>
    </xf>
    <xf numFmtId="0" fontId="19" fillId="27" borderId="0" xfId="0" applyFont="1" applyFill="1" applyAlignment="1">
      <alignment horizontal="left" indent="1"/>
    </xf>
    <xf numFmtId="0" fontId="19" fillId="27" borderId="0" xfId="0" applyFont="1" applyFill="1" applyAlignment="1">
      <alignment horizontal="left"/>
    </xf>
    <xf numFmtId="0" fontId="19" fillId="27" borderId="0" xfId="0" applyFont="1" applyFill="1" applyAlignment="1">
      <alignment horizontal="left" wrapText="1"/>
    </xf>
    <xf numFmtId="0" fontId="19" fillId="0" borderId="0" xfId="0" applyFont="1" applyAlignment="1">
      <alignment horizontal="left"/>
    </xf>
    <xf numFmtId="0" fontId="19" fillId="0" borderId="0" xfId="0" applyFont="1" applyAlignment="1">
      <alignment horizontal="left" wrapText="1" indent="1"/>
    </xf>
    <xf numFmtId="0" fontId="28" fillId="0" borderId="0" xfId="0" applyFont="1" applyAlignment="1">
      <alignment horizontal="left" wrapText="1" indent="1"/>
    </xf>
    <xf numFmtId="0" fontId="19" fillId="0" borderId="0" xfId="0" applyFont="1" applyFill="1" applyAlignment="1">
      <alignment horizontal="left"/>
    </xf>
    <xf numFmtId="0" fontId="28" fillId="0" borderId="0" xfId="0" applyFont="1" applyFill="1"/>
    <xf numFmtId="0" fontId="28" fillId="0" borderId="0" xfId="0" applyFont="1" applyAlignment="1">
      <alignment horizontal="left" vertical="top"/>
    </xf>
    <xf numFmtId="164" fontId="26" fillId="0" borderId="21" xfId="0" applyNumberFormat="1" applyFont="1" applyBorder="1"/>
    <xf numFmtId="164" fontId="38" fillId="0" borderId="21" xfId="0" applyNumberFormat="1" applyFont="1" applyBorder="1"/>
    <xf numFmtId="0" fontId="19" fillId="0" borderId="0" xfId="0" applyFont="1" applyBorder="1"/>
    <xf numFmtId="0" fontId="19" fillId="0" borderId="0" xfId="0" applyFont="1" applyBorder="1" applyAlignment="1"/>
    <xf numFmtId="0" fontId="37" fillId="0" borderId="0" xfId="0" applyFont="1" applyBorder="1" applyAlignment="1"/>
    <xf numFmtId="0" fontId="37" fillId="0" borderId="0" xfId="0" applyFont="1" applyBorder="1"/>
    <xf numFmtId="0" fontId="14" fillId="0" borderId="0" xfId="0" applyNumberFormat="1" applyFont="1" applyAlignment="1"/>
    <xf numFmtId="0" fontId="14" fillId="0" borderId="0" xfId="0" applyNumberFormat="1" applyFont="1"/>
    <xf numFmtId="0" fontId="14" fillId="0" borderId="0" xfId="0" applyFont="1" applyAlignment="1">
      <alignment horizontal="center" wrapText="1"/>
    </xf>
    <xf numFmtId="0" fontId="14" fillId="0" borderId="10" xfId="0" applyFont="1" applyBorder="1" applyAlignment="1">
      <alignment horizontal="center" wrapText="1"/>
    </xf>
    <xf numFmtId="0" fontId="14" fillId="0" borderId="0" xfId="0" applyNumberFormat="1" applyFont="1" applyAlignment="1">
      <alignment horizontal="center"/>
    </xf>
    <xf numFmtId="41" fontId="14"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0" fontId="14" fillId="0" borderId="0" xfId="0" applyNumberFormat="1" applyFont="1" applyBorder="1"/>
    <xf numFmtId="41" fontId="14" fillId="0" borderId="0" xfId="0" applyNumberFormat="1" applyFont="1" applyBorder="1"/>
    <xf numFmtId="0" fontId="14" fillId="0" borderId="0" xfId="0" applyNumberFormat="1" applyFont="1" applyBorder="1" applyAlignment="1"/>
    <xf numFmtId="0" fontId="14" fillId="0" borderId="0" xfId="0" applyNumberFormat="1" applyFont="1" applyBorder="1" applyAlignment="1">
      <alignment wrapText="1"/>
    </xf>
    <xf numFmtId="0" fontId="35" fillId="0" borderId="0" xfId="0" applyNumberFormat="1" applyFont="1"/>
    <xf numFmtId="0" fontId="39" fillId="0" borderId="0" xfId="0" applyNumberFormat="1" applyFont="1"/>
    <xf numFmtId="0" fontId="35" fillId="0" borderId="0" xfId="0" applyFont="1"/>
    <xf numFmtId="41" fontId="35" fillId="0" borderId="0" xfId="0" applyNumberFormat="1" applyFont="1"/>
    <xf numFmtId="41" fontId="40" fillId="0" borderId="0" xfId="0" applyNumberFormat="1" applyFont="1" applyAlignment="1">
      <alignment horizontal="center"/>
    </xf>
    <xf numFmtId="41" fontId="35" fillId="0" borderId="0" xfId="0" applyNumberFormat="1" applyFont="1" applyAlignment="1">
      <alignment horizontal="center"/>
    </xf>
    <xf numFmtId="0" fontId="41" fillId="0" borderId="0" xfId="0" applyNumberFormat="1" applyFont="1"/>
    <xf numFmtId="41" fontId="25" fillId="0" borderId="0" xfId="0" applyNumberFormat="1" applyFont="1" applyAlignment="1">
      <alignment horizontal="center"/>
    </xf>
    <xf numFmtId="41" fontId="14" fillId="0" borderId="0" xfId="0" applyNumberFormat="1" applyFont="1" applyAlignment="1">
      <alignment horizontal="center"/>
    </xf>
    <xf numFmtId="41" fontId="25" fillId="0" borderId="0" xfId="0" applyNumberFormat="1" applyFont="1" applyAlignment="1">
      <alignment horizontal="center"/>
    </xf>
    <xf numFmtId="41" fontId="14" fillId="0" borderId="0" xfId="0" applyNumberFormat="1" applyFont="1" applyAlignment="1">
      <alignment horizontal="center"/>
    </xf>
    <xf numFmtId="0" fontId="21" fillId="0" borderId="10" xfId="0" applyNumberFormat="1" applyFont="1" applyBorder="1" applyAlignment="1">
      <alignment horizontal="center" wrapText="1"/>
    </xf>
    <xf numFmtId="0" fontId="14" fillId="0" borderId="10" xfId="0" applyNumberFormat="1" applyFont="1" applyBorder="1" applyAlignment="1">
      <alignment horizontal="center" wrapText="1"/>
    </xf>
    <xf numFmtId="0" fontId="14" fillId="0" borderId="10" xfId="0" applyFont="1" applyBorder="1" applyAlignment="1">
      <alignment horizontal="center" wrapText="1"/>
    </xf>
    <xf numFmtId="164" fontId="28" fillId="26" borderId="13" xfId="43" applyNumberFormat="1" applyFont="1" applyFill="1" applyBorder="1" applyAlignment="1">
      <alignment horizontal="center"/>
    </xf>
    <xf numFmtId="164" fontId="28" fillId="26" borderId="14" xfId="43" applyNumberFormat="1" applyFont="1" applyFill="1" applyBorder="1" applyAlignment="1">
      <alignment horizontal="center"/>
    </xf>
    <xf numFmtId="41" fontId="40" fillId="0" borderId="0" xfId="0" applyNumberFormat="1" applyFont="1" applyAlignment="1">
      <alignment horizontal="center"/>
    </xf>
    <xf numFmtId="164" fontId="32" fillId="26" borderId="15" xfId="43" applyNumberFormat="1" applyFont="1" applyFill="1" applyBorder="1" applyAlignment="1">
      <alignment horizontal="center" vertical="center" wrapText="1"/>
    </xf>
    <xf numFmtId="164" fontId="32" fillId="26" borderId="19" xfId="43" applyNumberFormat="1" applyFont="1" applyFill="1" applyBorder="1" applyAlignment="1">
      <alignment horizontal="center" vertical="center" wrapText="1"/>
    </xf>
    <xf numFmtId="0" fontId="19" fillId="0" borderId="0" xfId="0" applyFont="1" applyBorder="1" applyAlignment="1">
      <alignment vertical="top" wrapText="1"/>
    </xf>
    <xf numFmtId="0" fontId="19" fillId="0" borderId="0" xfId="0" applyFont="1" applyBorder="1" applyAlignment="1"/>
    <xf numFmtId="0" fontId="19" fillId="0" borderId="0" xfId="0" applyFont="1" applyBorder="1" applyAlignment="1">
      <alignment horizontal="left" vertical="top" wrapText="1"/>
    </xf>
    <xf numFmtId="0" fontId="28" fillId="26" borderId="12" xfId="0" applyFont="1" applyFill="1" applyBorder="1" applyAlignment="1">
      <alignment horizontal="center" vertical="center"/>
    </xf>
    <xf numFmtId="0" fontId="28" fillId="26" borderId="15" xfId="0" applyFont="1" applyFill="1" applyBorder="1" applyAlignment="1">
      <alignment horizontal="center" vertical="center"/>
    </xf>
    <xf numFmtId="0" fontId="28" fillId="26" borderId="18" xfId="0" applyFont="1" applyFill="1" applyBorder="1" applyAlignment="1">
      <alignment horizontal="center" vertical="center"/>
    </xf>
    <xf numFmtId="0" fontId="29" fillId="26" borderId="15" xfId="0" applyFont="1" applyFill="1" applyBorder="1" applyAlignment="1">
      <alignment horizontal="center" vertical="center" wrapText="1"/>
    </xf>
    <xf numFmtId="0" fontId="0" fillId="0" borderId="19" xfId="0" applyBorder="1"/>
    <xf numFmtId="0" fontId="28" fillId="26" borderId="15" xfId="0" applyFont="1" applyFill="1" applyBorder="1" applyAlignment="1">
      <alignment horizontal="center" vertical="center" wrapText="1"/>
    </xf>
    <xf numFmtId="0" fontId="28" fillId="26" borderId="19" xfId="0" applyFont="1" applyFill="1" applyBorder="1" applyAlignment="1">
      <alignment horizontal="center" vertical="center" wrapText="1"/>
    </xf>
    <xf numFmtId="0" fontId="28" fillId="26" borderId="17" xfId="0" applyFont="1" applyFill="1" applyBorder="1" applyAlignment="1">
      <alignment horizontal="center" vertical="center" wrapText="1"/>
    </xf>
    <xf numFmtId="0" fontId="28" fillId="26" borderId="16" xfId="0" applyFont="1" applyFill="1" applyBorder="1" applyAlignment="1">
      <alignment horizontal="center" vertical="center" wrapText="1"/>
    </xf>
    <xf numFmtId="41" fontId="35" fillId="0" borderId="0" xfId="0" applyNumberFormat="1" applyFont="1" applyAlignment="1">
      <alignment horizontal="center"/>
    </xf>
    <xf numFmtId="0" fontId="19" fillId="0" borderId="0" xfId="0" applyFont="1" applyAlignment="1"/>
    <xf numFmtId="164" fontId="28" fillId="26" borderId="11" xfId="43" applyNumberFormat="1" applyFont="1" applyFill="1" applyBorder="1" applyAlignment="1">
      <alignment horizontal="center"/>
    </xf>
    <xf numFmtId="164" fontId="28" fillId="26" borderId="16" xfId="43" applyNumberFormat="1" applyFont="1" applyFill="1" applyBorder="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JANUARY-FEBRUARY 2019</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20135090848450574"/>
          <c:y val="2.8075548749361919E-2"/>
        </c:manualLayout>
      </c:layout>
      <c:overlay val="0"/>
      <c:spPr>
        <a:solidFill>
          <a:srgbClr val="FFFFFF"/>
        </a:solidFill>
        <a:ln w="25400">
          <a:noFill/>
        </a:ln>
      </c:spPr>
    </c:title>
    <c:autoTitleDeleted val="0"/>
    <c:plotArea>
      <c:layout>
        <c:manualLayout>
          <c:layoutTarget val="inner"/>
          <c:xMode val="edge"/>
          <c:yMode val="edge"/>
          <c:x val="0.33333393282029239"/>
          <c:y val="0.15926493108728942"/>
          <c:w val="0.55985367722303248"/>
          <c:h val="0.51454823889739665"/>
        </c:manualLayout>
      </c:layout>
      <c:barChart>
        <c:barDir val="col"/>
        <c:grouping val="clustered"/>
        <c:varyColors val="0"/>
        <c:ser>
          <c:idx val="0"/>
          <c:order val="0"/>
          <c:tx>
            <c:strRef>
              <c:f>Graph!$A$5</c:f>
              <c:strCache>
                <c:ptCount val="1"/>
                <c:pt idx="0">
                  <c:v>Monthly NCA Credited</c:v>
                </c:pt>
              </c:strCache>
            </c:strRef>
          </c:tx>
          <c:spPr>
            <a:solidFill>
              <a:srgbClr val="0000FF"/>
            </a:solidFill>
            <a:ln w="12700">
              <a:solidFill>
                <a:srgbClr val="000000"/>
              </a:solidFill>
              <a:prstDash val="solid"/>
            </a:ln>
          </c:spPr>
          <c:invertIfNegative val="0"/>
          <c:cat>
            <c:strRef>
              <c:f>Graph!$B$4:$C$4</c:f>
              <c:strCache>
                <c:ptCount val="2"/>
                <c:pt idx="0">
                  <c:v>JAN</c:v>
                </c:pt>
                <c:pt idx="1">
                  <c:v>FEB</c:v>
                </c:pt>
              </c:strCache>
            </c:strRef>
          </c:cat>
          <c:val>
            <c:numRef>
              <c:f>Graph!$B$5:$C$5</c:f>
              <c:numCache>
                <c:formatCode>_(* #,##0_);_(* \(#,##0\);_(* "-"_);_(@_)</c:formatCode>
                <c:ptCount val="2"/>
                <c:pt idx="0">
                  <c:v>211942.04800000001</c:v>
                </c:pt>
                <c:pt idx="1">
                  <c:v>229477.02799999999</c:v>
                </c:pt>
              </c:numCache>
            </c:numRef>
          </c:val>
        </c:ser>
        <c:ser>
          <c:idx val="2"/>
          <c:order val="1"/>
          <c:tx>
            <c:strRef>
              <c:f>Graph!$A$6</c:f>
              <c:strCache>
                <c:ptCount val="1"/>
                <c:pt idx="0">
                  <c:v>Monthly NCA Utilized</c:v>
                </c:pt>
              </c:strCache>
            </c:strRef>
          </c:tx>
          <c:spPr>
            <a:solidFill>
              <a:srgbClr val="FF00FF"/>
            </a:solidFill>
            <a:ln w="12700">
              <a:solidFill>
                <a:srgbClr val="000000"/>
              </a:solidFill>
              <a:prstDash val="solid"/>
            </a:ln>
          </c:spPr>
          <c:invertIfNegative val="0"/>
          <c:cat>
            <c:strRef>
              <c:f>Graph!$B$4:$C$4</c:f>
              <c:strCache>
                <c:ptCount val="2"/>
                <c:pt idx="0">
                  <c:v>JAN</c:v>
                </c:pt>
                <c:pt idx="1">
                  <c:v>FEB</c:v>
                </c:pt>
              </c:strCache>
            </c:strRef>
          </c:cat>
          <c:val>
            <c:numRef>
              <c:f>Graph!$B$6:$C$6</c:f>
              <c:numCache>
                <c:formatCode>_(* #,##0_);_(* \(#,##0\);_(* "-"_);_(@_)</c:formatCode>
                <c:ptCount val="2"/>
                <c:pt idx="0">
                  <c:v>126996.966</c:v>
                </c:pt>
                <c:pt idx="1">
                  <c:v>240393.27</c:v>
                </c:pt>
              </c:numCache>
            </c:numRef>
          </c:val>
        </c:ser>
        <c:dLbls>
          <c:showLegendKey val="0"/>
          <c:showVal val="0"/>
          <c:showCatName val="0"/>
          <c:showSerName val="0"/>
          <c:showPercent val="0"/>
          <c:showBubbleSize val="0"/>
        </c:dLbls>
        <c:gapWidth val="150"/>
        <c:axId val="102813712"/>
        <c:axId val="102814272"/>
      </c:barChart>
      <c:lineChart>
        <c:grouping val="standard"/>
        <c:varyColors val="0"/>
        <c:ser>
          <c:idx val="3"/>
          <c:order val="2"/>
          <c:tx>
            <c:strRef>
              <c:f>Graph!$A$7</c:f>
              <c:strCache>
                <c:ptCount val="1"/>
                <c:pt idx="0">
                  <c:v>NCA UtilIzed / NCAs Credited - Flow</c:v>
                </c:pt>
              </c:strCache>
            </c:strRef>
          </c:tx>
          <c:spPr>
            <a:ln w="38100">
              <a:solidFill>
                <a:srgbClr val="FFFF00"/>
              </a:solidFill>
              <a:prstDash val="solid"/>
            </a:ln>
          </c:spPr>
          <c:marker>
            <c:symbol val="x"/>
            <c:size val="8"/>
            <c:spPr>
              <a:solidFill>
                <a:srgbClr val="FFFF00"/>
              </a:solidFill>
              <a:ln>
                <a:solidFill>
                  <a:srgbClr val="FFFF00"/>
                </a:solidFill>
                <a:prstDash val="solid"/>
              </a:ln>
            </c:spPr>
          </c:marker>
          <c:cat>
            <c:strRef>
              <c:f>Graph!$B$4:$C$4</c:f>
              <c:strCache>
                <c:ptCount val="2"/>
                <c:pt idx="0">
                  <c:v>JAN</c:v>
                </c:pt>
                <c:pt idx="1">
                  <c:v>FEB</c:v>
                </c:pt>
              </c:strCache>
            </c:strRef>
          </c:cat>
          <c:val>
            <c:numRef>
              <c:f>Graph!$B$7:$C$7</c:f>
              <c:numCache>
                <c:formatCode>_(* #,##0_);_(* \(#,##0\);_(* "-"??_);_(@_)</c:formatCode>
                <c:ptCount val="2"/>
                <c:pt idx="0">
                  <c:v>59.920609052527418</c:v>
                </c:pt>
                <c:pt idx="1">
                  <c:v>104.75700861874506</c:v>
                </c:pt>
              </c:numCache>
            </c:numRef>
          </c:val>
          <c:smooth val="0"/>
        </c:ser>
        <c:ser>
          <c:idx val="4"/>
          <c:order val="3"/>
          <c:tx>
            <c:strRef>
              <c:f>Graph!$A$8</c:f>
              <c:strCache>
                <c:ptCount val="1"/>
                <c:pt idx="0">
                  <c:v>NCA UtilIzed / NCAs Credited - Cumulative</c:v>
                </c:pt>
              </c:strCache>
            </c:strRef>
          </c:tx>
          <c:spPr>
            <a:ln w="38100">
              <a:solidFill>
                <a:srgbClr val="FF0000"/>
              </a:solidFill>
              <a:prstDash val="solid"/>
            </a:ln>
          </c:spPr>
          <c:marker>
            <c:symbol val="triangle"/>
            <c:size val="9"/>
            <c:spPr>
              <a:solidFill>
                <a:srgbClr val="FF0000"/>
              </a:solidFill>
              <a:ln>
                <a:solidFill>
                  <a:srgbClr val="FF0000"/>
                </a:solidFill>
                <a:prstDash val="solid"/>
              </a:ln>
            </c:spPr>
          </c:marker>
          <c:cat>
            <c:strRef>
              <c:f>Graph!$B$4:$C$4</c:f>
              <c:strCache>
                <c:ptCount val="2"/>
                <c:pt idx="0">
                  <c:v>JAN</c:v>
                </c:pt>
                <c:pt idx="1">
                  <c:v>FEB</c:v>
                </c:pt>
              </c:strCache>
            </c:strRef>
          </c:cat>
          <c:val>
            <c:numRef>
              <c:f>Graph!$B$8:$C$8</c:f>
              <c:numCache>
                <c:formatCode>_(* #,##0_);_(* \(#,##0\);_(* "-"??_);_(@_)</c:formatCode>
                <c:ptCount val="2"/>
                <c:pt idx="0">
                  <c:v>59.920609052527418</c:v>
                </c:pt>
                <c:pt idx="1">
                  <c:v>83.229351873320496</c:v>
                </c:pt>
              </c:numCache>
            </c:numRef>
          </c:val>
          <c:smooth val="0"/>
        </c:ser>
        <c:dLbls>
          <c:showLegendKey val="0"/>
          <c:showVal val="0"/>
          <c:showCatName val="0"/>
          <c:showSerName val="0"/>
          <c:showPercent val="0"/>
          <c:showBubbleSize val="0"/>
        </c:dLbls>
        <c:marker val="1"/>
        <c:smooth val="0"/>
        <c:axId val="102814832"/>
        <c:axId val="102815392"/>
      </c:lineChart>
      <c:catAx>
        <c:axId val="1028137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49171359150838712"/>
              <c:y val="0.93108728943338437"/>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2814272"/>
        <c:crossesAt val="0"/>
        <c:auto val="0"/>
        <c:lblAlgn val="ctr"/>
        <c:lblOffset val="100"/>
        <c:tickLblSkip val="1"/>
        <c:tickMarkSkip val="1"/>
        <c:noMultiLvlLbl val="0"/>
      </c:catAx>
      <c:valAx>
        <c:axId val="102814272"/>
        <c:scaling>
          <c:orientation val="minMax"/>
          <c:max val="30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2081196911682983E-2"/>
              <c:y val="0.30934150076569678"/>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2813712"/>
        <c:crosses val="autoZero"/>
        <c:crossBetween val="between"/>
        <c:majorUnit val="20000"/>
        <c:minorUnit val="10000"/>
      </c:valAx>
      <c:catAx>
        <c:axId val="102814832"/>
        <c:scaling>
          <c:orientation val="minMax"/>
        </c:scaling>
        <c:delete val="1"/>
        <c:axPos val="b"/>
        <c:numFmt formatCode="General" sourceLinked="1"/>
        <c:majorTickMark val="out"/>
        <c:minorTickMark val="none"/>
        <c:tickLblPos val="nextTo"/>
        <c:crossAx val="102815392"/>
        <c:crossesAt val="85"/>
        <c:auto val="0"/>
        <c:lblAlgn val="ctr"/>
        <c:lblOffset val="100"/>
        <c:noMultiLvlLbl val="0"/>
      </c:catAx>
      <c:valAx>
        <c:axId val="102815392"/>
        <c:scaling>
          <c:orientation val="minMax"/>
          <c:max val="14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5027795212856836"/>
              <c:y val="0.26799387442572742"/>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2814832"/>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504825</xdr:colOff>
      <xdr:row>9</xdr:row>
      <xdr:rowOff>66675</xdr:rowOff>
    </xdr:from>
    <xdr:to>
      <xdr:col>5</xdr:col>
      <xdr:colOff>76200</xdr:colOff>
      <xdr:row>47</xdr:row>
      <xdr:rowOff>133350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9/WEBSITE/2019%20REPORT%20ON%20NCA%20RELEASES%20AND%20UTILIZATION%20(posted%20in%20DBM%20websi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marasigan/Desktop/CPD/Bank%20Report%20Worksheet/CY%202019/CY%202019%20Consolidated%20Bank%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2)"/>
      <sheetName val="As of October"/>
      <sheetName val="As of September (2)"/>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D8">
            <v>2376459.1310000001</v>
          </cell>
        </row>
        <row r="9">
          <cell r="D9">
            <v>900892</v>
          </cell>
        </row>
        <row r="10">
          <cell r="D10">
            <v>67314</v>
          </cell>
        </row>
        <row r="11">
          <cell r="D11">
            <v>1011529.447</v>
          </cell>
        </row>
        <row r="12">
          <cell r="D12">
            <v>4042230.0750000002</v>
          </cell>
        </row>
        <row r="13">
          <cell r="D13">
            <v>809808.90800000005</v>
          </cell>
        </row>
        <row r="14">
          <cell r="D14">
            <v>68133934.611099988</v>
          </cell>
        </row>
        <row r="15">
          <cell r="D15">
            <v>8047219.214780001</v>
          </cell>
        </row>
        <row r="16">
          <cell r="D16">
            <v>369661.63699999999</v>
          </cell>
        </row>
        <row r="17">
          <cell r="D17">
            <v>2812901.5449999999</v>
          </cell>
        </row>
        <row r="18">
          <cell r="D18">
            <v>3483461.2390000001</v>
          </cell>
        </row>
        <row r="19">
          <cell r="D19">
            <v>2830397.4180000001</v>
          </cell>
        </row>
        <row r="20">
          <cell r="D20">
            <v>9417331.7329900004</v>
          </cell>
        </row>
        <row r="21">
          <cell r="D21">
            <v>962514.62</v>
          </cell>
        </row>
        <row r="22">
          <cell r="D22">
            <v>33246381.285999998</v>
          </cell>
        </row>
        <row r="23">
          <cell r="D23">
            <v>2894142.8629999999</v>
          </cell>
        </row>
        <row r="24">
          <cell r="D24">
            <v>1480430.487</v>
          </cell>
        </row>
        <row r="25">
          <cell r="D25">
            <v>33577205.261380002</v>
          </cell>
        </row>
        <row r="26">
          <cell r="D26">
            <v>106426884.095</v>
          </cell>
        </row>
        <row r="27">
          <cell r="D27">
            <v>3694994.6970000002</v>
          </cell>
        </row>
        <row r="28">
          <cell r="D28">
            <v>17887678.973000001</v>
          </cell>
        </row>
        <row r="29">
          <cell r="D29">
            <v>421441.27100000001</v>
          </cell>
        </row>
        <row r="30">
          <cell r="D30">
            <v>744368.54500000004</v>
          </cell>
        </row>
        <row r="31">
          <cell r="D31">
            <v>5393938.4019999998</v>
          </cell>
        </row>
        <row r="32">
          <cell r="D32">
            <v>1119020.425</v>
          </cell>
        </row>
        <row r="33">
          <cell r="D33">
            <v>209000.764</v>
          </cell>
        </row>
        <row r="34">
          <cell r="D34">
            <v>8632124.7122999988</v>
          </cell>
        </row>
        <row r="35">
          <cell r="D35">
            <v>579.28</v>
          </cell>
        </row>
        <row r="36">
          <cell r="D36">
            <v>4768622.3940000003</v>
          </cell>
        </row>
        <row r="37">
          <cell r="D37">
            <v>169440</v>
          </cell>
        </row>
        <row r="38">
          <cell r="D38">
            <v>1530792.889</v>
          </cell>
        </row>
        <row r="39">
          <cell r="D39">
            <v>1184790.9639999999</v>
          </cell>
        </row>
        <row r="40">
          <cell r="D40">
            <v>372833.35700000002</v>
          </cell>
        </row>
        <row r="41">
          <cell r="D41">
            <v>95428.452000000005</v>
          </cell>
        </row>
        <row r="42">
          <cell r="D42">
            <v>7126256.0729999999</v>
          </cell>
        </row>
        <row r="43">
          <cell r="D43">
            <v>7082620.21</v>
          </cell>
        </row>
        <row r="44">
          <cell r="D44">
            <v>97829418.527999997</v>
          </cell>
        </row>
        <row r="45">
          <cell r="D45">
            <v>265027.26</v>
          </cell>
        </row>
        <row r="46">
          <cell r="D46">
            <v>441419076.76754999</v>
          </cell>
        </row>
        <row r="51">
          <cell r="C51">
            <v>1177315.0149999999</v>
          </cell>
          <cell r="D51">
            <v>1199144.1160000002</v>
          </cell>
        </row>
        <row r="52">
          <cell r="C52">
            <v>350446</v>
          </cell>
          <cell r="D52">
            <v>550446</v>
          </cell>
        </row>
        <row r="53">
          <cell r="C53">
            <v>33657</v>
          </cell>
          <cell r="D53">
            <v>33657</v>
          </cell>
        </row>
        <row r="54">
          <cell r="C54">
            <v>467499.261</v>
          </cell>
          <cell r="D54">
            <v>544030.18599999999</v>
          </cell>
        </row>
        <row r="55">
          <cell r="C55">
            <v>1898320.7109999999</v>
          </cell>
          <cell r="D55">
            <v>2143909.3640000001</v>
          </cell>
        </row>
        <row r="56">
          <cell r="C56">
            <v>256309.49100000001</v>
          </cell>
          <cell r="D56">
            <v>553499.41700000002</v>
          </cell>
        </row>
        <row r="57">
          <cell r="C57">
            <v>39165618.546110004</v>
          </cell>
          <cell r="D57">
            <v>28968316.064989984</v>
          </cell>
        </row>
        <row r="58">
          <cell r="C58">
            <v>4259163.8321900005</v>
          </cell>
          <cell r="D58">
            <v>3788055.3825900005</v>
          </cell>
        </row>
        <row r="59">
          <cell r="C59">
            <v>168822.79399999999</v>
          </cell>
          <cell r="D59">
            <v>200838.84299999999</v>
          </cell>
        </row>
        <row r="60">
          <cell r="C60">
            <v>1316785.392</v>
          </cell>
          <cell r="D60">
            <v>1496116.1529999999</v>
          </cell>
        </row>
        <row r="61">
          <cell r="C61">
            <v>2418712.852</v>
          </cell>
          <cell r="D61">
            <v>1064748.3870000001</v>
          </cell>
        </row>
        <row r="62">
          <cell r="C62">
            <v>1042798.7290000001</v>
          </cell>
          <cell r="D62">
            <v>1787598.689</v>
          </cell>
        </row>
        <row r="63">
          <cell r="C63">
            <v>3959076.3199</v>
          </cell>
          <cell r="D63">
            <v>5458255.4130899999</v>
          </cell>
        </row>
        <row r="64">
          <cell r="C64">
            <v>788423.31</v>
          </cell>
          <cell r="D64">
            <v>174091.30999999994</v>
          </cell>
        </row>
        <row r="65">
          <cell r="C65">
            <v>16192490.755999999</v>
          </cell>
          <cell r="D65">
            <v>17053890.530000001</v>
          </cell>
        </row>
        <row r="66">
          <cell r="C66">
            <v>1455051.2209999999</v>
          </cell>
          <cell r="D66">
            <v>1439091.642</v>
          </cell>
        </row>
        <row r="67">
          <cell r="C67">
            <v>784121.08100000001</v>
          </cell>
          <cell r="D67">
            <v>696309.40599999996</v>
          </cell>
        </row>
        <row r="68">
          <cell r="C68">
            <v>18445321.791370001</v>
          </cell>
          <cell r="D68">
            <v>15131883.470010001</v>
          </cell>
        </row>
        <row r="69">
          <cell r="C69">
            <v>48609466.127360009</v>
          </cell>
          <cell r="D69">
            <v>57817417.96763999</v>
          </cell>
        </row>
        <row r="70">
          <cell r="C70">
            <v>2143175.838</v>
          </cell>
          <cell r="D70">
            <v>1551818.8590000002</v>
          </cell>
        </row>
        <row r="71">
          <cell r="C71">
            <v>7731513.4440000001</v>
          </cell>
          <cell r="D71">
            <v>10156165.529000001</v>
          </cell>
        </row>
        <row r="72">
          <cell r="C72">
            <v>204297.19399999999</v>
          </cell>
          <cell r="D72">
            <v>217144.07700000002</v>
          </cell>
        </row>
        <row r="73">
          <cell r="C73">
            <v>350456.054</v>
          </cell>
          <cell r="D73">
            <v>393912.49100000004</v>
          </cell>
        </row>
        <row r="74">
          <cell r="C74">
            <v>2781837.7209999999</v>
          </cell>
          <cell r="D74">
            <v>2612100.6809999999</v>
          </cell>
        </row>
        <row r="75">
          <cell r="C75">
            <v>722960.67700000003</v>
          </cell>
          <cell r="D75">
            <v>396059.74800000002</v>
          </cell>
        </row>
        <row r="76">
          <cell r="C76">
            <v>110466.58199999999</v>
          </cell>
          <cell r="D76">
            <v>98534.182000000001</v>
          </cell>
        </row>
        <row r="77">
          <cell r="C77">
            <v>6546852.5520799998</v>
          </cell>
          <cell r="D77">
            <v>2085272.160219999</v>
          </cell>
        </row>
        <row r="78">
          <cell r="C78">
            <v>237</v>
          </cell>
          <cell r="D78">
            <v>342.28</v>
          </cell>
        </row>
        <row r="79">
          <cell r="C79">
            <v>2380147.64</v>
          </cell>
          <cell r="D79">
            <v>2388474.7540000002</v>
          </cell>
        </row>
        <row r="80">
          <cell r="C80">
            <v>84720</v>
          </cell>
          <cell r="D80">
            <v>84720</v>
          </cell>
        </row>
        <row r="81">
          <cell r="C81">
            <v>761295.53399999999</v>
          </cell>
          <cell r="D81">
            <v>769497.35499999998</v>
          </cell>
        </row>
        <row r="82">
          <cell r="C82">
            <v>579411</v>
          </cell>
          <cell r="D82">
            <v>605379.96399999992</v>
          </cell>
        </row>
        <row r="83">
          <cell r="C83">
            <v>185791</v>
          </cell>
          <cell r="D83">
            <v>187042.35700000002</v>
          </cell>
        </row>
        <row r="84">
          <cell r="C84">
            <v>47916.451999999997</v>
          </cell>
          <cell r="D84">
            <v>47512.000000000007</v>
          </cell>
        </row>
        <row r="85">
          <cell r="C85">
            <v>4829193.5750000002</v>
          </cell>
          <cell r="D85">
            <v>2297062.4979999997</v>
          </cell>
        </row>
        <row r="86">
          <cell r="C86">
            <v>820853.69799999997</v>
          </cell>
          <cell r="D86">
            <v>6261766.5120000001</v>
          </cell>
        </row>
        <row r="87">
          <cell r="C87">
            <v>38739008.579000004</v>
          </cell>
          <cell r="D87">
            <v>59090409.948999994</v>
          </cell>
        </row>
        <row r="88">
          <cell r="C88">
            <v>132513.63</v>
          </cell>
          <cell r="D88">
            <v>132513.63</v>
          </cell>
        </row>
        <row r="89">
          <cell r="C89">
            <v>211942048.40000996</v>
          </cell>
          <cell r="D89">
            <v>229477028.36753994</v>
          </cell>
        </row>
      </sheetData>
      <sheetData sheetId="15">
        <row r="8">
          <cell r="D8">
            <v>1870154.51859</v>
          </cell>
        </row>
        <row r="9">
          <cell r="D9">
            <v>779137.32172000001</v>
          </cell>
        </row>
        <row r="10">
          <cell r="D10">
            <v>47341.924070000001</v>
          </cell>
        </row>
        <row r="11">
          <cell r="D11">
            <v>823866.18117</v>
          </cell>
        </row>
        <row r="12">
          <cell r="D12">
            <v>2757553.1677399999</v>
          </cell>
        </row>
        <row r="13">
          <cell r="D13">
            <v>644065.97878</v>
          </cell>
        </row>
        <row r="14">
          <cell r="D14">
            <v>57025406.168010011</v>
          </cell>
        </row>
        <row r="15">
          <cell r="D15">
            <v>6871151.9720799988</v>
          </cell>
        </row>
        <row r="16">
          <cell r="D16">
            <v>207577.43848000004</v>
          </cell>
        </row>
        <row r="17">
          <cell r="D17">
            <v>1995156.44673</v>
          </cell>
        </row>
        <row r="18">
          <cell r="D18">
            <v>2861221.7068099994</v>
          </cell>
        </row>
        <row r="19">
          <cell r="D19">
            <v>766864.93359999999</v>
          </cell>
        </row>
        <row r="20">
          <cell r="D20">
            <v>7321562.0694500003</v>
          </cell>
        </row>
        <row r="22">
          <cell r="D22">
            <v>30714155.625219997</v>
          </cell>
        </row>
        <row r="23">
          <cell r="D23">
            <v>2538778.9738500006</v>
          </cell>
        </row>
        <row r="24">
          <cell r="D24">
            <v>1215757.2554099998</v>
          </cell>
        </row>
        <row r="25">
          <cell r="D25">
            <v>30905533.953060001</v>
          </cell>
        </row>
        <row r="26">
          <cell r="D26">
            <v>82236239.396229982</v>
          </cell>
        </row>
        <row r="27">
          <cell r="D27">
            <v>3190462.5672800001</v>
          </cell>
        </row>
        <row r="28">
          <cell r="D28">
            <v>5783720.42937</v>
          </cell>
        </row>
        <row r="29">
          <cell r="D29">
            <v>334367.19926999998</v>
          </cell>
        </row>
        <row r="30">
          <cell r="D30">
            <v>626074.53214999998</v>
          </cell>
        </row>
        <row r="31">
          <cell r="D31">
            <v>4163287.4554999997</v>
          </cell>
        </row>
        <row r="32">
          <cell r="D32">
            <v>674534.80954000005</v>
          </cell>
        </row>
        <row r="33">
          <cell r="D33">
            <v>156864.90689000001</v>
          </cell>
        </row>
        <row r="34">
          <cell r="D34">
            <v>6246470.1418399997</v>
          </cell>
        </row>
        <row r="35">
          <cell r="D35">
            <v>563.61880999999994</v>
          </cell>
        </row>
        <row r="36">
          <cell r="D36">
            <v>3170924.68243</v>
          </cell>
        </row>
        <row r="37">
          <cell r="D37">
            <v>146029.31402000002</v>
          </cell>
        </row>
        <row r="38">
          <cell r="D38">
            <v>1353429.8611199998</v>
          </cell>
        </row>
        <row r="39">
          <cell r="D39">
            <v>1183892.4459300002</v>
          </cell>
        </row>
        <row r="40">
          <cell r="D40">
            <v>214091.85731999998</v>
          </cell>
        </row>
        <row r="41">
          <cell r="D41">
            <v>89565.113530000002</v>
          </cell>
        </row>
        <row r="42">
          <cell r="D42">
            <v>6822420.9996199999</v>
          </cell>
        </row>
        <row r="43">
          <cell r="D43">
            <v>3590859.2069999999</v>
          </cell>
        </row>
        <row r="44">
          <cell r="D44">
            <v>97204954.212679997</v>
          </cell>
        </row>
        <row r="45">
          <cell r="D45">
            <v>222758.00055</v>
          </cell>
        </row>
        <row r="46">
          <cell r="D46">
            <v>367390237.11302996</v>
          </cell>
        </row>
        <row r="51">
          <cell r="C51">
            <v>883867.32183999999</v>
          </cell>
          <cell r="D51">
            <v>986287.19675</v>
          </cell>
        </row>
        <row r="52">
          <cell r="C52">
            <v>347196.19504000002</v>
          </cell>
          <cell r="D52">
            <v>431941.12667999999</v>
          </cell>
        </row>
        <row r="53">
          <cell r="C53">
            <v>22920.78054</v>
          </cell>
          <cell r="D53">
            <v>24421.143530000001</v>
          </cell>
        </row>
        <row r="54">
          <cell r="C54">
            <v>356592.99702000001</v>
          </cell>
          <cell r="D54">
            <v>467273.18414999999</v>
          </cell>
        </row>
        <row r="55">
          <cell r="C55">
            <v>822012.59689000004</v>
          </cell>
          <cell r="D55">
            <v>1935540.5708499998</v>
          </cell>
        </row>
        <row r="56">
          <cell r="C56">
            <v>209622.81768000007</v>
          </cell>
          <cell r="D56">
            <v>434443.16109999991</v>
          </cell>
        </row>
        <row r="57">
          <cell r="C57">
            <v>25326632.331850003</v>
          </cell>
          <cell r="D57">
            <v>31698773.836160008</v>
          </cell>
        </row>
        <row r="58">
          <cell r="C58">
            <v>3093348.8558799997</v>
          </cell>
          <cell r="D58">
            <v>3777803.1161999991</v>
          </cell>
        </row>
        <row r="59">
          <cell r="C59">
            <v>92921.417949999988</v>
          </cell>
          <cell r="D59">
            <v>114656.02053000005</v>
          </cell>
        </row>
        <row r="60">
          <cell r="C60">
            <v>859806.82016</v>
          </cell>
          <cell r="D60">
            <v>1135349.6265699998</v>
          </cell>
        </row>
        <row r="61">
          <cell r="C61">
            <v>831113.2872299999</v>
          </cell>
          <cell r="D61">
            <v>2030108.4195799995</v>
          </cell>
        </row>
        <row r="62">
          <cell r="C62">
            <v>221252.35600999999</v>
          </cell>
          <cell r="D62">
            <v>545612.57759</v>
          </cell>
        </row>
        <row r="63">
          <cell r="C63">
            <v>2852820.6652299995</v>
          </cell>
          <cell r="D63">
            <v>4468741.4042200008</v>
          </cell>
        </row>
        <row r="65">
          <cell r="C65">
            <v>14455197.452609999</v>
          </cell>
          <cell r="D65">
            <v>16258958.172609998</v>
          </cell>
        </row>
        <row r="66">
          <cell r="C66">
            <v>1156678.96196</v>
          </cell>
          <cell r="D66">
            <v>1382100.0118900007</v>
          </cell>
        </row>
        <row r="67">
          <cell r="C67">
            <v>623104.16217000003</v>
          </cell>
          <cell r="D67">
            <v>592653.09323999973</v>
          </cell>
        </row>
        <row r="68">
          <cell r="C68">
            <v>16276299.196770001</v>
          </cell>
          <cell r="D68">
            <v>14629234.75629</v>
          </cell>
        </row>
        <row r="69">
          <cell r="C69">
            <v>44410687.565369993</v>
          </cell>
          <cell r="D69">
            <v>37825551.830859989</v>
          </cell>
        </row>
        <row r="70">
          <cell r="C70">
            <v>1851010.5758500001</v>
          </cell>
          <cell r="D70">
            <v>1339451.9914299999</v>
          </cell>
        </row>
        <row r="71">
          <cell r="C71">
            <v>1744541.5590799998</v>
          </cell>
          <cell r="D71">
            <v>4039178.87029</v>
          </cell>
        </row>
        <row r="72">
          <cell r="C72">
            <v>104751.04821000001</v>
          </cell>
          <cell r="D72">
            <v>229616.15105999997</v>
          </cell>
        </row>
        <row r="73">
          <cell r="C73">
            <v>279517.25570000004</v>
          </cell>
          <cell r="D73">
            <v>346557.27644999995</v>
          </cell>
        </row>
        <row r="74">
          <cell r="C74">
            <v>1906863.5993900001</v>
          </cell>
          <cell r="D74">
            <v>2256423.8561099996</v>
          </cell>
        </row>
        <row r="75">
          <cell r="C75">
            <v>327715.10816</v>
          </cell>
          <cell r="D75">
            <v>346819.70138000004</v>
          </cell>
        </row>
        <row r="76">
          <cell r="C76">
            <v>74446.461519999997</v>
          </cell>
          <cell r="D76">
            <v>82418.445370000016</v>
          </cell>
        </row>
        <row r="77">
          <cell r="C77">
            <v>870438.15156999987</v>
          </cell>
          <cell r="D77">
            <v>5376031.99027</v>
          </cell>
        </row>
        <row r="78">
          <cell r="C78">
            <v>235.92285999999999</v>
          </cell>
          <cell r="D78">
            <v>327.69594999999993</v>
          </cell>
        </row>
        <row r="79">
          <cell r="C79">
            <v>2091847.4330500001</v>
          </cell>
          <cell r="D79">
            <v>1079077.2493799999</v>
          </cell>
        </row>
        <row r="80">
          <cell r="C80">
            <v>62085.391659999994</v>
          </cell>
          <cell r="D80">
            <v>83943.922360000026</v>
          </cell>
        </row>
        <row r="81">
          <cell r="C81">
            <v>574277.15023000003</v>
          </cell>
          <cell r="D81">
            <v>779152.71088999975</v>
          </cell>
        </row>
        <row r="82">
          <cell r="C82">
            <v>531971.72453000001</v>
          </cell>
          <cell r="D82">
            <v>651920.72140000015</v>
          </cell>
        </row>
        <row r="83">
          <cell r="C83">
            <v>106882.52941</v>
          </cell>
          <cell r="D83">
            <v>107209.32790999998</v>
          </cell>
        </row>
        <row r="84">
          <cell r="C84">
            <v>46236.918519999999</v>
          </cell>
          <cell r="D84">
            <v>43328.195010000003</v>
          </cell>
        </row>
        <row r="85">
          <cell r="C85">
            <v>2579731.72585</v>
          </cell>
          <cell r="D85">
            <v>4242689.2737699999</v>
          </cell>
        </row>
        <row r="86">
          <cell r="C86">
            <v>820853.69799999997</v>
          </cell>
          <cell r="D86">
            <v>2770005.5090000001</v>
          </cell>
        </row>
        <row r="87">
          <cell r="C87">
            <v>133.57699999996831</v>
          </cell>
          <cell r="D87">
            <v>97204820.63567999</v>
          </cell>
        </row>
        <row r="88">
          <cell r="C88">
            <v>96561.921770000001</v>
          </cell>
          <cell r="D88">
            <v>126196.07878</v>
          </cell>
        </row>
        <row r="89">
          <cell r="C89">
            <v>126996966.31071006</v>
          </cell>
          <cell r="D89">
            <v>240393270.80232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mo end by agcy_LBP"/>
      <sheetName val="as of mo end by agcy_DBP"/>
      <sheetName val="as of mo end by agcy_PVB"/>
      <sheetName val="as of Jan_all banks"/>
      <sheetName val="as of Feb_all banks"/>
      <sheetName val="as of Mar_all banks"/>
      <sheetName val="as of Apr_all banks"/>
      <sheetName val="as of May_all banks"/>
      <sheetName val="as of June_all banks"/>
      <sheetName val="as of July_all banks"/>
      <sheetName val="as of Aug_all banks"/>
      <sheetName val="as of Sept_all banks"/>
      <sheetName val="as of Oct_all banks"/>
      <sheetName val="as of Nov_all banks"/>
      <sheetName val="as of Dec_all banks"/>
      <sheetName val="ncarel_conso"/>
      <sheetName val="neg_ck"/>
      <sheetName val="nego+ADA"/>
      <sheetName val="out_ck"/>
      <sheetName val="nca_util"/>
      <sheetName val="book_bal"/>
      <sheetName val="bank_bal"/>
      <sheetName val="legend"/>
      <sheetName val="Sheet1"/>
    </sheetNames>
    <sheetDataSet>
      <sheetData sheetId="0"/>
      <sheetData sheetId="1"/>
      <sheetData sheetId="2"/>
      <sheetData sheetId="3"/>
      <sheetData sheetId="4">
        <row r="182">
          <cell r="B182">
            <v>13512225.600129999</v>
          </cell>
          <cell r="F182">
            <v>138112.04894000001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6"/>
  <sheetViews>
    <sheetView view="pageBreakPreview" zoomScaleNormal="100" zoomScaleSheetLayoutView="100" workbookViewId="0">
      <pane xSplit="2" ySplit="6" topLeftCell="C55" activePane="bottomRight" state="frozen"/>
      <selection pane="topRight" activeCell="C1" sqref="C1"/>
      <selection pane="bottomLeft" activeCell="A7" sqref="A7"/>
      <selection pane="bottomRight" activeCell="B66" sqref="B66:N77"/>
    </sheetView>
  </sheetViews>
  <sheetFormatPr defaultRowHeight="12.75" x14ac:dyDescent="0.2"/>
  <cols>
    <col min="1" max="1" width="2.140625" style="97" customWidth="1"/>
    <col min="2" max="2" width="44.42578125" style="97" customWidth="1"/>
    <col min="3" max="11" width="14.28515625" style="4" customWidth="1"/>
    <col min="12" max="14" width="12.140625" style="5" customWidth="1"/>
    <col min="15" max="16384" width="9.140625" style="4"/>
  </cols>
  <sheetData>
    <row r="1" spans="1:21" ht="14.25" x14ac:dyDescent="0.2">
      <c r="A1" s="96" t="s">
        <v>10</v>
      </c>
      <c r="B1" s="96"/>
      <c r="C1" s="96"/>
      <c r="D1" s="96"/>
      <c r="E1" s="96"/>
      <c r="F1" s="96"/>
      <c r="G1" s="96"/>
      <c r="H1" s="96"/>
      <c r="I1" s="96"/>
      <c r="J1" s="96"/>
      <c r="K1" s="96"/>
      <c r="L1" s="96"/>
      <c r="M1" s="96"/>
      <c r="N1" s="96"/>
    </row>
    <row r="2" spans="1:21" x14ac:dyDescent="0.2">
      <c r="A2" s="97" t="s">
        <v>333</v>
      </c>
    </row>
    <row r="3" spans="1:21" x14ac:dyDescent="0.2">
      <c r="A3" s="97" t="s">
        <v>11</v>
      </c>
    </row>
    <row r="5" spans="1:21" s="98" customFormat="1" ht="18" customHeight="1" x14ac:dyDescent="0.2">
      <c r="A5" s="125" t="s">
        <v>339</v>
      </c>
      <c r="B5" s="126"/>
      <c r="C5" s="127" t="s">
        <v>12</v>
      </c>
      <c r="D5" s="127"/>
      <c r="E5" s="127"/>
      <c r="F5" s="127" t="s">
        <v>13</v>
      </c>
      <c r="G5" s="127"/>
      <c r="H5" s="127"/>
      <c r="I5" s="127" t="s">
        <v>14</v>
      </c>
      <c r="J5" s="127"/>
      <c r="K5" s="127"/>
      <c r="L5" s="127" t="s">
        <v>15</v>
      </c>
      <c r="M5" s="127"/>
      <c r="N5" s="127"/>
    </row>
    <row r="6" spans="1:21" s="98" customFormat="1" ht="28.5" customHeight="1" x14ac:dyDescent="0.2">
      <c r="A6" s="126"/>
      <c r="B6" s="126"/>
      <c r="C6" s="99" t="s">
        <v>340</v>
      </c>
      <c r="D6" s="99" t="s">
        <v>341</v>
      </c>
      <c r="E6" s="99" t="s">
        <v>342</v>
      </c>
      <c r="F6" s="99" t="s">
        <v>340</v>
      </c>
      <c r="G6" s="99" t="s">
        <v>341</v>
      </c>
      <c r="H6" s="99" t="s">
        <v>342</v>
      </c>
      <c r="I6" s="99" t="s">
        <v>340</v>
      </c>
      <c r="J6" s="99" t="s">
        <v>341</v>
      </c>
      <c r="K6" s="99" t="s">
        <v>342</v>
      </c>
      <c r="L6" s="99" t="s">
        <v>340</v>
      </c>
      <c r="M6" s="99" t="s">
        <v>341</v>
      </c>
      <c r="N6" s="99" t="s">
        <v>342</v>
      </c>
    </row>
    <row r="7" spans="1:21" x14ac:dyDescent="0.2">
      <c r="A7" s="100"/>
      <c r="B7" s="100"/>
      <c r="C7" s="101"/>
      <c r="D7" s="101"/>
      <c r="E7" s="101"/>
      <c r="F7" s="101"/>
      <c r="G7" s="101"/>
      <c r="H7" s="101"/>
      <c r="I7" s="101"/>
      <c r="J7" s="101"/>
      <c r="K7" s="101"/>
    </row>
    <row r="8" spans="1:21" s="104" customFormat="1" x14ac:dyDescent="0.2">
      <c r="A8" s="102" t="s">
        <v>16</v>
      </c>
      <c r="B8" s="102"/>
      <c r="C8" s="103">
        <f t="shared" ref="C8:K8" si="0">+C10+C48</f>
        <v>211942048.40000996</v>
      </c>
      <c r="D8" s="103">
        <f>+D10+D48</f>
        <v>229477028.36753994</v>
      </c>
      <c r="E8" s="103">
        <f t="shared" si="0"/>
        <v>441419076.76754999</v>
      </c>
      <c r="F8" s="103">
        <f t="shared" si="0"/>
        <v>126996966.31071004</v>
      </c>
      <c r="G8" s="103">
        <f>+G10+G48</f>
        <v>240393270.80232</v>
      </c>
      <c r="H8" s="103">
        <f t="shared" si="0"/>
        <v>367390237.11303002</v>
      </c>
      <c r="I8" s="103">
        <f t="shared" si="0"/>
        <v>84945082.089300036</v>
      </c>
      <c r="J8" s="103">
        <f t="shared" si="0"/>
        <v>-10916242.434780009</v>
      </c>
      <c r="K8" s="103">
        <f t="shared" si="0"/>
        <v>74028839.65452002</v>
      </c>
      <c r="L8" s="6">
        <f>+F8/C8*100</f>
        <v>59.920609086037345</v>
      </c>
      <c r="M8" s="6">
        <f>+G8/D8*100</f>
        <v>104.75700880059165</v>
      </c>
      <c r="N8" s="6">
        <f>+H8/E8*100</f>
        <v>83.229351980747452</v>
      </c>
      <c r="P8" s="104" t="b">
        <f>+C8='[1]NCA RELEASES (2)'!C89</f>
        <v>1</v>
      </c>
      <c r="Q8" s="104" t="b">
        <f>+D8='[1]NCA RELEASES (2)'!D89</f>
        <v>1</v>
      </c>
      <c r="R8" s="104" t="b">
        <f>+E8='[1]NCA RELEASES (2)'!D46</f>
        <v>1</v>
      </c>
      <c r="S8" s="104" t="b">
        <f>+F8='[1]all(net trust &amp;WF) (2)'!C89</f>
        <v>1</v>
      </c>
      <c r="T8" s="104" t="b">
        <f>+G8='[1]all(net trust &amp;WF) (2)'!D89</f>
        <v>1</v>
      </c>
      <c r="U8" s="104" t="b">
        <f>+H8='[1]all(net trust &amp;WF) (2)'!D46</f>
        <v>1</v>
      </c>
    </row>
    <row r="9" spans="1:21" x14ac:dyDescent="0.2">
      <c r="C9" s="101"/>
      <c r="D9" s="101"/>
      <c r="E9" s="101"/>
      <c r="F9" s="101"/>
      <c r="G9" s="101"/>
      <c r="H9" s="101"/>
      <c r="I9" s="101"/>
      <c r="J9" s="101"/>
      <c r="K9" s="101"/>
      <c r="L9" s="7"/>
      <c r="M9" s="7"/>
      <c r="N9" s="7"/>
    </row>
    <row r="10" spans="1:21" ht="15" x14ac:dyDescent="0.35">
      <c r="A10" s="97" t="s">
        <v>17</v>
      </c>
      <c r="C10" s="105">
        <f t="shared" ref="C10:K10" si="1">SUM(C12:C46)</f>
        <v>172249672.49300995</v>
      </c>
      <c r="D10" s="105">
        <f>SUM(D12:D46)</f>
        <v>163992338.27653995</v>
      </c>
      <c r="E10" s="105">
        <f t="shared" si="1"/>
        <v>336242010.76955003</v>
      </c>
      <c r="F10" s="105">
        <f t="shared" si="1"/>
        <v>126079417.11394005</v>
      </c>
      <c r="G10" s="105">
        <f>SUM(G12:G46)</f>
        <v>140292248.57886001</v>
      </c>
      <c r="H10" s="105">
        <f t="shared" si="1"/>
        <v>266371665.69280002</v>
      </c>
      <c r="I10" s="105">
        <f t="shared" si="1"/>
        <v>46170255.379070021</v>
      </c>
      <c r="J10" s="105">
        <f t="shared" si="1"/>
        <v>23700089.697679982</v>
      </c>
      <c r="K10" s="105">
        <f t="shared" si="1"/>
        <v>69870345.076749995</v>
      </c>
      <c r="L10" s="7">
        <f>+F10/C10*100</f>
        <v>73.195736914423719</v>
      </c>
      <c r="M10" s="7">
        <f>+G10/D10*100</f>
        <v>85.548050630441935</v>
      </c>
      <c r="N10" s="7">
        <f>+H10/E10*100</f>
        <v>79.220221495571224</v>
      </c>
    </row>
    <row r="11" spans="1:21" x14ac:dyDescent="0.2">
      <c r="C11" s="101"/>
      <c r="D11" s="101"/>
      <c r="E11" s="101"/>
      <c r="F11" s="101"/>
      <c r="G11" s="101"/>
      <c r="H11" s="101"/>
      <c r="I11" s="101"/>
      <c r="J11" s="101"/>
      <c r="K11" s="101"/>
      <c r="L11" s="7"/>
      <c r="M11" s="7"/>
      <c r="N11" s="7"/>
    </row>
    <row r="12" spans="1:21" x14ac:dyDescent="0.2">
      <c r="B12" s="8" t="s">
        <v>18</v>
      </c>
      <c r="C12" s="101">
        <v>1177315.0149999999</v>
      </c>
      <c r="D12" s="101">
        <v>1199144.1160000002</v>
      </c>
      <c r="E12" s="101">
        <f t="shared" ref="E12:E46" si="2">SUM(C12:D12)</f>
        <v>2376459.1310000001</v>
      </c>
      <c r="F12" s="101">
        <v>883867.32183999999</v>
      </c>
      <c r="G12" s="101">
        <v>986287.19675</v>
      </c>
      <c r="H12" s="101">
        <f t="shared" ref="H12:H46" si="3">SUM(F12:G12)</f>
        <v>1870154.51859</v>
      </c>
      <c r="I12" s="101">
        <f t="shared" ref="I12:J46" si="4">+C12-F12</f>
        <v>293447.69315999991</v>
      </c>
      <c r="J12" s="101">
        <f t="shared" si="4"/>
        <v>212856.91925000015</v>
      </c>
      <c r="K12" s="101">
        <f t="shared" ref="K12:K46" si="5">SUM(I12:J12)</f>
        <v>506304.61241000006</v>
      </c>
      <c r="L12" s="7">
        <f>+F12/C12*100</f>
        <v>75.074836435344366</v>
      </c>
      <c r="M12" s="7">
        <f>+G12/D12*100</f>
        <v>82.249262919287006</v>
      </c>
      <c r="N12" s="7">
        <f t="shared" ref="N12:N46" si="6">+H12/E12*100</f>
        <v>78.695000229313848</v>
      </c>
      <c r="P12" s="4" t="b">
        <f>+C12='[1]NCA RELEASES (2)'!C51</f>
        <v>1</v>
      </c>
      <c r="Q12" s="4" t="b">
        <f>+D12='[1]NCA RELEASES (2)'!D51</f>
        <v>1</v>
      </c>
      <c r="R12" s="4" t="b">
        <f>+E12='[1]NCA RELEASES (2)'!D8</f>
        <v>1</v>
      </c>
      <c r="S12" s="4" t="b">
        <f>+F12='[1]all(net trust &amp;WF) (2)'!C51</f>
        <v>1</v>
      </c>
      <c r="T12" s="4" t="b">
        <f>+G12='[1]all(net trust &amp;WF) (2)'!D51</f>
        <v>1</v>
      </c>
      <c r="U12" s="4" t="b">
        <f>+H12='[1]all(net trust &amp;WF) (2)'!D8</f>
        <v>1</v>
      </c>
    </row>
    <row r="13" spans="1:21" x14ac:dyDescent="0.2">
      <c r="B13" s="8" t="s">
        <v>19</v>
      </c>
      <c r="C13" s="101">
        <v>350446</v>
      </c>
      <c r="D13" s="101">
        <v>550446</v>
      </c>
      <c r="E13" s="101">
        <f t="shared" si="2"/>
        <v>900892</v>
      </c>
      <c r="F13" s="101">
        <v>347196.19504000002</v>
      </c>
      <c r="G13" s="101">
        <v>431941.12667999999</v>
      </c>
      <c r="H13" s="101">
        <f t="shared" si="3"/>
        <v>779137.32172000001</v>
      </c>
      <c r="I13" s="101">
        <f t="shared" si="4"/>
        <v>3249.8049599999795</v>
      </c>
      <c r="J13" s="101">
        <f t="shared" si="4"/>
        <v>118504.87332000001</v>
      </c>
      <c r="K13" s="101">
        <f t="shared" si="5"/>
        <v>121754.67827999999</v>
      </c>
      <c r="L13" s="7">
        <f>+F13/C13*100</f>
        <v>99.072665985629754</v>
      </c>
      <c r="M13" s="7">
        <f t="shared" ref="M13:M46" si="7">+G13/D13*100</f>
        <v>78.471117363011075</v>
      </c>
      <c r="N13" s="7">
        <f t="shared" si="6"/>
        <v>86.485097183680168</v>
      </c>
      <c r="P13" s="4" t="b">
        <f>+C13='[1]NCA RELEASES (2)'!C52</f>
        <v>1</v>
      </c>
      <c r="Q13" s="4" t="b">
        <f>+D13='[1]NCA RELEASES (2)'!D52</f>
        <v>1</v>
      </c>
      <c r="R13" s="4" t="b">
        <f>+E13='[1]NCA RELEASES (2)'!D9</f>
        <v>1</v>
      </c>
      <c r="S13" s="4" t="b">
        <f>+F13='[1]all(net trust &amp;WF) (2)'!C52</f>
        <v>1</v>
      </c>
      <c r="T13" s="4" t="b">
        <f>+G13='[1]all(net trust &amp;WF) (2)'!D52</f>
        <v>1</v>
      </c>
      <c r="U13" s="4" t="b">
        <f>+H13='[1]all(net trust &amp;WF) (2)'!D9</f>
        <v>1</v>
      </c>
    </row>
    <row r="14" spans="1:21" x14ac:dyDescent="0.2">
      <c r="B14" s="8" t="s">
        <v>20</v>
      </c>
      <c r="C14" s="101">
        <v>33657</v>
      </c>
      <c r="D14" s="101">
        <v>33657</v>
      </c>
      <c r="E14" s="101">
        <f t="shared" si="2"/>
        <v>67314</v>
      </c>
      <c r="F14" s="101">
        <v>22920.78054</v>
      </c>
      <c r="G14" s="101">
        <v>24421.143530000001</v>
      </c>
      <c r="H14" s="101">
        <f t="shared" si="3"/>
        <v>47341.924070000001</v>
      </c>
      <c r="I14" s="101">
        <f t="shared" si="4"/>
        <v>10736.21946</v>
      </c>
      <c r="J14" s="101">
        <f t="shared" si="4"/>
        <v>9235.8564699999988</v>
      </c>
      <c r="K14" s="101">
        <f t="shared" si="5"/>
        <v>19972.075929999999</v>
      </c>
      <c r="L14" s="7">
        <f>+F14/C14*100</f>
        <v>68.101080131919062</v>
      </c>
      <c r="M14" s="7">
        <f t="shared" si="7"/>
        <v>72.558883828029835</v>
      </c>
      <c r="N14" s="7">
        <f t="shared" si="6"/>
        <v>70.329981979974448</v>
      </c>
      <c r="P14" s="4" t="b">
        <f>+C14='[1]NCA RELEASES (2)'!C53</f>
        <v>1</v>
      </c>
      <c r="Q14" s="4" t="b">
        <f>+D14='[1]NCA RELEASES (2)'!D53</f>
        <v>1</v>
      </c>
      <c r="R14" s="4" t="b">
        <f>+E14='[1]NCA RELEASES (2)'!D10</f>
        <v>1</v>
      </c>
      <c r="S14" s="4" t="b">
        <f>+F14='[1]all(net trust &amp;WF) (2)'!C53</f>
        <v>1</v>
      </c>
      <c r="T14" s="4" t="b">
        <f>+G14='[1]all(net trust &amp;WF) (2)'!D53</f>
        <v>1</v>
      </c>
      <c r="U14" s="4" t="b">
        <f>+H14='[1]all(net trust &amp;WF) (2)'!D10</f>
        <v>1</v>
      </c>
    </row>
    <row r="15" spans="1:21" x14ac:dyDescent="0.2">
      <c r="B15" s="8" t="s">
        <v>21</v>
      </c>
      <c r="C15" s="101">
        <v>467499.261</v>
      </c>
      <c r="D15" s="101">
        <v>544030.18599999999</v>
      </c>
      <c r="E15" s="101">
        <f t="shared" si="2"/>
        <v>1011529.4469999999</v>
      </c>
      <c r="F15" s="101">
        <v>356592.99702000001</v>
      </c>
      <c r="G15" s="101">
        <v>467273.18414999999</v>
      </c>
      <c r="H15" s="101">
        <f t="shared" si="3"/>
        <v>823866.18117</v>
      </c>
      <c r="I15" s="101">
        <f t="shared" si="4"/>
        <v>110906.26397999999</v>
      </c>
      <c r="J15" s="101">
        <f t="shared" si="4"/>
        <v>76757.001850000001</v>
      </c>
      <c r="K15" s="101">
        <f t="shared" si="5"/>
        <v>187663.26582999999</v>
      </c>
      <c r="L15" s="7">
        <f t="shared" ref="L15:L46" si="8">+F15/C15*100</f>
        <v>76.27669747696136</v>
      </c>
      <c r="M15" s="7">
        <f t="shared" si="7"/>
        <v>85.891039904539412</v>
      </c>
      <c r="N15" s="7">
        <f t="shared" si="6"/>
        <v>81.447572644911844</v>
      </c>
      <c r="P15" s="4" t="b">
        <f>+C15='[1]NCA RELEASES (2)'!C54</f>
        <v>1</v>
      </c>
      <c r="Q15" s="4" t="b">
        <f>+D15='[1]NCA RELEASES (2)'!D54</f>
        <v>1</v>
      </c>
      <c r="R15" s="4" t="b">
        <f>+E15='[1]NCA RELEASES (2)'!D11</f>
        <v>1</v>
      </c>
      <c r="S15" s="4" t="b">
        <f>+F15='[1]all(net trust &amp;WF) (2)'!C54</f>
        <v>1</v>
      </c>
      <c r="T15" s="4" t="b">
        <f>+G15='[1]all(net trust &amp;WF) (2)'!D54</f>
        <v>1</v>
      </c>
      <c r="U15" s="4" t="b">
        <f>+H15='[1]all(net trust &amp;WF) (2)'!D11</f>
        <v>1</v>
      </c>
    </row>
    <row r="16" spans="1:21" x14ac:dyDescent="0.2">
      <c r="B16" s="8" t="s">
        <v>22</v>
      </c>
      <c r="C16" s="101">
        <v>1898320.7109999999</v>
      </c>
      <c r="D16" s="101">
        <v>2143909.3640000001</v>
      </c>
      <c r="E16" s="101">
        <f t="shared" si="2"/>
        <v>4042230.0750000002</v>
      </c>
      <c r="F16" s="101">
        <v>822012.59689000004</v>
      </c>
      <c r="G16" s="101">
        <v>1935540.5708499998</v>
      </c>
      <c r="H16" s="101">
        <f t="shared" si="3"/>
        <v>2757553.1677399999</v>
      </c>
      <c r="I16" s="101">
        <f t="shared" si="4"/>
        <v>1076308.11411</v>
      </c>
      <c r="J16" s="101">
        <f t="shared" si="4"/>
        <v>208368.79315000027</v>
      </c>
      <c r="K16" s="101">
        <f t="shared" si="5"/>
        <v>1284676.9072600002</v>
      </c>
      <c r="L16" s="7">
        <f t="shared" si="8"/>
        <v>43.30209285115891</v>
      </c>
      <c r="M16" s="7">
        <f t="shared" si="7"/>
        <v>90.280895421752533</v>
      </c>
      <c r="N16" s="7">
        <f t="shared" si="6"/>
        <v>68.218609939959933</v>
      </c>
      <c r="P16" s="4" t="b">
        <f>+C16='[1]NCA RELEASES (2)'!C55</f>
        <v>1</v>
      </c>
      <c r="Q16" s="4" t="b">
        <f>+D16='[1]NCA RELEASES (2)'!D55</f>
        <v>1</v>
      </c>
      <c r="R16" s="4" t="b">
        <f>+E16='[1]NCA RELEASES (2)'!D12</f>
        <v>1</v>
      </c>
      <c r="S16" s="4" t="b">
        <f>+F16='[1]all(net trust &amp;WF) (2)'!C55</f>
        <v>1</v>
      </c>
      <c r="T16" s="4" t="b">
        <f>+G16='[1]all(net trust &amp;WF) (2)'!D55</f>
        <v>1</v>
      </c>
      <c r="U16" s="4" t="b">
        <f>+H16='[1]all(net trust &amp;WF) (2)'!D12</f>
        <v>1</v>
      </c>
    </row>
    <row r="17" spans="2:21" x14ac:dyDescent="0.2">
      <c r="B17" s="8" t="s">
        <v>335</v>
      </c>
      <c r="C17" s="101">
        <v>256309.49100000001</v>
      </c>
      <c r="D17" s="101">
        <v>553499.41700000002</v>
      </c>
      <c r="E17" s="101">
        <f t="shared" si="2"/>
        <v>809808.90800000005</v>
      </c>
      <c r="F17" s="101">
        <v>209622.81768000007</v>
      </c>
      <c r="G17" s="101">
        <v>434443.16109999991</v>
      </c>
      <c r="H17" s="101">
        <f t="shared" si="3"/>
        <v>644065.97878</v>
      </c>
      <c r="I17" s="101">
        <f t="shared" si="4"/>
        <v>46686.673319999943</v>
      </c>
      <c r="J17" s="101">
        <f t="shared" si="4"/>
        <v>119056.25590000011</v>
      </c>
      <c r="K17" s="101">
        <f t="shared" si="5"/>
        <v>165742.92922000005</v>
      </c>
      <c r="L17" s="7">
        <f t="shared" si="8"/>
        <v>81.785039197007364</v>
      </c>
      <c r="M17" s="7">
        <f t="shared" si="7"/>
        <v>78.490265347470086</v>
      </c>
      <c r="N17" s="7">
        <f t="shared" si="6"/>
        <v>79.533081498283536</v>
      </c>
      <c r="P17" s="4" t="b">
        <f>+C17='[1]NCA RELEASES (2)'!C56</f>
        <v>1</v>
      </c>
      <c r="Q17" s="4" t="b">
        <f>+D17='[1]NCA RELEASES (2)'!D56</f>
        <v>1</v>
      </c>
      <c r="R17" s="4" t="b">
        <f>+E17='[1]NCA RELEASES (2)'!D13</f>
        <v>1</v>
      </c>
      <c r="S17" s="4" t="b">
        <f>+F17='[1]all(net trust &amp;WF) (2)'!C56</f>
        <v>1</v>
      </c>
      <c r="T17" s="4" t="b">
        <f>+G17='[1]all(net trust &amp;WF) (2)'!D56</f>
        <v>1</v>
      </c>
      <c r="U17" s="4" t="b">
        <f>+H17='[1]all(net trust &amp;WF) (2)'!D13</f>
        <v>1</v>
      </c>
    </row>
    <row r="18" spans="2:21" x14ac:dyDescent="0.2">
      <c r="B18" s="8" t="s">
        <v>23</v>
      </c>
      <c r="C18" s="101">
        <v>39165618.546110004</v>
      </c>
      <c r="D18" s="101">
        <v>28968316.064989984</v>
      </c>
      <c r="E18" s="101">
        <f t="shared" si="2"/>
        <v>68133934.611099988</v>
      </c>
      <c r="F18" s="101">
        <v>25326632.331850003</v>
      </c>
      <c r="G18" s="101">
        <v>31698773.836160008</v>
      </c>
      <c r="H18" s="101">
        <f t="shared" si="3"/>
        <v>57025406.168010011</v>
      </c>
      <c r="I18" s="101">
        <f t="shared" si="4"/>
        <v>13838986.214260001</v>
      </c>
      <c r="J18" s="101">
        <f t="shared" si="4"/>
        <v>-2730457.7711700238</v>
      </c>
      <c r="K18" s="101">
        <f t="shared" si="5"/>
        <v>11108528.443089977</v>
      </c>
      <c r="L18" s="7">
        <f t="shared" si="8"/>
        <v>64.665472605859023</v>
      </c>
      <c r="M18" s="7">
        <f t="shared" si="7"/>
        <v>109.42566963521207</v>
      </c>
      <c r="N18" s="7">
        <f t="shared" si="6"/>
        <v>83.696041471117027</v>
      </c>
      <c r="P18" s="4" t="b">
        <f>+C18='[1]NCA RELEASES (2)'!C57</f>
        <v>1</v>
      </c>
      <c r="Q18" s="4" t="b">
        <f>+D18='[1]NCA RELEASES (2)'!D57</f>
        <v>1</v>
      </c>
      <c r="R18" s="4" t="b">
        <f>+E18='[1]NCA RELEASES (2)'!D14</f>
        <v>1</v>
      </c>
      <c r="S18" s="4" t="b">
        <f>+F18='[1]all(net trust &amp;WF) (2)'!C57</f>
        <v>1</v>
      </c>
      <c r="T18" s="4" t="b">
        <f>+G18='[1]all(net trust &amp;WF) (2)'!D57</f>
        <v>1</v>
      </c>
      <c r="U18" s="4" t="b">
        <f>+H18='[1]all(net trust &amp;WF) (2)'!D14</f>
        <v>1</v>
      </c>
    </row>
    <row r="19" spans="2:21" x14ac:dyDescent="0.2">
      <c r="B19" s="8" t="s">
        <v>24</v>
      </c>
      <c r="C19" s="101">
        <v>4259163.8321900005</v>
      </c>
      <c r="D19" s="101">
        <v>3788055.3825900005</v>
      </c>
      <c r="E19" s="101">
        <f t="shared" si="2"/>
        <v>8047219.214780001</v>
      </c>
      <c r="F19" s="101">
        <v>3093348.8558799997</v>
      </c>
      <c r="G19" s="101">
        <v>3777803.1161999991</v>
      </c>
      <c r="H19" s="101">
        <f t="shared" si="3"/>
        <v>6871151.9720799988</v>
      </c>
      <c r="I19" s="101">
        <f t="shared" si="4"/>
        <v>1165814.9763100008</v>
      </c>
      <c r="J19" s="101">
        <f t="shared" si="4"/>
        <v>10252.266390001401</v>
      </c>
      <c r="K19" s="101">
        <f t="shared" si="5"/>
        <v>1176067.2427000022</v>
      </c>
      <c r="L19" s="7">
        <f t="shared" si="8"/>
        <v>72.628078603152588</v>
      </c>
      <c r="M19" s="7">
        <f t="shared" si="7"/>
        <v>99.729352785148791</v>
      </c>
      <c r="N19" s="7">
        <f t="shared" si="6"/>
        <v>85.385420586779006</v>
      </c>
      <c r="P19" s="4" t="b">
        <f>+C19='[1]NCA RELEASES (2)'!C58</f>
        <v>1</v>
      </c>
      <c r="Q19" s="4" t="b">
        <f>+D19='[1]NCA RELEASES (2)'!D58</f>
        <v>1</v>
      </c>
      <c r="R19" s="4" t="b">
        <f>+E19='[1]NCA RELEASES (2)'!D15</f>
        <v>1</v>
      </c>
      <c r="S19" s="4" t="b">
        <f>+F19='[1]all(net trust &amp;WF) (2)'!C58</f>
        <v>1</v>
      </c>
      <c r="T19" s="4" t="b">
        <f>+G19='[1]all(net trust &amp;WF) (2)'!D58</f>
        <v>1</v>
      </c>
      <c r="U19" s="4" t="b">
        <f>+H19='[1]all(net trust &amp;WF) (2)'!D15</f>
        <v>1</v>
      </c>
    </row>
    <row r="20" spans="2:21" x14ac:dyDescent="0.2">
      <c r="B20" s="8" t="s">
        <v>25</v>
      </c>
      <c r="C20" s="101">
        <v>168822.79399999999</v>
      </c>
      <c r="D20" s="101">
        <v>200838.84299999999</v>
      </c>
      <c r="E20" s="101">
        <f t="shared" si="2"/>
        <v>369661.63699999999</v>
      </c>
      <c r="F20" s="101">
        <v>92921.417949999988</v>
      </c>
      <c r="G20" s="101">
        <v>114656.02053000005</v>
      </c>
      <c r="H20" s="101">
        <f t="shared" si="3"/>
        <v>207577.43848000004</v>
      </c>
      <c r="I20" s="101">
        <f t="shared" si="4"/>
        <v>75901.376050000006</v>
      </c>
      <c r="J20" s="101">
        <f t="shared" si="4"/>
        <v>86182.822469999941</v>
      </c>
      <c r="K20" s="101">
        <f t="shared" si="5"/>
        <v>162084.19851999995</v>
      </c>
      <c r="L20" s="7">
        <f t="shared" si="8"/>
        <v>55.040800918150893</v>
      </c>
      <c r="M20" s="7">
        <f t="shared" si="7"/>
        <v>57.088568534524001</v>
      </c>
      <c r="N20" s="7">
        <f t="shared" si="6"/>
        <v>56.153362346334049</v>
      </c>
      <c r="P20" s="4" t="b">
        <f>+C20='[1]NCA RELEASES (2)'!C59</f>
        <v>1</v>
      </c>
      <c r="Q20" s="4" t="b">
        <f>+D20='[1]NCA RELEASES (2)'!D59</f>
        <v>1</v>
      </c>
      <c r="R20" s="4" t="b">
        <f>+E20='[1]NCA RELEASES (2)'!D16</f>
        <v>1</v>
      </c>
      <c r="S20" s="4" t="b">
        <f>+F20='[1]all(net trust &amp;WF) (2)'!C59</f>
        <v>1</v>
      </c>
      <c r="T20" s="4" t="b">
        <f>+G20='[1]all(net trust &amp;WF) (2)'!D59</f>
        <v>1</v>
      </c>
      <c r="U20" s="4" t="b">
        <f>+H20='[1]all(net trust &amp;WF) (2)'!D16</f>
        <v>1</v>
      </c>
    </row>
    <row r="21" spans="2:21" x14ac:dyDescent="0.2">
      <c r="B21" s="8" t="s">
        <v>26</v>
      </c>
      <c r="C21" s="101">
        <v>1316785.392</v>
      </c>
      <c r="D21" s="101">
        <v>1496116.1529999999</v>
      </c>
      <c r="E21" s="101">
        <f t="shared" si="2"/>
        <v>2812901.5449999999</v>
      </c>
      <c r="F21" s="101">
        <v>859806.82016</v>
      </c>
      <c r="G21" s="101">
        <v>1135349.6265699998</v>
      </c>
      <c r="H21" s="101">
        <f t="shared" si="3"/>
        <v>1995156.44673</v>
      </c>
      <c r="I21" s="101">
        <f t="shared" si="4"/>
        <v>456978.57183999999</v>
      </c>
      <c r="J21" s="101">
        <f t="shared" si="4"/>
        <v>360766.52643000009</v>
      </c>
      <c r="K21" s="101">
        <f t="shared" si="5"/>
        <v>817745.09827000007</v>
      </c>
      <c r="L21" s="7">
        <f t="shared" si="8"/>
        <v>65.295896004289816</v>
      </c>
      <c r="M21" s="7">
        <f t="shared" si="7"/>
        <v>75.886462711695614</v>
      </c>
      <c r="N21" s="7">
        <f t="shared" si="6"/>
        <v>70.928769273010587</v>
      </c>
      <c r="P21" s="4" t="b">
        <f>+C21='[1]NCA RELEASES (2)'!C60</f>
        <v>1</v>
      </c>
      <c r="Q21" s="4" t="b">
        <f>+D21='[1]NCA RELEASES (2)'!D60</f>
        <v>1</v>
      </c>
      <c r="R21" s="4" t="b">
        <f>+E21='[1]NCA RELEASES (2)'!D17</f>
        <v>1</v>
      </c>
      <c r="S21" s="4" t="b">
        <f>+F21='[1]all(net trust &amp;WF) (2)'!C60</f>
        <v>1</v>
      </c>
      <c r="T21" s="4" t="b">
        <f>+G21='[1]all(net trust &amp;WF) (2)'!D60</f>
        <v>1</v>
      </c>
      <c r="U21" s="4" t="b">
        <f>+H21='[1]all(net trust &amp;WF) (2)'!D17</f>
        <v>1</v>
      </c>
    </row>
    <row r="22" spans="2:21" x14ac:dyDescent="0.2">
      <c r="B22" s="8" t="s">
        <v>27</v>
      </c>
      <c r="C22" s="101">
        <v>2418712.852</v>
      </c>
      <c r="D22" s="101">
        <v>1064748.3870000001</v>
      </c>
      <c r="E22" s="101">
        <f t="shared" si="2"/>
        <v>3483461.2390000001</v>
      </c>
      <c r="F22" s="101">
        <v>831113.2872299999</v>
      </c>
      <c r="G22" s="101">
        <v>2030108.4195799995</v>
      </c>
      <c r="H22" s="101">
        <f t="shared" si="3"/>
        <v>2861221.7068099994</v>
      </c>
      <c r="I22" s="101">
        <f t="shared" si="4"/>
        <v>1587599.5647700001</v>
      </c>
      <c r="J22" s="101">
        <f t="shared" si="4"/>
        <v>-965360.03257999942</v>
      </c>
      <c r="K22" s="101">
        <f t="shared" si="5"/>
        <v>622239.53219000064</v>
      </c>
      <c r="L22" s="7">
        <f t="shared" si="8"/>
        <v>34.361800597485718</v>
      </c>
      <c r="M22" s="7">
        <f t="shared" si="7"/>
        <v>190.66555482652254</v>
      </c>
      <c r="N22" s="7">
        <f t="shared" si="6"/>
        <v>82.137320053297685</v>
      </c>
      <c r="P22" s="4" t="b">
        <f>+C22='[1]NCA RELEASES (2)'!C61</f>
        <v>1</v>
      </c>
      <c r="Q22" s="4" t="b">
        <f>+D22='[1]NCA RELEASES (2)'!D61</f>
        <v>1</v>
      </c>
      <c r="R22" s="4" t="b">
        <f>+E22='[1]NCA RELEASES (2)'!D18</f>
        <v>1</v>
      </c>
      <c r="S22" s="4" t="b">
        <f>+F22='[1]all(net trust &amp;WF) (2)'!C61</f>
        <v>1</v>
      </c>
      <c r="T22" s="4" t="b">
        <f>+G22='[1]all(net trust &amp;WF) (2)'!D61</f>
        <v>1</v>
      </c>
      <c r="U22" s="4" t="b">
        <f>+H22='[1]all(net trust &amp;WF) (2)'!D18</f>
        <v>1</v>
      </c>
    </row>
    <row r="23" spans="2:21" x14ac:dyDescent="0.2">
      <c r="B23" s="8" t="s">
        <v>28</v>
      </c>
      <c r="C23" s="101">
        <v>1042798.7290000001</v>
      </c>
      <c r="D23" s="101">
        <v>1787598.689</v>
      </c>
      <c r="E23" s="101">
        <f t="shared" si="2"/>
        <v>2830397.4180000001</v>
      </c>
      <c r="F23" s="101">
        <v>221252.35600999999</v>
      </c>
      <c r="G23" s="101">
        <v>545612.57759</v>
      </c>
      <c r="H23" s="101">
        <f t="shared" si="3"/>
        <v>766864.93359999999</v>
      </c>
      <c r="I23" s="101">
        <f t="shared" si="4"/>
        <v>821546.37299000006</v>
      </c>
      <c r="J23" s="101">
        <f t="shared" si="4"/>
        <v>1241986.1114099999</v>
      </c>
      <c r="K23" s="101">
        <f t="shared" si="5"/>
        <v>2063532.4844</v>
      </c>
      <c r="L23" s="7">
        <f t="shared" si="8"/>
        <v>21.217167786747464</v>
      </c>
      <c r="M23" s="7">
        <f t="shared" si="7"/>
        <v>30.522095420377653</v>
      </c>
      <c r="N23" s="7">
        <f t="shared" si="6"/>
        <v>27.093896027571912</v>
      </c>
      <c r="P23" s="4" t="b">
        <f>+C23='[1]NCA RELEASES (2)'!C62</f>
        <v>1</v>
      </c>
      <c r="Q23" s="4" t="b">
        <f>+D23='[1]NCA RELEASES (2)'!D62</f>
        <v>1</v>
      </c>
      <c r="R23" s="4" t="b">
        <f>+E23='[1]NCA RELEASES (2)'!D19</f>
        <v>1</v>
      </c>
      <c r="S23" s="4" t="b">
        <f>+F23='[1]all(net trust &amp;WF) (2)'!C62</f>
        <v>1</v>
      </c>
      <c r="T23" s="4" t="b">
        <f>+G23='[1]all(net trust &amp;WF) (2)'!D62</f>
        <v>1</v>
      </c>
      <c r="U23" s="4" t="b">
        <f>+H23='[1]all(net trust &amp;WF) (2)'!D19</f>
        <v>1</v>
      </c>
    </row>
    <row r="24" spans="2:21" x14ac:dyDescent="0.2">
      <c r="B24" s="8" t="s">
        <v>29</v>
      </c>
      <c r="C24" s="101">
        <v>3959076.3199</v>
      </c>
      <c r="D24" s="101">
        <v>5458255.4130899999</v>
      </c>
      <c r="E24" s="101">
        <f t="shared" si="2"/>
        <v>9417331.7329900004</v>
      </c>
      <c r="F24" s="101">
        <v>2852820.6652299995</v>
      </c>
      <c r="G24" s="101">
        <v>4468741.4042200008</v>
      </c>
      <c r="H24" s="101">
        <f t="shared" si="3"/>
        <v>7321562.0694500003</v>
      </c>
      <c r="I24" s="101">
        <f t="shared" si="4"/>
        <v>1106255.6546700005</v>
      </c>
      <c r="J24" s="101">
        <f t="shared" si="4"/>
        <v>989514.00886999909</v>
      </c>
      <c r="K24" s="101">
        <f t="shared" si="5"/>
        <v>2095769.6635399996</v>
      </c>
      <c r="L24" s="7">
        <f t="shared" si="8"/>
        <v>72.057733539778212</v>
      </c>
      <c r="M24" s="7">
        <f t="shared" si="7"/>
        <v>81.871240277672882</v>
      </c>
      <c r="N24" s="7">
        <f t="shared" si="6"/>
        <v>77.745610721152815</v>
      </c>
      <c r="P24" s="4" t="b">
        <f>+C24='[1]NCA RELEASES (2)'!C63</f>
        <v>1</v>
      </c>
      <c r="Q24" s="4" t="b">
        <f>+D24='[1]NCA RELEASES (2)'!D63</f>
        <v>1</v>
      </c>
      <c r="R24" s="4" t="b">
        <f>+E24='[1]NCA RELEASES (2)'!D20</f>
        <v>1</v>
      </c>
      <c r="S24" s="4" t="b">
        <f>+F24='[1]all(net trust &amp;WF) (2)'!C63</f>
        <v>1</v>
      </c>
      <c r="T24" s="4" t="b">
        <f>+G24='[1]all(net trust &amp;WF) (2)'!D63</f>
        <v>1</v>
      </c>
      <c r="U24" s="4" t="b">
        <f>+H24='[1]all(net trust &amp;WF) (2)'!D20</f>
        <v>1</v>
      </c>
    </row>
    <row r="25" spans="2:21" x14ac:dyDescent="0.2">
      <c r="B25" s="8" t="s">
        <v>30</v>
      </c>
      <c r="C25" s="101">
        <v>788423.31</v>
      </c>
      <c r="D25" s="101">
        <v>174091.30999999994</v>
      </c>
      <c r="E25" s="101">
        <f t="shared" si="2"/>
        <v>962514.62</v>
      </c>
      <c r="F25" s="101">
        <v>84788.776149999991</v>
      </c>
      <c r="G25" s="101">
        <v>548651.95102999988</v>
      </c>
      <c r="H25" s="101">
        <f t="shared" si="3"/>
        <v>633440.72717999993</v>
      </c>
      <c r="I25" s="101">
        <f>+C25-F25</f>
        <v>703634.53385000001</v>
      </c>
      <c r="J25" s="101">
        <f>+D25-G25</f>
        <v>-374560.64102999994</v>
      </c>
      <c r="K25" s="101">
        <f t="shared" si="5"/>
        <v>329073.89282000007</v>
      </c>
      <c r="L25" s="7">
        <f>+F25/C25*100</f>
        <v>10.754219855574791</v>
      </c>
      <c r="M25" s="7">
        <f>+G25/D25*100</f>
        <v>315.15183097306812</v>
      </c>
      <c r="N25" s="7">
        <f>+H25/E25*100</f>
        <v>65.811023959303597</v>
      </c>
      <c r="P25" s="4" t="b">
        <f>+C25='[1]NCA RELEASES (2)'!C64</f>
        <v>1</v>
      </c>
      <c r="Q25" s="4" t="b">
        <f>+D25='[1]NCA RELEASES (2)'!D64</f>
        <v>1</v>
      </c>
      <c r="R25" s="4" t="b">
        <f>+E25='[1]NCA RELEASES (2)'!D21</f>
        <v>1</v>
      </c>
    </row>
    <row r="26" spans="2:21" x14ac:dyDescent="0.2">
      <c r="B26" s="8" t="s">
        <v>31</v>
      </c>
      <c r="C26" s="101">
        <v>16192490.755999999</v>
      </c>
      <c r="D26" s="101">
        <v>17053890.530000001</v>
      </c>
      <c r="E26" s="101">
        <f t="shared" si="2"/>
        <v>33246381.285999998</v>
      </c>
      <c r="F26" s="101">
        <v>14455197.452609999</v>
      </c>
      <c r="G26" s="101">
        <v>16258958.172609998</v>
      </c>
      <c r="H26" s="101">
        <f t="shared" si="3"/>
        <v>30714155.625219997</v>
      </c>
      <c r="I26" s="101">
        <f t="shared" si="4"/>
        <v>1737293.30339</v>
      </c>
      <c r="J26" s="101">
        <f t="shared" si="4"/>
        <v>794932.35739000328</v>
      </c>
      <c r="K26" s="101">
        <f t="shared" si="5"/>
        <v>2532225.6607800033</v>
      </c>
      <c r="L26" s="7">
        <f t="shared" si="8"/>
        <v>89.270994008464939</v>
      </c>
      <c r="M26" s="7">
        <f t="shared" si="7"/>
        <v>95.338703763861886</v>
      </c>
      <c r="N26" s="7">
        <f t="shared" si="6"/>
        <v>92.383454791675874</v>
      </c>
      <c r="P26" s="4" t="b">
        <f>+C26='[1]NCA RELEASES (2)'!C65</f>
        <v>1</v>
      </c>
      <c r="Q26" s="4" t="b">
        <f>+D26='[1]NCA RELEASES (2)'!D65</f>
        <v>1</v>
      </c>
      <c r="R26" s="4" t="b">
        <f>+E26='[1]NCA RELEASES (2)'!D22</f>
        <v>1</v>
      </c>
      <c r="S26" s="4" t="b">
        <f>+F26='[1]all(net trust &amp;WF) (2)'!C65</f>
        <v>1</v>
      </c>
      <c r="T26" s="4" t="b">
        <f>+G26='[1]all(net trust &amp;WF) (2)'!D65</f>
        <v>1</v>
      </c>
      <c r="U26" s="4" t="b">
        <f>+H26='[1]all(net trust &amp;WF) (2)'!D22</f>
        <v>1</v>
      </c>
    </row>
    <row r="27" spans="2:21" x14ac:dyDescent="0.2">
      <c r="B27" s="8" t="s">
        <v>32</v>
      </c>
      <c r="C27" s="101">
        <v>1455051.2209999999</v>
      </c>
      <c r="D27" s="101">
        <v>1439091.642</v>
      </c>
      <c r="E27" s="101">
        <f t="shared" si="2"/>
        <v>2894142.8629999999</v>
      </c>
      <c r="F27" s="101">
        <v>1156678.96196</v>
      </c>
      <c r="G27" s="101">
        <v>1382100.0118900007</v>
      </c>
      <c r="H27" s="101">
        <f t="shared" si="3"/>
        <v>2538778.9738500006</v>
      </c>
      <c r="I27" s="101">
        <f t="shared" si="4"/>
        <v>298372.25903999992</v>
      </c>
      <c r="J27" s="101">
        <f t="shared" si="4"/>
        <v>56991.630109999329</v>
      </c>
      <c r="K27" s="101">
        <f t="shared" si="5"/>
        <v>355363.88914999925</v>
      </c>
      <c r="L27" s="7">
        <f t="shared" si="8"/>
        <v>79.494037410247302</v>
      </c>
      <c r="M27" s="7">
        <f t="shared" si="7"/>
        <v>96.039749766679606</v>
      </c>
      <c r="N27" s="7">
        <f t="shared" si="6"/>
        <v>87.721273414207431</v>
      </c>
      <c r="P27" s="4" t="b">
        <f>+C27='[1]NCA RELEASES (2)'!C66</f>
        <v>1</v>
      </c>
      <c r="Q27" s="4" t="b">
        <f>+D27='[1]NCA RELEASES (2)'!D66</f>
        <v>1</v>
      </c>
      <c r="R27" s="4" t="b">
        <f>+E27='[1]NCA RELEASES (2)'!D23</f>
        <v>1</v>
      </c>
      <c r="S27" s="4" t="b">
        <f>+F27='[1]all(net trust &amp;WF) (2)'!C66</f>
        <v>1</v>
      </c>
      <c r="T27" s="4" t="b">
        <f>+G27='[1]all(net trust &amp;WF) (2)'!D66</f>
        <v>1</v>
      </c>
      <c r="U27" s="4" t="b">
        <f>+H27='[1]all(net trust &amp;WF) (2)'!D23</f>
        <v>1</v>
      </c>
    </row>
    <row r="28" spans="2:21" x14ac:dyDescent="0.2">
      <c r="B28" s="97" t="s">
        <v>33</v>
      </c>
      <c r="C28" s="101">
        <v>784121.08100000001</v>
      </c>
      <c r="D28" s="101">
        <v>696309.40599999996</v>
      </c>
      <c r="E28" s="101">
        <f t="shared" si="2"/>
        <v>1480430.487</v>
      </c>
      <c r="F28" s="101">
        <v>623104.16217000003</v>
      </c>
      <c r="G28" s="101">
        <v>592653.09323999973</v>
      </c>
      <c r="H28" s="101">
        <f t="shared" si="3"/>
        <v>1215757.2554099998</v>
      </c>
      <c r="I28" s="101">
        <f t="shared" si="4"/>
        <v>161016.91882999998</v>
      </c>
      <c r="J28" s="101">
        <f t="shared" si="4"/>
        <v>103656.31276000023</v>
      </c>
      <c r="K28" s="101">
        <f t="shared" si="5"/>
        <v>264673.23159000021</v>
      </c>
      <c r="L28" s="7">
        <f t="shared" si="8"/>
        <v>79.465299080512793</v>
      </c>
      <c r="M28" s="7">
        <f t="shared" si="7"/>
        <v>85.11346940500755</v>
      </c>
      <c r="N28" s="7">
        <f t="shared" si="6"/>
        <v>82.121873744552232</v>
      </c>
      <c r="P28" s="4" t="b">
        <f>+C28='[1]NCA RELEASES (2)'!C67</f>
        <v>1</v>
      </c>
      <c r="Q28" s="4" t="b">
        <f>+D28='[1]NCA RELEASES (2)'!D67</f>
        <v>1</v>
      </c>
      <c r="R28" s="4" t="b">
        <f>+E28='[1]NCA RELEASES (2)'!D24</f>
        <v>1</v>
      </c>
      <c r="S28" s="4" t="b">
        <f>+F28='[1]all(net trust &amp;WF) (2)'!C67</f>
        <v>1</v>
      </c>
      <c r="T28" s="4" t="b">
        <f>+G28='[1]all(net trust &amp;WF) (2)'!D67</f>
        <v>1</v>
      </c>
      <c r="U28" s="4" t="b">
        <f>+H28='[1]all(net trust &amp;WF) (2)'!D24</f>
        <v>1</v>
      </c>
    </row>
    <row r="29" spans="2:21" x14ac:dyDescent="0.2">
      <c r="B29" s="97" t="s">
        <v>34</v>
      </c>
      <c r="C29" s="101">
        <v>18445321.791370001</v>
      </c>
      <c r="D29" s="101">
        <v>15131883.470010001</v>
      </c>
      <c r="E29" s="101">
        <f t="shared" si="2"/>
        <v>33577205.261380002</v>
      </c>
      <c r="F29" s="101">
        <v>16276299.196770001</v>
      </c>
      <c r="G29" s="101">
        <v>14629234.75629</v>
      </c>
      <c r="H29" s="101">
        <f t="shared" si="3"/>
        <v>30905533.953060001</v>
      </c>
      <c r="I29" s="101">
        <f t="shared" si="4"/>
        <v>2169022.5945999995</v>
      </c>
      <c r="J29" s="101">
        <f t="shared" si="4"/>
        <v>502648.71372000128</v>
      </c>
      <c r="K29" s="101">
        <f t="shared" si="5"/>
        <v>2671671.3083200008</v>
      </c>
      <c r="L29" s="7">
        <f t="shared" si="8"/>
        <v>88.240798294910647</v>
      </c>
      <c r="M29" s="7">
        <f t="shared" si="7"/>
        <v>96.67821448191691</v>
      </c>
      <c r="N29" s="7">
        <f t="shared" si="6"/>
        <v>92.043199284983629</v>
      </c>
      <c r="P29" s="4" t="b">
        <f>+C29='[1]NCA RELEASES (2)'!C68</f>
        <v>1</v>
      </c>
      <c r="Q29" s="4" t="b">
        <f>+D29='[1]NCA RELEASES (2)'!D68</f>
        <v>1</v>
      </c>
      <c r="R29" s="4" t="b">
        <f>+E29='[1]NCA RELEASES (2)'!D25</f>
        <v>1</v>
      </c>
      <c r="S29" s="4" t="b">
        <f>+F29='[1]all(net trust &amp;WF) (2)'!C68</f>
        <v>1</v>
      </c>
      <c r="T29" s="4" t="b">
        <f>+G29='[1]all(net trust &amp;WF) (2)'!D68</f>
        <v>1</v>
      </c>
      <c r="U29" s="4" t="b">
        <f>+H29='[1]all(net trust &amp;WF) (2)'!D25</f>
        <v>1</v>
      </c>
    </row>
    <row r="30" spans="2:21" x14ac:dyDescent="0.2">
      <c r="B30" s="97" t="s">
        <v>35</v>
      </c>
      <c r="C30" s="101">
        <v>48609466.127360009</v>
      </c>
      <c r="D30" s="101">
        <v>57817417.96763999</v>
      </c>
      <c r="E30" s="101">
        <f t="shared" si="2"/>
        <v>106426884.095</v>
      </c>
      <c r="F30" s="101">
        <v>44410687.565369993</v>
      </c>
      <c r="G30" s="101">
        <v>37825551.830859989</v>
      </c>
      <c r="H30" s="101">
        <f t="shared" si="3"/>
        <v>82236239.396229982</v>
      </c>
      <c r="I30" s="101">
        <f t="shared" si="4"/>
        <v>4198778.5619900152</v>
      </c>
      <c r="J30" s="101">
        <f t="shared" si="4"/>
        <v>19991866.136780001</v>
      </c>
      <c r="K30" s="101">
        <f t="shared" si="5"/>
        <v>24190644.698770016</v>
      </c>
      <c r="L30" s="7">
        <f t="shared" si="8"/>
        <v>91.362220372902385</v>
      </c>
      <c r="M30" s="7">
        <f t="shared" si="7"/>
        <v>65.422416220715164</v>
      </c>
      <c r="N30" s="7">
        <f t="shared" si="6"/>
        <v>77.270174820511812</v>
      </c>
      <c r="P30" s="4" t="b">
        <f>+C30='[1]NCA RELEASES (2)'!C69</f>
        <v>1</v>
      </c>
      <c r="Q30" s="4" t="b">
        <f>+D30='[1]NCA RELEASES (2)'!D69</f>
        <v>1</v>
      </c>
      <c r="R30" s="4" t="b">
        <f>+E30='[1]NCA RELEASES (2)'!D26</f>
        <v>1</v>
      </c>
      <c r="S30" s="4" t="b">
        <f>+F30='[1]all(net trust &amp;WF) (2)'!C69</f>
        <v>1</v>
      </c>
      <c r="T30" s="4" t="b">
        <f>+G30='[1]all(net trust &amp;WF) (2)'!D69</f>
        <v>1</v>
      </c>
      <c r="U30" s="4" t="b">
        <f>+H30='[1]all(net trust &amp;WF) (2)'!D26</f>
        <v>1</v>
      </c>
    </row>
    <row r="31" spans="2:21" x14ac:dyDescent="0.2">
      <c r="B31" s="97" t="s">
        <v>36</v>
      </c>
      <c r="C31" s="101">
        <v>2143175.838</v>
      </c>
      <c r="D31" s="101">
        <v>1551818.8590000002</v>
      </c>
      <c r="E31" s="101">
        <f t="shared" si="2"/>
        <v>3694994.6970000002</v>
      </c>
      <c r="F31" s="101">
        <v>1851010.5758500001</v>
      </c>
      <c r="G31" s="101">
        <v>1339451.9914299999</v>
      </c>
      <c r="H31" s="101">
        <f t="shared" si="3"/>
        <v>3190462.5672800001</v>
      </c>
      <c r="I31" s="101">
        <f t="shared" si="4"/>
        <v>292165.26214999985</v>
      </c>
      <c r="J31" s="101">
        <f t="shared" si="4"/>
        <v>212366.86757000023</v>
      </c>
      <c r="K31" s="101">
        <f t="shared" si="5"/>
        <v>504532.12972000008</v>
      </c>
      <c r="L31" s="7">
        <f t="shared" si="8"/>
        <v>86.367648562954741</v>
      </c>
      <c r="M31" s="7">
        <f t="shared" si="7"/>
        <v>86.31497056899731</v>
      </c>
      <c r="N31" s="7">
        <f t="shared" si="6"/>
        <v>86.345524930532804</v>
      </c>
      <c r="P31" s="4" t="b">
        <f>+C31='[1]NCA RELEASES (2)'!C70</f>
        <v>1</v>
      </c>
      <c r="Q31" s="4" t="b">
        <f>+D31='[1]NCA RELEASES (2)'!D70</f>
        <v>1</v>
      </c>
      <c r="R31" s="4" t="b">
        <f>+E31='[1]NCA RELEASES (2)'!D27</f>
        <v>1</v>
      </c>
      <c r="S31" s="4" t="b">
        <f>+F31='[1]all(net trust &amp;WF) (2)'!C70</f>
        <v>1</v>
      </c>
      <c r="T31" s="4" t="b">
        <f>+G31='[1]all(net trust &amp;WF) (2)'!D70</f>
        <v>1</v>
      </c>
      <c r="U31" s="4" t="b">
        <f>+H31='[1]all(net trust &amp;WF) (2)'!D27</f>
        <v>1</v>
      </c>
    </row>
    <row r="32" spans="2:21" x14ac:dyDescent="0.2">
      <c r="B32" s="97" t="s">
        <v>37</v>
      </c>
      <c r="C32" s="101">
        <v>7731513.4440000001</v>
      </c>
      <c r="D32" s="101">
        <v>10156165.529000001</v>
      </c>
      <c r="E32" s="101">
        <f t="shared" si="2"/>
        <v>17887678.973000001</v>
      </c>
      <c r="F32" s="101">
        <v>1744541.5590799998</v>
      </c>
      <c r="G32" s="101">
        <v>4039178.87029</v>
      </c>
      <c r="H32" s="101">
        <f t="shared" si="3"/>
        <v>5783720.42937</v>
      </c>
      <c r="I32" s="101">
        <f t="shared" si="4"/>
        <v>5986971.8849200001</v>
      </c>
      <c r="J32" s="101">
        <f t="shared" si="4"/>
        <v>6116986.658710001</v>
      </c>
      <c r="K32" s="101">
        <f t="shared" si="5"/>
        <v>12103958.54363</v>
      </c>
      <c r="L32" s="7">
        <f t="shared" si="8"/>
        <v>22.564037063582191</v>
      </c>
      <c r="M32" s="7">
        <f t="shared" si="7"/>
        <v>39.770707347733691</v>
      </c>
      <c r="N32" s="7">
        <f t="shared" si="6"/>
        <v>32.333543318281016</v>
      </c>
      <c r="P32" s="4" t="b">
        <f>+C32='[1]NCA RELEASES (2)'!C71</f>
        <v>1</v>
      </c>
      <c r="Q32" s="4" t="b">
        <f>+D32='[1]NCA RELEASES (2)'!D71</f>
        <v>1</v>
      </c>
      <c r="R32" s="4" t="b">
        <f>+E32='[1]NCA RELEASES (2)'!D28</f>
        <v>1</v>
      </c>
      <c r="S32" s="4" t="b">
        <f>+F32='[1]all(net trust &amp;WF) (2)'!C71</f>
        <v>1</v>
      </c>
      <c r="T32" s="4" t="b">
        <f>+G32='[1]all(net trust &amp;WF) (2)'!D71</f>
        <v>1</v>
      </c>
      <c r="U32" s="4" t="b">
        <f>+H32='[1]all(net trust &amp;WF) (2)'!D28</f>
        <v>1</v>
      </c>
    </row>
    <row r="33" spans="1:21" x14ac:dyDescent="0.2">
      <c r="B33" s="97" t="s">
        <v>38</v>
      </c>
      <c r="C33" s="101">
        <v>204297.19399999999</v>
      </c>
      <c r="D33" s="101">
        <v>217144.07700000002</v>
      </c>
      <c r="E33" s="101">
        <f t="shared" si="2"/>
        <v>421441.27100000001</v>
      </c>
      <c r="F33" s="101">
        <v>104751.04821000001</v>
      </c>
      <c r="G33" s="101">
        <v>229616.15105999997</v>
      </c>
      <c r="H33" s="101">
        <f t="shared" si="3"/>
        <v>334367.19926999998</v>
      </c>
      <c r="I33" s="101">
        <f t="shared" si="4"/>
        <v>99546.14578999998</v>
      </c>
      <c r="J33" s="101">
        <f t="shared" si="4"/>
        <v>-12472.074059999955</v>
      </c>
      <c r="K33" s="101">
        <f t="shared" si="5"/>
        <v>87074.071730000025</v>
      </c>
      <c r="L33" s="7">
        <f t="shared" si="8"/>
        <v>51.273855582177021</v>
      </c>
      <c r="M33" s="7">
        <f t="shared" si="7"/>
        <v>105.74368605043736</v>
      </c>
      <c r="N33" s="7">
        <f t="shared" si="6"/>
        <v>79.338978471807039</v>
      </c>
      <c r="P33" s="4" t="b">
        <f>+C33='[1]NCA RELEASES (2)'!C72</f>
        <v>1</v>
      </c>
      <c r="Q33" s="4" t="b">
        <f>+D33='[1]NCA RELEASES (2)'!D72</f>
        <v>1</v>
      </c>
      <c r="R33" s="4" t="b">
        <f>+E33='[1]NCA RELEASES (2)'!D29</f>
        <v>1</v>
      </c>
      <c r="S33" s="4" t="b">
        <f>+F33='[1]all(net trust &amp;WF) (2)'!C72</f>
        <v>1</v>
      </c>
      <c r="T33" s="4" t="b">
        <f>+G33='[1]all(net trust &amp;WF) (2)'!D72</f>
        <v>1</v>
      </c>
      <c r="U33" s="4" t="b">
        <f>+H33='[1]all(net trust &amp;WF) (2)'!D29</f>
        <v>1</v>
      </c>
    </row>
    <row r="34" spans="1:21" x14ac:dyDescent="0.2">
      <c r="B34" s="97" t="s">
        <v>39</v>
      </c>
      <c r="C34" s="101">
        <v>350456.054</v>
      </c>
      <c r="D34" s="101">
        <v>393912.49100000004</v>
      </c>
      <c r="E34" s="101">
        <f t="shared" si="2"/>
        <v>744368.54500000004</v>
      </c>
      <c r="F34" s="101">
        <v>279517.25570000004</v>
      </c>
      <c r="G34" s="101">
        <v>346557.27644999995</v>
      </c>
      <c r="H34" s="101">
        <f t="shared" si="3"/>
        <v>626074.53214999998</v>
      </c>
      <c r="I34" s="101">
        <f t="shared" si="4"/>
        <v>70938.798299999966</v>
      </c>
      <c r="J34" s="101">
        <f t="shared" si="4"/>
        <v>47355.214550000092</v>
      </c>
      <c r="K34" s="101">
        <f t="shared" si="5"/>
        <v>118294.01285000006</v>
      </c>
      <c r="L34" s="7">
        <f t="shared" si="8"/>
        <v>79.758147279715715</v>
      </c>
      <c r="M34" s="7">
        <f t="shared" si="7"/>
        <v>87.978239930959674</v>
      </c>
      <c r="N34" s="7">
        <f t="shared" si="6"/>
        <v>84.108139221546494</v>
      </c>
      <c r="P34" s="4" t="b">
        <f>+C34='[1]NCA RELEASES (2)'!C73</f>
        <v>1</v>
      </c>
      <c r="Q34" s="4" t="b">
        <f>+D34='[1]NCA RELEASES (2)'!D73</f>
        <v>1</v>
      </c>
      <c r="R34" s="4" t="b">
        <f>+E34='[1]NCA RELEASES (2)'!D30</f>
        <v>1</v>
      </c>
      <c r="S34" s="4" t="b">
        <f>+F34='[1]all(net trust &amp;WF) (2)'!C73</f>
        <v>1</v>
      </c>
      <c r="T34" s="4" t="b">
        <f>+G34='[1]all(net trust &amp;WF) (2)'!D73</f>
        <v>1</v>
      </c>
      <c r="U34" s="4" t="b">
        <f>+H34='[1]all(net trust &amp;WF) (2)'!D30</f>
        <v>1</v>
      </c>
    </row>
    <row r="35" spans="1:21" x14ac:dyDescent="0.2">
      <c r="B35" s="97" t="s">
        <v>40</v>
      </c>
      <c r="C35" s="101">
        <v>2781837.7209999999</v>
      </c>
      <c r="D35" s="101">
        <v>2612100.6809999999</v>
      </c>
      <c r="E35" s="101">
        <f t="shared" si="2"/>
        <v>5393938.4019999998</v>
      </c>
      <c r="F35" s="101">
        <v>1906863.5993900001</v>
      </c>
      <c r="G35" s="101">
        <v>2256423.8561099996</v>
      </c>
      <c r="H35" s="101">
        <f t="shared" si="3"/>
        <v>4163287.4554999997</v>
      </c>
      <c r="I35" s="101">
        <f t="shared" si="4"/>
        <v>874974.1216099998</v>
      </c>
      <c r="J35" s="101">
        <f t="shared" si="4"/>
        <v>355676.82489000028</v>
      </c>
      <c r="K35" s="101">
        <f t="shared" si="5"/>
        <v>1230650.9465000001</v>
      </c>
      <c r="L35" s="7">
        <f t="shared" si="8"/>
        <v>68.546902825968274</v>
      </c>
      <c r="M35" s="7">
        <f t="shared" si="7"/>
        <v>86.383494806416294</v>
      </c>
      <c r="N35" s="7">
        <f t="shared" si="6"/>
        <v>77.184556908479124</v>
      </c>
      <c r="P35" s="4" t="b">
        <f>+C35='[1]NCA RELEASES (2)'!C74</f>
        <v>1</v>
      </c>
      <c r="Q35" s="4" t="b">
        <f>+D35='[1]NCA RELEASES (2)'!D74</f>
        <v>1</v>
      </c>
      <c r="R35" s="4" t="b">
        <f>+E35='[1]NCA RELEASES (2)'!D31</f>
        <v>1</v>
      </c>
      <c r="S35" s="4" t="b">
        <f>+F35='[1]all(net trust &amp;WF) (2)'!C74</f>
        <v>1</v>
      </c>
      <c r="T35" s="4" t="b">
        <f>+G35='[1]all(net trust &amp;WF) (2)'!D74</f>
        <v>1</v>
      </c>
      <c r="U35" s="4" t="b">
        <f>+H35='[1]all(net trust &amp;WF) (2)'!D31</f>
        <v>1</v>
      </c>
    </row>
    <row r="36" spans="1:21" x14ac:dyDescent="0.2">
      <c r="B36" s="106" t="s">
        <v>41</v>
      </c>
      <c r="C36" s="101">
        <v>722960.67700000003</v>
      </c>
      <c r="D36" s="101">
        <v>396059.74800000002</v>
      </c>
      <c r="E36" s="101">
        <f t="shared" si="2"/>
        <v>1119020.425</v>
      </c>
      <c r="F36" s="101">
        <v>327715.10816</v>
      </c>
      <c r="G36" s="101">
        <v>346819.70138000004</v>
      </c>
      <c r="H36" s="101">
        <f t="shared" si="3"/>
        <v>674534.80954000005</v>
      </c>
      <c r="I36" s="101">
        <f t="shared" si="4"/>
        <v>395245.56884000002</v>
      </c>
      <c r="J36" s="101">
        <f t="shared" si="4"/>
        <v>49240.046619999979</v>
      </c>
      <c r="K36" s="101">
        <f t="shared" si="5"/>
        <v>444485.61546</v>
      </c>
      <c r="L36" s="7">
        <f t="shared" si="8"/>
        <v>45.329589642397664</v>
      </c>
      <c r="M36" s="7">
        <f t="shared" si="7"/>
        <v>87.567520590352956</v>
      </c>
      <c r="N36" s="7">
        <f t="shared" si="6"/>
        <v>60.279043569736459</v>
      </c>
      <c r="P36" s="4" t="b">
        <f>+C36='[1]NCA RELEASES (2)'!C75</f>
        <v>1</v>
      </c>
      <c r="Q36" s="4" t="b">
        <f>+D36='[1]NCA RELEASES (2)'!D75</f>
        <v>1</v>
      </c>
      <c r="R36" s="4" t="b">
        <f>+E36='[1]NCA RELEASES (2)'!D32</f>
        <v>1</v>
      </c>
      <c r="S36" s="4" t="b">
        <f>+F36='[1]all(net trust &amp;WF) (2)'!C75</f>
        <v>1</v>
      </c>
      <c r="T36" s="4" t="b">
        <f>+G36='[1]all(net trust &amp;WF) (2)'!D75</f>
        <v>1</v>
      </c>
      <c r="U36" s="4" t="b">
        <f>+H36='[1]all(net trust &amp;WF) (2)'!D32</f>
        <v>1</v>
      </c>
    </row>
    <row r="37" spans="1:21" x14ac:dyDescent="0.2">
      <c r="B37" s="97" t="s">
        <v>42</v>
      </c>
      <c r="C37" s="101">
        <v>110466.58199999999</v>
      </c>
      <c r="D37" s="101">
        <v>98534.182000000001</v>
      </c>
      <c r="E37" s="101">
        <f t="shared" si="2"/>
        <v>209000.764</v>
      </c>
      <c r="F37" s="101">
        <v>74446.461519999997</v>
      </c>
      <c r="G37" s="101">
        <v>82418.445370000016</v>
      </c>
      <c r="H37" s="101">
        <f t="shared" si="3"/>
        <v>156864.90689000001</v>
      </c>
      <c r="I37" s="101">
        <f t="shared" si="4"/>
        <v>36020.120479999998</v>
      </c>
      <c r="J37" s="101">
        <f t="shared" si="4"/>
        <v>16115.736629999985</v>
      </c>
      <c r="K37" s="101">
        <f t="shared" si="5"/>
        <v>52135.857109999983</v>
      </c>
      <c r="L37" s="7">
        <f t="shared" si="8"/>
        <v>67.392744640184489</v>
      </c>
      <c r="M37" s="7">
        <f t="shared" si="7"/>
        <v>83.644521826953437</v>
      </c>
      <c r="N37" s="7">
        <f t="shared" si="6"/>
        <v>75.054705010552027</v>
      </c>
      <c r="P37" s="4" t="b">
        <f>+C37='[1]NCA RELEASES (2)'!C76</f>
        <v>1</v>
      </c>
      <c r="Q37" s="4" t="b">
        <f>+D37='[1]NCA RELEASES (2)'!D76</f>
        <v>1</v>
      </c>
      <c r="R37" s="4" t="b">
        <f>+E37='[1]NCA RELEASES (2)'!D33</f>
        <v>1</v>
      </c>
      <c r="S37" s="4" t="b">
        <f>+F37='[1]all(net trust &amp;WF) (2)'!C76</f>
        <v>1</v>
      </c>
      <c r="T37" s="4" t="b">
        <f>+G37='[1]all(net trust &amp;WF) (2)'!D76</f>
        <v>1</v>
      </c>
      <c r="U37" s="4" t="b">
        <f>+H37='[1]all(net trust &amp;WF) (2)'!D33</f>
        <v>1</v>
      </c>
    </row>
    <row r="38" spans="1:21" x14ac:dyDescent="0.2">
      <c r="B38" s="97" t="s">
        <v>43</v>
      </c>
      <c r="C38" s="101">
        <v>6546852.5520799998</v>
      </c>
      <c r="D38" s="101">
        <v>2085272.160219999</v>
      </c>
      <c r="E38" s="101">
        <f t="shared" si="2"/>
        <v>8632124.7122999988</v>
      </c>
      <c r="F38" s="101">
        <v>870438.15156999987</v>
      </c>
      <c r="G38" s="101">
        <v>5376031.99027</v>
      </c>
      <c r="H38" s="101">
        <f t="shared" si="3"/>
        <v>6246470.1418399997</v>
      </c>
      <c r="I38" s="101">
        <f t="shared" si="4"/>
        <v>5676414.4005100001</v>
      </c>
      <c r="J38" s="101">
        <f t="shared" si="4"/>
        <v>-3290759.8300500009</v>
      </c>
      <c r="K38" s="101">
        <f t="shared" si="5"/>
        <v>2385654.5704599991</v>
      </c>
      <c r="L38" s="7">
        <f t="shared" si="8"/>
        <v>13.295520933848634</v>
      </c>
      <c r="M38" s="7">
        <f t="shared" si="7"/>
        <v>257.80960839676783</v>
      </c>
      <c r="N38" s="7">
        <f t="shared" si="6"/>
        <v>72.363066452681608</v>
      </c>
      <c r="P38" s="4" t="b">
        <f>+C38='[1]NCA RELEASES (2)'!C77</f>
        <v>1</v>
      </c>
      <c r="Q38" s="4" t="b">
        <f>+D38='[1]NCA RELEASES (2)'!D77</f>
        <v>1</v>
      </c>
      <c r="R38" s="4" t="b">
        <f>+E38='[1]NCA RELEASES (2)'!D34</f>
        <v>1</v>
      </c>
      <c r="S38" s="4" t="b">
        <f>+F38='[1]all(net trust &amp;WF) (2)'!C77</f>
        <v>1</v>
      </c>
      <c r="T38" s="4" t="b">
        <f>+G38='[1]all(net trust &amp;WF) (2)'!D77</f>
        <v>1</v>
      </c>
      <c r="U38" s="4" t="b">
        <f>+H38='[1]all(net trust &amp;WF) (2)'!D34</f>
        <v>1</v>
      </c>
    </row>
    <row r="39" spans="1:21" x14ac:dyDescent="0.2">
      <c r="B39" s="97" t="s">
        <v>44</v>
      </c>
      <c r="C39" s="101">
        <v>237</v>
      </c>
      <c r="D39" s="101">
        <v>342.28</v>
      </c>
      <c r="E39" s="101">
        <f t="shared" si="2"/>
        <v>579.28</v>
      </c>
      <c r="F39" s="101">
        <v>235.92285999999999</v>
      </c>
      <c r="G39" s="101">
        <v>327.69594999999993</v>
      </c>
      <c r="H39" s="101">
        <f t="shared" si="3"/>
        <v>563.61880999999994</v>
      </c>
      <c r="I39" s="101">
        <f t="shared" si="4"/>
        <v>1.0771400000000142</v>
      </c>
      <c r="J39" s="101">
        <f t="shared" si="4"/>
        <v>14.584050000000047</v>
      </c>
      <c r="K39" s="101">
        <f t="shared" si="5"/>
        <v>15.661190000000062</v>
      </c>
      <c r="L39" s="7">
        <f t="shared" si="8"/>
        <v>99.545510548523197</v>
      </c>
      <c r="M39" s="7">
        <f t="shared" si="7"/>
        <v>95.739146312960131</v>
      </c>
      <c r="N39" s="7">
        <f t="shared" si="6"/>
        <v>97.296438682502412</v>
      </c>
      <c r="P39" s="4" t="b">
        <f>+C39='[1]NCA RELEASES (2)'!C78</f>
        <v>1</v>
      </c>
      <c r="Q39" s="4" t="b">
        <f>+D39='[1]NCA RELEASES (2)'!D78</f>
        <v>1</v>
      </c>
      <c r="R39" s="4" t="b">
        <f>+E39='[1]NCA RELEASES (2)'!D35</f>
        <v>1</v>
      </c>
      <c r="S39" s="4" t="b">
        <f>+F39='[1]all(net trust &amp;WF) (2)'!C78</f>
        <v>1</v>
      </c>
      <c r="T39" s="4" t="b">
        <f>+G39='[1]all(net trust &amp;WF) (2)'!D78</f>
        <v>1</v>
      </c>
      <c r="U39" s="4" t="b">
        <f>+H39='[1]all(net trust &amp;WF) (2)'!D35</f>
        <v>1</v>
      </c>
    </row>
    <row r="40" spans="1:21" x14ac:dyDescent="0.2">
      <c r="B40" s="97" t="s">
        <v>45</v>
      </c>
      <c r="C40" s="101">
        <v>2380147.64</v>
      </c>
      <c r="D40" s="101">
        <v>2388474.7540000002</v>
      </c>
      <c r="E40" s="101">
        <f t="shared" si="2"/>
        <v>4768622.3940000003</v>
      </c>
      <c r="F40" s="101">
        <v>2091847.4330500001</v>
      </c>
      <c r="G40" s="101">
        <v>1079077.2493799999</v>
      </c>
      <c r="H40" s="101">
        <f t="shared" si="3"/>
        <v>3170924.68243</v>
      </c>
      <c r="I40" s="101">
        <f t="shared" si="4"/>
        <v>288300.20695000002</v>
      </c>
      <c r="J40" s="101">
        <f t="shared" si="4"/>
        <v>1309397.5046200003</v>
      </c>
      <c r="K40" s="101">
        <f t="shared" si="5"/>
        <v>1597697.7115700003</v>
      </c>
      <c r="L40" s="7">
        <f t="shared" si="8"/>
        <v>87.887297321186338</v>
      </c>
      <c r="M40" s="7">
        <f t="shared" si="7"/>
        <v>45.178507646893046</v>
      </c>
      <c r="N40" s="7">
        <f t="shared" si="6"/>
        <v>66.495612787872176</v>
      </c>
      <c r="P40" s="4" t="b">
        <f>+C40='[1]NCA RELEASES (2)'!C79</f>
        <v>1</v>
      </c>
      <c r="Q40" s="4" t="b">
        <f>+D40='[1]NCA RELEASES (2)'!D79</f>
        <v>1</v>
      </c>
      <c r="R40" s="4" t="b">
        <f>+E40='[1]NCA RELEASES (2)'!D36</f>
        <v>1</v>
      </c>
      <c r="S40" s="4" t="b">
        <f>+F40='[1]all(net trust &amp;WF) (2)'!C79</f>
        <v>1</v>
      </c>
      <c r="T40" s="4" t="b">
        <f>+G40='[1]all(net trust &amp;WF) (2)'!D79</f>
        <v>1</v>
      </c>
      <c r="U40" s="4" t="b">
        <f>+H40='[1]all(net trust &amp;WF) (2)'!D36</f>
        <v>1</v>
      </c>
    </row>
    <row r="41" spans="1:21" x14ac:dyDescent="0.2">
      <c r="B41" s="97" t="s">
        <v>46</v>
      </c>
      <c r="C41" s="101">
        <v>84720</v>
      </c>
      <c r="D41" s="101">
        <v>84720</v>
      </c>
      <c r="E41" s="101">
        <f t="shared" si="2"/>
        <v>169440</v>
      </c>
      <c r="F41" s="101">
        <v>62085.391659999994</v>
      </c>
      <c r="G41" s="101">
        <v>83943.922360000026</v>
      </c>
      <c r="H41" s="101">
        <f t="shared" si="3"/>
        <v>146029.31402000002</v>
      </c>
      <c r="I41" s="101">
        <f t="shared" si="4"/>
        <v>22634.608340000006</v>
      </c>
      <c r="J41" s="101">
        <f t="shared" si="4"/>
        <v>776.07763999997405</v>
      </c>
      <c r="K41" s="101">
        <f t="shared" si="5"/>
        <v>23410.68597999998</v>
      </c>
      <c r="L41" s="7">
        <f t="shared" si="8"/>
        <v>73.283040203021713</v>
      </c>
      <c r="M41" s="7">
        <f t="shared" si="7"/>
        <v>99.083949905571316</v>
      </c>
      <c r="N41" s="7">
        <f t="shared" si="6"/>
        <v>86.183495054296515</v>
      </c>
      <c r="P41" s="4" t="b">
        <f>+C41='[1]NCA RELEASES (2)'!C80</f>
        <v>1</v>
      </c>
      <c r="Q41" s="4" t="b">
        <f>+D41='[1]NCA RELEASES (2)'!D80</f>
        <v>1</v>
      </c>
      <c r="R41" s="4" t="b">
        <f>+E41='[1]NCA RELEASES (2)'!D37</f>
        <v>1</v>
      </c>
      <c r="S41" s="4" t="b">
        <f>+F41='[1]all(net trust &amp;WF) (2)'!C80</f>
        <v>1</v>
      </c>
      <c r="T41" s="4" t="b">
        <f>+G41='[1]all(net trust &amp;WF) (2)'!D80</f>
        <v>1</v>
      </c>
      <c r="U41" s="4" t="b">
        <f>+H41='[1]all(net trust &amp;WF) (2)'!D37</f>
        <v>1</v>
      </c>
    </row>
    <row r="42" spans="1:21" x14ac:dyDescent="0.2">
      <c r="B42" s="97" t="s">
        <v>47</v>
      </c>
      <c r="C42" s="101">
        <v>761295.53399999999</v>
      </c>
      <c r="D42" s="101">
        <v>769497.35499999998</v>
      </c>
      <c r="E42" s="101">
        <f t="shared" si="2"/>
        <v>1530792.889</v>
      </c>
      <c r="F42" s="101">
        <v>574277.15023000003</v>
      </c>
      <c r="G42" s="101">
        <v>779152.71088999975</v>
      </c>
      <c r="H42" s="101">
        <f t="shared" si="3"/>
        <v>1353429.8611199998</v>
      </c>
      <c r="I42" s="101">
        <f t="shared" si="4"/>
        <v>187018.38376999996</v>
      </c>
      <c r="J42" s="101">
        <f t="shared" si="4"/>
        <v>-9655.3558899997734</v>
      </c>
      <c r="K42" s="101">
        <f t="shared" si="5"/>
        <v>177363.02788000018</v>
      </c>
      <c r="L42" s="7">
        <f t="shared" si="8"/>
        <v>75.434194026153321</v>
      </c>
      <c r="M42" s="7">
        <f t="shared" si="7"/>
        <v>101.25476141370228</v>
      </c>
      <c r="N42" s="7">
        <f t="shared" si="6"/>
        <v>88.413649609003357</v>
      </c>
      <c r="P42" s="4" t="b">
        <f>+C42='[1]NCA RELEASES (2)'!C81</f>
        <v>1</v>
      </c>
      <c r="Q42" s="4" t="b">
        <f>+D42='[1]NCA RELEASES (2)'!D81</f>
        <v>1</v>
      </c>
      <c r="R42" s="4" t="b">
        <f>+E42='[1]NCA RELEASES (2)'!D38</f>
        <v>1</v>
      </c>
      <c r="S42" s="4" t="b">
        <f>+F42='[1]all(net trust &amp;WF) (2)'!C81</f>
        <v>1</v>
      </c>
      <c r="T42" s="4" t="b">
        <f>+G42='[1]all(net trust &amp;WF) (2)'!D81</f>
        <v>1</v>
      </c>
      <c r="U42" s="4" t="b">
        <f>+H42='[1]all(net trust &amp;WF) (2)'!D38</f>
        <v>1</v>
      </c>
    </row>
    <row r="43" spans="1:21" x14ac:dyDescent="0.2">
      <c r="B43" s="97" t="s">
        <v>48</v>
      </c>
      <c r="C43" s="101">
        <v>579411</v>
      </c>
      <c r="D43" s="101">
        <v>605379.96399999992</v>
      </c>
      <c r="E43" s="101">
        <f t="shared" si="2"/>
        <v>1184790.9639999999</v>
      </c>
      <c r="F43" s="101">
        <v>531971.72453000001</v>
      </c>
      <c r="G43" s="101">
        <v>651920.72140000015</v>
      </c>
      <c r="H43" s="101">
        <f t="shared" si="3"/>
        <v>1183892.4459300002</v>
      </c>
      <c r="I43" s="101">
        <f t="shared" si="4"/>
        <v>47439.275469999993</v>
      </c>
      <c r="J43" s="101">
        <f t="shared" si="4"/>
        <v>-46540.757400000235</v>
      </c>
      <c r="K43" s="101">
        <f t="shared" si="5"/>
        <v>898.51806999975815</v>
      </c>
      <c r="L43" s="7">
        <f t="shared" si="8"/>
        <v>91.812500026751309</v>
      </c>
      <c r="M43" s="7">
        <f t="shared" si="7"/>
        <v>107.68785889319592</v>
      </c>
      <c r="N43" s="7">
        <f t="shared" si="6"/>
        <v>99.924162312399289</v>
      </c>
      <c r="P43" s="4" t="b">
        <f>+C43='[1]NCA RELEASES (2)'!C82</f>
        <v>1</v>
      </c>
      <c r="Q43" s="4" t="b">
        <f>+D43='[1]NCA RELEASES (2)'!D82</f>
        <v>1</v>
      </c>
      <c r="R43" s="4" t="b">
        <f>+E43='[1]NCA RELEASES (2)'!D39</f>
        <v>1</v>
      </c>
      <c r="S43" s="4" t="b">
        <f>+F43='[1]all(net trust &amp;WF) (2)'!C82</f>
        <v>1</v>
      </c>
      <c r="T43" s="4" t="b">
        <f>+G43='[1]all(net trust &amp;WF) (2)'!D82</f>
        <v>1</v>
      </c>
      <c r="U43" s="4" t="b">
        <f>+H43='[1]all(net trust &amp;WF) (2)'!D39</f>
        <v>1</v>
      </c>
    </row>
    <row r="44" spans="1:21" x14ac:dyDescent="0.2">
      <c r="B44" s="97" t="s">
        <v>49</v>
      </c>
      <c r="C44" s="101">
        <v>185791</v>
      </c>
      <c r="D44" s="101">
        <v>187042.35700000002</v>
      </c>
      <c r="E44" s="101">
        <f t="shared" si="2"/>
        <v>372833.35700000002</v>
      </c>
      <c r="F44" s="101">
        <v>106882.52941</v>
      </c>
      <c r="G44" s="101">
        <v>107209.32790999998</v>
      </c>
      <c r="H44" s="101">
        <f t="shared" si="3"/>
        <v>214091.85731999998</v>
      </c>
      <c r="I44" s="101">
        <f t="shared" si="4"/>
        <v>78908.470589999997</v>
      </c>
      <c r="J44" s="101">
        <f t="shared" si="4"/>
        <v>79833.02909000004</v>
      </c>
      <c r="K44" s="101">
        <f t="shared" si="5"/>
        <v>158741.49968000004</v>
      </c>
      <c r="L44" s="7">
        <f t="shared" si="8"/>
        <v>57.528367579699768</v>
      </c>
      <c r="M44" s="7">
        <f t="shared" si="7"/>
        <v>57.318208361756241</v>
      </c>
      <c r="N44" s="7">
        <f t="shared" si="6"/>
        <v>57.422935287413132</v>
      </c>
      <c r="P44" s="4" t="b">
        <f>+C44='[1]NCA RELEASES (2)'!C83</f>
        <v>1</v>
      </c>
      <c r="Q44" s="4" t="b">
        <f>+D44='[1]NCA RELEASES (2)'!D83</f>
        <v>1</v>
      </c>
      <c r="R44" s="4" t="b">
        <f>+E44='[1]NCA RELEASES (2)'!D40</f>
        <v>1</v>
      </c>
      <c r="S44" s="4" t="b">
        <f>+F44='[1]all(net trust &amp;WF) (2)'!C83</f>
        <v>1</v>
      </c>
      <c r="T44" s="4" t="b">
        <f>+G44='[1]all(net trust &amp;WF) (2)'!D83</f>
        <v>1</v>
      </c>
      <c r="U44" s="4" t="b">
        <f>+H44='[1]all(net trust &amp;WF) (2)'!D40</f>
        <v>1</v>
      </c>
    </row>
    <row r="45" spans="1:21" x14ac:dyDescent="0.2">
      <c r="B45" s="97" t="s">
        <v>50</v>
      </c>
      <c r="C45" s="101">
        <v>47916.451999999997</v>
      </c>
      <c r="D45" s="101">
        <v>47512.000000000007</v>
      </c>
      <c r="E45" s="101">
        <f t="shared" si="2"/>
        <v>95428.452000000005</v>
      </c>
      <c r="F45" s="101">
        <v>46236.918519999999</v>
      </c>
      <c r="G45" s="101">
        <v>43328.195010000003</v>
      </c>
      <c r="H45" s="101">
        <f t="shared" si="3"/>
        <v>89565.113530000002</v>
      </c>
      <c r="I45" s="101">
        <f t="shared" si="4"/>
        <v>1679.5334799999982</v>
      </c>
      <c r="J45" s="101">
        <f t="shared" si="4"/>
        <v>4183.8049900000042</v>
      </c>
      <c r="K45" s="101">
        <f t="shared" si="5"/>
        <v>5863.3384700000024</v>
      </c>
      <c r="L45" s="7">
        <f t="shared" si="8"/>
        <v>96.494870947456633</v>
      </c>
      <c r="M45" s="7">
        <f t="shared" si="7"/>
        <v>91.194214114329014</v>
      </c>
      <c r="N45" s="7">
        <f t="shared" si="6"/>
        <v>93.855775350940405</v>
      </c>
      <c r="P45" s="4" t="b">
        <f>+C45='[1]NCA RELEASES (2)'!C84</f>
        <v>1</v>
      </c>
      <c r="Q45" s="4" t="b">
        <f>+D45='[1]NCA RELEASES (2)'!D84</f>
        <v>1</v>
      </c>
      <c r="R45" s="4" t="b">
        <f>+E45='[1]NCA RELEASES (2)'!D41</f>
        <v>1</v>
      </c>
      <c r="S45" s="4" t="b">
        <f>+F45='[1]all(net trust &amp;WF) (2)'!C84</f>
        <v>1</v>
      </c>
      <c r="T45" s="4" t="b">
        <f>+G45='[1]all(net trust &amp;WF) (2)'!D84</f>
        <v>1</v>
      </c>
      <c r="U45" s="4" t="b">
        <f>+H45='[1]all(net trust &amp;WF) (2)'!D41</f>
        <v>1</v>
      </c>
    </row>
    <row r="46" spans="1:21" x14ac:dyDescent="0.2">
      <c r="B46" s="97" t="s">
        <v>51</v>
      </c>
      <c r="C46" s="101">
        <v>4829193.5750000002</v>
      </c>
      <c r="D46" s="101">
        <v>2297062.4979999997</v>
      </c>
      <c r="E46" s="101">
        <f t="shared" si="2"/>
        <v>7126256.0729999999</v>
      </c>
      <c r="F46" s="101">
        <v>2579731.72585</v>
      </c>
      <c r="G46" s="101">
        <v>4242689.2737699999</v>
      </c>
      <c r="H46" s="101">
        <f t="shared" si="3"/>
        <v>6822420.9996199999</v>
      </c>
      <c r="I46" s="101">
        <f t="shared" si="4"/>
        <v>2249461.8491500001</v>
      </c>
      <c r="J46" s="101">
        <f t="shared" si="4"/>
        <v>-1945626.7757700002</v>
      </c>
      <c r="K46" s="101">
        <f t="shared" si="5"/>
        <v>303835.07337999996</v>
      </c>
      <c r="L46" s="7">
        <f t="shared" si="8"/>
        <v>53.419513750802579</v>
      </c>
      <c r="M46" s="7">
        <f t="shared" si="7"/>
        <v>184.70064604093329</v>
      </c>
      <c r="N46" s="7">
        <f t="shared" si="6"/>
        <v>95.73639972704359</v>
      </c>
      <c r="P46" s="4" t="b">
        <f>+C46='[1]NCA RELEASES (2)'!C85</f>
        <v>1</v>
      </c>
      <c r="Q46" s="4" t="b">
        <f>+D46='[1]NCA RELEASES (2)'!D85</f>
        <v>1</v>
      </c>
      <c r="R46" s="4" t="b">
        <f>+E46='[1]NCA RELEASES (2)'!D42</f>
        <v>1</v>
      </c>
      <c r="S46" s="4" t="b">
        <f>+F46='[1]all(net trust &amp;WF) (2)'!C85</f>
        <v>1</v>
      </c>
      <c r="T46" s="4" t="b">
        <f>+G46='[1]all(net trust &amp;WF) (2)'!D85</f>
        <v>1</v>
      </c>
      <c r="U46" s="4" t="b">
        <f>+H46='[1]all(net trust &amp;WF) (2)'!D42</f>
        <v>1</v>
      </c>
    </row>
    <row r="47" spans="1:21" x14ac:dyDescent="0.2">
      <c r="C47" s="101"/>
      <c r="D47" s="101"/>
      <c r="E47" s="101"/>
      <c r="F47" s="101"/>
      <c r="G47" s="101"/>
      <c r="H47" s="101"/>
      <c r="I47" s="101"/>
      <c r="J47" s="101"/>
      <c r="K47" s="101"/>
      <c r="L47" s="7"/>
      <c r="M47" s="7"/>
      <c r="N47" s="7"/>
    </row>
    <row r="48" spans="1:21" ht="15" x14ac:dyDescent="0.35">
      <c r="A48" s="97" t="s">
        <v>52</v>
      </c>
      <c r="C48" s="105">
        <f t="shared" ref="C48:K48" si="9">SUM(C50:C52)</f>
        <v>39692375.907000005</v>
      </c>
      <c r="D48" s="105">
        <f>SUM(D50:D52)</f>
        <v>65484690.090999998</v>
      </c>
      <c r="E48" s="105">
        <f t="shared" si="9"/>
        <v>105177065.998</v>
      </c>
      <c r="F48" s="105">
        <f t="shared" si="9"/>
        <v>917549.19676999992</v>
      </c>
      <c r="G48" s="105">
        <f>SUM(G50:G52)</f>
        <v>100101022.22345999</v>
      </c>
      <c r="H48" s="105">
        <f t="shared" si="9"/>
        <v>101018571.42022999</v>
      </c>
      <c r="I48" s="105">
        <f t="shared" si="9"/>
        <v>38774826.710230008</v>
      </c>
      <c r="J48" s="105">
        <f t="shared" si="9"/>
        <v>-34616332.132459991</v>
      </c>
      <c r="K48" s="105">
        <f t="shared" si="9"/>
        <v>4158494.5777700185</v>
      </c>
      <c r="L48" s="7">
        <f>+F48/C48*100</f>
        <v>2.3116509803289054</v>
      </c>
      <c r="M48" s="7">
        <f>+G48/D48*100</f>
        <v>152.86171788299805</v>
      </c>
      <c r="N48" s="7">
        <f>+H48/E48*100</f>
        <v>96.046196441865874</v>
      </c>
    </row>
    <row r="49" spans="1:21" x14ac:dyDescent="0.2">
      <c r="C49" s="101"/>
      <c r="D49" s="101"/>
      <c r="E49" s="101"/>
      <c r="F49" s="101"/>
      <c r="G49" s="101"/>
      <c r="H49" s="101"/>
      <c r="I49" s="101"/>
      <c r="J49" s="101"/>
      <c r="K49" s="101"/>
      <c r="L49" s="7"/>
      <c r="M49" s="7"/>
      <c r="N49" s="7"/>
    </row>
    <row r="50" spans="1:21" x14ac:dyDescent="0.2">
      <c r="B50" s="97" t="s">
        <v>53</v>
      </c>
      <c r="C50" s="101">
        <v>820853.69799999997</v>
      </c>
      <c r="D50" s="101">
        <v>6261766.5120000001</v>
      </c>
      <c r="E50" s="101">
        <f>SUM(C50:D50)</f>
        <v>7082620.21</v>
      </c>
      <c r="F50" s="101">
        <v>820853.69799999997</v>
      </c>
      <c r="G50" s="101">
        <v>2770005.5090000001</v>
      </c>
      <c r="H50" s="101">
        <f>SUM(F50:G50)</f>
        <v>3590859.2069999999</v>
      </c>
      <c r="I50" s="101">
        <f>+C50-F50</f>
        <v>0</v>
      </c>
      <c r="J50" s="101">
        <f>+D50-G50</f>
        <v>3491761.003</v>
      </c>
      <c r="K50" s="101">
        <f>SUM(I50:J50)</f>
        <v>3491761.003</v>
      </c>
      <c r="L50" s="7">
        <f>+F50/C50*100</f>
        <v>100</v>
      </c>
      <c r="M50" s="7">
        <f>+G50/D50*100</f>
        <v>44.236806078469762</v>
      </c>
      <c r="N50" s="7">
        <f>+H50/E50*100</f>
        <v>50.699587165919766</v>
      </c>
      <c r="P50" s="4" t="b">
        <f>+C50='[1]NCA RELEASES (2)'!C86</f>
        <v>1</v>
      </c>
      <c r="Q50" s="4" t="b">
        <f>+D50='[1]NCA RELEASES (2)'!D86</f>
        <v>1</v>
      </c>
      <c r="R50" s="4" t="b">
        <f>+E50='[1]NCA RELEASES (2)'!D43</f>
        <v>1</v>
      </c>
      <c r="S50" s="4" t="b">
        <f>+F50='[1]all(net trust &amp;WF) (2)'!C86</f>
        <v>1</v>
      </c>
      <c r="T50" s="4" t="b">
        <f>+G50='[1]all(net trust &amp;WF) (2)'!D86</f>
        <v>1</v>
      </c>
      <c r="U50" s="4" t="b">
        <f>+H50='[1]all(net trust &amp;WF) (2)'!D43</f>
        <v>1</v>
      </c>
    </row>
    <row r="51" spans="1:21" ht="14.25" x14ac:dyDescent="0.2">
      <c r="B51" s="97" t="s">
        <v>336</v>
      </c>
      <c r="C51" s="101"/>
      <c r="D51" s="101"/>
      <c r="E51" s="101"/>
      <c r="F51" s="101"/>
      <c r="G51" s="101"/>
      <c r="H51" s="101"/>
      <c r="I51" s="101"/>
      <c r="J51" s="101"/>
      <c r="K51" s="101"/>
      <c r="L51" s="7"/>
      <c r="M51" s="7"/>
      <c r="N51" s="7"/>
    </row>
    <row r="52" spans="1:21" ht="14.25" x14ac:dyDescent="0.2">
      <c r="B52" s="97" t="s">
        <v>337</v>
      </c>
      <c r="C52" s="101">
        <v>38871522.209000006</v>
      </c>
      <c r="D52" s="101">
        <v>59222923.578999996</v>
      </c>
      <c r="E52" s="101">
        <f>SUM(C52:D52)</f>
        <v>98094445.788000003</v>
      </c>
      <c r="F52" s="101">
        <v>96695.498769999962</v>
      </c>
      <c r="G52" s="101">
        <v>97331016.714459985</v>
      </c>
      <c r="H52" s="101">
        <f>SUM(F52:G52)</f>
        <v>97427712.213229984</v>
      </c>
      <c r="I52" s="101">
        <f>+C52-F52</f>
        <v>38774826.710230008</v>
      </c>
      <c r="J52" s="101">
        <f>+D52-G52</f>
        <v>-38108093.135459989</v>
      </c>
      <c r="K52" s="101">
        <f>SUM(I52:J52)</f>
        <v>666733.57477001846</v>
      </c>
      <c r="L52" s="7">
        <f t="shared" ref="L52:N53" si="10">+F52/C52*100</f>
        <v>0.24875665596551258</v>
      </c>
      <c r="M52" s="7">
        <f t="shared" si="10"/>
        <v>164.3468623845055</v>
      </c>
      <c r="N52" s="7">
        <f t="shared" si="10"/>
        <v>99.320314652461619</v>
      </c>
      <c r="P52" s="4" t="b">
        <f>+C52='[1]NCA RELEASES (2)'!C87+'[1]NCA RELEASES (2)'!C88</f>
        <v>1</v>
      </c>
      <c r="Q52" s="4" t="b">
        <f>+D52='[1]NCA RELEASES (2)'!D87+'[1]NCA RELEASES (2)'!D88</f>
        <v>1</v>
      </c>
      <c r="R52" s="4" t="b">
        <f>+E52='[1]NCA RELEASES (2)'!D44+'[1]NCA RELEASES (2)'!D45</f>
        <v>1</v>
      </c>
      <c r="S52" s="4" t="b">
        <f>+F52='[1]all(net trust &amp;WF) (2)'!C87+'[1]all(net trust &amp;WF) (2)'!C88</f>
        <v>1</v>
      </c>
      <c r="T52" s="4" t="b">
        <f>+G52='[1]all(net trust &amp;WF) (2)'!D87+'[1]all(net trust &amp;WF) (2)'!D88</f>
        <v>1</v>
      </c>
      <c r="U52" s="4" t="b">
        <f>+H52='[1]all(net trust &amp;WF) (2)'!D44+'[1]all(net trust &amp;WF) (2)'!D45</f>
        <v>1</v>
      </c>
    </row>
    <row r="53" spans="1:21" ht="25.5" x14ac:dyDescent="0.2">
      <c r="B53" s="107" t="s">
        <v>54</v>
      </c>
      <c r="C53" s="101">
        <v>132513.63</v>
      </c>
      <c r="D53" s="101">
        <v>132513.63</v>
      </c>
      <c r="E53" s="101">
        <f>SUM(C53:D53)</f>
        <v>265027.26</v>
      </c>
      <c r="F53" s="101">
        <v>96561.921770000001</v>
      </c>
      <c r="G53" s="101">
        <v>126196.07878</v>
      </c>
      <c r="H53" s="101">
        <f>SUM(F53:G53)</f>
        <v>222758.00055</v>
      </c>
      <c r="I53" s="101">
        <f>+C53-F53</f>
        <v>35951.708230000004</v>
      </c>
      <c r="J53" s="101">
        <f>+D53-G53</f>
        <v>6317.5512200000085</v>
      </c>
      <c r="K53" s="101">
        <f>SUM(I53:J53)</f>
        <v>42269.259450000012</v>
      </c>
      <c r="L53" s="7">
        <f t="shared" si="10"/>
        <v>72.869426163934975</v>
      </c>
      <c r="M53" s="7">
        <f t="shared" si="10"/>
        <v>95.232527235122902</v>
      </c>
      <c r="N53" s="7">
        <f t="shared" si="10"/>
        <v>84.050976699528945</v>
      </c>
      <c r="P53" s="4" t="b">
        <f>+C53='[1]NCA RELEASES (2)'!C88</f>
        <v>1</v>
      </c>
      <c r="Q53" s="4" t="b">
        <f>+D53='[1]NCA RELEASES (2)'!D88</f>
        <v>1</v>
      </c>
      <c r="R53" s="4" t="b">
        <f>+E53='[1]NCA RELEASES (2)'!D45</f>
        <v>1</v>
      </c>
      <c r="S53" s="4" t="b">
        <f>+F53='[1]all(net trust &amp;WF) (2)'!C88</f>
        <v>1</v>
      </c>
      <c r="T53" s="4" t="b">
        <f>+G53='[1]all(net trust &amp;WF) (2)'!D88</f>
        <v>1</v>
      </c>
      <c r="U53" s="4" t="b">
        <f>+H53='[1]all(net trust &amp;WF) (2)'!D45</f>
        <v>1</v>
      </c>
    </row>
    <row r="54" spans="1:21" x14ac:dyDescent="0.2">
      <c r="B54" s="97" t="s">
        <v>55</v>
      </c>
      <c r="C54" s="101"/>
      <c r="D54" s="101"/>
      <c r="E54" s="101"/>
      <c r="F54" s="101"/>
      <c r="G54" s="101"/>
      <c r="H54" s="101"/>
      <c r="I54" s="101"/>
      <c r="J54" s="101"/>
      <c r="K54" s="101"/>
    </row>
    <row r="55" spans="1:21" x14ac:dyDescent="0.2">
      <c r="C55" s="101"/>
      <c r="D55" s="101"/>
      <c r="E55" s="101"/>
      <c r="F55" s="101"/>
      <c r="G55" s="101"/>
      <c r="H55" s="101"/>
      <c r="I55" s="101"/>
      <c r="J55" s="101"/>
      <c r="K55" s="101"/>
    </row>
    <row r="56" spans="1:21" x14ac:dyDescent="0.2">
      <c r="A56" s="108"/>
      <c r="B56" s="108"/>
      <c r="C56" s="109"/>
      <c r="D56" s="109"/>
      <c r="E56" s="109"/>
      <c r="F56" s="109"/>
      <c r="G56" s="109"/>
      <c r="H56" s="109"/>
      <c r="I56" s="109"/>
      <c r="J56" s="109"/>
      <c r="K56" s="109"/>
      <c r="L56" s="9"/>
      <c r="M56" s="9"/>
      <c r="N56" s="9"/>
    </row>
    <row r="57" spans="1:21" x14ac:dyDescent="0.2">
      <c r="A57" s="110"/>
      <c r="B57" s="110"/>
      <c r="C57" s="111"/>
      <c r="D57" s="111"/>
      <c r="E57" s="111"/>
      <c r="F57" s="111"/>
      <c r="G57" s="111"/>
      <c r="H57" s="111"/>
      <c r="I57" s="111"/>
      <c r="J57" s="111"/>
      <c r="K57" s="111"/>
      <c r="L57" s="10"/>
      <c r="M57" s="10"/>
      <c r="N57" s="10"/>
    </row>
    <row r="58" spans="1:21" ht="12.75" customHeight="1" x14ac:dyDescent="0.2">
      <c r="A58" s="110" t="s">
        <v>56</v>
      </c>
      <c r="B58" s="113" t="s">
        <v>338</v>
      </c>
      <c r="C58" s="113"/>
      <c r="D58" s="113"/>
      <c r="E58" s="113"/>
      <c r="F58" s="113"/>
      <c r="G58" s="111"/>
      <c r="H58" s="111"/>
      <c r="I58" s="111"/>
      <c r="J58" s="111"/>
      <c r="K58" s="111"/>
      <c r="L58" s="10"/>
      <c r="M58" s="10"/>
      <c r="N58" s="10"/>
    </row>
    <row r="59" spans="1:21" x14ac:dyDescent="0.2">
      <c r="A59" s="110" t="s">
        <v>57</v>
      </c>
      <c r="B59" s="112" t="s">
        <v>58</v>
      </c>
      <c r="C59" s="112"/>
      <c r="D59" s="112"/>
      <c r="E59" s="112"/>
      <c r="F59" s="112"/>
      <c r="G59" s="111"/>
      <c r="H59" s="111"/>
      <c r="I59" s="111"/>
      <c r="J59" s="111"/>
      <c r="K59" s="111"/>
      <c r="L59" s="10"/>
      <c r="M59" s="10"/>
      <c r="N59" s="10"/>
    </row>
    <row r="60" spans="1:21" x14ac:dyDescent="0.2">
      <c r="A60" s="110" t="s">
        <v>59</v>
      </c>
      <c r="B60" s="110" t="s">
        <v>60</v>
      </c>
      <c r="C60" s="111"/>
      <c r="D60" s="111"/>
      <c r="E60" s="111"/>
      <c r="F60" s="111"/>
      <c r="G60" s="111"/>
      <c r="H60" s="111"/>
      <c r="I60" s="111"/>
      <c r="J60" s="111"/>
      <c r="K60" s="111"/>
      <c r="L60" s="10"/>
      <c r="M60" s="10"/>
      <c r="N60" s="10"/>
    </row>
    <row r="61" spans="1:21" x14ac:dyDescent="0.2">
      <c r="A61" s="110" t="s">
        <v>61</v>
      </c>
      <c r="B61" s="110" t="s">
        <v>62</v>
      </c>
      <c r="C61" s="111"/>
      <c r="D61" s="111"/>
      <c r="E61" s="111"/>
      <c r="F61" s="111"/>
      <c r="G61" s="111"/>
      <c r="H61" s="111"/>
      <c r="I61" s="111"/>
      <c r="J61" s="111"/>
      <c r="K61" s="111"/>
      <c r="L61" s="10"/>
      <c r="M61" s="10"/>
      <c r="N61" s="10"/>
    </row>
    <row r="62" spans="1:21" x14ac:dyDescent="0.2">
      <c r="A62" s="110" t="s">
        <v>63</v>
      </c>
      <c r="B62" s="110" t="s">
        <v>64</v>
      </c>
      <c r="C62" s="111"/>
      <c r="D62" s="111"/>
      <c r="E62" s="111"/>
      <c r="F62" s="111"/>
      <c r="G62" s="111"/>
      <c r="H62" s="111"/>
      <c r="I62" s="111"/>
      <c r="J62" s="111"/>
      <c r="K62" s="111"/>
      <c r="L62" s="10"/>
      <c r="M62" s="10"/>
      <c r="N62" s="10"/>
    </row>
    <row r="63" spans="1:21" x14ac:dyDescent="0.2">
      <c r="A63" s="110" t="s">
        <v>65</v>
      </c>
      <c r="B63" s="110" t="s">
        <v>67</v>
      </c>
      <c r="C63" s="111"/>
      <c r="D63" s="111"/>
      <c r="E63" s="111"/>
      <c r="F63" s="111"/>
      <c r="G63" s="111"/>
      <c r="H63" s="111"/>
      <c r="I63" s="111"/>
      <c r="J63" s="111"/>
      <c r="K63" s="111"/>
      <c r="L63" s="10"/>
      <c r="M63" s="10"/>
      <c r="N63" s="10"/>
    </row>
    <row r="64" spans="1:21" s="5" customFormat="1" x14ac:dyDescent="0.2">
      <c r="A64" s="110" t="s">
        <v>66</v>
      </c>
      <c r="B64" s="110" t="s">
        <v>68</v>
      </c>
      <c r="C64" s="101"/>
      <c r="D64" s="101"/>
      <c r="E64" s="101"/>
      <c r="F64" s="101"/>
      <c r="G64" s="101"/>
      <c r="H64" s="101"/>
      <c r="I64" s="101"/>
      <c r="J64" s="101"/>
      <c r="K64" s="101"/>
      <c r="O64" s="4"/>
      <c r="P64" s="4"/>
      <c r="Q64" s="4"/>
      <c r="R64" s="4"/>
      <c r="S64" s="4"/>
      <c r="T64" s="4"/>
      <c r="U64" s="4"/>
    </row>
    <row r="65" spans="1:21" s="5" customFormat="1" x14ac:dyDescent="0.2">
      <c r="A65" s="97"/>
      <c r="B65" s="97"/>
      <c r="C65" s="101"/>
      <c r="D65" s="101"/>
      <c r="E65" s="101"/>
      <c r="F65" s="101"/>
      <c r="G65" s="101"/>
      <c r="H65" s="101"/>
      <c r="I65" s="101"/>
      <c r="J65" s="101"/>
      <c r="K65" s="101"/>
      <c r="O65" s="4"/>
      <c r="P65" s="4"/>
      <c r="Q65" s="4"/>
      <c r="R65" s="4"/>
      <c r="S65" s="4"/>
      <c r="T65" s="4"/>
      <c r="U65" s="4"/>
    </row>
    <row r="66" spans="1:21" s="5" customFormat="1" x14ac:dyDescent="0.2">
      <c r="A66" s="97"/>
      <c r="B66" s="97"/>
      <c r="C66" s="101"/>
      <c r="D66" s="101"/>
      <c r="E66" s="4"/>
      <c r="F66" s="101"/>
      <c r="G66" s="101"/>
      <c r="H66" s="4"/>
      <c r="I66" s="101"/>
      <c r="J66" s="101"/>
      <c r="K66" s="4"/>
      <c r="L66" s="101"/>
      <c r="M66" s="101"/>
      <c r="N66" s="101"/>
      <c r="O66" s="4"/>
      <c r="P66" s="4"/>
      <c r="Q66" s="4"/>
      <c r="R66" s="4"/>
      <c r="S66" s="4"/>
      <c r="T66" s="4"/>
      <c r="U66" s="4"/>
    </row>
    <row r="67" spans="1:21" s="5" customFormat="1" x14ac:dyDescent="0.2">
      <c r="A67" s="97"/>
      <c r="B67" s="97"/>
      <c r="C67" s="101"/>
      <c r="D67" s="101"/>
      <c r="E67" s="4"/>
      <c r="F67" s="101"/>
      <c r="G67" s="101"/>
      <c r="H67" s="4"/>
      <c r="I67" s="101"/>
      <c r="J67" s="101"/>
      <c r="K67" s="4"/>
      <c r="L67" s="101"/>
      <c r="M67" s="101"/>
      <c r="N67" s="101"/>
      <c r="O67" s="4"/>
      <c r="P67" s="4"/>
      <c r="Q67" s="4"/>
      <c r="R67" s="4"/>
      <c r="S67" s="4"/>
      <c r="T67" s="4"/>
      <c r="U67" s="4"/>
    </row>
    <row r="68" spans="1:21" s="5" customFormat="1" x14ac:dyDescent="0.2">
      <c r="A68" s="97"/>
      <c r="B68" s="97"/>
      <c r="C68" s="101"/>
      <c r="D68" s="101"/>
      <c r="E68" s="4"/>
      <c r="F68" s="101"/>
      <c r="G68" s="101"/>
      <c r="H68" s="4"/>
      <c r="I68" s="101"/>
      <c r="J68" s="101"/>
      <c r="K68" s="4"/>
      <c r="L68" s="101"/>
      <c r="M68" s="101"/>
      <c r="N68" s="101"/>
      <c r="O68" s="4"/>
      <c r="P68" s="4"/>
      <c r="Q68" s="4"/>
      <c r="R68" s="4"/>
      <c r="S68" s="4"/>
      <c r="T68" s="4"/>
      <c r="U68" s="4"/>
    </row>
    <row r="69" spans="1:21" s="5" customFormat="1" x14ac:dyDescent="0.2">
      <c r="A69" s="97"/>
      <c r="B69" s="97"/>
      <c r="C69" s="101"/>
      <c r="D69" s="101"/>
      <c r="E69" s="4"/>
      <c r="F69" s="101"/>
      <c r="G69" s="101"/>
      <c r="H69" s="4"/>
      <c r="I69" s="101"/>
      <c r="J69" s="101"/>
      <c r="K69" s="4"/>
      <c r="L69" s="101"/>
      <c r="M69" s="101"/>
      <c r="N69" s="101"/>
      <c r="O69" s="4"/>
      <c r="P69" s="4"/>
      <c r="Q69" s="4"/>
      <c r="R69" s="4"/>
      <c r="S69" s="4"/>
      <c r="T69" s="4"/>
      <c r="U69" s="4"/>
    </row>
    <row r="70" spans="1:21" s="5" customFormat="1" ht="15" x14ac:dyDescent="0.35">
      <c r="A70" s="97"/>
      <c r="B70" s="120"/>
      <c r="C70" s="101"/>
      <c r="D70" s="101"/>
      <c r="E70" s="4"/>
      <c r="F70" s="123"/>
      <c r="G70" s="123"/>
      <c r="H70" s="4"/>
      <c r="I70" s="101"/>
      <c r="J70" s="101"/>
      <c r="K70" s="4"/>
      <c r="L70" s="123"/>
      <c r="M70" s="123"/>
      <c r="N70" s="123"/>
      <c r="O70" s="4"/>
      <c r="P70" s="4"/>
      <c r="Q70" s="4"/>
      <c r="R70" s="4"/>
      <c r="S70" s="4"/>
      <c r="T70" s="4"/>
      <c r="U70" s="4"/>
    </row>
    <row r="71" spans="1:21" s="5" customFormat="1" x14ac:dyDescent="0.2">
      <c r="A71" s="97"/>
      <c r="B71" s="97"/>
      <c r="C71" s="101"/>
      <c r="D71" s="101"/>
      <c r="E71" s="4"/>
      <c r="F71" s="124"/>
      <c r="G71" s="124"/>
      <c r="H71" s="4"/>
      <c r="I71" s="101"/>
      <c r="J71" s="101"/>
      <c r="K71" s="4"/>
      <c r="L71" s="124"/>
      <c r="M71" s="124"/>
      <c r="N71" s="124"/>
      <c r="O71" s="4"/>
      <c r="P71" s="4"/>
      <c r="Q71" s="4"/>
      <c r="R71" s="4"/>
      <c r="S71" s="4"/>
      <c r="T71" s="4"/>
      <c r="U71" s="4"/>
    </row>
    <row r="72" spans="1:21" s="5" customFormat="1" x14ac:dyDescent="0.2">
      <c r="A72" s="97"/>
      <c r="B72" s="114"/>
      <c r="C72" s="101"/>
      <c r="D72" s="101"/>
      <c r="E72" s="101"/>
      <c r="F72" s="97"/>
      <c r="G72" s="101"/>
      <c r="H72" s="101"/>
      <c r="I72" s="101"/>
      <c r="J72" s="101"/>
      <c r="K72" s="101"/>
      <c r="L72" s="97"/>
      <c r="M72" s="101"/>
      <c r="N72" s="101"/>
      <c r="O72" s="4"/>
      <c r="P72" s="4"/>
      <c r="Q72" s="4"/>
      <c r="R72" s="4"/>
      <c r="S72" s="4"/>
      <c r="T72" s="4"/>
      <c r="U72" s="4"/>
    </row>
    <row r="73" spans="1:21" s="5" customFormat="1" x14ac:dyDescent="0.2">
      <c r="A73" s="97"/>
      <c r="B73" s="97"/>
      <c r="C73" s="101"/>
      <c r="D73" s="101"/>
      <c r="E73" s="101"/>
      <c r="F73" s="101"/>
      <c r="G73" s="101"/>
      <c r="H73" s="101"/>
      <c r="I73" s="101"/>
      <c r="J73" s="101"/>
      <c r="K73" s="101"/>
      <c r="L73" s="101"/>
      <c r="M73" s="101"/>
      <c r="N73" s="101"/>
      <c r="O73" s="4"/>
      <c r="P73" s="4"/>
      <c r="Q73" s="4"/>
      <c r="R73" s="4"/>
      <c r="S73" s="4"/>
      <c r="T73" s="4"/>
      <c r="U73" s="4"/>
    </row>
    <row r="74" spans="1:21" s="5" customFormat="1" x14ac:dyDescent="0.2">
      <c r="A74" s="97"/>
      <c r="B74" s="110"/>
      <c r="C74" s="110"/>
      <c r="D74" s="111"/>
      <c r="E74" s="111"/>
      <c r="F74" s="111"/>
      <c r="G74" s="10"/>
      <c r="H74" s="101"/>
      <c r="I74" s="101"/>
      <c r="J74" s="101"/>
      <c r="K74" s="101"/>
      <c r="O74" s="4"/>
      <c r="P74" s="4"/>
      <c r="Q74" s="4"/>
      <c r="R74" s="4"/>
      <c r="S74" s="4"/>
      <c r="T74" s="4"/>
      <c r="U74" s="4"/>
    </row>
    <row r="75" spans="1:21" s="5" customFormat="1" x14ac:dyDescent="0.2">
      <c r="A75" s="97"/>
      <c r="B75" s="110"/>
      <c r="C75" s="110"/>
      <c r="D75" s="111"/>
      <c r="E75" s="111"/>
      <c r="F75" s="111"/>
      <c r="G75" s="10"/>
      <c r="H75" s="101"/>
      <c r="I75" s="101"/>
      <c r="J75" s="101"/>
      <c r="K75" s="101"/>
      <c r="O75" s="4"/>
      <c r="P75" s="4"/>
      <c r="Q75" s="4"/>
      <c r="R75" s="4"/>
      <c r="S75" s="4"/>
      <c r="T75" s="4"/>
      <c r="U75" s="4"/>
    </row>
    <row r="76" spans="1:21" s="5" customFormat="1" x14ac:dyDescent="0.2">
      <c r="A76" s="97"/>
      <c r="B76" s="110"/>
      <c r="C76" s="110"/>
      <c r="D76" s="111"/>
      <c r="E76" s="111"/>
      <c r="F76" s="111"/>
      <c r="G76" s="10"/>
      <c r="H76" s="4"/>
      <c r="I76" s="4"/>
      <c r="J76" s="4"/>
      <c r="K76" s="4"/>
      <c r="O76" s="4"/>
      <c r="P76" s="4"/>
      <c r="Q76" s="4"/>
      <c r="R76" s="4"/>
      <c r="S76" s="4"/>
      <c r="T76" s="4"/>
      <c r="U76" s="4"/>
    </row>
  </sheetData>
  <mergeCells count="9">
    <mergeCell ref="F70:G70"/>
    <mergeCell ref="L70:N70"/>
    <mergeCell ref="F71:G71"/>
    <mergeCell ref="L71:N71"/>
    <mergeCell ref="A5:B6"/>
    <mergeCell ref="C5:E5"/>
    <mergeCell ref="F5:H5"/>
    <mergeCell ref="I5:K5"/>
    <mergeCell ref="L5:N5"/>
  </mergeCells>
  <pageMargins left="0.49" right="0.2" top="0.27" bottom="0.23" header="0.17" footer="0.17"/>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6"/>
  <sheetViews>
    <sheetView tabSelected="1" view="pageBreakPreview" zoomScale="115" zoomScaleNormal="160" zoomScaleSheetLayoutView="115" workbookViewId="0">
      <pane xSplit="1" ySplit="7" topLeftCell="B259" activePane="bottomRight" state="frozen"/>
      <selection activeCell="B66" sqref="B66:N77"/>
      <selection pane="topRight" activeCell="B66" sqref="B66:N77"/>
      <selection pane="bottomLeft" activeCell="B66" sqref="B66:N77"/>
      <selection pane="bottomRight" activeCell="A131" activeCellId="1" sqref="A119:XFD119 A131:XFD131"/>
    </sheetView>
  </sheetViews>
  <sheetFormatPr defaultColWidth="9.140625" defaultRowHeight="11.25" x14ac:dyDescent="0.2"/>
  <cols>
    <col min="1" max="1" width="30.28515625" style="64" customWidth="1"/>
    <col min="2" max="2" width="14.28515625" style="64" customWidth="1"/>
    <col min="3" max="4" width="14.140625" style="64" customWidth="1"/>
    <col min="5" max="5" width="14.140625" style="95" customWidth="1"/>
    <col min="6" max="6" width="14.140625" style="92" customWidth="1"/>
    <col min="7" max="7" width="14.140625" style="55" customWidth="1"/>
    <col min="8" max="8" width="11.85546875" style="92" customWidth="1"/>
    <col min="9" max="16384" width="9.140625" style="92"/>
  </cols>
  <sheetData>
    <row r="1" spans="1:22" s="50" customFormat="1" ht="12.75" customHeight="1" x14ac:dyDescent="0.2">
      <c r="A1" s="47"/>
      <c r="B1" s="48"/>
      <c r="C1" s="48"/>
      <c r="D1" s="48"/>
      <c r="E1" s="48"/>
      <c r="F1" s="11"/>
      <c r="G1" s="12"/>
      <c r="H1" s="49"/>
    </row>
    <row r="2" spans="1:22" s="55" customFormat="1" ht="14.25" x14ac:dyDescent="0.3">
      <c r="A2" s="51" t="s">
        <v>331</v>
      </c>
      <c r="B2" s="52"/>
      <c r="C2" s="52"/>
      <c r="D2" s="52"/>
      <c r="E2" s="52"/>
      <c r="F2" s="52"/>
      <c r="G2" s="53"/>
      <c r="H2" s="54"/>
    </row>
    <row r="3" spans="1:22" s="55" customFormat="1" x14ac:dyDescent="0.2">
      <c r="A3" s="56" t="s">
        <v>69</v>
      </c>
      <c r="B3" s="52"/>
      <c r="C3" s="52"/>
      <c r="D3" s="52"/>
      <c r="E3" s="52"/>
      <c r="F3" s="57"/>
      <c r="G3" s="58"/>
      <c r="H3" s="54"/>
    </row>
    <row r="4" spans="1:22" s="55" customFormat="1" x14ac:dyDescent="0.2">
      <c r="A4" s="59" t="s">
        <v>70</v>
      </c>
      <c r="B4" s="60"/>
      <c r="C4" s="60"/>
      <c r="D4" s="60"/>
      <c r="E4" s="60"/>
      <c r="F4" s="60"/>
      <c r="G4" s="61"/>
      <c r="H4" s="54"/>
    </row>
    <row r="5" spans="1:22" s="50" customFormat="1" ht="6" customHeight="1" x14ac:dyDescent="0.2">
      <c r="A5" s="136" t="s">
        <v>71</v>
      </c>
      <c r="B5" s="14"/>
      <c r="C5" s="128"/>
      <c r="D5" s="128"/>
      <c r="E5" s="129"/>
      <c r="F5" s="14"/>
      <c r="G5" s="15"/>
      <c r="H5" s="15"/>
    </row>
    <row r="6" spans="1:22" s="50" customFormat="1" ht="14.25" customHeight="1" x14ac:dyDescent="0.2">
      <c r="A6" s="137"/>
      <c r="B6" s="139" t="s">
        <v>72</v>
      </c>
      <c r="C6" s="147" t="s">
        <v>332</v>
      </c>
      <c r="D6" s="147"/>
      <c r="E6" s="148"/>
      <c r="F6" s="141" t="s">
        <v>73</v>
      </c>
      <c r="G6" s="143" t="s">
        <v>74</v>
      </c>
      <c r="H6" s="131" t="s">
        <v>75</v>
      </c>
    </row>
    <row r="7" spans="1:22" s="50" customFormat="1" ht="37.15" customHeight="1" x14ac:dyDescent="0.2">
      <c r="A7" s="138"/>
      <c r="B7" s="140"/>
      <c r="C7" s="62" t="s">
        <v>76</v>
      </c>
      <c r="D7" s="62" t="s">
        <v>77</v>
      </c>
      <c r="E7" s="62" t="s">
        <v>16</v>
      </c>
      <c r="F7" s="142"/>
      <c r="G7" s="144"/>
      <c r="H7" s="132"/>
    </row>
    <row r="8" spans="1:22" s="64" customFormat="1" x14ac:dyDescent="0.2">
      <c r="A8" s="63"/>
      <c r="B8" s="16"/>
      <c r="C8" s="16"/>
      <c r="D8" s="16"/>
      <c r="E8" s="16"/>
      <c r="F8" s="16"/>
      <c r="G8" s="16"/>
      <c r="H8" s="16"/>
    </row>
    <row r="9" spans="1:22" s="64" customFormat="1" ht="13.5" x14ac:dyDescent="0.2">
      <c r="A9" s="65" t="s">
        <v>78</v>
      </c>
      <c r="B9" s="16"/>
      <c r="C9" s="16"/>
      <c r="D9" s="16"/>
      <c r="E9" s="16"/>
      <c r="F9" s="16"/>
      <c r="G9" s="16"/>
      <c r="H9" s="16"/>
    </row>
    <row r="10" spans="1:22" s="64" customFormat="1" ht="11.25" customHeight="1" x14ac:dyDescent="0.2">
      <c r="A10" s="66" t="s">
        <v>79</v>
      </c>
      <c r="B10" s="18">
        <f t="shared" ref="B10:G10" si="0">SUM(B11:B15)</f>
        <v>2376459.1310000001</v>
      </c>
      <c r="C10" s="18">
        <f t="shared" si="0"/>
        <v>1783765.16496</v>
      </c>
      <c r="D10" s="18">
        <f t="shared" si="0"/>
        <v>86389.353630000012</v>
      </c>
      <c r="E10" s="18">
        <f t="shared" si="0"/>
        <v>1870154.51859</v>
      </c>
      <c r="F10" s="18">
        <f t="shared" si="0"/>
        <v>506304.61241000006</v>
      </c>
      <c r="G10" s="18">
        <f t="shared" si="0"/>
        <v>592693.96604000009</v>
      </c>
      <c r="H10" s="19">
        <f t="shared" ref="H10:H15" si="1">E10/B10*100</f>
        <v>78.695000229313848</v>
      </c>
      <c r="I10" s="67"/>
      <c r="J10" s="67"/>
      <c r="K10" s="67"/>
      <c r="L10" s="67"/>
      <c r="M10" s="67"/>
      <c r="N10" s="67"/>
      <c r="O10" s="67"/>
      <c r="P10" s="67"/>
      <c r="Q10" s="67"/>
      <c r="R10" s="67"/>
      <c r="S10" s="67"/>
      <c r="T10" s="67"/>
      <c r="U10" s="67"/>
      <c r="V10" s="67"/>
    </row>
    <row r="11" spans="1:22" s="64" customFormat="1" ht="11.25" customHeight="1" x14ac:dyDescent="0.2">
      <c r="A11" s="68" t="s">
        <v>80</v>
      </c>
      <c r="B11" s="20">
        <v>589031.13100000005</v>
      </c>
      <c r="C11" s="21">
        <v>513684.14743000001</v>
      </c>
      <c r="D11" s="20">
        <v>39740.769110000001</v>
      </c>
      <c r="E11" s="21">
        <f>SUM(C11:D11)</f>
        <v>553424.91654000001</v>
      </c>
      <c r="F11" s="21">
        <f>B11-E11</f>
        <v>35606.214460000047</v>
      </c>
      <c r="G11" s="21">
        <f>B11-C11</f>
        <v>75346.98357000004</v>
      </c>
      <c r="H11" s="22">
        <f t="shared" si="1"/>
        <v>93.955121794742624</v>
      </c>
    </row>
    <row r="12" spans="1:22" s="64" customFormat="1" ht="11.25" customHeight="1" x14ac:dyDescent="0.2">
      <c r="A12" s="69" t="s">
        <v>81</v>
      </c>
      <c r="B12" s="20">
        <v>29736</v>
      </c>
      <c r="C12" s="21">
        <v>23419.653739999998</v>
      </c>
      <c r="D12" s="20">
        <v>2817.4680699999999</v>
      </c>
      <c r="E12" s="21">
        <f>SUM(C12:D12)</f>
        <v>26237.121809999997</v>
      </c>
      <c r="F12" s="21">
        <f>B12-E12</f>
        <v>3498.8781900000031</v>
      </c>
      <c r="G12" s="21">
        <f>B12-C12</f>
        <v>6316.3462600000021</v>
      </c>
      <c r="H12" s="22">
        <f t="shared" si="1"/>
        <v>88.233527744148503</v>
      </c>
    </row>
    <row r="13" spans="1:22" s="64" customFormat="1" ht="11.25" customHeight="1" x14ac:dyDescent="0.2">
      <c r="A13" s="68" t="s">
        <v>82</v>
      </c>
      <c r="B13" s="20">
        <v>112576</v>
      </c>
      <c r="C13" s="21">
        <v>75689.485870000004</v>
      </c>
      <c r="D13" s="20">
        <v>16772.886170000002</v>
      </c>
      <c r="E13" s="21">
        <f>SUM(C13:D13)</f>
        <v>92462.372040000002</v>
      </c>
      <c r="F13" s="21">
        <f>B13-E13</f>
        <v>20113.627959999998</v>
      </c>
      <c r="G13" s="21">
        <f>B13-C13</f>
        <v>36886.514129999996</v>
      </c>
      <c r="H13" s="22">
        <f t="shared" si="1"/>
        <v>82.133289546617391</v>
      </c>
    </row>
    <row r="14" spans="1:22" s="64" customFormat="1" ht="11.25" customHeight="1" x14ac:dyDescent="0.2">
      <c r="A14" s="68" t="s">
        <v>83</v>
      </c>
      <c r="B14" s="20">
        <v>1615272</v>
      </c>
      <c r="C14" s="21">
        <v>1154488.23162</v>
      </c>
      <c r="D14" s="20">
        <v>23022.503120000001</v>
      </c>
      <c r="E14" s="21">
        <f>SUM(C14:D14)</f>
        <v>1177510.73474</v>
      </c>
      <c r="F14" s="21">
        <f>B14-E14</f>
        <v>437761.26526000001</v>
      </c>
      <c r="G14" s="21">
        <f>B14-C14</f>
        <v>460783.76838000002</v>
      </c>
      <c r="H14" s="22">
        <f t="shared" si="1"/>
        <v>72.898603748470848</v>
      </c>
    </row>
    <row r="15" spans="1:22" s="64" customFormat="1" ht="11.25" customHeight="1" x14ac:dyDescent="0.2">
      <c r="A15" s="68" t="s">
        <v>84</v>
      </c>
      <c r="B15" s="20">
        <v>29844</v>
      </c>
      <c r="C15" s="21">
        <v>16483.6463</v>
      </c>
      <c r="D15" s="20">
        <v>4035.7271600000004</v>
      </c>
      <c r="E15" s="21">
        <f>SUM(C15:D15)</f>
        <v>20519.373460000003</v>
      </c>
      <c r="F15" s="21">
        <f>B15-E15</f>
        <v>9324.6265399999975</v>
      </c>
      <c r="G15" s="21">
        <f>B15-C15</f>
        <v>13360.3537</v>
      </c>
      <c r="H15" s="22">
        <f t="shared" si="1"/>
        <v>68.755439820399417</v>
      </c>
    </row>
    <row r="16" spans="1:22" s="64" customFormat="1" ht="11.25" customHeight="1" x14ac:dyDescent="0.2">
      <c r="B16" s="23"/>
      <c r="C16" s="23"/>
      <c r="D16" s="23"/>
      <c r="E16" s="23"/>
      <c r="F16" s="23"/>
      <c r="G16" s="23"/>
      <c r="H16" s="19"/>
    </row>
    <row r="17" spans="1:8" s="64" customFormat="1" ht="11.25" customHeight="1" x14ac:dyDescent="0.2">
      <c r="A17" s="66" t="s">
        <v>85</v>
      </c>
      <c r="B17" s="20">
        <v>900892</v>
      </c>
      <c r="C17" s="21">
        <v>736218.99386000005</v>
      </c>
      <c r="D17" s="20">
        <v>42918.327859999998</v>
      </c>
      <c r="E17" s="21">
        <f>SUM(C17:D17)</f>
        <v>779137.32172000001</v>
      </c>
      <c r="F17" s="21">
        <f>B17-E17</f>
        <v>121754.67827999999</v>
      </c>
      <c r="G17" s="21">
        <f>B17-C17</f>
        <v>164673.00613999995</v>
      </c>
      <c r="H17" s="22">
        <f>E17/B17*100</f>
        <v>86.485097183680168</v>
      </c>
    </row>
    <row r="18" spans="1:8" s="64" customFormat="1" ht="11.25" customHeight="1" x14ac:dyDescent="0.2">
      <c r="A18" s="68"/>
      <c r="B18" s="24"/>
      <c r="C18" s="23"/>
      <c r="D18" s="24"/>
      <c r="E18" s="23"/>
      <c r="F18" s="23"/>
      <c r="G18" s="23"/>
      <c r="H18" s="19"/>
    </row>
    <row r="19" spans="1:8" s="64" customFormat="1" ht="11.25" customHeight="1" x14ac:dyDescent="0.2">
      <c r="A19" s="66" t="s">
        <v>86</v>
      </c>
      <c r="B19" s="20">
        <v>67314</v>
      </c>
      <c r="C19" s="21">
        <v>43854.4683</v>
      </c>
      <c r="D19" s="20">
        <v>3487.45577</v>
      </c>
      <c r="E19" s="21">
        <f>SUM(C19:D19)</f>
        <v>47341.924070000001</v>
      </c>
      <c r="F19" s="21">
        <f>B19-E19</f>
        <v>19972.075929999999</v>
      </c>
      <c r="G19" s="21">
        <f>B19-C19</f>
        <v>23459.5317</v>
      </c>
      <c r="H19" s="22">
        <f>E19/B19*100</f>
        <v>70.329981979974448</v>
      </c>
    </row>
    <row r="20" spans="1:8" s="64" customFormat="1" ht="11.25" customHeight="1" x14ac:dyDescent="0.2">
      <c r="A20" s="68"/>
      <c r="B20" s="24"/>
      <c r="C20" s="23"/>
      <c r="D20" s="24"/>
      <c r="E20" s="23"/>
      <c r="F20" s="23"/>
      <c r="G20" s="23"/>
      <c r="H20" s="19"/>
    </row>
    <row r="21" spans="1:8" s="64" customFormat="1" ht="11.25" customHeight="1" x14ac:dyDescent="0.2">
      <c r="A21" s="66" t="s">
        <v>87</v>
      </c>
      <c r="B21" s="20">
        <v>1011529.4469999999</v>
      </c>
      <c r="C21" s="21">
        <v>776965.3737</v>
      </c>
      <c r="D21" s="20">
        <v>46900.80747</v>
      </c>
      <c r="E21" s="21">
        <f>SUM(C21:D21)</f>
        <v>823866.18117</v>
      </c>
      <c r="F21" s="21">
        <f>B21-E21</f>
        <v>187663.26582999993</v>
      </c>
      <c r="G21" s="21">
        <f>B21-C21</f>
        <v>234564.07329999993</v>
      </c>
      <c r="H21" s="22">
        <f>E21/B21*100</f>
        <v>81.447572644911844</v>
      </c>
    </row>
    <row r="22" spans="1:8" s="64" customFormat="1" ht="11.25" customHeight="1" x14ac:dyDescent="0.2">
      <c r="A22" s="68"/>
      <c r="B22" s="23"/>
      <c r="C22" s="23"/>
      <c r="D22" s="23"/>
      <c r="E22" s="23"/>
      <c r="F22" s="23"/>
      <c r="G22" s="23"/>
      <c r="H22" s="19"/>
    </row>
    <row r="23" spans="1:8" s="64" customFormat="1" ht="11.25" customHeight="1" x14ac:dyDescent="0.2">
      <c r="A23" s="66" t="s">
        <v>88</v>
      </c>
      <c r="B23" s="18">
        <f t="shared" ref="B23:G23" si="2">SUM(B24:B31)</f>
        <v>4042230.0749999997</v>
      </c>
      <c r="C23" s="18">
        <f t="shared" si="2"/>
        <v>2555001.9534700001</v>
      </c>
      <c r="D23" s="18">
        <f t="shared" si="2"/>
        <v>202551.21427000003</v>
      </c>
      <c r="E23" s="18">
        <f t="shared" si="2"/>
        <v>2757553.1677400004</v>
      </c>
      <c r="F23" s="18">
        <f t="shared" si="2"/>
        <v>1284676.9072599993</v>
      </c>
      <c r="G23" s="18">
        <f t="shared" si="2"/>
        <v>1487228.1215299997</v>
      </c>
      <c r="H23" s="19">
        <f t="shared" ref="H23:H31" si="3">E23/B23*100</f>
        <v>68.218609939959947</v>
      </c>
    </row>
    <row r="24" spans="1:8" s="64" customFormat="1" ht="11.25" customHeight="1" x14ac:dyDescent="0.2">
      <c r="A24" s="68" t="s">
        <v>89</v>
      </c>
      <c r="B24" s="20">
        <v>2759941.9619999998</v>
      </c>
      <c r="C24" s="21">
        <v>1563589.9823500004</v>
      </c>
      <c r="D24" s="20">
        <v>148853.21747400003</v>
      </c>
      <c r="E24" s="21">
        <f t="shared" ref="E24:E31" si="4">SUM(C24:D24)</f>
        <v>1712443.1998240005</v>
      </c>
      <c r="F24" s="21">
        <f t="shared" ref="F24:F31" si="5">B24-E24</f>
        <v>1047498.7621759993</v>
      </c>
      <c r="G24" s="21">
        <f t="shared" ref="G24:G31" si="6">B24-C24</f>
        <v>1196351.9796499994</v>
      </c>
      <c r="H24" s="22">
        <f t="shared" si="3"/>
        <v>62.046348198680001</v>
      </c>
    </row>
    <row r="25" spans="1:8" s="64" customFormat="1" ht="11.25" customHeight="1" x14ac:dyDescent="0.2">
      <c r="A25" s="68" t="s">
        <v>90</v>
      </c>
      <c r="B25" s="20">
        <v>275136</v>
      </c>
      <c r="C25" s="21">
        <v>117013.81393999999</v>
      </c>
      <c r="D25" s="20">
        <v>1245.9637600000001</v>
      </c>
      <c r="E25" s="21">
        <f t="shared" si="4"/>
        <v>118259.77769999999</v>
      </c>
      <c r="F25" s="21">
        <f t="shared" si="5"/>
        <v>156876.22230000002</v>
      </c>
      <c r="G25" s="21">
        <f t="shared" si="6"/>
        <v>158122.18606000001</v>
      </c>
      <c r="H25" s="22">
        <f t="shared" si="3"/>
        <v>42.982298826762033</v>
      </c>
    </row>
    <row r="26" spans="1:8" s="64" customFormat="1" ht="11.25" customHeight="1" x14ac:dyDescent="0.2">
      <c r="A26" s="68" t="s">
        <v>91</v>
      </c>
      <c r="B26" s="20">
        <v>709018.53700000001</v>
      </c>
      <c r="C26" s="21">
        <v>620519.50653000001</v>
      </c>
      <c r="D26" s="20">
        <v>43793.327035999995</v>
      </c>
      <c r="E26" s="21">
        <f t="shared" si="4"/>
        <v>664312.83356599999</v>
      </c>
      <c r="F26" s="21">
        <f t="shared" si="5"/>
        <v>44705.703434000025</v>
      </c>
      <c r="G26" s="21">
        <f t="shared" si="6"/>
        <v>88499.030469999998</v>
      </c>
      <c r="H26" s="22">
        <f t="shared" si="3"/>
        <v>93.694705977200698</v>
      </c>
    </row>
    <row r="27" spans="1:8" s="64" customFormat="1" ht="11.25" customHeight="1" x14ac:dyDescent="0.2">
      <c r="A27" s="68" t="s">
        <v>92</v>
      </c>
      <c r="B27" s="20">
        <v>73760.876999999993</v>
      </c>
      <c r="C27" s="21">
        <v>67194.958209999997</v>
      </c>
      <c r="D27" s="20">
        <v>3884.4000099999998</v>
      </c>
      <c r="E27" s="21">
        <f t="shared" si="4"/>
        <v>71079.358219999995</v>
      </c>
      <c r="F27" s="21">
        <f t="shared" si="5"/>
        <v>2681.5187799999985</v>
      </c>
      <c r="G27" s="21">
        <f t="shared" si="6"/>
        <v>6565.9187899999961</v>
      </c>
      <c r="H27" s="22">
        <f t="shared" si="3"/>
        <v>96.364578501418848</v>
      </c>
    </row>
    <row r="28" spans="1:8" s="64" customFormat="1" ht="11.25" customHeight="1" x14ac:dyDescent="0.2">
      <c r="A28" s="68" t="s">
        <v>93</v>
      </c>
      <c r="B28" s="20">
        <v>92100.345000000001</v>
      </c>
      <c r="C28" s="21">
        <v>86682.891610000006</v>
      </c>
      <c r="D28" s="20">
        <v>2208.3174599999998</v>
      </c>
      <c r="E28" s="21">
        <f t="shared" si="4"/>
        <v>88891.209070000012</v>
      </c>
      <c r="F28" s="21">
        <f t="shared" si="5"/>
        <v>3209.1359299999895</v>
      </c>
      <c r="G28" s="21">
        <f t="shared" si="6"/>
        <v>5417.4533899999951</v>
      </c>
      <c r="H28" s="22">
        <f t="shared" si="3"/>
        <v>96.515609219487729</v>
      </c>
    </row>
    <row r="29" spans="1:8" s="64" customFormat="1" ht="11.25" customHeight="1" x14ac:dyDescent="0.2">
      <c r="A29" s="68" t="s">
        <v>94</v>
      </c>
      <c r="B29" s="20">
        <v>38541.79</v>
      </c>
      <c r="C29" s="21">
        <v>26735.91634</v>
      </c>
      <c r="D29" s="20">
        <v>2265.3048199999998</v>
      </c>
      <c r="E29" s="21">
        <f t="shared" si="4"/>
        <v>29001.221160000001</v>
      </c>
      <c r="F29" s="21">
        <f t="shared" si="5"/>
        <v>9540.5688399999999</v>
      </c>
      <c r="G29" s="21">
        <f t="shared" si="6"/>
        <v>11805.873660000001</v>
      </c>
      <c r="H29" s="22">
        <f t="shared" si="3"/>
        <v>75.246170870631587</v>
      </c>
    </row>
    <row r="30" spans="1:8" s="64" customFormat="1" ht="11.25" customHeight="1" x14ac:dyDescent="0.2">
      <c r="A30" s="68" t="s">
        <v>95</v>
      </c>
      <c r="B30" s="20">
        <v>58196.75</v>
      </c>
      <c r="C30" s="21">
        <v>45622.627990000001</v>
      </c>
      <c r="D30" s="20">
        <v>3.8831100000000003</v>
      </c>
      <c r="E30" s="21">
        <f t="shared" si="4"/>
        <v>45626.511100000003</v>
      </c>
      <c r="F30" s="21">
        <f t="shared" si="5"/>
        <v>12570.238899999997</v>
      </c>
      <c r="G30" s="21">
        <f t="shared" si="6"/>
        <v>12574.122009999999</v>
      </c>
      <c r="H30" s="22">
        <f t="shared" si="3"/>
        <v>78.400445213865041</v>
      </c>
    </row>
    <row r="31" spans="1:8" s="64" customFormat="1" ht="11.25" customHeight="1" x14ac:dyDescent="0.2">
      <c r="A31" s="68" t="s">
        <v>96</v>
      </c>
      <c r="B31" s="20">
        <v>35533.813999999998</v>
      </c>
      <c r="C31" s="21">
        <v>27642.2565</v>
      </c>
      <c r="D31" s="20">
        <v>296.80059999999997</v>
      </c>
      <c r="E31" s="21">
        <f t="shared" si="4"/>
        <v>27939.057099999998</v>
      </c>
      <c r="F31" s="21">
        <f t="shared" si="5"/>
        <v>7594.7569000000003</v>
      </c>
      <c r="G31" s="21">
        <f t="shared" si="6"/>
        <v>7891.557499999999</v>
      </c>
      <c r="H31" s="22">
        <f t="shared" si="3"/>
        <v>78.626676832382813</v>
      </c>
    </row>
    <row r="32" spans="1:8" s="64" customFormat="1" ht="11.25" customHeight="1" x14ac:dyDescent="0.2">
      <c r="A32" s="68"/>
      <c r="B32" s="23"/>
      <c r="C32" s="23"/>
      <c r="D32" s="23"/>
      <c r="E32" s="23"/>
      <c r="F32" s="23"/>
      <c r="G32" s="23"/>
      <c r="H32" s="19"/>
    </row>
    <row r="33" spans="1:8" s="64" customFormat="1" ht="11.25" customHeight="1" x14ac:dyDescent="0.2">
      <c r="A33" s="66" t="s">
        <v>97</v>
      </c>
      <c r="B33" s="25">
        <f t="shared" ref="B33:G33" si="7">+B34+B35</f>
        <v>809808.90799999994</v>
      </c>
      <c r="C33" s="25">
        <f t="shared" si="7"/>
        <v>482936.72860999993</v>
      </c>
      <c r="D33" s="25">
        <f t="shared" si="7"/>
        <v>161129.25017000001</v>
      </c>
      <c r="E33" s="25">
        <f t="shared" si="7"/>
        <v>644065.97878</v>
      </c>
      <c r="F33" s="25">
        <f t="shared" si="7"/>
        <v>165742.92921999996</v>
      </c>
      <c r="G33" s="25">
        <f t="shared" si="7"/>
        <v>326872.17938999995</v>
      </c>
      <c r="H33" s="19">
        <f>E33/B33*100</f>
        <v>79.533081498283551</v>
      </c>
    </row>
    <row r="34" spans="1:8" s="64" customFormat="1" ht="11.25" customHeight="1" x14ac:dyDescent="0.2">
      <c r="A34" s="68" t="s">
        <v>98</v>
      </c>
      <c r="B34" s="20">
        <v>641755.90799999994</v>
      </c>
      <c r="C34" s="21">
        <v>475995.67731999996</v>
      </c>
      <c r="D34" s="20">
        <v>6474.2269299999998</v>
      </c>
      <c r="E34" s="21">
        <f>SUM(C34:D34)</f>
        <v>482469.90424999996</v>
      </c>
      <c r="F34" s="21">
        <f>B34-E34</f>
        <v>159286.00374999997</v>
      </c>
      <c r="G34" s="21">
        <f>B34-C34</f>
        <v>165760.23067999998</v>
      </c>
      <c r="H34" s="22">
        <f>E34/B34*100</f>
        <v>75.179659156328327</v>
      </c>
    </row>
    <row r="35" spans="1:8" s="64" customFormat="1" ht="11.25" customHeight="1" x14ac:dyDescent="0.2">
      <c r="A35" s="68" t="s">
        <v>99</v>
      </c>
      <c r="B35" s="20">
        <v>168053</v>
      </c>
      <c r="C35" s="21">
        <v>6941.0512900000003</v>
      </c>
      <c r="D35" s="20">
        <v>154655.02324000001</v>
      </c>
      <c r="E35" s="21">
        <f>SUM(C35:D35)</f>
        <v>161596.07453000001</v>
      </c>
      <c r="F35" s="21">
        <f>B35-E35</f>
        <v>6456.9254699999874</v>
      </c>
      <c r="G35" s="21">
        <f>B35-C35</f>
        <v>161111.94871</v>
      </c>
      <c r="H35" s="22">
        <f>E35/B35*100</f>
        <v>96.15780410346737</v>
      </c>
    </row>
    <row r="36" spans="1:8" s="64" customFormat="1" ht="11.25" customHeight="1" x14ac:dyDescent="0.2">
      <c r="A36" s="68"/>
      <c r="B36" s="23"/>
      <c r="C36" s="23"/>
      <c r="D36" s="23"/>
      <c r="E36" s="23"/>
      <c r="F36" s="23"/>
      <c r="G36" s="23"/>
      <c r="H36" s="19"/>
    </row>
    <row r="37" spans="1:8" s="64" customFormat="1" ht="11.25" customHeight="1" x14ac:dyDescent="0.2">
      <c r="A37" s="66" t="s">
        <v>100</v>
      </c>
      <c r="B37" s="25">
        <f t="shared" ref="B37:G37" si="8">SUM(B38:B43)</f>
        <v>68133934.611100003</v>
      </c>
      <c r="C37" s="25">
        <f t="shared" si="8"/>
        <v>54968809.550589994</v>
      </c>
      <c r="D37" s="25">
        <f t="shared" si="8"/>
        <v>2056596.6174200003</v>
      </c>
      <c r="E37" s="25">
        <f t="shared" si="8"/>
        <v>57025406.168009989</v>
      </c>
      <c r="F37" s="25">
        <f t="shared" si="8"/>
        <v>11108528.443089999</v>
      </c>
      <c r="G37" s="25">
        <f t="shared" si="8"/>
        <v>13165125.060509998</v>
      </c>
      <c r="H37" s="19">
        <f t="shared" ref="H37:H43" si="9">E37/B37*100</f>
        <v>83.696041471116985</v>
      </c>
    </row>
    <row r="38" spans="1:8" s="64" customFormat="1" ht="11.25" customHeight="1" x14ac:dyDescent="0.2">
      <c r="A38" s="68" t="s">
        <v>101</v>
      </c>
      <c r="B38" s="20">
        <v>67970067.085099995</v>
      </c>
      <c r="C38" s="21">
        <v>54864481.744259998</v>
      </c>
      <c r="D38" s="20">
        <v>2056060.2083300003</v>
      </c>
      <c r="E38" s="21">
        <f t="shared" ref="E38:E43" si="10">SUM(C38:D38)</f>
        <v>56920541.952589996</v>
      </c>
      <c r="F38" s="21">
        <f t="shared" ref="F38:F43" si="11">B38-E38</f>
        <v>11049525.132509999</v>
      </c>
      <c r="G38" s="21">
        <f t="shared" ref="G38:G43" si="12">B38-C38</f>
        <v>13105585.340839997</v>
      </c>
      <c r="H38" s="22">
        <f t="shared" si="9"/>
        <v>83.74354240569491</v>
      </c>
    </row>
    <row r="39" spans="1:8" s="64" customFormat="1" ht="11.25" customHeight="1" x14ac:dyDescent="0.2">
      <c r="A39" s="70" t="s">
        <v>102</v>
      </c>
      <c r="B39" s="20">
        <v>10832.743</v>
      </c>
      <c r="C39" s="21">
        <v>7102.21414</v>
      </c>
      <c r="D39" s="20">
        <v>0</v>
      </c>
      <c r="E39" s="21">
        <f t="shared" si="10"/>
        <v>7102.21414</v>
      </c>
      <c r="F39" s="21">
        <f t="shared" si="11"/>
        <v>3730.5288600000003</v>
      </c>
      <c r="G39" s="21">
        <f t="shared" si="12"/>
        <v>3730.5288600000003</v>
      </c>
      <c r="H39" s="22">
        <f t="shared" si="9"/>
        <v>65.562472404265463</v>
      </c>
    </row>
    <row r="40" spans="1:8" s="64" customFormat="1" ht="11.25" customHeight="1" x14ac:dyDescent="0.2">
      <c r="A40" s="70" t="s">
        <v>103</v>
      </c>
      <c r="B40" s="20">
        <v>2244</v>
      </c>
      <c r="C40" s="21">
        <v>1001.4812900000001</v>
      </c>
      <c r="D40" s="20">
        <v>107.13774000000001</v>
      </c>
      <c r="E40" s="21">
        <f t="shared" si="10"/>
        <v>1108.6190300000001</v>
      </c>
      <c r="F40" s="21">
        <f t="shared" si="11"/>
        <v>1135.3809699999999</v>
      </c>
      <c r="G40" s="21">
        <f t="shared" si="12"/>
        <v>1242.5187099999998</v>
      </c>
      <c r="H40" s="22">
        <f t="shared" si="9"/>
        <v>49.403700089126559</v>
      </c>
    </row>
    <row r="41" spans="1:8" s="64" customFormat="1" ht="11.25" customHeight="1" x14ac:dyDescent="0.2">
      <c r="A41" s="68" t="s">
        <v>104</v>
      </c>
      <c r="B41" s="20">
        <v>83479.899999999994</v>
      </c>
      <c r="C41" s="21">
        <v>64230.671869999998</v>
      </c>
      <c r="D41" s="20">
        <v>163.18852999999999</v>
      </c>
      <c r="E41" s="21">
        <f t="shared" si="10"/>
        <v>64393.860399999998</v>
      </c>
      <c r="F41" s="21">
        <f t="shared" si="11"/>
        <v>19086.039599999996</v>
      </c>
      <c r="G41" s="21">
        <f t="shared" si="12"/>
        <v>19249.228129999996</v>
      </c>
      <c r="H41" s="22">
        <f t="shared" si="9"/>
        <v>77.136963987738369</v>
      </c>
    </row>
    <row r="42" spans="1:8" s="64" customFormat="1" ht="11.25" customHeight="1" x14ac:dyDescent="0.2">
      <c r="A42" s="68" t="s">
        <v>105</v>
      </c>
      <c r="B42" s="20">
        <v>24120.883000000002</v>
      </c>
      <c r="C42" s="21">
        <v>23465.200870000001</v>
      </c>
      <c r="D42" s="20">
        <v>247.95500000000001</v>
      </c>
      <c r="E42" s="21">
        <f t="shared" si="10"/>
        <v>23713.155870000002</v>
      </c>
      <c r="F42" s="21">
        <f t="shared" si="11"/>
        <v>407.72712999999931</v>
      </c>
      <c r="G42" s="21">
        <f t="shared" si="12"/>
        <v>655.68213000000105</v>
      </c>
      <c r="H42" s="22">
        <f t="shared" si="9"/>
        <v>98.309650894621072</v>
      </c>
    </row>
    <row r="43" spans="1:8" s="64" customFormat="1" ht="11.25" customHeight="1" x14ac:dyDescent="0.2">
      <c r="A43" s="68" t="s">
        <v>106</v>
      </c>
      <c r="B43" s="20">
        <v>43190</v>
      </c>
      <c r="C43" s="21">
        <v>8528.2381600000008</v>
      </c>
      <c r="D43" s="20">
        <v>18.12782</v>
      </c>
      <c r="E43" s="21">
        <f t="shared" si="10"/>
        <v>8546.3659800000005</v>
      </c>
      <c r="F43" s="21">
        <f t="shared" si="11"/>
        <v>34643.634019999998</v>
      </c>
      <c r="G43" s="21">
        <f t="shared" si="12"/>
        <v>34661.761839999999</v>
      </c>
      <c r="H43" s="22">
        <f t="shared" si="9"/>
        <v>19.787835100717761</v>
      </c>
    </row>
    <row r="44" spans="1:8" s="64" customFormat="1" ht="11.25" customHeight="1" x14ac:dyDescent="0.2">
      <c r="A44" s="68"/>
      <c r="B44" s="21"/>
      <c r="C44" s="21"/>
      <c r="D44" s="21"/>
      <c r="E44" s="21"/>
      <c r="F44" s="21"/>
      <c r="G44" s="21"/>
      <c r="H44" s="22"/>
    </row>
    <row r="45" spans="1:8" s="64" customFormat="1" ht="11.25" customHeight="1" x14ac:dyDescent="0.2">
      <c r="A45" s="66" t="s">
        <v>107</v>
      </c>
      <c r="B45" s="20">
        <v>8047219.214780001</v>
      </c>
      <c r="C45" s="21">
        <v>6546902.4607600002</v>
      </c>
      <c r="D45" s="20">
        <v>324249.51131999993</v>
      </c>
      <c r="E45" s="21">
        <f>SUM(C45:D45)</f>
        <v>6871151.9720799997</v>
      </c>
      <c r="F45" s="21">
        <f>B45-E45</f>
        <v>1176067.2427000012</v>
      </c>
      <c r="G45" s="21">
        <f>B45-C45</f>
        <v>1500316.7540200008</v>
      </c>
      <c r="H45" s="22">
        <f>E45/B45*100</f>
        <v>85.38542058677902</v>
      </c>
    </row>
    <row r="46" spans="1:8" s="64" customFormat="1" ht="11.25" customHeight="1" x14ac:dyDescent="0.2">
      <c r="A46" s="71"/>
      <c r="B46" s="23"/>
      <c r="C46" s="23"/>
      <c r="D46" s="23"/>
      <c r="E46" s="23"/>
      <c r="F46" s="23"/>
      <c r="G46" s="23"/>
      <c r="H46" s="19"/>
    </row>
    <row r="47" spans="1:8" s="64" customFormat="1" ht="11.25" customHeight="1" x14ac:dyDescent="0.2">
      <c r="A47" s="66" t="s">
        <v>108</v>
      </c>
      <c r="B47" s="20">
        <v>369661.63699999999</v>
      </c>
      <c r="C47" s="21">
        <v>207196.03133000003</v>
      </c>
      <c r="D47" s="20">
        <v>381.40715</v>
      </c>
      <c r="E47" s="21">
        <f>SUM(C47:D47)</f>
        <v>207577.43848000004</v>
      </c>
      <c r="F47" s="21">
        <f>B47-E47</f>
        <v>162084.19851999995</v>
      </c>
      <c r="G47" s="21">
        <f>B47-C47</f>
        <v>162465.60566999996</v>
      </c>
      <c r="H47" s="22">
        <f>E47/B47*100</f>
        <v>56.153362346334049</v>
      </c>
    </row>
    <row r="48" spans="1:8" s="64" customFormat="1" ht="11.25" customHeight="1" x14ac:dyDescent="0.2">
      <c r="A48" s="68"/>
      <c r="B48" s="23"/>
      <c r="C48" s="23"/>
      <c r="D48" s="23"/>
      <c r="E48" s="23"/>
      <c r="F48" s="23"/>
      <c r="G48" s="23"/>
      <c r="H48" s="19"/>
    </row>
    <row r="49" spans="1:8" s="64" customFormat="1" ht="11.25" customHeight="1" x14ac:dyDescent="0.2">
      <c r="A49" s="66" t="s">
        <v>109</v>
      </c>
      <c r="B49" s="25">
        <f t="shared" ref="B49:G49" si="13">SUM(B50:B55)</f>
        <v>2812901.5450000004</v>
      </c>
      <c r="C49" s="25">
        <f t="shared" si="13"/>
        <v>1856061.0064300003</v>
      </c>
      <c r="D49" s="25">
        <f t="shared" si="13"/>
        <v>139095.44030000002</v>
      </c>
      <c r="E49" s="25">
        <f t="shared" si="13"/>
        <v>1995156.4467300002</v>
      </c>
      <c r="F49" s="25">
        <f t="shared" si="13"/>
        <v>817745.09827000019</v>
      </c>
      <c r="G49" s="25">
        <f t="shared" si="13"/>
        <v>956840.53857000009</v>
      </c>
      <c r="H49" s="19">
        <f t="shared" ref="H49:H55" si="14">E49/B49*100</f>
        <v>70.928769273010587</v>
      </c>
    </row>
    <row r="50" spans="1:8" s="64" customFormat="1" ht="11.25" customHeight="1" x14ac:dyDescent="0.2">
      <c r="A50" s="68" t="s">
        <v>89</v>
      </c>
      <c r="B50" s="20">
        <v>2127155.3310000002</v>
      </c>
      <c r="C50" s="21">
        <v>1370583.0842500001</v>
      </c>
      <c r="D50" s="20">
        <v>105174.58530000001</v>
      </c>
      <c r="E50" s="21">
        <f t="shared" ref="E50:E55" si="15">SUM(C50:D50)</f>
        <v>1475757.66955</v>
      </c>
      <c r="F50" s="21">
        <f t="shared" ref="F50:F55" si="16">B50-E50</f>
        <v>651397.66145000025</v>
      </c>
      <c r="G50" s="21">
        <f t="shared" ref="G50:G55" si="17">B50-C50</f>
        <v>756572.24675000017</v>
      </c>
      <c r="H50" s="22">
        <f t="shared" si="14"/>
        <v>69.377052443848996</v>
      </c>
    </row>
    <row r="51" spans="1:8" s="64" customFormat="1" ht="11.25" customHeight="1" x14ac:dyDescent="0.2">
      <c r="A51" s="68" t="s">
        <v>110</v>
      </c>
      <c r="B51" s="20">
        <v>340519.538</v>
      </c>
      <c r="C51" s="21">
        <v>243404.81976000004</v>
      </c>
      <c r="D51" s="20">
        <v>15387.589889999999</v>
      </c>
      <c r="E51" s="21">
        <f t="shared" si="15"/>
        <v>258792.40965000005</v>
      </c>
      <c r="F51" s="21">
        <f t="shared" si="16"/>
        <v>81727.128349999955</v>
      </c>
      <c r="G51" s="21">
        <f t="shared" si="17"/>
        <v>97114.718239999958</v>
      </c>
      <c r="H51" s="22">
        <f t="shared" si="14"/>
        <v>75.999283673995834</v>
      </c>
    </row>
    <row r="52" spans="1:8" s="64" customFormat="1" ht="11.25" customHeight="1" x14ac:dyDescent="0.2">
      <c r="A52" s="68" t="s">
        <v>111</v>
      </c>
      <c r="B52" s="20">
        <v>154140.67600000001</v>
      </c>
      <c r="C52" s="21">
        <v>111678.99785000001</v>
      </c>
      <c r="D52" s="20">
        <v>8750.1397100000013</v>
      </c>
      <c r="E52" s="21">
        <f t="shared" si="15"/>
        <v>120429.13756000002</v>
      </c>
      <c r="F52" s="21">
        <f t="shared" si="16"/>
        <v>33711.538439999989</v>
      </c>
      <c r="G52" s="21">
        <f t="shared" si="17"/>
        <v>42461.678149999992</v>
      </c>
      <c r="H52" s="22">
        <f t="shared" si="14"/>
        <v>78.129369018726763</v>
      </c>
    </row>
    <row r="53" spans="1:8" s="64" customFormat="1" ht="11.25" customHeight="1" x14ac:dyDescent="0.2">
      <c r="A53" s="68" t="s">
        <v>112</v>
      </c>
      <c r="B53" s="20">
        <v>160930</v>
      </c>
      <c r="C53" s="21">
        <v>105835.23943</v>
      </c>
      <c r="D53" s="20">
        <v>9325.5478599999988</v>
      </c>
      <c r="E53" s="21">
        <f t="shared" si="15"/>
        <v>115160.78729000001</v>
      </c>
      <c r="F53" s="21">
        <f t="shared" si="16"/>
        <v>45769.212709999993</v>
      </c>
      <c r="G53" s="21">
        <f t="shared" si="17"/>
        <v>55094.760569999999</v>
      </c>
      <c r="H53" s="22">
        <f t="shared" si="14"/>
        <v>71.559552159323943</v>
      </c>
    </row>
    <row r="54" spans="1:8" s="64" customFormat="1" ht="11.25" customHeight="1" x14ac:dyDescent="0.2">
      <c r="A54" s="68" t="s">
        <v>113</v>
      </c>
      <c r="B54" s="20">
        <v>16901</v>
      </c>
      <c r="C54" s="21">
        <v>16644.902979999999</v>
      </c>
      <c r="D54" s="20">
        <v>114.40509</v>
      </c>
      <c r="E54" s="21">
        <f t="shared" si="15"/>
        <v>16759.308069999999</v>
      </c>
      <c r="F54" s="21">
        <f t="shared" si="16"/>
        <v>141.69193000000087</v>
      </c>
      <c r="G54" s="21">
        <f t="shared" si="17"/>
        <v>256.09702000000107</v>
      </c>
      <c r="H54" s="22">
        <f t="shared" si="14"/>
        <v>99.16163582036566</v>
      </c>
    </row>
    <row r="55" spans="1:8" s="64" customFormat="1" ht="11.25" customHeight="1" x14ac:dyDescent="0.2">
      <c r="A55" s="68" t="s">
        <v>114</v>
      </c>
      <c r="B55" s="20">
        <v>13255</v>
      </c>
      <c r="C55" s="21">
        <v>7913.96216</v>
      </c>
      <c r="D55" s="20">
        <v>343.17245000000003</v>
      </c>
      <c r="E55" s="21">
        <f t="shared" si="15"/>
        <v>8257.134610000001</v>
      </c>
      <c r="F55" s="21">
        <f t="shared" si="16"/>
        <v>4997.865389999999</v>
      </c>
      <c r="G55" s="21">
        <f t="shared" si="17"/>
        <v>5341.03784</v>
      </c>
      <c r="H55" s="22">
        <f t="shared" si="14"/>
        <v>62.294489701999254</v>
      </c>
    </row>
    <row r="56" spans="1:8" s="64" customFormat="1" ht="11.25" customHeight="1" x14ac:dyDescent="0.2">
      <c r="A56" s="68"/>
      <c r="B56" s="23"/>
      <c r="C56" s="23"/>
      <c r="D56" s="23"/>
      <c r="E56" s="23"/>
      <c r="F56" s="23"/>
      <c r="G56" s="23"/>
      <c r="H56" s="19"/>
    </row>
    <row r="57" spans="1:8" s="64" customFormat="1" ht="11.25" customHeight="1" x14ac:dyDescent="0.2">
      <c r="A57" s="66" t="s">
        <v>115</v>
      </c>
      <c r="B57" s="26">
        <f t="shared" ref="B57:G57" si="18">SUM(B58:B67)</f>
        <v>3483461.2389999996</v>
      </c>
      <c r="C57" s="26">
        <f t="shared" si="18"/>
        <v>2630233.0378899844</v>
      </c>
      <c r="D57" s="26">
        <f t="shared" si="18"/>
        <v>230988.66892000003</v>
      </c>
      <c r="E57" s="26">
        <f t="shared" si="18"/>
        <v>2861221.7068099841</v>
      </c>
      <c r="F57" s="26">
        <f t="shared" si="18"/>
        <v>622239.53219001566</v>
      </c>
      <c r="G57" s="26">
        <f t="shared" si="18"/>
        <v>853228.20111001586</v>
      </c>
      <c r="H57" s="19">
        <f t="shared" ref="H57:H67" si="19">E57/B57*100</f>
        <v>82.137320053297273</v>
      </c>
    </row>
    <row r="58" spans="1:8" s="64" customFormat="1" ht="11.25" customHeight="1" x14ac:dyDescent="0.2">
      <c r="A58" s="68" t="s">
        <v>116</v>
      </c>
      <c r="B58" s="20">
        <v>156851.28259000028</v>
      </c>
      <c r="C58" s="21">
        <v>86302.454529984199</v>
      </c>
      <c r="D58" s="20">
        <v>14838.778809999978</v>
      </c>
      <c r="E58" s="21">
        <f t="shared" ref="E58:E67" si="20">SUM(C58:D58)</f>
        <v>101141.23333998417</v>
      </c>
      <c r="F58" s="21">
        <f t="shared" ref="F58:F67" si="21">B58-E58</f>
        <v>55710.049250016105</v>
      </c>
      <c r="G58" s="21">
        <f t="shared" ref="G58:G67" si="22">B58-C58</f>
        <v>70548.82806001608</v>
      </c>
      <c r="H58" s="22">
        <f t="shared" si="19"/>
        <v>64.482248197077993</v>
      </c>
    </row>
    <row r="59" spans="1:8" s="64" customFormat="1" ht="11.25" customHeight="1" x14ac:dyDescent="0.2">
      <c r="A59" s="68" t="s">
        <v>117</v>
      </c>
      <c r="B59" s="20">
        <v>1464581.338</v>
      </c>
      <c r="C59" s="21">
        <v>1252554.9333299999</v>
      </c>
      <c r="D59" s="20">
        <v>114816.67934</v>
      </c>
      <c r="E59" s="21">
        <f t="shared" si="20"/>
        <v>1367371.6126699999</v>
      </c>
      <c r="F59" s="21">
        <f t="shared" si="21"/>
        <v>97209.725330000045</v>
      </c>
      <c r="G59" s="21">
        <f t="shared" si="22"/>
        <v>212026.40467000008</v>
      </c>
      <c r="H59" s="22">
        <f t="shared" si="19"/>
        <v>93.362627065646791</v>
      </c>
    </row>
    <row r="60" spans="1:8" s="64" customFormat="1" ht="11.25" customHeight="1" x14ac:dyDescent="0.2">
      <c r="A60" s="68" t="s">
        <v>118</v>
      </c>
      <c r="B60" s="20">
        <v>1375679.9099999997</v>
      </c>
      <c r="C60" s="21">
        <v>945257.48245000001</v>
      </c>
      <c r="D60" s="20">
        <v>84912.925060000009</v>
      </c>
      <c r="E60" s="21">
        <f t="shared" si="20"/>
        <v>1030170.40751</v>
      </c>
      <c r="F60" s="21">
        <f t="shared" si="21"/>
        <v>345509.50248999964</v>
      </c>
      <c r="G60" s="21">
        <f t="shared" si="22"/>
        <v>430422.42754999967</v>
      </c>
      <c r="H60" s="22">
        <f t="shared" si="19"/>
        <v>74.884455317080295</v>
      </c>
    </row>
    <row r="61" spans="1:8" s="64" customFormat="1" ht="11.25" customHeight="1" x14ac:dyDescent="0.2">
      <c r="A61" s="68" t="s">
        <v>119</v>
      </c>
      <c r="B61" s="20">
        <v>38362.118000000002</v>
      </c>
      <c r="C61" s="21">
        <v>30639.919769999997</v>
      </c>
      <c r="D61" s="20">
        <v>1689.9385100000002</v>
      </c>
      <c r="E61" s="21">
        <f t="shared" si="20"/>
        <v>32329.858279999997</v>
      </c>
      <c r="F61" s="21">
        <f t="shared" si="21"/>
        <v>6032.2597200000055</v>
      </c>
      <c r="G61" s="21">
        <f t="shared" si="22"/>
        <v>7722.1982300000054</v>
      </c>
      <c r="H61" s="22">
        <f t="shared" si="19"/>
        <v>84.275477907658797</v>
      </c>
    </row>
    <row r="62" spans="1:8" s="64" customFormat="1" ht="11.25" customHeight="1" x14ac:dyDescent="0.2">
      <c r="A62" s="68" t="s">
        <v>120</v>
      </c>
      <c r="B62" s="20">
        <v>254574.68040999997</v>
      </c>
      <c r="C62" s="21">
        <v>158455.55059999996</v>
      </c>
      <c r="D62" s="20">
        <v>3058.3938900000003</v>
      </c>
      <c r="E62" s="21">
        <f t="shared" si="20"/>
        <v>161513.94448999997</v>
      </c>
      <c r="F62" s="21">
        <f t="shared" si="21"/>
        <v>93060.735920000006</v>
      </c>
      <c r="G62" s="21">
        <f t="shared" si="22"/>
        <v>96119.129810000013</v>
      </c>
      <c r="H62" s="22">
        <f t="shared" si="19"/>
        <v>63.444622312744158</v>
      </c>
    </row>
    <row r="63" spans="1:8" s="64" customFormat="1" ht="11.25" customHeight="1" x14ac:dyDescent="0.2">
      <c r="A63" s="68" t="s">
        <v>121</v>
      </c>
      <c r="B63" s="20">
        <v>2686</v>
      </c>
      <c r="C63" s="21">
        <v>2237.9676899999999</v>
      </c>
      <c r="D63" s="20">
        <v>23.55856</v>
      </c>
      <c r="E63" s="21">
        <f t="shared" si="20"/>
        <v>2261.5262499999999</v>
      </c>
      <c r="F63" s="21">
        <f t="shared" si="21"/>
        <v>424.47375000000011</v>
      </c>
      <c r="G63" s="21">
        <f t="shared" si="22"/>
        <v>448.03231000000005</v>
      </c>
      <c r="H63" s="22">
        <f t="shared" si="19"/>
        <v>84.19680752047654</v>
      </c>
    </row>
    <row r="64" spans="1:8" s="64" customFormat="1" ht="11.25" customHeight="1" x14ac:dyDescent="0.2">
      <c r="A64" s="68" t="s">
        <v>122</v>
      </c>
      <c r="B64" s="20">
        <v>72711.198999999993</v>
      </c>
      <c r="C64" s="21">
        <v>55201.60194</v>
      </c>
      <c r="D64" s="20">
        <v>9103.1566600000006</v>
      </c>
      <c r="E64" s="21">
        <f t="shared" si="20"/>
        <v>64304.758600000001</v>
      </c>
      <c r="F64" s="21">
        <f t="shared" si="21"/>
        <v>8406.4403999999922</v>
      </c>
      <c r="G64" s="21">
        <f t="shared" si="22"/>
        <v>17509.597059999993</v>
      </c>
      <c r="H64" s="22">
        <f t="shared" si="19"/>
        <v>88.438589219248058</v>
      </c>
    </row>
    <row r="65" spans="1:8" s="64" customFormat="1" ht="11.25" customHeight="1" x14ac:dyDescent="0.2">
      <c r="A65" s="68" t="s">
        <v>123</v>
      </c>
      <c r="B65" s="20">
        <v>9452.7109999999993</v>
      </c>
      <c r="C65" s="21">
        <v>6359.68343</v>
      </c>
      <c r="D65" s="20">
        <v>968.05875000000003</v>
      </c>
      <c r="E65" s="21">
        <f t="shared" si="20"/>
        <v>7327.7421800000002</v>
      </c>
      <c r="F65" s="21">
        <f t="shared" si="21"/>
        <v>2124.9688199999991</v>
      </c>
      <c r="G65" s="21">
        <f t="shared" si="22"/>
        <v>3093.0275699999993</v>
      </c>
      <c r="H65" s="22">
        <f t="shared" si="19"/>
        <v>77.520006482796319</v>
      </c>
    </row>
    <row r="66" spans="1:8" s="64" customFormat="1" ht="11.25" customHeight="1" x14ac:dyDescent="0.2">
      <c r="A66" s="70" t="s">
        <v>124</v>
      </c>
      <c r="B66" s="20">
        <v>13281</v>
      </c>
      <c r="C66" s="21">
        <v>7027.5791200000003</v>
      </c>
      <c r="D66" s="20">
        <v>1420.8473700000002</v>
      </c>
      <c r="E66" s="21">
        <f t="shared" si="20"/>
        <v>8448.4264899999998</v>
      </c>
      <c r="F66" s="21">
        <f t="shared" si="21"/>
        <v>4832.5735100000002</v>
      </c>
      <c r="G66" s="21">
        <f t="shared" si="22"/>
        <v>6253.4208799999997</v>
      </c>
      <c r="H66" s="22">
        <f t="shared" si="19"/>
        <v>63.612879225961905</v>
      </c>
    </row>
    <row r="67" spans="1:8" s="64" customFormat="1" ht="11.25" customHeight="1" x14ac:dyDescent="0.2">
      <c r="A67" s="68" t="s">
        <v>125</v>
      </c>
      <c r="B67" s="20">
        <v>95281</v>
      </c>
      <c r="C67" s="21">
        <v>86195.865030000001</v>
      </c>
      <c r="D67" s="20">
        <v>156.33197000000001</v>
      </c>
      <c r="E67" s="21">
        <f t="shared" si="20"/>
        <v>86352.197</v>
      </c>
      <c r="F67" s="21">
        <f t="shared" si="21"/>
        <v>8928.8029999999999</v>
      </c>
      <c r="G67" s="21">
        <f t="shared" si="22"/>
        <v>9085.1349699999992</v>
      </c>
      <c r="H67" s="22">
        <f t="shared" si="19"/>
        <v>90.628978495187923</v>
      </c>
    </row>
    <row r="68" spans="1:8" s="64" customFormat="1" ht="11.25" customHeight="1" x14ac:dyDescent="0.2">
      <c r="A68" s="68"/>
      <c r="B68" s="23"/>
      <c r="C68" s="23"/>
      <c r="D68" s="23"/>
      <c r="E68" s="23"/>
      <c r="F68" s="23"/>
      <c r="G68" s="23"/>
      <c r="H68" s="19"/>
    </row>
    <row r="69" spans="1:8" s="64" customFormat="1" ht="11.25" customHeight="1" x14ac:dyDescent="0.2">
      <c r="A69" s="66" t="s">
        <v>126</v>
      </c>
      <c r="B69" s="25">
        <f t="shared" ref="B69:G69" si="23">SUM(B70:B73)</f>
        <v>2830397.4180000001</v>
      </c>
      <c r="C69" s="25">
        <f t="shared" si="23"/>
        <v>761308.18894000014</v>
      </c>
      <c r="D69" s="25">
        <f t="shared" si="23"/>
        <v>5556.7446600000012</v>
      </c>
      <c r="E69" s="25">
        <f t="shared" si="23"/>
        <v>766864.93360000011</v>
      </c>
      <c r="F69" s="25">
        <f t="shared" si="23"/>
        <v>2063532.4843999997</v>
      </c>
      <c r="G69" s="25">
        <f t="shared" si="23"/>
        <v>2069089.22906</v>
      </c>
      <c r="H69" s="19">
        <f>E69/B69*100</f>
        <v>27.093896027571919</v>
      </c>
    </row>
    <row r="70" spans="1:8" s="64" customFormat="1" ht="11.25" customHeight="1" x14ac:dyDescent="0.2">
      <c r="A70" s="68" t="s">
        <v>89</v>
      </c>
      <c r="B70" s="20">
        <v>2812173.1710000001</v>
      </c>
      <c r="C70" s="21">
        <v>747667.38849000004</v>
      </c>
      <c r="D70" s="20">
        <v>5041.4141900000004</v>
      </c>
      <c r="E70" s="21">
        <f>SUM(C70:D70)</f>
        <v>752708.80268000008</v>
      </c>
      <c r="F70" s="21">
        <f>B70-E70</f>
        <v>2059464.3683199999</v>
      </c>
      <c r="G70" s="21">
        <f>B70-C70</f>
        <v>2064505.78251</v>
      </c>
      <c r="H70" s="22">
        <f>E70/B70*100</f>
        <v>26.766090027533373</v>
      </c>
    </row>
    <row r="71" spans="1:8" s="64" customFormat="1" ht="11.25" customHeight="1" x14ac:dyDescent="0.2">
      <c r="A71" s="68" t="s">
        <v>127</v>
      </c>
      <c r="B71" s="20">
        <v>14369.671</v>
      </c>
      <c r="C71" s="21">
        <v>10973.00577</v>
      </c>
      <c r="D71" s="20">
        <v>438.52378999999996</v>
      </c>
      <c r="E71" s="21">
        <f>SUM(C71:D71)</f>
        <v>11411.529559999999</v>
      </c>
      <c r="F71" s="21">
        <f>B71-E71</f>
        <v>2958.1414400000012</v>
      </c>
      <c r="G71" s="21">
        <f>B71-C71</f>
        <v>3396.6652300000005</v>
      </c>
      <c r="H71" s="22">
        <f>E71/B71*100</f>
        <v>79.413993264007217</v>
      </c>
    </row>
    <row r="72" spans="1:8" s="64" customFormat="1" ht="11.25" customHeight="1" x14ac:dyDescent="0.2">
      <c r="A72" s="68" t="s">
        <v>128</v>
      </c>
      <c r="B72" s="20">
        <v>874.57600000000002</v>
      </c>
      <c r="C72" s="21">
        <v>583.08258000000001</v>
      </c>
      <c r="D72" s="20">
        <v>30.822749999999999</v>
      </c>
      <c r="E72" s="21">
        <f>SUM(C72:D72)</f>
        <v>613.90533000000005</v>
      </c>
      <c r="F72" s="21">
        <f>B72-E72</f>
        <v>260.67066999999997</v>
      </c>
      <c r="G72" s="21">
        <f>B72-C72</f>
        <v>291.49342000000001</v>
      </c>
      <c r="H72" s="22">
        <f>E72/B72*100</f>
        <v>70.194623451821229</v>
      </c>
    </row>
    <row r="73" spans="1:8" s="64" customFormat="1" ht="11.25" customHeight="1" x14ac:dyDescent="0.2">
      <c r="A73" s="68" t="s">
        <v>129</v>
      </c>
      <c r="B73" s="20">
        <v>2980</v>
      </c>
      <c r="C73" s="21">
        <v>2084.7121000000002</v>
      </c>
      <c r="D73" s="20">
        <v>45.983930000000001</v>
      </c>
      <c r="E73" s="21">
        <f>SUM(C73:D73)</f>
        <v>2130.6960300000001</v>
      </c>
      <c r="F73" s="21">
        <f>B73-E73</f>
        <v>849.30396999999994</v>
      </c>
      <c r="G73" s="21">
        <f>B73-C73</f>
        <v>895.28789999999981</v>
      </c>
      <c r="H73" s="22">
        <f>E73/B73*100</f>
        <v>71.499866778523497</v>
      </c>
    </row>
    <row r="74" spans="1:8" s="64" customFormat="1" ht="11.25" customHeight="1" x14ac:dyDescent="0.2">
      <c r="A74" s="68"/>
      <c r="B74" s="23"/>
      <c r="C74" s="23"/>
      <c r="D74" s="23"/>
      <c r="E74" s="23"/>
      <c r="F74" s="23"/>
      <c r="G74" s="23"/>
      <c r="H74" s="19"/>
    </row>
    <row r="75" spans="1:8" s="64" customFormat="1" ht="11.25" customHeight="1" x14ac:dyDescent="0.2">
      <c r="A75" s="66" t="s">
        <v>130</v>
      </c>
      <c r="B75" s="25">
        <f t="shared" ref="B75:G75" si="24">SUM(B76:B78)</f>
        <v>9417331.7329900004</v>
      </c>
      <c r="C75" s="25">
        <f t="shared" si="24"/>
        <v>6756536.8051499994</v>
      </c>
      <c r="D75" s="25">
        <f t="shared" si="24"/>
        <v>565025.26429999992</v>
      </c>
      <c r="E75" s="25">
        <f t="shared" si="24"/>
        <v>7321562.0694499984</v>
      </c>
      <c r="F75" s="25">
        <f t="shared" si="24"/>
        <v>2095769.6635400022</v>
      </c>
      <c r="G75" s="25">
        <f t="shared" si="24"/>
        <v>2660794.9278400019</v>
      </c>
      <c r="H75" s="19">
        <f>E75/B75*100</f>
        <v>77.745610721152801</v>
      </c>
    </row>
    <row r="76" spans="1:8" s="64" customFormat="1" ht="11.25" customHeight="1" x14ac:dyDescent="0.2">
      <c r="A76" s="68" t="s">
        <v>131</v>
      </c>
      <c r="B76" s="20">
        <v>9283304.2609900013</v>
      </c>
      <c r="C76" s="21">
        <v>6672460.1713799993</v>
      </c>
      <c r="D76" s="20">
        <v>557789.72080999997</v>
      </c>
      <c r="E76" s="21">
        <f>SUM(C76:D76)</f>
        <v>7230249.8921899991</v>
      </c>
      <c r="F76" s="21">
        <f>B76-E76</f>
        <v>2053054.3688000022</v>
      </c>
      <c r="G76" s="21">
        <f>B76-C76</f>
        <v>2610844.089610002</v>
      </c>
      <c r="H76" s="22">
        <f>E76/B76*100</f>
        <v>77.884443824304242</v>
      </c>
    </row>
    <row r="77" spans="1:8" s="64" customFormat="1" ht="11.25" customHeight="1" x14ac:dyDescent="0.2">
      <c r="A77" s="68" t="s">
        <v>132</v>
      </c>
      <c r="B77" s="20">
        <v>62308.472000000002</v>
      </c>
      <c r="C77" s="21">
        <v>42658.180380000005</v>
      </c>
      <c r="D77" s="20">
        <v>3808.9110599999995</v>
      </c>
      <c r="E77" s="21">
        <f>SUM(C77:D77)</f>
        <v>46467.091440000004</v>
      </c>
      <c r="F77" s="21">
        <f>B77-E77</f>
        <v>15841.380559999998</v>
      </c>
      <c r="G77" s="21">
        <f>B77-C77</f>
        <v>19650.291619999996</v>
      </c>
      <c r="H77" s="22">
        <f>E77/B77*100</f>
        <v>74.575880210960719</v>
      </c>
    </row>
    <row r="78" spans="1:8" s="64" customFormat="1" ht="11.25" customHeight="1" x14ac:dyDescent="0.2">
      <c r="A78" s="68" t="s">
        <v>133</v>
      </c>
      <c r="B78" s="20">
        <v>71719</v>
      </c>
      <c r="C78" s="21">
        <v>41418.453390000002</v>
      </c>
      <c r="D78" s="20">
        <v>3426.6324300000001</v>
      </c>
      <c r="E78" s="21">
        <f>SUM(C78:D78)</f>
        <v>44845.08582</v>
      </c>
      <c r="F78" s="21">
        <f>B78-E78</f>
        <v>26873.91418</v>
      </c>
      <c r="G78" s="21">
        <f>B78-C78</f>
        <v>30300.546609999998</v>
      </c>
      <c r="H78" s="22">
        <f>E78/B78*100</f>
        <v>62.528877731145158</v>
      </c>
    </row>
    <row r="79" spans="1:8" s="64" customFormat="1" ht="11.25" customHeight="1" x14ac:dyDescent="0.2">
      <c r="A79" s="68"/>
      <c r="B79" s="23"/>
      <c r="C79" s="23"/>
      <c r="D79" s="23"/>
      <c r="E79" s="23"/>
      <c r="F79" s="23"/>
      <c r="G79" s="23"/>
      <c r="H79" s="19"/>
    </row>
    <row r="80" spans="1:8" s="64" customFormat="1" ht="11.25" customHeight="1" x14ac:dyDescent="0.2">
      <c r="A80" s="66" t="s">
        <v>134</v>
      </c>
      <c r="B80" s="25">
        <f t="shared" ref="B80:G80" si="25">SUM(B81:B84)</f>
        <v>962514.62</v>
      </c>
      <c r="C80" s="25">
        <f t="shared" si="25"/>
        <v>414128.50107</v>
      </c>
      <c r="D80" s="25">
        <f t="shared" si="25"/>
        <v>219312.22611000002</v>
      </c>
      <c r="E80" s="25">
        <f t="shared" si="25"/>
        <v>633440.72718000005</v>
      </c>
      <c r="F80" s="25">
        <f t="shared" si="25"/>
        <v>329073.89282000001</v>
      </c>
      <c r="G80" s="25">
        <f t="shared" si="25"/>
        <v>548386.11893000011</v>
      </c>
      <c r="H80" s="19">
        <f>E80/B80*100</f>
        <v>65.811023959303611</v>
      </c>
    </row>
    <row r="81" spans="1:8" s="64" customFormat="1" ht="11.25" customHeight="1" x14ac:dyDescent="0.2">
      <c r="A81" s="68" t="s">
        <v>101</v>
      </c>
      <c r="B81" s="20">
        <v>881381.62</v>
      </c>
      <c r="C81" s="21">
        <v>353035.95136000001</v>
      </c>
      <c r="D81" s="20">
        <v>214875.9596</v>
      </c>
      <c r="E81" s="21">
        <f>SUM(C81:D81)</f>
        <v>567911.91096000001</v>
      </c>
      <c r="F81" s="21">
        <f>B81-E81</f>
        <v>313469.70903999999</v>
      </c>
      <c r="G81" s="21">
        <f>B81-C81</f>
        <v>528345.66864000005</v>
      </c>
      <c r="H81" s="22">
        <f>E81/B81*100</f>
        <v>64.434281141465149</v>
      </c>
    </row>
    <row r="82" spans="1:8" s="64" customFormat="1" ht="11.25" customHeight="1" x14ac:dyDescent="0.2">
      <c r="A82" s="68" t="s">
        <v>135</v>
      </c>
      <c r="B82" s="20">
        <v>0</v>
      </c>
      <c r="C82" s="21">
        <v>0</v>
      </c>
      <c r="D82" s="20">
        <v>0</v>
      </c>
      <c r="E82" s="21">
        <f>SUM(C82:D82)</f>
        <v>0</v>
      </c>
      <c r="F82" s="21">
        <f>B82-E82</f>
        <v>0</v>
      </c>
      <c r="G82" s="21">
        <f>B82-C82</f>
        <v>0</v>
      </c>
      <c r="H82" s="22"/>
    </row>
    <row r="83" spans="1:8" s="64" customFormat="1" ht="11.25" customHeight="1" x14ac:dyDescent="0.2">
      <c r="A83" s="68" t="s">
        <v>136</v>
      </c>
      <c r="B83" s="20">
        <v>20635</v>
      </c>
      <c r="C83" s="21">
        <v>11231.026400000001</v>
      </c>
      <c r="D83" s="20">
        <v>149.32026000000002</v>
      </c>
      <c r="E83" s="21">
        <f>SUM(C83:D83)</f>
        <v>11380.346660000001</v>
      </c>
      <c r="F83" s="21">
        <f>B83-E83</f>
        <v>9254.6533399999989</v>
      </c>
      <c r="G83" s="21">
        <f>B83-C83</f>
        <v>9403.9735999999994</v>
      </c>
      <c r="H83" s="22">
        <f>E83/B83*100</f>
        <v>55.150698618851465</v>
      </c>
    </row>
    <row r="84" spans="1:8" s="64" customFormat="1" ht="11.25" customHeight="1" x14ac:dyDescent="0.2">
      <c r="A84" s="68" t="s">
        <v>137</v>
      </c>
      <c r="B84" s="20">
        <v>60498</v>
      </c>
      <c r="C84" s="21">
        <v>49861.523310000004</v>
      </c>
      <c r="D84" s="20">
        <v>4286.94625</v>
      </c>
      <c r="E84" s="21">
        <f>SUM(C84:D84)</f>
        <v>54148.469560000005</v>
      </c>
      <c r="F84" s="21">
        <f>B84-E84</f>
        <v>6349.530439999995</v>
      </c>
      <c r="G84" s="21">
        <f>B84-C84</f>
        <v>10636.476689999996</v>
      </c>
      <c r="H84" s="22">
        <f>E84/B84*100</f>
        <v>89.504561406988671</v>
      </c>
    </row>
    <row r="85" spans="1:8" s="64" customFormat="1" ht="11.25" customHeight="1" x14ac:dyDescent="0.2">
      <c r="A85" s="27"/>
      <c r="B85" s="20"/>
      <c r="C85" s="21"/>
      <c r="D85" s="20"/>
      <c r="E85" s="21"/>
      <c r="F85" s="21"/>
      <c r="G85" s="21"/>
      <c r="H85" s="22"/>
    </row>
    <row r="86" spans="1:8" s="64" customFormat="1" ht="11.25" customHeight="1" x14ac:dyDescent="0.2">
      <c r="A86" s="66" t="s">
        <v>138</v>
      </c>
      <c r="B86" s="25">
        <f t="shared" ref="B86:G86" si="26">SUM(B87:B93)</f>
        <v>33246381.286000002</v>
      </c>
      <c r="C86" s="25">
        <f t="shared" si="26"/>
        <v>29958885.233789999</v>
      </c>
      <c r="D86" s="25">
        <f t="shared" si="26"/>
        <v>755270.39143000008</v>
      </c>
      <c r="E86" s="25">
        <f t="shared" si="26"/>
        <v>30714155.625219997</v>
      </c>
      <c r="F86" s="25">
        <f t="shared" si="26"/>
        <v>2532225.660780001</v>
      </c>
      <c r="G86" s="25">
        <f t="shared" si="26"/>
        <v>3287496.0522100013</v>
      </c>
      <c r="H86" s="19">
        <f t="shared" ref="H86:H93" si="27">E86/B86*100</f>
        <v>92.383454791675874</v>
      </c>
    </row>
    <row r="87" spans="1:8" s="64" customFormat="1" ht="11.25" customHeight="1" x14ac:dyDescent="0.2">
      <c r="A87" s="68" t="s">
        <v>116</v>
      </c>
      <c r="B87" s="20">
        <v>871397.85543000011</v>
      </c>
      <c r="C87" s="21">
        <v>691449.39552999998</v>
      </c>
      <c r="D87" s="20">
        <v>54080.942790000008</v>
      </c>
      <c r="E87" s="21">
        <f t="shared" ref="E87:E93" si="28">SUM(C87:D87)</f>
        <v>745530.33831999998</v>
      </c>
      <c r="F87" s="21">
        <f t="shared" ref="F87:F93" si="29">B87-E87</f>
        <v>125867.51711000013</v>
      </c>
      <c r="G87" s="21">
        <f t="shared" ref="G87:G93" si="30">B87-C87</f>
        <v>179948.45990000013</v>
      </c>
      <c r="H87" s="22">
        <f t="shared" si="27"/>
        <v>85.555677429583582</v>
      </c>
    </row>
    <row r="88" spans="1:8" s="64" customFormat="1" ht="11.25" customHeight="1" x14ac:dyDescent="0.2">
      <c r="A88" s="68" t="s">
        <v>139</v>
      </c>
      <c r="B88" s="20">
        <v>3245472.463</v>
      </c>
      <c r="C88" s="21">
        <v>2781097.8746500001</v>
      </c>
      <c r="D88" s="20">
        <v>60286.565149999995</v>
      </c>
      <c r="E88" s="21">
        <f t="shared" si="28"/>
        <v>2841384.4398000003</v>
      </c>
      <c r="F88" s="21">
        <f t="shared" si="29"/>
        <v>404088.0231999997</v>
      </c>
      <c r="G88" s="21">
        <f t="shared" si="30"/>
        <v>464374.58834999986</v>
      </c>
      <c r="H88" s="22">
        <f t="shared" si="27"/>
        <v>87.549177267507147</v>
      </c>
    </row>
    <row r="89" spans="1:8" s="64" customFormat="1" ht="11.25" customHeight="1" x14ac:dyDescent="0.2">
      <c r="A89" s="68" t="s">
        <v>140</v>
      </c>
      <c r="B89" s="20">
        <v>2408208.2549999999</v>
      </c>
      <c r="C89" s="21">
        <v>2184787.8728299993</v>
      </c>
      <c r="D89" s="20">
        <v>78668.046749999994</v>
      </c>
      <c r="E89" s="21">
        <f t="shared" si="28"/>
        <v>2263455.9195799995</v>
      </c>
      <c r="F89" s="21">
        <f t="shared" si="29"/>
        <v>144752.33542000037</v>
      </c>
      <c r="G89" s="21">
        <f t="shared" si="30"/>
        <v>223420.38217000058</v>
      </c>
      <c r="H89" s="22">
        <f t="shared" si="27"/>
        <v>93.989210230491452</v>
      </c>
    </row>
    <row r="90" spans="1:8" s="64" customFormat="1" ht="11.25" customHeight="1" x14ac:dyDescent="0.2">
      <c r="A90" s="68" t="s">
        <v>141</v>
      </c>
      <c r="B90" s="20">
        <v>25942.333999999999</v>
      </c>
      <c r="C90" s="21">
        <v>11307.34518</v>
      </c>
      <c r="D90" s="20">
        <v>2767.7094500000003</v>
      </c>
      <c r="E90" s="21">
        <f t="shared" si="28"/>
        <v>14075.054630000001</v>
      </c>
      <c r="F90" s="21">
        <f t="shared" si="29"/>
        <v>11867.279369999998</v>
      </c>
      <c r="G90" s="21">
        <f t="shared" si="30"/>
        <v>14634.988819999999</v>
      </c>
      <c r="H90" s="22">
        <f t="shared" si="27"/>
        <v>54.255159269786603</v>
      </c>
    </row>
    <row r="91" spans="1:8" s="64" customFormat="1" ht="11.25" customHeight="1" x14ac:dyDescent="0.2">
      <c r="A91" s="68" t="s">
        <v>142</v>
      </c>
      <c r="B91" s="20">
        <v>212817.79800000001</v>
      </c>
      <c r="C91" s="21">
        <v>155745.43906</v>
      </c>
      <c r="D91" s="20">
        <v>13712.074409999997</v>
      </c>
      <c r="E91" s="21">
        <f t="shared" si="28"/>
        <v>169457.51347000001</v>
      </c>
      <c r="F91" s="21">
        <f t="shared" si="29"/>
        <v>43360.284530000004</v>
      </c>
      <c r="G91" s="21">
        <f t="shared" si="30"/>
        <v>57072.358940000006</v>
      </c>
      <c r="H91" s="22">
        <f t="shared" si="27"/>
        <v>79.625630498253713</v>
      </c>
    </row>
    <row r="92" spans="1:8" s="64" customFormat="1" ht="11.25" customHeight="1" x14ac:dyDescent="0.2">
      <c r="A92" s="68" t="s">
        <v>143</v>
      </c>
      <c r="B92" s="20">
        <v>26241765.30957</v>
      </c>
      <c r="C92" s="21">
        <v>23963563.581039999</v>
      </c>
      <c r="D92" s="20">
        <v>486413.89043000003</v>
      </c>
      <c r="E92" s="21">
        <f t="shared" si="28"/>
        <v>24449977.471469998</v>
      </c>
      <c r="F92" s="21">
        <f t="shared" si="29"/>
        <v>1791787.8381000012</v>
      </c>
      <c r="G92" s="21">
        <f t="shared" si="30"/>
        <v>2278201.7285300009</v>
      </c>
      <c r="H92" s="22">
        <f t="shared" si="27"/>
        <v>93.171999608400725</v>
      </c>
    </row>
    <row r="93" spans="1:8" s="64" customFormat="1" ht="11.25" customHeight="1" x14ac:dyDescent="0.2">
      <c r="A93" s="68" t="s">
        <v>144</v>
      </c>
      <c r="B93" s="20">
        <v>240777.27100000001</v>
      </c>
      <c r="C93" s="21">
        <v>170933.7255</v>
      </c>
      <c r="D93" s="20">
        <v>59341.162450000003</v>
      </c>
      <c r="E93" s="21">
        <f t="shared" si="28"/>
        <v>230274.88795</v>
      </c>
      <c r="F93" s="21">
        <f t="shared" si="29"/>
        <v>10502.383050000004</v>
      </c>
      <c r="G93" s="21">
        <f t="shared" si="30"/>
        <v>69843.545500000007</v>
      </c>
      <c r="H93" s="22">
        <f t="shared" si="27"/>
        <v>95.638133530469332</v>
      </c>
    </row>
    <row r="94" spans="1:8" s="64" customFormat="1" ht="11.25" customHeight="1" x14ac:dyDescent="0.2">
      <c r="A94" s="68"/>
      <c r="B94" s="23"/>
      <c r="C94" s="23"/>
      <c r="D94" s="23"/>
      <c r="E94" s="23"/>
      <c r="F94" s="23"/>
      <c r="G94" s="23"/>
      <c r="H94" s="19"/>
    </row>
    <row r="95" spans="1:8" s="64" customFormat="1" ht="11.25" customHeight="1" x14ac:dyDescent="0.2">
      <c r="A95" s="66" t="s">
        <v>145</v>
      </c>
      <c r="B95" s="25">
        <f t="shared" ref="B95:G95" si="31">SUM(B96:B105)</f>
        <v>2894142.8630000004</v>
      </c>
      <c r="C95" s="25">
        <f t="shared" si="31"/>
        <v>2437673.21533</v>
      </c>
      <c r="D95" s="25">
        <f t="shared" si="31"/>
        <v>101105.75851999997</v>
      </c>
      <c r="E95" s="25">
        <f t="shared" si="31"/>
        <v>2538778.9738500002</v>
      </c>
      <c r="F95" s="25">
        <f t="shared" si="31"/>
        <v>355363.88914999983</v>
      </c>
      <c r="G95" s="25">
        <f t="shared" si="31"/>
        <v>456469.6476699998</v>
      </c>
      <c r="H95" s="19">
        <f t="shared" ref="H95:H105" si="32">E95/B95*100</f>
        <v>87.721273414207403</v>
      </c>
    </row>
    <row r="96" spans="1:8" s="64" customFormat="1" ht="11.25" customHeight="1" x14ac:dyDescent="0.2">
      <c r="A96" s="68" t="s">
        <v>89</v>
      </c>
      <c r="B96" s="20">
        <v>1043335.106</v>
      </c>
      <c r="C96" s="21">
        <v>858945.08822999999</v>
      </c>
      <c r="D96" s="20">
        <v>3417.5331000000001</v>
      </c>
      <c r="E96" s="21">
        <f t="shared" ref="E96:E105" si="33">SUM(C96:D96)</f>
        <v>862362.62132999999</v>
      </c>
      <c r="F96" s="21">
        <f t="shared" ref="F96:F105" si="34">B96-E96</f>
        <v>180972.48467000003</v>
      </c>
      <c r="G96" s="21">
        <f t="shared" ref="G96:G105" si="35">B96-C96</f>
        <v>184390.01777000003</v>
      </c>
      <c r="H96" s="22">
        <f t="shared" si="32"/>
        <v>82.654423911429276</v>
      </c>
    </row>
    <row r="97" spans="1:8" s="64" customFormat="1" ht="11.25" customHeight="1" x14ac:dyDescent="0.2">
      <c r="A97" s="68" t="s">
        <v>146</v>
      </c>
      <c r="B97" s="20">
        <v>424380.01699999999</v>
      </c>
      <c r="C97" s="21">
        <v>382621.95637999999</v>
      </c>
      <c r="D97" s="20">
        <v>27432.113450000004</v>
      </c>
      <c r="E97" s="21">
        <f t="shared" si="33"/>
        <v>410054.06982999999</v>
      </c>
      <c r="F97" s="21">
        <f t="shared" si="34"/>
        <v>14325.947169999999</v>
      </c>
      <c r="G97" s="21">
        <f t="shared" si="35"/>
        <v>41758.060620000004</v>
      </c>
      <c r="H97" s="22">
        <f t="shared" si="32"/>
        <v>96.624264433732748</v>
      </c>
    </row>
    <row r="98" spans="1:8" s="64" customFormat="1" ht="11.25" customHeight="1" x14ac:dyDescent="0.2">
      <c r="A98" s="68" t="s">
        <v>147</v>
      </c>
      <c r="B98" s="20">
        <v>170271.63699999999</v>
      </c>
      <c r="C98" s="21">
        <v>167191.55977000002</v>
      </c>
      <c r="D98" s="20">
        <v>2034.1683700000001</v>
      </c>
      <c r="E98" s="21">
        <f t="shared" si="33"/>
        <v>169225.72814000002</v>
      </c>
      <c r="F98" s="21">
        <f t="shared" si="34"/>
        <v>1045.9088599999668</v>
      </c>
      <c r="G98" s="21">
        <f t="shared" si="35"/>
        <v>3080.0772299999662</v>
      </c>
      <c r="H98" s="22">
        <f t="shared" si="32"/>
        <v>99.385740996899003</v>
      </c>
    </row>
    <row r="99" spans="1:8" s="64" customFormat="1" ht="11.25" customHeight="1" x14ac:dyDescent="0.2">
      <c r="A99" s="68" t="s">
        <v>148</v>
      </c>
      <c r="B99" s="20">
        <v>185689.22200000001</v>
      </c>
      <c r="C99" s="21">
        <v>145938.88487000001</v>
      </c>
      <c r="D99" s="20">
        <v>6910.5828899999997</v>
      </c>
      <c r="E99" s="21">
        <f t="shared" si="33"/>
        <v>152849.46776</v>
      </c>
      <c r="F99" s="21">
        <f t="shared" si="34"/>
        <v>32839.754240000009</v>
      </c>
      <c r="G99" s="21">
        <f t="shared" si="35"/>
        <v>39750.33713</v>
      </c>
      <c r="H99" s="22">
        <f t="shared" si="32"/>
        <v>82.314668624116479</v>
      </c>
    </row>
    <row r="100" spans="1:8" s="64" customFormat="1" ht="11.25" customHeight="1" x14ac:dyDescent="0.2">
      <c r="A100" s="68" t="s">
        <v>149</v>
      </c>
      <c r="B100" s="20">
        <v>212820.177</v>
      </c>
      <c r="C100" s="21">
        <v>175643.57481999998</v>
      </c>
      <c r="D100" s="20">
        <v>9309.2624399999986</v>
      </c>
      <c r="E100" s="21">
        <f t="shared" si="33"/>
        <v>184952.83725999997</v>
      </c>
      <c r="F100" s="21">
        <f t="shared" si="34"/>
        <v>27867.339740000025</v>
      </c>
      <c r="G100" s="21">
        <f t="shared" si="35"/>
        <v>37176.602180000016</v>
      </c>
      <c r="H100" s="22">
        <f t="shared" si="32"/>
        <v>86.905687170817444</v>
      </c>
    </row>
    <row r="101" spans="1:8" s="64" customFormat="1" ht="11.25" customHeight="1" x14ac:dyDescent="0.2">
      <c r="A101" s="68" t="s">
        <v>150</v>
      </c>
      <c r="B101" s="20">
        <v>23184.053</v>
      </c>
      <c r="C101" s="21">
        <v>18052.379489999999</v>
      </c>
      <c r="D101" s="20">
        <v>2288.4877000000001</v>
      </c>
      <c r="E101" s="21">
        <f t="shared" si="33"/>
        <v>20340.867190000001</v>
      </c>
      <c r="F101" s="21">
        <f t="shared" si="34"/>
        <v>2843.185809999999</v>
      </c>
      <c r="G101" s="21">
        <f t="shared" si="35"/>
        <v>5131.6735100000005</v>
      </c>
      <c r="H101" s="22">
        <f t="shared" si="32"/>
        <v>87.736459151469333</v>
      </c>
    </row>
    <row r="102" spans="1:8" s="64" customFormat="1" ht="11.25" customHeight="1" x14ac:dyDescent="0.2">
      <c r="A102" s="68" t="s">
        <v>151</v>
      </c>
      <c r="B102" s="20">
        <v>169607.72200000001</v>
      </c>
      <c r="C102" s="21">
        <v>146021.42096000002</v>
      </c>
      <c r="D102" s="20">
        <v>2583.7637799999998</v>
      </c>
      <c r="E102" s="21">
        <f t="shared" si="33"/>
        <v>148605.18474000003</v>
      </c>
      <c r="F102" s="21">
        <f t="shared" si="34"/>
        <v>21002.537259999983</v>
      </c>
      <c r="G102" s="21">
        <f t="shared" si="35"/>
        <v>23586.301039999991</v>
      </c>
      <c r="H102" s="22">
        <f t="shared" si="32"/>
        <v>87.616992308876135</v>
      </c>
    </row>
    <row r="103" spans="1:8" s="64" customFormat="1" ht="11.25" customHeight="1" x14ac:dyDescent="0.2">
      <c r="A103" s="68" t="s">
        <v>152</v>
      </c>
      <c r="B103" s="20">
        <v>121236.24400000001</v>
      </c>
      <c r="C103" s="21">
        <v>99770.679000000237</v>
      </c>
      <c r="D103" s="20">
        <v>6058.1863799999819</v>
      </c>
      <c r="E103" s="21">
        <f t="shared" si="33"/>
        <v>105828.86538000022</v>
      </c>
      <c r="F103" s="21">
        <f t="shared" si="34"/>
        <v>15407.378619999785</v>
      </c>
      <c r="G103" s="21">
        <f t="shared" si="35"/>
        <v>21465.564999999769</v>
      </c>
      <c r="H103" s="22">
        <f t="shared" si="32"/>
        <v>87.29144180679188</v>
      </c>
    </row>
    <row r="104" spans="1:8" s="64" customFormat="1" ht="11.25" customHeight="1" x14ac:dyDescent="0.2">
      <c r="A104" s="68" t="s">
        <v>153</v>
      </c>
      <c r="B104" s="20">
        <v>22040</v>
      </c>
      <c r="C104" s="21">
        <v>14225.95306</v>
      </c>
      <c r="D104" s="20">
        <v>929.46968000000004</v>
      </c>
      <c r="E104" s="21">
        <f t="shared" si="33"/>
        <v>15155.42274</v>
      </c>
      <c r="F104" s="21">
        <f t="shared" si="34"/>
        <v>6884.57726</v>
      </c>
      <c r="G104" s="21">
        <f t="shared" si="35"/>
        <v>7814.0469400000002</v>
      </c>
      <c r="H104" s="22">
        <f t="shared" si="32"/>
        <v>68.763261070780402</v>
      </c>
    </row>
    <row r="105" spans="1:8" s="64" customFormat="1" ht="11.25" customHeight="1" x14ac:dyDescent="0.2">
      <c r="A105" s="68" t="s">
        <v>154</v>
      </c>
      <c r="B105" s="20">
        <v>521578.685</v>
      </c>
      <c r="C105" s="21">
        <v>429261.71875</v>
      </c>
      <c r="D105" s="20">
        <v>40142.190729999995</v>
      </c>
      <c r="E105" s="21">
        <f t="shared" si="33"/>
        <v>469403.90947999997</v>
      </c>
      <c r="F105" s="21">
        <f t="shared" si="34"/>
        <v>52174.775520000025</v>
      </c>
      <c r="G105" s="21">
        <f t="shared" si="35"/>
        <v>92316.966249999998</v>
      </c>
      <c r="H105" s="22">
        <f t="shared" si="32"/>
        <v>89.996758491003121</v>
      </c>
    </row>
    <row r="106" spans="1:8" s="64" customFormat="1" ht="11.25" customHeight="1" x14ac:dyDescent="0.2">
      <c r="A106" s="68"/>
      <c r="B106" s="23"/>
      <c r="C106" s="23"/>
      <c r="D106" s="23"/>
      <c r="E106" s="23"/>
      <c r="F106" s="23"/>
      <c r="G106" s="23"/>
      <c r="H106" s="19"/>
    </row>
    <row r="107" spans="1:8" s="64" customFormat="1" ht="11.25" customHeight="1" x14ac:dyDescent="0.2">
      <c r="A107" s="66" t="s">
        <v>155</v>
      </c>
      <c r="B107" s="25">
        <f t="shared" ref="B107:G107" si="36">SUM(B108:B116)</f>
        <v>1480430.487</v>
      </c>
      <c r="C107" s="25">
        <f t="shared" si="36"/>
        <v>1145391.2309599998</v>
      </c>
      <c r="D107" s="25">
        <f t="shared" si="36"/>
        <v>70366.024449999997</v>
      </c>
      <c r="E107" s="25">
        <f t="shared" si="36"/>
        <v>1215757.2554100002</v>
      </c>
      <c r="F107" s="25">
        <f t="shared" si="36"/>
        <v>264673.23158999992</v>
      </c>
      <c r="G107" s="25">
        <f t="shared" si="36"/>
        <v>335039.25603999989</v>
      </c>
      <c r="H107" s="19">
        <f t="shared" ref="H107:H116" si="37">E107/B107*100</f>
        <v>82.121873744552261</v>
      </c>
    </row>
    <row r="108" spans="1:8" s="64" customFormat="1" ht="11.25" customHeight="1" x14ac:dyDescent="0.2">
      <c r="A108" s="68" t="s">
        <v>89</v>
      </c>
      <c r="B108" s="20">
        <v>808186.09299999999</v>
      </c>
      <c r="C108" s="21">
        <v>619671.00319000008</v>
      </c>
      <c r="D108" s="20">
        <v>38473.103270000007</v>
      </c>
      <c r="E108" s="21">
        <f t="shared" ref="E108:E116" si="38">SUM(C108:D108)</f>
        <v>658144.10646000004</v>
      </c>
      <c r="F108" s="21">
        <f t="shared" ref="F108:F116" si="39">B108-E108</f>
        <v>150041.98653999995</v>
      </c>
      <c r="G108" s="21">
        <f t="shared" ref="G108:G116" si="40">B108-C108</f>
        <v>188515.08980999992</v>
      </c>
      <c r="H108" s="22">
        <f t="shared" si="37"/>
        <v>81.434723037234946</v>
      </c>
    </row>
    <row r="109" spans="1:8" s="64" customFormat="1" ht="11.25" customHeight="1" x14ac:dyDescent="0.2">
      <c r="A109" s="68" t="s">
        <v>156</v>
      </c>
      <c r="B109" s="20">
        <v>5218</v>
      </c>
      <c r="C109" s="21">
        <v>4335.8756299999995</v>
      </c>
      <c r="D109" s="20">
        <v>873.69544999999994</v>
      </c>
      <c r="E109" s="21">
        <f t="shared" si="38"/>
        <v>5209.5710799999997</v>
      </c>
      <c r="F109" s="21">
        <f t="shared" si="39"/>
        <v>8.4289200000002893</v>
      </c>
      <c r="G109" s="21">
        <f t="shared" si="40"/>
        <v>882.12437000000045</v>
      </c>
      <c r="H109" s="22">
        <f t="shared" si="37"/>
        <v>99.838464545802992</v>
      </c>
    </row>
    <row r="110" spans="1:8" s="64" customFormat="1" ht="11.25" customHeight="1" x14ac:dyDescent="0.2">
      <c r="A110" s="68" t="s">
        <v>157</v>
      </c>
      <c r="B110" s="20">
        <v>33544.639999999999</v>
      </c>
      <c r="C110" s="21">
        <v>25198.918720000001</v>
      </c>
      <c r="D110" s="20">
        <v>696.57285000000013</v>
      </c>
      <c r="E110" s="21">
        <f t="shared" si="38"/>
        <v>25895.491570000002</v>
      </c>
      <c r="F110" s="21">
        <f t="shared" si="39"/>
        <v>7649.1484299999975</v>
      </c>
      <c r="G110" s="21">
        <f t="shared" si="40"/>
        <v>8345.7212799999979</v>
      </c>
      <c r="H110" s="22">
        <f t="shared" si="37"/>
        <v>77.197106810506838</v>
      </c>
    </row>
    <row r="111" spans="1:8" s="64" customFormat="1" ht="11.25" customHeight="1" x14ac:dyDescent="0.2">
      <c r="A111" s="68" t="s">
        <v>158</v>
      </c>
      <c r="B111" s="20">
        <v>216714.60500000001</v>
      </c>
      <c r="C111" s="21">
        <v>183809.84386000002</v>
      </c>
      <c r="D111" s="20">
        <v>16254.556209999999</v>
      </c>
      <c r="E111" s="21">
        <f t="shared" si="38"/>
        <v>200064.40007000003</v>
      </c>
      <c r="F111" s="21">
        <f t="shared" si="39"/>
        <v>16650.204929999978</v>
      </c>
      <c r="G111" s="21">
        <f t="shared" si="40"/>
        <v>32904.761139999988</v>
      </c>
      <c r="H111" s="22">
        <f t="shared" si="37"/>
        <v>92.316989927836218</v>
      </c>
    </row>
    <row r="112" spans="1:8" s="64" customFormat="1" ht="11.25" customHeight="1" x14ac:dyDescent="0.2">
      <c r="A112" s="68" t="s">
        <v>159</v>
      </c>
      <c r="B112" s="20">
        <v>19729</v>
      </c>
      <c r="C112" s="21">
        <v>12424.838849999998</v>
      </c>
      <c r="D112" s="20">
        <v>321.85000000000002</v>
      </c>
      <c r="E112" s="21">
        <f t="shared" si="38"/>
        <v>12746.688849999999</v>
      </c>
      <c r="F112" s="21">
        <f t="shared" si="39"/>
        <v>6982.3111500000014</v>
      </c>
      <c r="G112" s="21">
        <f t="shared" si="40"/>
        <v>7304.1611500000017</v>
      </c>
      <c r="H112" s="22">
        <f t="shared" si="37"/>
        <v>64.608894774190276</v>
      </c>
    </row>
    <row r="113" spans="1:8" s="64" customFormat="1" ht="11.25" customHeight="1" x14ac:dyDescent="0.2">
      <c r="A113" s="68" t="s">
        <v>160</v>
      </c>
      <c r="B113" s="20">
        <v>28218.084999999999</v>
      </c>
      <c r="C113" s="21">
        <v>22561.138159999999</v>
      </c>
      <c r="D113" s="20">
        <v>1289.3776499999999</v>
      </c>
      <c r="E113" s="21">
        <f t="shared" si="38"/>
        <v>23850.515809999997</v>
      </c>
      <c r="F113" s="21">
        <f t="shared" si="39"/>
        <v>4367.569190000002</v>
      </c>
      <c r="G113" s="21">
        <f t="shared" si="40"/>
        <v>5656.9468400000005</v>
      </c>
      <c r="H113" s="22">
        <f t="shared" si="37"/>
        <v>84.522092161817497</v>
      </c>
    </row>
    <row r="114" spans="1:8" s="64" customFormat="1" ht="11.25" customHeight="1" x14ac:dyDescent="0.2">
      <c r="A114" s="68" t="s">
        <v>161</v>
      </c>
      <c r="B114" s="20">
        <v>163735.33300000001</v>
      </c>
      <c r="C114" s="21">
        <v>138782.92315000002</v>
      </c>
      <c r="D114" s="20">
        <v>5334.8751700000003</v>
      </c>
      <c r="E114" s="21">
        <f t="shared" si="38"/>
        <v>144117.79832000003</v>
      </c>
      <c r="F114" s="21">
        <f t="shared" si="39"/>
        <v>19617.534679999982</v>
      </c>
      <c r="G114" s="21">
        <f t="shared" si="40"/>
        <v>24952.409849999996</v>
      </c>
      <c r="H114" s="22">
        <f t="shared" si="37"/>
        <v>88.018752995726359</v>
      </c>
    </row>
    <row r="115" spans="1:8" s="64" customFormat="1" ht="11.25" customHeight="1" x14ac:dyDescent="0.2">
      <c r="A115" s="68" t="s">
        <v>162</v>
      </c>
      <c r="B115" s="20">
        <v>76751.422999999995</v>
      </c>
      <c r="C115" s="21">
        <v>52826.165959999998</v>
      </c>
      <c r="D115" s="20">
        <v>2007.82052</v>
      </c>
      <c r="E115" s="21">
        <f t="shared" si="38"/>
        <v>54833.98648</v>
      </c>
      <c r="F115" s="21">
        <f t="shared" si="39"/>
        <v>21917.436519999996</v>
      </c>
      <c r="G115" s="21">
        <f t="shared" si="40"/>
        <v>23925.257039999997</v>
      </c>
      <c r="H115" s="22">
        <f t="shared" si="37"/>
        <v>71.443608908723434</v>
      </c>
    </row>
    <row r="116" spans="1:8" s="64" customFormat="1" ht="11.25" customHeight="1" x14ac:dyDescent="0.2">
      <c r="A116" s="68" t="s">
        <v>163</v>
      </c>
      <c r="B116" s="23">
        <v>128333.308</v>
      </c>
      <c r="C116" s="23">
        <v>85780.523440000004</v>
      </c>
      <c r="D116" s="23">
        <v>5114.1733299999996</v>
      </c>
      <c r="E116" s="23">
        <f t="shared" si="38"/>
        <v>90894.69677000001</v>
      </c>
      <c r="F116" s="23">
        <f t="shared" si="39"/>
        <v>37438.611229999995</v>
      </c>
      <c r="G116" s="23">
        <f t="shared" si="40"/>
        <v>42552.78456</v>
      </c>
      <c r="H116" s="19">
        <f t="shared" si="37"/>
        <v>70.827050425599566</v>
      </c>
    </row>
    <row r="117" spans="1:8" s="64" customFormat="1" ht="11.25" customHeight="1" x14ac:dyDescent="0.2">
      <c r="A117" s="71"/>
      <c r="B117" s="23"/>
      <c r="C117" s="23"/>
      <c r="D117" s="23"/>
      <c r="E117" s="23"/>
      <c r="F117" s="23"/>
      <c r="G117" s="23"/>
      <c r="H117" s="19"/>
    </row>
    <row r="118" spans="1:8" s="64" customFormat="1" ht="12" x14ac:dyDescent="0.2">
      <c r="A118" s="72" t="s">
        <v>164</v>
      </c>
      <c r="B118" s="25">
        <f t="shared" ref="B118:G118" si="41">+B119+B127</f>
        <v>33577205.261380002</v>
      </c>
      <c r="C118" s="25">
        <f t="shared" si="41"/>
        <v>29323550.268590003</v>
      </c>
      <c r="D118" s="25">
        <f t="shared" si="41"/>
        <v>1581983.68447</v>
      </c>
      <c r="E118" s="25">
        <f t="shared" si="41"/>
        <v>30905533.953060001</v>
      </c>
      <c r="F118" s="25">
        <f t="shared" si="41"/>
        <v>2671671.3083199984</v>
      </c>
      <c r="G118" s="25">
        <f t="shared" si="41"/>
        <v>4253654.9927899977</v>
      </c>
      <c r="H118" s="22">
        <f t="shared" ref="H118:H130" si="42">E118/B118*100</f>
        <v>92.043199284983629</v>
      </c>
    </row>
    <row r="119" spans="1:8" s="64" customFormat="1" ht="11.25" hidden="1" customHeight="1" x14ac:dyDescent="0.2">
      <c r="A119" s="73" t="s">
        <v>165</v>
      </c>
      <c r="B119" s="28">
        <f t="shared" ref="B119:G119" si="43">SUM(B120:B124)</f>
        <v>2304369.8640000001</v>
      </c>
      <c r="C119" s="29">
        <f t="shared" si="43"/>
        <v>2095957.8676300002</v>
      </c>
      <c r="D119" s="28">
        <f t="shared" si="43"/>
        <v>94295.35348999998</v>
      </c>
      <c r="E119" s="29">
        <f t="shared" si="43"/>
        <v>2190253.2211199999</v>
      </c>
      <c r="F119" s="29">
        <f t="shared" si="43"/>
        <v>114116.64287999991</v>
      </c>
      <c r="G119" s="29">
        <f t="shared" si="43"/>
        <v>208411.99636999972</v>
      </c>
      <c r="H119" s="22">
        <f t="shared" si="42"/>
        <v>95.047815688671051</v>
      </c>
    </row>
    <row r="120" spans="1:8" s="64" customFormat="1" ht="11.25" customHeight="1" x14ac:dyDescent="0.2">
      <c r="A120" s="74" t="s">
        <v>166</v>
      </c>
      <c r="B120" s="20">
        <v>61366</v>
      </c>
      <c r="C120" s="21">
        <v>53626.599880000002</v>
      </c>
      <c r="D120" s="20">
        <v>1024.80781</v>
      </c>
      <c r="E120" s="21">
        <f t="shared" ref="E120:E126" si="44">SUM(C120:D120)</f>
        <v>54651.40769</v>
      </c>
      <c r="F120" s="21">
        <f t="shared" ref="F120:F126" si="45">B120-E120</f>
        <v>6714.59231</v>
      </c>
      <c r="G120" s="21">
        <f t="shared" ref="G120:G126" si="46">B120-C120</f>
        <v>7739.4001199999984</v>
      </c>
      <c r="H120" s="22">
        <f t="shared" si="42"/>
        <v>89.05812288563699</v>
      </c>
    </row>
    <row r="121" spans="1:8" s="64" customFormat="1" ht="11.25" customHeight="1" x14ac:dyDescent="0.2">
      <c r="A121" s="74" t="s">
        <v>167</v>
      </c>
      <c r="B121" s="20">
        <v>278355.84999999998</v>
      </c>
      <c r="C121" s="21">
        <v>156136.85718000002</v>
      </c>
      <c r="D121" s="20">
        <v>20721.411499999998</v>
      </c>
      <c r="E121" s="21">
        <f t="shared" si="44"/>
        <v>176858.26868000001</v>
      </c>
      <c r="F121" s="21">
        <f t="shared" si="45"/>
        <v>101497.58131999997</v>
      </c>
      <c r="G121" s="21">
        <f t="shared" si="46"/>
        <v>122218.99281999996</v>
      </c>
      <c r="H121" s="22">
        <f t="shared" si="42"/>
        <v>63.536752929748033</v>
      </c>
    </row>
    <row r="122" spans="1:8" s="64" customFormat="1" ht="11.25" customHeight="1" x14ac:dyDescent="0.2">
      <c r="A122" s="74" t="s">
        <v>168</v>
      </c>
      <c r="B122" s="20">
        <v>70524.733999999997</v>
      </c>
      <c r="C122" s="21">
        <v>68412.338459999999</v>
      </c>
      <c r="D122" s="20">
        <v>828.49909000000002</v>
      </c>
      <c r="E122" s="21">
        <f t="shared" si="44"/>
        <v>69240.837549999997</v>
      </c>
      <c r="F122" s="21">
        <f t="shared" si="45"/>
        <v>1283.8964500000002</v>
      </c>
      <c r="G122" s="21">
        <f t="shared" si="46"/>
        <v>2112.3955399999977</v>
      </c>
      <c r="H122" s="22">
        <f t="shared" si="42"/>
        <v>98.179508979076758</v>
      </c>
    </row>
    <row r="123" spans="1:8" s="64" customFormat="1" ht="11.25" customHeight="1" x14ac:dyDescent="0.2">
      <c r="A123" s="74" t="s">
        <v>169</v>
      </c>
      <c r="B123" s="23">
        <v>135403.266</v>
      </c>
      <c r="C123" s="23">
        <v>133280.44262000002</v>
      </c>
      <c r="D123" s="23">
        <v>936.34093000000007</v>
      </c>
      <c r="E123" s="23">
        <f t="shared" si="44"/>
        <v>134216.78355000002</v>
      </c>
      <c r="F123" s="23">
        <f t="shared" si="45"/>
        <v>1186.4824499999813</v>
      </c>
      <c r="G123" s="23">
        <f t="shared" si="46"/>
        <v>2122.8233799999871</v>
      </c>
      <c r="H123" s="22">
        <f t="shared" si="42"/>
        <v>99.123741631165686</v>
      </c>
    </row>
    <row r="124" spans="1:8" s="64" customFormat="1" ht="11.25" customHeight="1" x14ac:dyDescent="0.2">
      <c r="A124" s="73" t="s">
        <v>170</v>
      </c>
      <c r="B124" s="30">
        <f>SUM(B125:B126)</f>
        <v>1758720.014</v>
      </c>
      <c r="C124" s="30">
        <f>SUM(C125:C126)</f>
        <v>1684501.6294900002</v>
      </c>
      <c r="D124" s="30">
        <f>SUM(D125:D126)</f>
        <v>70784.29415999999</v>
      </c>
      <c r="E124" s="30">
        <f>SUM(E125:E126)</f>
        <v>1755285.92365</v>
      </c>
      <c r="F124" s="25">
        <f t="shared" si="45"/>
        <v>3434.0903499999549</v>
      </c>
      <c r="G124" s="25">
        <f t="shared" si="46"/>
        <v>74218.384509999771</v>
      </c>
      <c r="H124" s="22">
        <f t="shared" si="42"/>
        <v>99.804739223829628</v>
      </c>
    </row>
    <row r="125" spans="1:8" s="64" customFormat="1" ht="11.25" customHeight="1" x14ac:dyDescent="0.2">
      <c r="A125" s="75" t="s">
        <v>170</v>
      </c>
      <c r="B125" s="20">
        <v>1638015.014</v>
      </c>
      <c r="C125" s="21">
        <v>1565811.1088100001</v>
      </c>
      <c r="D125" s="20">
        <v>69887.084659999993</v>
      </c>
      <c r="E125" s="21">
        <f t="shared" si="44"/>
        <v>1635698.1934700001</v>
      </c>
      <c r="F125" s="21">
        <f t="shared" si="45"/>
        <v>2316.8205299999099</v>
      </c>
      <c r="G125" s="21">
        <f t="shared" si="46"/>
        <v>72203.905189999845</v>
      </c>
      <c r="H125" s="22">
        <f t="shared" si="42"/>
        <v>99.858559261655216</v>
      </c>
    </row>
    <row r="126" spans="1:8" s="64" customFormat="1" ht="11.25" customHeight="1" x14ac:dyDescent="0.2">
      <c r="A126" s="75" t="s">
        <v>171</v>
      </c>
      <c r="B126" s="23">
        <v>120705</v>
      </c>
      <c r="C126" s="23">
        <v>118690.52068</v>
      </c>
      <c r="D126" s="23">
        <v>897.20950000000005</v>
      </c>
      <c r="E126" s="23">
        <f t="shared" si="44"/>
        <v>119587.73018</v>
      </c>
      <c r="F126" s="23">
        <f t="shared" si="45"/>
        <v>1117.2698200000013</v>
      </c>
      <c r="G126" s="23">
        <f t="shared" si="46"/>
        <v>2014.4793199999986</v>
      </c>
      <c r="H126" s="22">
        <f t="shared" si="42"/>
        <v>99.074379835135247</v>
      </c>
    </row>
    <row r="127" spans="1:8" s="64" customFormat="1" ht="11.25" customHeight="1" x14ac:dyDescent="0.2">
      <c r="A127" s="73" t="s">
        <v>172</v>
      </c>
      <c r="B127" s="30">
        <f t="shared" ref="B127:G127" si="47">SUM(B128:B131)</f>
        <v>31272835.397380002</v>
      </c>
      <c r="C127" s="31">
        <f t="shared" si="47"/>
        <v>27227592.400960002</v>
      </c>
      <c r="D127" s="30">
        <f t="shared" si="47"/>
        <v>1487688.3309800001</v>
      </c>
      <c r="E127" s="31">
        <f t="shared" si="47"/>
        <v>28715280.731940001</v>
      </c>
      <c r="F127" s="31">
        <f t="shared" si="47"/>
        <v>2557554.6654399987</v>
      </c>
      <c r="G127" s="31">
        <f t="shared" si="47"/>
        <v>4045242.9964199984</v>
      </c>
      <c r="H127" s="22">
        <f t="shared" si="42"/>
        <v>91.821801148052387</v>
      </c>
    </row>
    <row r="128" spans="1:8" s="64" customFormat="1" ht="11.25" customHeight="1" x14ac:dyDescent="0.2">
      <c r="A128" s="75" t="s">
        <v>173</v>
      </c>
      <c r="B128" s="20">
        <v>11463370.078320002</v>
      </c>
      <c r="C128" s="21">
        <v>10151630.744210003</v>
      </c>
      <c r="D128" s="20">
        <v>935810.78015000012</v>
      </c>
      <c r="E128" s="21">
        <f>SUM(C128:D128)</f>
        <v>11087441.524360003</v>
      </c>
      <c r="F128" s="21">
        <f>B128-E128</f>
        <v>375928.55395999923</v>
      </c>
      <c r="G128" s="21">
        <f>B128-C128</f>
        <v>1311739.3341099992</v>
      </c>
      <c r="H128" s="22">
        <f t="shared" si="42"/>
        <v>96.720610506407965</v>
      </c>
    </row>
    <row r="129" spans="1:8" s="64" customFormat="1" ht="11.25" customHeight="1" x14ac:dyDescent="0.2">
      <c r="A129" s="75" t="s">
        <v>174</v>
      </c>
      <c r="B129" s="20">
        <v>2759503.8600000003</v>
      </c>
      <c r="C129" s="21">
        <v>2377321.1404200001</v>
      </c>
      <c r="D129" s="20">
        <v>129844.52185999999</v>
      </c>
      <c r="E129" s="21">
        <f>SUM(C129:D129)</f>
        <v>2507165.6622800003</v>
      </c>
      <c r="F129" s="21">
        <f>B129-E129</f>
        <v>252338.19772000005</v>
      </c>
      <c r="G129" s="21">
        <f>B129-C129</f>
        <v>382182.71958000027</v>
      </c>
      <c r="H129" s="22">
        <f t="shared" si="42"/>
        <v>90.85566788371878</v>
      </c>
    </row>
    <row r="130" spans="1:8" s="64" customFormat="1" ht="11.25" customHeight="1" x14ac:dyDescent="0.2">
      <c r="A130" s="75" t="s">
        <v>175</v>
      </c>
      <c r="B130" s="21">
        <v>3537735.8589299996</v>
      </c>
      <c r="C130" s="21">
        <v>2755749.88803</v>
      </c>
      <c r="D130" s="21">
        <v>283920.98003000004</v>
      </c>
      <c r="E130" s="21">
        <f>SUM(C130:D130)</f>
        <v>3039670.8680600002</v>
      </c>
      <c r="F130" s="21">
        <f>B130-E130</f>
        <v>498064.9908699994</v>
      </c>
      <c r="G130" s="21">
        <f>B130-C130</f>
        <v>781985.97089999961</v>
      </c>
      <c r="H130" s="22">
        <f t="shared" si="42"/>
        <v>85.921362964033136</v>
      </c>
    </row>
    <row r="131" spans="1:8" s="64" customFormat="1" ht="11.25" hidden="1" customHeight="1" x14ac:dyDescent="0.2">
      <c r="A131" s="76" t="s">
        <v>176</v>
      </c>
      <c r="B131" s="32">
        <f>'[2]as of Feb_all banks'!$B182</f>
        <v>13512225.600129999</v>
      </c>
      <c r="C131" s="31">
        <f>+C132</f>
        <v>11942890.6283</v>
      </c>
      <c r="D131" s="32">
        <f>'[2]as of Feb_all banks'!$F182</f>
        <v>138112.04894000001</v>
      </c>
      <c r="E131" s="31">
        <f>+E132</f>
        <v>12081002.677239999</v>
      </c>
      <c r="F131" s="31">
        <f>+F132</f>
        <v>1431222.92289</v>
      </c>
      <c r="G131" s="31">
        <f>+G132</f>
        <v>1569334.9718299992</v>
      </c>
      <c r="H131" s="33">
        <f>+H132</f>
        <v>89.407940888167005</v>
      </c>
    </row>
    <row r="132" spans="1:8" s="64" customFormat="1" ht="11.25" customHeight="1" x14ac:dyDescent="0.2">
      <c r="A132" s="75" t="s">
        <v>177</v>
      </c>
      <c r="B132" s="23">
        <v>13512225.600129999</v>
      </c>
      <c r="C132" s="23">
        <v>11942890.6283</v>
      </c>
      <c r="D132" s="23">
        <v>138112.04894000001</v>
      </c>
      <c r="E132" s="23">
        <f>SUM(C132:D132)</f>
        <v>12081002.677239999</v>
      </c>
      <c r="F132" s="23">
        <f>B132-E132</f>
        <v>1431222.92289</v>
      </c>
      <c r="G132" s="23">
        <f>B132-C132</f>
        <v>1569334.9718299992</v>
      </c>
      <c r="H132" s="19">
        <f>E132/B132*100</f>
        <v>89.407940888167005</v>
      </c>
    </row>
    <row r="133" spans="1:8" s="64" customFormat="1" ht="11.25" customHeight="1" x14ac:dyDescent="0.2">
      <c r="A133" s="71"/>
      <c r="B133" s="20"/>
      <c r="C133" s="21"/>
      <c r="D133" s="20"/>
      <c r="E133" s="21"/>
      <c r="F133" s="21"/>
      <c r="G133" s="21"/>
      <c r="H133" s="22"/>
    </row>
    <row r="134" spans="1:8" s="64" customFormat="1" ht="11.25" customHeight="1" x14ac:dyDescent="0.2">
      <c r="A134" s="66" t="s">
        <v>178</v>
      </c>
      <c r="B134" s="23">
        <v>106426884.095</v>
      </c>
      <c r="C134" s="23">
        <v>74363825.205789998</v>
      </c>
      <c r="D134" s="23">
        <v>7872414.19044</v>
      </c>
      <c r="E134" s="23">
        <f>SUM(C134:D134)</f>
        <v>82236239.396229997</v>
      </c>
      <c r="F134" s="23">
        <f>B134-E134</f>
        <v>24190644.698770002</v>
      </c>
      <c r="G134" s="23">
        <f>B134-C134</f>
        <v>32063058.889210001</v>
      </c>
      <c r="H134" s="19">
        <f>E134/B134*100</f>
        <v>77.270174820511826</v>
      </c>
    </row>
    <row r="135" spans="1:8" s="64" customFormat="1" ht="11.25" customHeight="1" x14ac:dyDescent="0.2">
      <c r="A135" s="71"/>
      <c r="B135" s="23"/>
      <c r="C135" s="23"/>
      <c r="D135" s="23"/>
      <c r="E135" s="23"/>
      <c r="F135" s="23"/>
      <c r="G135" s="23"/>
      <c r="H135" s="19"/>
    </row>
    <row r="136" spans="1:8" s="64" customFormat="1" ht="11.25" customHeight="1" x14ac:dyDescent="0.2">
      <c r="A136" s="66" t="s">
        <v>179</v>
      </c>
      <c r="B136" s="32">
        <f t="shared" ref="B136:G136" si="48">SUM(B137:B155)</f>
        <v>3694994.6970000002</v>
      </c>
      <c r="C136" s="25">
        <f t="shared" si="48"/>
        <v>3046130.9017499997</v>
      </c>
      <c r="D136" s="32">
        <f t="shared" si="48"/>
        <v>144331.66553</v>
      </c>
      <c r="E136" s="25">
        <f t="shared" si="48"/>
        <v>3190462.567280001</v>
      </c>
      <c r="F136" s="25">
        <f t="shared" si="48"/>
        <v>504532.12971999968</v>
      </c>
      <c r="G136" s="25">
        <f t="shared" si="48"/>
        <v>648863.7952499995</v>
      </c>
      <c r="H136" s="22">
        <f t="shared" ref="H136:H155" si="49">E136/B136*100</f>
        <v>86.345524930532818</v>
      </c>
    </row>
    <row r="137" spans="1:8" s="64" customFormat="1" ht="11.25" customHeight="1" x14ac:dyDescent="0.2">
      <c r="A137" s="68" t="s">
        <v>180</v>
      </c>
      <c r="B137" s="20">
        <v>1582888.102</v>
      </c>
      <c r="C137" s="21">
        <v>1415176.9630900004</v>
      </c>
      <c r="D137" s="20">
        <v>37029.536590000011</v>
      </c>
      <c r="E137" s="21">
        <f t="shared" ref="E137:E155" si="50">SUM(C137:D137)</f>
        <v>1452206.4996800004</v>
      </c>
      <c r="F137" s="21">
        <f t="shared" ref="F137:F155" si="51">B137-E137</f>
        <v>130681.6023199996</v>
      </c>
      <c r="G137" s="21">
        <f t="shared" ref="G137:G155" si="52">B137-C137</f>
        <v>167711.13890999951</v>
      </c>
      <c r="H137" s="22">
        <f t="shared" si="49"/>
        <v>91.744103568983704</v>
      </c>
    </row>
    <row r="138" spans="1:8" s="64" customFormat="1" ht="11.25" customHeight="1" x14ac:dyDescent="0.2">
      <c r="A138" s="68" t="s">
        <v>181</v>
      </c>
      <c r="B138" s="20">
        <v>75834.823000000004</v>
      </c>
      <c r="C138" s="21">
        <v>17778.514660000001</v>
      </c>
      <c r="D138" s="20">
        <v>4316.0424000000003</v>
      </c>
      <c r="E138" s="21">
        <f t="shared" si="50"/>
        <v>22094.557059999999</v>
      </c>
      <c r="F138" s="21">
        <f t="shared" si="51"/>
        <v>53740.265940000005</v>
      </c>
      <c r="G138" s="21">
        <f t="shared" si="52"/>
        <v>58056.308340000003</v>
      </c>
      <c r="H138" s="22">
        <f t="shared" si="49"/>
        <v>29.135107310793089</v>
      </c>
    </row>
    <row r="139" spans="1:8" s="64" customFormat="1" ht="11.25" customHeight="1" x14ac:dyDescent="0.2">
      <c r="A139" s="68" t="s">
        <v>182</v>
      </c>
      <c r="B139" s="20">
        <v>60300.150999999998</v>
      </c>
      <c r="C139" s="21">
        <v>46299.335920000005</v>
      </c>
      <c r="D139" s="20">
        <v>1617.05782</v>
      </c>
      <c r="E139" s="21">
        <f t="shared" si="50"/>
        <v>47916.393740000007</v>
      </c>
      <c r="F139" s="21">
        <f t="shared" si="51"/>
        <v>12383.757259999991</v>
      </c>
      <c r="G139" s="21">
        <f t="shared" si="52"/>
        <v>14000.815079999993</v>
      </c>
      <c r="H139" s="22">
        <f t="shared" si="49"/>
        <v>79.463140548354531</v>
      </c>
    </row>
    <row r="140" spans="1:8" s="64" customFormat="1" ht="11.25" customHeight="1" x14ac:dyDescent="0.2">
      <c r="A140" s="77" t="s">
        <v>183</v>
      </c>
      <c r="B140" s="20">
        <v>28042.396000000001</v>
      </c>
      <c r="C140" s="21">
        <v>27783.241449999998</v>
      </c>
      <c r="D140" s="20">
        <v>254.13645000000002</v>
      </c>
      <c r="E140" s="21">
        <f t="shared" si="50"/>
        <v>28037.377899999999</v>
      </c>
      <c r="F140" s="21">
        <f t="shared" si="51"/>
        <v>5.0181000000011409</v>
      </c>
      <c r="G140" s="21">
        <f t="shared" si="52"/>
        <v>259.15455000000293</v>
      </c>
      <c r="H140" s="22">
        <f t="shared" si="49"/>
        <v>99.982105309403664</v>
      </c>
    </row>
    <row r="141" spans="1:8" s="64" customFormat="1" ht="11.25" customHeight="1" x14ac:dyDescent="0.2">
      <c r="A141" s="77" t="s">
        <v>184</v>
      </c>
      <c r="B141" s="20">
        <v>82639.346000000005</v>
      </c>
      <c r="C141" s="21">
        <v>64293.818850000003</v>
      </c>
      <c r="D141" s="20">
        <v>4567.1724800000002</v>
      </c>
      <c r="E141" s="21">
        <f t="shared" si="50"/>
        <v>68860.991330000004</v>
      </c>
      <c r="F141" s="21">
        <f t="shared" si="51"/>
        <v>13778.354670000001</v>
      </c>
      <c r="G141" s="21">
        <f t="shared" si="52"/>
        <v>18345.527150000002</v>
      </c>
      <c r="H141" s="22">
        <f t="shared" si="49"/>
        <v>83.327125229185626</v>
      </c>
    </row>
    <row r="142" spans="1:8" s="64" customFormat="1" ht="11.25" customHeight="1" x14ac:dyDescent="0.2">
      <c r="A142" s="68" t="s">
        <v>185</v>
      </c>
      <c r="B142" s="20">
        <v>77406.835000000006</v>
      </c>
      <c r="C142" s="21">
        <v>73486.848930000007</v>
      </c>
      <c r="D142" s="20">
        <v>2558.3159000000001</v>
      </c>
      <c r="E142" s="21">
        <f t="shared" si="50"/>
        <v>76045.164830000009</v>
      </c>
      <c r="F142" s="21">
        <f t="shared" si="51"/>
        <v>1361.6701699999976</v>
      </c>
      <c r="G142" s="21">
        <f t="shared" si="52"/>
        <v>3919.986069999999</v>
      </c>
      <c r="H142" s="22">
        <f t="shared" si="49"/>
        <v>98.24089155692775</v>
      </c>
    </row>
    <row r="143" spans="1:8" s="64" customFormat="1" ht="11.25" customHeight="1" x14ac:dyDescent="0.2">
      <c r="A143" s="68" t="s">
        <v>186</v>
      </c>
      <c r="B143" s="20">
        <v>8688</v>
      </c>
      <c r="C143" s="21">
        <v>7197.4111900000007</v>
      </c>
      <c r="D143" s="20">
        <v>82.610559999999992</v>
      </c>
      <c r="E143" s="21">
        <f t="shared" si="50"/>
        <v>7280.0217500000008</v>
      </c>
      <c r="F143" s="21">
        <f t="shared" si="51"/>
        <v>1407.9782499999992</v>
      </c>
      <c r="G143" s="21">
        <f t="shared" si="52"/>
        <v>1490.5888099999993</v>
      </c>
      <c r="H143" s="22">
        <f t="shared" si="49"/>
        <v>83.793988835174957</v>
      </c>
    </row>
    <row r="144" spans="1:8" s="64" customFormat="1" ht="11.25" customHeight="1" x14ac:dyDescent="0.2">
      <c r="A144" s="68" t="s">
        <v>187</v>
      </c>
      <c r="B144" s="20">
        <v>7435</v>
      </c>
      <c r="C144" s="21">
        <v>6117.9428699999999</v>
      </c>
      <c r="D144" s="20">
        <v>482.50989000000004</v>
      </c>
      <c r="E144" s="21">
        <f t="shared" si="50"/>
        <v>6600.4527600000001</v>
      </c>
      <c r="F144" s="21">
        <f t="shared" si="51"/>
        <v>834.54723999999987</v>
      </c>
      <c r="G144" s="21">
        <f t="shared" si="52"/>
        <v>1317.0571300000001</v>
      </c>
      <c r="H144" s="22">
        <f t="shared" si="49"/>
        <v>88.775423806321456</v>
      </c>
    </row>
    <row r="145" spans="1:8" s="64" customFormat="1" ht="11.25" customHeight="1" x14ac:dyDescent="0.2">
      <c r="A145" s="68" t="s">
        <v>188</v>
      </c>
      <c r="B145" s="20">
        <v>243395.56099999999</v>
      </c>
      <c r="C145" s="21">
        <v>239163.34922</v>
      </c>
      <c r="D145" s="20">
        <v>4196.8522599999997</v>
      </c>
      <c r="E145" s="21">
        <f t="shared" si="50"/>
        <v>243360.20147999999</v>
      </c>
      <c r="F145" s="21">
        <f t="shared" si="51"/>
        <v>35.359519999998156</v>
      </c>
      <c r="G145" s="21">
        <f t="shared" si="52"/>
        <v>4232.2117799999833</v>
      </c>
      <c r="H145" s="22">
        <f t="shared" si="49"/>
        <v>99.985472405554674</v>
      </c>
    </row>
    <row r="146" spans="1:8" s="64" customFormat="1" ht="11.25" customHeight="1" x14ac:dyDescent="0.2">
      <c r="A146" s="68" t="s">
        <v>189</v>
      </c>
      <c r="B146" s="20">
        <v>218549</v>
      </c>
      <c r="C146" s="21">
        <v>104348.91856000001</v>
      </c>
      <c r="D146" s="20">
        <v>5134.5416399999995</v>
      </c>
      <c r="E146" s="21">
        <f t="shared" si="50"/>
        <v>109483.4602</v>
      </c>
      <c r="F146" s="21">
        <f t="shared" si="51"/>
        <v>109065.5398</v>
      </c>
      <c r="G146" s="21">
        <f t="shared" si="52"/>
        <v>114200.08143999999</v>
      </c>
      <c r="H146" s="22">
        <f t="shared" si="49"/>
        <v>50.095612517101429</v>
      </c>
    </row>
    <row r="147" spans="1:8" s="64" customFormat="1" ht="11.25" customHeight="1" x14ac:dyDescent="0.2">
      <c r="A147" s="77" t="s">
        <v>190</v>
      </c>
      <c r="B147" s="20">
        <v>64496.065000000002</v>
      </c>
      <c r="C147" s="21">
        <v>42067.820899999999</v>
      </c>
      <c r="D147" s="20">
        <v>4745.4866600000005</v>
      </c>
      <c r="E147" s="21">
        <f t="shared" si="50"/>
        <v>46813.307560000001</v>
      </c>
      <c r="F147" s="21">
        <f t="shared" si="51"/>
        <v>17682.757440000001</v>
      </c>
      <c r="G147" s="21">
        <f t="shared" si="52"/>
        <v>22428.244100000004</v>
      </c>
      <c r="H147" s="22">
        <f t="shared" si="49"/>
        <v>72.583199548685641</v>
      </c>
    </row>
    <row r="148" spans="1:8" s="64" customFormat="1" ht="11.25" customHeight="1" x14ac:dyDescent="0.2">
      <c r="A148" s="68" t="s">
        <v>191</v>
      </c>
      <c r="B148" s="20">
        <v>140589</v>
      </c>
      <c r="C148" s="21">
        <v>64972.220689999995</v>
      </c>
      <c r="D148" s="20">
        <v>1944.97777</v>
      </c>
      <c r="E148" s="21">
        <f t="shared" si="50"/>
        <v>66917.19846</v>
      </c>
      <c r="F148" s="21">
        <f t="shared" si="51"/>
        <v>73671.80154</v>
      </c>
      <c r="G148" s="21">
        <f t="shared" si="52"/>
        <v>75616.779310000013</v>
      </c>
      <c r="H148" s="22">
        <f t="shared" si="49"/>
        <v>47.597748372916797</v>
      </c>
    </row>
    <row r="149" spans="1:8" s="64" customFormat="1" ht="11.25" customHeight="1" x14ac:dyDescent="0.2">
      <c r="A149" s="68" t="s">
        <v>192</v>
      </c>
      <c r="B149" s="20">
        <v>42097</v>
      </c>
      <c r="C149" s="21">
        <v>33354.861340000003</v>
      </c>
      <c r="D149" s="20">
        <v>247.53071</v>
      </c>
      <c r="E149" s="21">
        <f t="shared" si="50"/>
        <v>33602.392050000002</v>
      </c>
      <c r="F149" s="21">
        <f t="shared" si="51"/>
        <v>8494.6079499999978</v>
      </c>
      <c r="G149" s="21">
        <f t="shared" si="52"/>
        <v>8742.1386599999969</v>
      </c>
      <c r="H149" s="22">
        <f t="shared" si="49"/>
        <v>79.821346057913871</v>
      </c>
    </row>
    <row r="150" spans="1:8" s="64" customFormat="1" ht="11.25" customHeight="1" x14ac:dyDescent="0.2">
      <c r="A150" s="68" t="s">
        <v>193</v>
      </c>
      <c r="B150" s="20">
        <v>28558.078000000001</v>
      </c>
      <c r="C150" s="21">
        <v>26920.69528</v>
      </c>
      <c r="D150" s="20">
        <v>639.96915999999987</v>
      </c>
      <c r="E150" s="21">
        <f t="shared" si="50"/>
        <v>27560.66444</v>
      </c>
      <c r="F150" s="21">
        <f t="shared" si="51"/>
        <v>997.41356000000087</v>
      </c>
      <c r="G150" s="21">
        <f t="shared" si="52"/>
        <v>1637.3827200000014</v>
      </c>
      <c r="H150" s="22">
        <f t="shared" si="49"/>
        <v>96.507420562406182</v>
      </c>
    </row>
    <row r="151" spans="1:8" s="64" customFormat="1" ht="11.25" customHeight="1" x14ac:dyDescent="0.2">
      <c r="A151" s="68" t="s">
        <v>194</v>
      </c>
      <c r="B151" s="20">
        <v>337800.79100000003</v>
      </c>
      <c r="C151" s="21">
        <v>244750.29688000001</v>
      </c>
      <c r="D151" s="20">
        <v>20022.572180000006</v>
      </c>
      <c r="E151" s="21">
        <f t="shared" si="50"/>
        <v>264772.86906</v>
      </c>
      <c r="F151" s="21">
        <f t="shared" si="51"/>
        <v>73027.921940000029</v>
      </c>
      <c r="G151" s="21">
        <f t="shared" si="52"/>
        <v>93050.494120000018</v>
      </c>
      <c r="H151" s="22">
        <f t="shared" si="49"/>
        <v>78.38136443558534</v>
      </c>
    </row>
    <row r="152" spans="1:8" s="64" customFormat="1" ht="11.25" customHeight="1" x14ac:dyDescent="0.2">
      <c r="A152" s="68" t="s">
        <v>195</v>
      </c>
      <c r="B152" s="20">
        <v>11212</v>
      </c>
      <c r="C152" s="21">
        <v>10859.16958</v>
      </c>
      <c r="D152" s="20">
        <v>350.46896000000004</v>
      </c>
      <c r="E152" s="21">
        <f t="shared" si="50"/>
        <v>11209.63854</v>
      </c>
      <c r="F152" s="21">
        <f t="shared" si="51"/>
        <v>2.3614600000000792</v>
      </c>
      <c r="G152" s="21">
        <f t="shared" si="52"/>
        <v>352.83042000000023</v>
      </c>
      <c r="H152" s="22">
        <f t="shared" si="49"/>
        <v>99.978938102033538</v>
      </c>
    </row>
    <row r="153" spans="1:8" s="64" customFormat="1" ht="11.25" customHeight="1" x14ac:dyDescent="0.2">
      <c r="A153" s="68" t="s">
        <v>196</v>
      </c>
      <c r="B153" s="20">
        <v>659420</v>
      </c>
      <c r="C153" s="21">
        <v>604011.66625999997</v>
      </c>
      <c r="D153" s="20">
        <v>55176.741450000001</v>
      </c>
      <c r="E153" s="21">
        <f t="shared" si="50"/>
        <v>659188.40770999994</v>
      </c>
      <c r="F153" s="21">
        <f t="shared" si="51"/>
        <v>231.59229000005871</v>
      </c>
      <c r="G153" s="21">
        <f t="shared" si="52"/>
        <v>55408.333740000031</v>
      </c>
      <c r="H153" s="22">
        <f t="shared" si="49"/>
        <v>99.964879395529394</v>
      </c>
    </row>
    <row r="154" spans="1:8" s="64" customFormat="1" ht="11.25" customHeight="1" x14ac:dyDescent="0.2">
      <c r="A154" s="68" t="s">
        <v>197</v>
      </c>
      <c r="B154" s="20">
        <v>11063</v>
      </c>
      <c r="C154" s="21">
        <v>7554.3040199999996</v>
      </c>
      <c r="D154" s="20">
        <v>818.88295999999991</v>
      </c>
      <c r="E154" s="21">
        <f t="shared" si="50"/>
        <v>8373.1869799999986</v>
      </c>
      <c r="F154" s="21">
        <f t="shared" si="51"/>
        <v>2689.8130200000014</v>
      </c>
      <c r="G154" s="21">
        <f t="shared" si="52"/>
        <v>3508.6959800000004</v>
      </c>
      <c r="H154" s="22">
        <f t="shared" si="49"/>
        <v>75.686404953448417</v>
      </c>
    </row>
    <row r="155" spans="1:8" s="64" customFormat="1" ht="11.25" customHeight="1" x14ac:dyDescent="0.2">
      <c r="A155" s="68" t="s">
        <v>198</v>
      </c>
      <c r="B155" s="23">
        <v>14579.549000000001</v>
      </c>
      <c r="C155" s="23">
        <v>9993.5220600000011</v>
      </c>
      <c r="D155" s="23">
        <v>146.25969000000001</v>
      </c>
      <c r="E155" s="23">
        <f t="shared" si="50"/>
        <v>10139.781750000002</v>
      </c>
      <c r="F155" s="23">
        <f t="shared" si="51"/>
        <v>4439.767249999999</v>
      </c>
      <c r="G155" s="23">
        <f t="shared" si="52"/>
        <v>4586.0269399999997</v>
      </c>
      <c r="H155" s="19">
        <f t="shared" si="49"/>
        <v>69.54797950197225</v>
      </c>
    </row>
    <row r="156" spans="1:8" s="64" customFormat="1" ht="11.25" customHeight="1" x14ac:dyDescent="0.2">
      <c r="A156" s="71"/>
      <c r="B156" s="23"/>
      <c r="C156" s="23"/>
      <c r="D156" s="23"/>
      <c r="E156" s="23"/>
      <c r="F156" s="23"/>
      <c r="G156" s="23"/>
      <c r="H156" s="19"/>
    </row>
    <row r="157" spans="1:8" s="64" customFormat="1" ht="11.25" customHeight="1" x14ac:dyDescent="0.2">
      <c r="A157" s="66" t="s">
        <v>199</v>
      </c>
      <c r="B157" s="32">
        <f t="shared" ref="B157:G157" si="53">SUM(B158:B162)</f>
        <v>17887678.973000001</v>
      </c>
      <c r="C157" s="25">
        <f t="shared" si="53"/>
        <v>5439240.6625800012</v>
      </c>
      <c r="D157" s="32">
        <f t="shared" si="53"/>
        <v>344479.76679000002</v>
      </c>
      <c r="E157" s="25">
        <f t="shared" si="53"/>
        <v>5783720.4293699991</v>
      </c>
      <c r="F157" s="25">
        <f t="shared" si="53"/>
        <v>12103958.543629998</v>
      </c>
      <c r="G157" s="25">
        <f t="shared" si="53"/>
        <v>12448438.310419997</v>
      </c>
      <c r="H157" s="22">
        <f t="shared" ref="H157:H162" si="54">E157/B157*100</f>
        <v>32.333543318281009</v>
      </c>
    </row>
    <row r="158" spans="1:8" s="64" customFormat="1" ht="11.25" customHeight="1" x14ac:dyDescent="0.2">
      <c r="A158" s="68" t="s">
        <v>89</v>
      </c>
      <c r="B158" s="20">
        <v>17846572.572999999</v>
      </c>
      <c r="C158" s="21">
        <v>5417554.8423300004</v>
      </c>
      <c r="D158" s="20">
        <v>343569.33807</v>
      </c>
      <c r="E158" s="21">
        <f>SUM(C158:D158)</f>
        <v>5761124.1804</v>
      </c>
      <c r="F158" s="21">
        <f>B158-E158</f>
        <v>12085448.3926</v>
      </c>
      <c r="G158" s="21">
        <f>B158-C158</f>
        <v>12429017.730669998</v>
      </c>
      <c r="H158" s="22">
        <f t="shared" si="54"/>
        <v>32.281403932517435</v>
      </c>
    </row>
    <row r="159" spans="1:8" s="64" customFormat="1" ht="11.25" customHeight="1" x14ac:dyDescent="0.2">
      <c r="A159" s="68" t="s">
        <v>200</v>
      </c>
      <c r="B159" s="20">
        <v>9407.4770000000008</v>
      </c>
      <c r="C159" s="21">
        <v>4305.1926299999996</v>
      </c>
      <c r="D159" s="20">
        <v>203.77187000000001</v>
      </c>
      <c r="E159" s="21">
        <f>SUM(C159:D159)</f>
        <v>4508.9644999999991</v>
      </c>
      <c r="F159" s="21">
        <f>B159-E159</f>
        <v>4898.5125000000016</v>
      </c>
      <c r="G159" s="21">
        <f>B159-C159</f>
        <v>5102.2843700000012</v>
      </c>
      <c r="H159" s="22">
        <f t="shared" si="54"/>
        <v>47.929583032730228</v>
      </c>
    </row>
    <row r="160" spans="1:8" s="64" customFormat="1" ht="11.25" customHeight="1" x14ac:dyDescent="0.2">
      <c r="A160" s="68" t="s">
        <v>201</v>
      </c>
      <c r="B160" s="20">
        <v>7098</v>
      </c>
      <c r="C160" s="21">
        <v>4911.38148</v>
      </c>
      <c r="D160" s="20">
        <v>235.55847</v>
      </c>
      <c r="E160" s="21">
        <f>SUM(C160:D160)</f>
        <v>5146.93995</v>
      </c>
      <c r="F160" s="21">
        <f>B160-E160</f>
        <v>1951.06005</v>
      </c>
      <c r="G160" s="21">
        <f>B160-C160</f>
        <v>2186.61852</v>
      </c>
      <c r="H160" s="22">
        <f t="shared" si="54"/>
        <v>72.512538038884188</v>
      </c>
    </row>
    <row r="161" spans="1:8" s="64" customFormat="1" ht="11.25" customHeight="1" x14ac:dyDescent="0.2">
      <c r="A161" s="68" t="s">
        <v>202</v>
      </c>
      <c r="B161" s="20">
        <v>9085</v>
      </c>
      <c r="C161" s="21">
        <v>5611.6708499999995</v>
      </c>
      <c r="D161" s="20">
        <v>187.45649</v>
      </c>
      <c r="E161" s="21">
        <f>SUM(C161:D161)</f>
        <v>5799.1273399999991</v>
      </c>
      <c r="F161" s="21">
        <f>B161-E161</f>
        <v>3285.8726600000009</v>
      </c>
      <c r="G161" s="21">
        <f>B161-C161</f>
        <v>3473.3291500000005</v>
      </c>
      <c r="H161" s="22">
        <f t="shared" si="54"/>
        <v>63.831891469455137</v>
      </c>
    </row>
    <row r="162" spans="1:8" s="64" customFormat="1" ht="11.25" customHeight="1" x14ac:dyDescent="0.2">
      <c r="A162" s="68" t="s">
        <v>203</v>
      </c>
      <c r="B162" s="23">
        <v>15515.923000000001</v>
      </c>
      <c r="C162" s="23">
        <v>6857.5752899999998</v>
      </c>
      <c r="D162" s="23">
        <v>283.64188999999999</v>
      </c>
      <c r="E162" s="23">
        <f>SUM(C162:D162)</f>
        <v>7141.2171799999996</v>
      </c>
      <c r="F162" s="23">
        <f>B162-E162</f>
        <v>8374.705820000001</v>
      </c>
      <c r="G162" s="23">
        <f>B162-C162</f>
        <v>8658.3477100000018</v>
      </c>
      <c r="H162" s="19">
        <f t="shared" si="54"/>
        <v>46.025087775957637</v>
      </c>
    </row>
    <row r="163" spans="1:8" s="64" customFormat="1" ht="11.25" customHeight="1" x14ac:dyDescent="0.2">
      <c r="A163" s="71"/>
      <c r="B163" s="23"/>
      <c r="C163" s="23"/>
      <c r="D163" s="23"/>
      <c r="E163" s="23"/>
      <c r="F163" s="23"/>
      <c r="G163" s="23"/>
      <c r="H163" s="19"/>
    </row>
    <row r="164" spans="1:8" s="64" customFormat="1" ht="11.25" customHeight="1" x14ac:dyDescent="0.2">
      <c r="A164" s="66" t="s">
        <v>204</v>
      </c>
      <c r="B164" s="32">
        <f t="shared" ref="B164:G164" si="55">SUM(B165:B167)</f>
        <v>421441.27100000007</v>
      </c>
      <c r="C164" s="25">
        <f t="shared" si="55"/>
        <v>320309.50349999999</v>
      </c>
      <c r="D164" s="32">
        <f t="shared" si="55"/>
        <v>14057.695769999998</v>
      </c>
      <c r="E164" s="25">
        <f t="shared" si="55"/>
        <v>334367.19926999998</v>
      </c>
      <c r="F164" s="25">
        <f t="shared" si="55"/>
        <v>87074.071729999996</v>
      </c>
      <c r="G164" s="25">
        <f t="shared" si="55"/>
        <v>101131.76749999997</v>
      </c>
      <c r="H164" s="22">
        <f>E164/B164*100</f>
        <v>79.338978471807025</v>
      </c>
    </row>
    <row r="165" spans="1:8" s="64" customFormat="1" ht="11.25" customHeight="1" x14ac:dyDescent="0.2">
      <c r="A165" s="68" t="s">
        <v>180</v>
      </c>
      <c r="B165" s="20">
        <v>338710.83500000002</v>
      </c>
      <c r="C165" s="21">
        <v>280659.90047000005</v>
      </c>
      <c r="D165" s="20">
        <v>12422.416359999999</v>
      </c>
      <c r="E165" s="21">
        <f>SUM(C165:D165)</f>
        <v>293082.31683000003</v>
      </c>
      <c r="F165" s="21">
        <f>B165-E165</f>
        <v>45628.518169999996</v>
      </c>
      <c r="G165" s="21">
        <f>B165-C165</f>
        <v>58050.93452999997</v>
      </c>
      <c r="H165" s="22">
        <f>E165/B165*100</f>
        <v>86.528769246487201</v>
      </c>
    </row>
    <row r="166" spans="1:8" s="64" customFormat="1" ht="11.25" customHeight="1" x14ac:dyDescent="0.2">
      <c r="A166" s="68" t="s">
        <v>205</v>
      </c>
      <c r="B166" s="20">
        <v>17598.194</v>
      </c>
      <c r="C166" s="21">
        <v>8490.7426500000001</v>
      </c>
      <c r="D166" s="20">
        <v>94.868030000000005</v>
      </c>
      <c r="E166" s="21">
        <f>SUM(C166:D166)</f>
        <v>8585.6106799999998</v>
      </c>
      <c r="F166" s="21">
        <f>B166-E166</f>
        <v>9012.5833199999997</v>
      </c>
      <c r="G166" s="21">
        <f>B166-C166</f>
        <v>9107.4513499999994</v>
      </c>
      <c r="H166" s="22">
        <f>E166/B166*100</f>
        <v>48.786885063319566</v>
      </c>
    </row>
    <row r="167" spans="1:8" s="64" customFormat="1" ht="11.25" customHeight="1" x14ac:dyDescent="0.2">
      <c r="A167" s="68" t="s">
        <v>206</v>
      </c>
      <c r="B167" s="23">
        <v>65132.241999999998</v>
      </c>
      <c r="C167" s="23">
        <v>31158.860379999998</v>
      </c>
      <c r="D167" s="23">
        <v>1540.4113799999998</v>
      </c>
      <c r="E167" s="23">
        <f>SUM(C167:D167)</f>
        <v>32699.27176</v>
      </c>
      <c r="F167" s="23">
        <f>B167-E167</f>
        <v>32432.970239999999</v>
      </c>
      <c r="G167" s="23">
        <f>B167-C167</f>
        <v>33973.38162</v>
      </c>
      <c r="H167" s="19">
        <f>E167/B167*100</f>
        <v>50.204431408947968</v>
      </c>
    </row>
    <row r="168" spans="1:8" s="64" customFormat="1" ht="11.25" customHeight="1" x14ac:dyDescent="0.2">
      <c r="A168" s="71" t="s">
        <v>207</v>
      </c>
      <c r="B168" s="23"/>
      <c r="C168" s="23"/>
      <c r="D168" s="23"/>
      <c r="E168" s="23"/>
      <c r="F168" s="23"/>
      <c r="G168" s="23"/>
      <c r="H168" s="19"/>
    </row>
    <row r="169" spans="1:8" s="64" customFormat="1" ht="11.25" customHeight="1" x14ac:dyDescent="0.2">
      <c r="A169" s="66" t="s">
        <v>208</v>
      </c>
      <c r="B169" s="32">
        <f t="shared" ref="B169:G169" si="56">SUM(B170:B174)</f>
        <v>744368.54500000004</v>
      </c>
      <c r="C169" s="25">
        <f t="shared" si="56"/>
        <v>612440.31371000013</v>
      </c>
      <c r="D169" s="32">
        <f t="shared" si="56"/>
        <v>13634.218440000001</v>
      </c>
      <c r="E169" s="25">
        <f t="shared" si="56"/>
        <v>626074.5321500001</v>
      </c>
      <c r="F169" s="25">
        <f t="shared" si="56"/>
        <v>118294.01284999996</v>
      </c>
      <c r="G169" s="25">
        <f t="shared" si="56"/>
        <v>131928.23128999997</v>
      </c>
      <c r="H169" s="22">
        <f t="shared" ref="H169:H174" si="57">E169/B169*100</f>
        <v>84.108139221546509</v>
      </c>
    </row>
    <row r="170" spans="1:8" s="64" customFormat="1" ht="11.25" customHeight="1" x14ac:dyDescent="0.2">
      <c r="A170" s="68" t="s">
        <v>180</v>
      </c>
      <c r="B170" s="20">
        <v>643094.54500000004</v>
      </c>
      <c r="C170" s="21">
        <v>546852.17786000005</v>
      </c>
      <c r="D170" s="20">
        <v>11770.453940000001</v>
      </c>
      <c r="E170" s="21">
        <f>SUM(C170:D170)</f>
        <v>558622.63180000009</v>
      </c>
      <c r="F170" s="21">
        <f>B170-E170</f>
        <v>84471.913199999952</v>
      </c>
      <c r="G170" s="21">
        <f>B170-C170</f>
        <v>96242.367139999988</v>
      </c>
      <c r="H170" s="22">
        <f t="shared" si="57"/>
        <v>86.864775349633859</v>
      </c>
    </row>
    <row r="171" spans="1:8" s="64" customFormat="1" ht="11.25" customHeight="1" x14ac:dyDescent="0.2">
      <c r="A171" s="68" t="s">
        <v>209</v>
      </c>
      <c r="B171" s="20">
        <v>48339</v>
      </c>
      <c r="C171" s="21">
        <v>40275.824090000002</v>
      </c>
      <c r="D171" s="20">
        <v>156.92802</v>
      </c>
      <c r="E171" s="21">
        <f>SUM(C171:D171)</f>
        <v>40432.752110000001</v>
      </c>
      <c r="F171" s="21">
        <f>B171-E171</f>
        <v>7906.2478899999987</v>
      </c>
      <c r="G171" s="21">
        <f>B171-C171</f>
        <v>8063.1759099999981</v>
      </c>
      <c r="H171" s="22">
        <f t="shared" si="57"/>
        <v>83.64416332567906</v>
      </c>
    </row>
    <row r="172" spans="1:8" s="64" customFormat="1" ht="11.45" customHeight="1" x14ac:dyDescent="0.2">
      <c r="A172" s="68" t="s">
        <v>210</v>
      </c>
      <c r="B172" s="20">
        <v>9122</v>
      </c>
      <c r="C172" s="21">
        <v>3310.70487</v>
      </c>
      <c r="D172" s="20">
        <v>111.28385</v>
      </c>
      <c r="E172" s="21">
        <f>SUM(C172:D172)</f>
        <v>3421.9887199999998</v>
      </c>
      <c r="F172" s="21">
        <f>B172-E172</f>
        <v>5700.0112800000006</v>
      </c>
      <c r="G172" s="21">
        <f>B172-C172</f>
        <v>5811.2951300000004</v>
      </c>
      <c r="H172" s="22">
        <f t="shared" si="57"/>
        <v>37.513579478184603</v>
      </c>
    </row>
    <row r="173" spans="1:8" s="64" customFormat="1" ht="11.25" customHeight="1" x14ac:dyDescent="0.2">
      <c r="A173" s="68" t="s">
        <v>211</v>
      </c>
      <c r="B173" s="20">
        <v>28038</v>
      </c>
      <c r="C173" s="21">
        <v>10830.191510000001</v>
      </c>
      <c r="D173" s="20">
        <v>1535.4995100000001</v>
      </c>
      <c r="E173" s="21">
        <f>SUM(C173:D173)</f>
        <v>12365.69102</v>
      </c>
      <c r="F173" s="21">
        <f>B173-E173</f>
        <v>15672.30898</v>
      </c>
      <c r="G173" s="21">
        <f>B173-C173</f>
        <v>17207.808489999999</v>
      </c>
      <c r="H173" s="22">
        <f t="shared" si="57"/>
        <v>44.103327698123977</v>
      </c>
    </row>
    <row r="174" spans="1:8" s="64" customFormat="1" ht="11.25" customHeight="1" x14ac:dyDescent="0.2">
      <c r="A174" s="68" t="s">
        <v>212</v>
      </c>
      <c r="B174" s="23">
        <v>15775</v>
      </c>
      <c r="C174" s="23">
        <v>11171.41538</v>
      </c>
      <c r="D174" s="23">
        <v>60.05312</v>
      </c>
      <c r="E174" s="23">
        <f>SUM(C174:D174)</f>
        <v>11231.468500000001</v>
      </c>
      <c r="F174" s="23">
        <f>B174-E174</f>
        <v>4543.5314999999991</v>
      </c>
      <c r="G174" s="23">
        <f>B174-C174</f>
        <v>4603.5846199999996</v>
      </c>
      <c r="H174" s="19">
        <f t="shared" si="57"/>
        <v>71.197898573692555</v>
      </c>
    </row>
    <row r="175" spans="1:8" s="64" customFormat="1" ht="11.25" customHeight="1" x14ac:dyDescent="0.2">
      <c r="A175" s="71"/>
      <c r="B175" s="23"/>
      <c r="C175" s="23"/>
      <c r="D175" s="23"/>
      <c r="E175" s="23"/>
      <c r="F175" s="23"/>
      <c r="G175" s="23"/>
      <c r="H175" s="19"/>
    </row>
    <row r="176" spans="1:8" s="64" customFormat="1" ht="11.25" customHeight="1" x14ac:dyDescent="0.2">
      <c r="A176" s="66" t="s">
        <v>213</v>
      </c>
      <c r="B176" s="32">
        <f t="shared" ref="B176:G176" si="58">SUM(B177:B183)</f>
        <v>5393938.4020000007</v>
      </c>
      <c r="C176" s="25">
        <f t="shared" si="58"/>
        <v>4105513.69472</v>
      </c>
      <c r="D176" s="32">
        <f t="shared" si="58"/>
        <v>57773.76077999999</v>
      </c>
      <c r="E176" s="25">
        <f t="shared" si="58"/>
        <v>4163287.4554999997</v>
      </c>
      <c r="F176" s="25">
        <f t="shared" si="58"/>
        <v>1230650.9465000008</v>
      </c>
      <c r="G176" s="25">
        <f t="shared" si="58"/>
        <v>1288424.7072800007</v>
      </c>
      <c r="H176" s="22">
        <f t="shared" ref="H176:H183" si="59">E176/B176*100</f>
        <v>77.184556908479124</v>
      </c>
    </row>
    <row r="177" spans="1:8" s="64" customFormat="1" ht="11.25" customHeight="1" x14ac:dyDescent="0.2">
      <c r="A177" s="68" t="s">
        <v>180</v>
      </c>
      <c r="B177" s="20">
        <v>3567335.0830000001</v>
      </c>
      <c r="C177" s="21">
        <v>2417041.8134099995</v>
      </c>
      <c r="D177" s="20">
        <v>23066.77200999999</v>
      </c>
      <c r="E177" s="21">
        <f t="shared" ref="E177:E183" si="60">SUM(C177:D177)</f>
        <v>2440108.5854199994</v>
      </c>
      <c r="F177" s="21">
        <f t="shared" ref="F177:F183" si="61">B177-E177</f>
        <v>1127226.4975800007</v>
      </c>
      <c r="G177" s="21">
        <f t="shared" ref="G177:G183" si="62">B177-C177</f>
        <v>1150293.2695900006</v>
      </c>
      <c r="H177" s="22">
        <f t="shared" si="59"/>
        <v>68.401440533249712</v>
      </c>
    </row>
    <row r="178" spans="1:8" s="64" customFormat="1" ht="11.25" customHeight="1" x14ac:dyDescent="0.2">
      <c r="A178" s="68" t="s">
        <v>214</v>
      </c>
      <c r="B178" s="20">
        <v>12470</v>
      </c>
      <c r="C178" s="21">
        <v>11616.852130000001</v>
      </c>
      <c r="D178" s="20">
        <v>851.32267000000002</v>
      </c>
      <c r="E178" s="21">
        <f t="shared" si="60"/>
        <v>12468.174800000001</v>
      </c>
      <c r="F178" s="21">
        <f t="shared" si="61"/>
        <v>1.8251999999993131</v>
      </c>
      <c r="G178" s="21">
        <f t="shared" si="62"/>
        <v>853.14786999999887</v>
      </c>
      <c r="H178" s="22">
        <f t="shared" si="59"/>
        <v>99.985363271852464</v>
      </c>
    </row>
    <row r="179" spans="1:8" s="64" customFormat="1" ht="11.25" customHeight="1" x14ac:dyDescent="0.2">
      <c r="A179" s="68" t="s">
        <v>215</v>
      </c>
      <c r="B179" s="20">
        <v>119550.49</v>
      </c>
      <c r="C179" s="21">
        <v>104415.71558999999</v>
      </c>
      <c r="D179" s="20">
        <v>9149.8402800000003</v>
      </c>
      <c r="E179" s="21">
        <f t="shared" si="60"/>
        <v>113565.55587</v>
      </c>
      <c r="F179" s="21">
        <f t="shared" si="61"/>
        <v>5984.9341300000087</v>
      </c>
      <c r="G179" s="21">
        <f t="shared" si="62"/>
        <v>15134.774410000013</v>
      </c>
      <c r="H179" s="22">
        <f t="shared" si="59"/>
        <v>94.993802091484525</v>
      </c>
    </row>
    <row r="180" spans="1:8" s="64" customFormat="1" ht="11.25" customHeight="1" x14ac:dyDescent="0.2">
      <c r="A180" s="68" t="s">
        <v>216</v>
      </c>
      <c r="B180" s="20">
        <v>5138</v>
      </c>
      <c r="C180" s="21">
        <v>4921.21155</v>
      </c>
      <c r="D180" s="20">
        <v>0</v>
      </c>
      <c r="E180" s="21">
        <f t="shared" si="60"/>
        <v>4921.21155</v>
      </c>
      <c r="F180" s="21">
        <f t="shared" si="61"/>
        <v>216.78845000000001</v>
      </c>
      <c r="G180" s="21">
        <f t="shared" si="62"/>
        <v>216.78845000000001</v>
      </c>
      <c r="H180" s="22">
        <f t="shared" si="59"/>
        <v>95.78068411833398</v>
      </c>
    </row>
    <row r="181" spans="1:8" s="64" customFormat="1" ht="11.25" customHeight="1" x14ac:dyDescent="0.2">
      <c r="A181" s="68" t="s">
        <v>217</v>
      </c>
      <c r="B181" s="20">
        <v>171161</v>
      </c>
      <c r="C181" s="21">
        <v>131471.03659999999</v>
      </c>
      <c r="D181" s="20">
        <v>6451.6514999999999</v>
      </c>
      <c r="E181" s="21">
        <f t="shared" si="60"/>
        <v>137922.6881</v>
      </c>
      <c r="F181" s="21">
        <f t="shared" si="61"/>
        <v>33238.311900000001</v>
      </c>
      <c r="G181" s="21">
        <f t="shared" si="62"/>
        <v>39689.963400000008</v>
      </c>
      <c r="H181" s="22">
        <f t="shared" si="59"/>
        <v>80.580674394283747</v>
      </c>
    </row>
    <row r="182" spans="1:8" s="64" customFormat="1" ht="11.25" customHeight="1" x14ac:dyDescent="0.2">
      <c r="A182" s="68" t="s">
        <v>218</v>
      </c>
      <c r="B182" s="20">
        <v>1513542.3629999999</v>
      </c>
      <c r="C182" s="21">
        <v>1432890.21633</v>
      </c>
      <c r="D182" s="20">
        <v>17680.06495</v>
      </c>
      <c r="E182" s="21">
        <f t="shared" si="60"/>
        <v>1450570.28128</v>
      </c>
      <c r="F182" s="21">
        <f t="shared" si="61"/>
        <v>62972.0817199999</v>
      </c>
      <c r="G182" s="21">
        <f t="shared" si="62"/>
        <v>80652.146669999929</v>
      </c>
      <c r="H182" s="22">
        <f t="shared" si="59"/>
        <v>95.839423906498226</v>
      </c>
    </row>
    <row r="183" spans="1:8" s="64" customFormat="1" ht="11.25" customHeight="1" x14ac:dyDescent="0.2">
      <c r="A183" s="68" t="s">
        <v>219</v>
      </c>
      <c r="B183" s="23">
        <v>4741.4660000000003</v>
      </c>
      <c r="C183" s="23">
        <v>3156.8491099999997</v>
      </c>
      <c r="D183" s="23">
        <v>574.10937000000001</v>
      </c>
      <c r="E183" s="23">
        <f t="shared" si="60"/>
        <v>3730.9584799999998</v>
      </c>
      <c r="F183" s="23">
        <f t="shared" si="61"/>
        <v>1010.5075200000006</v>
      </c>
      <c r="G183" s="23">
        <f t="shared" si="62"/>
        <v>1584.6168900000007</v>
      </c>
      <c r="H183" s="19">
        <f t="shared" si="59"/>
        <v>78.687867423282157</v>
      </c>
    </row>
    <row r="184" spans="1:8" s="64" customFormat="1" ht="11.25" customHeight="1" x14ac:dyDescent="0.2">
      <c r="A184" s="71"/>
      <c r="B184" s="34"/>
      <c r="C184" s="34"/>
      <c r="D184" s="34"/>
      <c r="E184" s="34"/>
      <c r="F184" s="34"/>
      <c r="G184" s="34"/>
      <c r="H184" s="19"/>
    </row>
    <row r="185" spans="1:8" s="64" customFormat="1" ht="11.25" customHeight="1" x14ac:dyDescent="0.2">
      <c r="A185" s="66" t="s">
        <v>220</v>
      </c>
      <c r="B185" s="35">
        <f t="shared" ref="B185:G185" si="63">SUM(B186:B191)</f>
        <v>1119020.425</v>
      </c>
      <c r="C185" s="36">
        <f t="shared" si="63"/>
        <v>642138.35427000013</v>
      </c>
      <c r="D185" s="35">
        <f t="shared" si="63"/>
        <v>32396.455849999998</v>
      </c>
      <c r="E185" s="36">
        <f t="shared" si="63"/>
        <v>674534.81012000004</v>
      </c>
      <c r="F185" s="36">
        <f t="shared" si="63"/>
        <v>444485.61487999995</v>
      </c>
      <c r="G185" s="36">
        <f t="shared" si="63"/>
        <v>476882.07072999992</v>
      </c>
      <c r="H185" s="22">
        <f t="shared" ref="H185:H191" si="64">E185/B185*100</f>
        <v>60.279043621567496</v>
      </c>
    </row>
    <row r="186" spans="1:8" s="64" customFormat="1" ht="11.25" customHeight="1" x14ac:dyDescent="0.2">
      <c r="A186" s="68" t="s">
        <v>221</v>
      </c>
      <c r="B186" s="20">
        <v>319006.18599999999</v>
      </c>
      <c r="C186" s="21">
        <v>194730.98083000004</v>
      </c>
      <c r="D186" s="20">
        <v>6202.9278899999963</v>
      </c>
      <c r="E186" s="21">
        <f t="shared" ref="E186:E191" si="65">SUM(C186:D186)</f>
        <v>200933.90872000004</v>
      </c>
      <c r="F186" s="21">
        <f t="shared" ref="F186:F191" si="66">B186-E186</f>
        <v>118072.27727999995</v>
      </c>
      <c r="G186" s="21">
        <f t="shared" ref="G186:G191" si="67">B186-C186</f>
        <v>124275.20516999994</v>
      </c>
      <c r="H186" s="22">
        <f t="shared" si="64"/>
        <v>62.987464675685011</v>
      </c>
    </row>
    <row r="187" spans="1:8" s="64" customFormat="1" ht="11.25" customHeight="1" x14ac:dyDescent="0.2">
      <c r="A187" s="68" t="s">
        <v>222</v>
      </c>
      <c r="B187" s="20">
        <v>4734.2049999999999</v>
      </c>
      <c r="C187" s="21">
        <v>2867.4420499999997</v>
      </c>
      <c r="D187" s="20">
        <v>35.581249999999997</v>
      </c>
      <c r="E187" s="21">
        <f t="shared" si="65"/>
        <v>2903.0232999999998</v>
      </c>
      <c r="F187" s="21">
        <f t="shared" si="66"/>
        <v>1831.1817000000001</v>
      </c>
      <c r="G187" s="21">
        <f t="shared" si="67"/>
        <v>1866.7629500000003</v>
      </c>
      <c r="H187" s="22">
        <f t="shared" si="64"/>
        <v>61.320185754524779</v>
      </c>
    </row>
    <row r="188" spans="1:8" s="64" customFormat="1" ht="11.25" customHeight="1" x14ac:dyDescent="0.2">
      <c r="A188" s="68" t="s">
        <v>223</v>
      </c>
      <c r="B188" s="20">
        <v>22896</v>
      </c>
      <c r="C188" s="21">
        <v>13754.888419999999</v>
      </c>
      <c r="D188" s="20">
        <v>47.204219999999999</v>
      </c>
      <c r="E188" s="21">
        <f t="shared" si="65"/>
        <v>13802.092639999999</v>
      </c>
      <c r="F188" s="21">
        <f t="shared" si="66"/>
        <v>9093.9073600000011</v>
      </c>
      <c r="G188" s="21">
        <f t="shared" si="67"/>
        <v>9141.1115800000007</v>
      </c>
      <c r="H188" s="22">
        <f t="shared" si="64"/>
        <v>60.281676450034936</v>
      </c>
    </row>
    <row r="189" spans="1:8" s="64" customFormat="1" ht="11.25" customHeight="1" x14ac:dyDescent="0.2">
      <c r="A189" s="68" t="s">
        <v>224</v>
      </c>
      <c r="B189" s="20">
        <v>6633.9080000000004</v>
      </c>
      <c r="C189" s="21">
        <v>4325.0831200000002</v>
      </c>
      <c r="D189" s="20">
        <v>572.70275000000004</v>
      </c>
      <c r="E189" s="21">
        <f t="shared" si="65"/>
        <v>4897.7858700000006</v>
      </c>
      <c r="F189" s="21">
        <f t="shared" si="66"/>
        <v>1736.1221299999997</v>
      </c>
      <c r="G189" s="21">
        <f t="shared" si="67"/>
        <v>2308.8248800000001</v>
      </c>
      <c r="H189" s="22">
        <f t="shared" si="64"/>
        <v>73.829571799910411</v>
      </c>
    </row>
    <row r="190" spans="1:8" s="64" customFormat="1" ht="11.25" customHeight="1" x14ac:dyDescent="0.2">
      <c r="A190" s="68" t="s">
        <v>225</v>
      </c>
      <c r="B190" s="20">
        <v>11419</v>
      </c>
      <c r="C190" s="21">
        <v>7898.9159900000004</v>
      </c>
      <c r="D190" s="20">
        <v>1358.1231699999998</v>
      </c>
      <c r="E190" s="21">
        <f t="shared" si="65"/>
        <v>9257.0391600000003</v>
      </c>
      <c r="F190" s="21">
        <f t="shared" si="66"/>
        <v>2161.9608399999997</v>
      </c>
      <c r="G190" s="21">
        <f t="shared" si="67"/>
        <v>3520.0840099999996</v>
      </c>
      <c r="H190" s="22">
        <f t="shared" si="64"/>
        <v>81.066986250985209</v>
      </c>
    </row>
    <row r="191" spans="1:8" s="64" customFormat="1" ht="11.25" customHeight="1" x14ac:dyDescent="0.2">
      <c r="A191" s="68" t="s">
        <v>226</v>
      </c>
      <c r="B191" s="23">
        <v>754331.12600000005</v>
      </c>
      <c r="C191" s="23">
        <v>418561.04386000003</v>
      </c>
      <c r="D191" s="23">
        <v>24179.916570000001</v>
      </c>
      <c r="E191" s="23">
        <f t="shared" si="65"/>
        <v>442740.96043000004</v>
      </c>
      <c r="F191" s="23">
        <f t="shared" si="66"/>
        <v>311590.16557000001</v>
      </c>
      <c r="G191" s="23">
        <f t="shared" si="67"/>
        <v>335770.08214000001</v>
      </c>
      <c r="H191" s="19">
        <f t="shared" si="64"/>
        <v>58.693184620092168</v>
      </c>
    </row>
    <row r="192" spans="1:8" s="64" customFormat="1" ht="11.25" customHeight="1" x14ac:dyDescent="0.2">
      <c r="A192" s="71"/>
      <c r="B192" s="23"/>
      <c r="C192" s="23"/>
      <c r="D192" s="23"/>
      <c r="E192" s="23"/>
      <c r="F192" s="23"/>
      <c r="G192" s="23"/>
      <c r="H192" s="19"/>
    </row>
    <row r="193" spans="1:8" s="64" customFormat="1" ht="11.25" customHeight="1" x14ac:dyDescent="0.2">
      <c r="A193" s="66" t="s">
        <v>227</v>
      </c>
      <c r="B193" s="32">
        <f t="shared" ref="B193:G193" si="68">SUM(B194:B200)</f>
        <v>209000.76400000002</v>
      </c>
      <c r="C193" s="25">
        <f t="shared" si="68"/>
        <v>149804.4339</v>
      </c>
      <c r="D193" s="32">
        <f t="shared" si="68"/>
        <v>7060.472990000002</v>
      </c>
      <c r="E193" s="25">
        <f t="shared" si="68"/>
        <v>156864.90689000001</v>
      </c>
      <c r="F193" s="25">
        <f t="shared" si="68"/>
        <v>52135.857109999997</v>
      </c>
      <c r="G193" s="25">
        <f t="shared" si="68"/>
        <v>59196.330099999999</v>
      </c>
      <c r="H193" s="22">
        <f t="shared" ref="H193:H200" si="69">E193/B193*100</f>
        <v>75.054705010552013</v>
      </c>
    </row>
    <row r="194" spans="1:8" s="64" customFormat="1" ht="11.25" customHeight="1" x14ac:dyDescent="0.2">
      <c r="A194" s="68" t="s">
        <v>228</v>
      </c>
      <c r="B194" s="20">
        <v>41124.332000000002</v>
      </c>
      <c r="C194" s="21">
        <v>32355.160650000009</v>
      </c>
      <c r="D194" s="20">
        <v>750.88200000000097</v>
      </c>
      <c r="E194" s="21">
        <f t="shared" ref="E194:E200" si="70">SUM(C194:D194)</f>
        <v>33106.04265000001</v>
      </c>
      <c r="F194" s="21">
        <f t="shared" ref="F194:F200" si="71">B194-E194</f>
        <v>8018.2893499999918</v>
      </c>
      <c r="G194" s="21">
        <f t="shared" ref="G194:G200" si="72">B194-C194</f>
        <v>8769.1713499999933</v>
      </c>
      <c r="H194" s="22">
        <f t="shared" si="69"/>
        <v>80.502323174513833</v>
      </c>
    </row>
    <row r="195" spans="1:8" s="64" customFormat="1" ht="11.25" customHeight="1" x14ac:dyDescent="0.2">
      <c r="A195" s="68" t="s">
        <v>229</v>
      </c>
      <c r="B195" s="20">
        <v>48893.930999999997</v>
      </c>
      <c r="C195" s="21">
        <v>47614.718999999997</v>
      </c>
      <c r="D195" s="20">
        <v>1279.07449</v>
      </c>
      <c r="E195" s="21">
        <f t="shared" si="70"/>
        <v>48893.793489999996</v>
      </c>
      <c r="F195" s="21">
        <f t="shared" si="71"/>
        <v>0.13751000000047497</v>
      </c>
      <c r="G195" s="21">
        <f t="shared" si="72"/>
        <v>1279.2119999999995</v>
      </c>
      <c r="H195" s="22">
        <f t="shared" si="69"/>
        <v>99.99971875855104</v>
      </c>
    </row>
    <row r="196" spans="1:8" s="64" customFormat="1" ht="11.25" customHeight="1" x14ac:dyDescent="0.2">
      <c r="A196" s="68" t="s">
        <v>230</v>
      </c>
      <c r="B196" s="20">
        <v>5809.9380000000001</v>
      </c>
      <c r="C196" s="21">
        <v>5586.0133599999999</v>
      </c>
      <c r="D196" s="20">
        <v>216.9186</v>
      </c>
      <c r="E196" s="21">
        <f t="shared" si="70"/>
        <v>5802.9319599999999</v>
      </c>
      <c r="F196" s="21">
        <f t="shared" si="71"/>
        <v>7.0060400000002119</v>
      </c>
      <c r="G196" s="21">
        <f t="shared" si="72"/>
        <v>223.92464000000018</v>
      </c>
      <c r="H196" s="22">
        <f t="shared" si="69"/>
        <v>99.879412826780595</v>
      </c>
    </row>
    <row r="197" spans="1:8" s="64" customFormat="1" ht="11.25" customHeight="1" x14ac:dyDescent="0.2">
      <c r="A197" s="68" t="s">
        <v>231</v>
      </c>
      <c r="B197" s="20">
        <v>10757</v>
      </c>
      <c r="C197" s="21">
        <v>0</v>
      </c>
      <c r="D197" s="20">
        <v>0</v>
      </c>
      <c r="E197" s="21">
        <f t="shared" si="70"/>
        <v>0</v>
      </c>
      <c r="F197" s="21">
        <f t="shared" si="71"/>
        <v>10757</v>
      </c>
      <c r="G197" s="21">
        <f t="shared" si="72"/>
        <v>10757</v>
      </c>
      <c r="H197" s="22">
        <f t="shared" si="69"/>
        <v>0</v>
      </c>
    </row>
    <row r="198" spans="1:8" s="64" customFormat="1" ht="11.25" customHeight="1" x14ac:dyDescent="0.2">
      <c r="A198" s="68" t="s">
        <v>232</v>
      </c>
      <c r="B198" s="20">
        <v>15982.789000000001</v>
      </c>
      <c r="C198" s="21">
        <v>12470.383159999999</v>
      </c>
      <c r="D198" s="20">
        <v>685.68027000000006</v>
      </c>
      <c r="E198" s="21">
        <f t="shared" si="70"/>
        <v>13156.06343</v>
      </c>
      <c r="F198" s="21">
        <f t="shared" si="71"/>
        <v>2826.7255700000005</v>
      </c>
      <c r="G198" s="21">
        <f t="shared" si="72"/>
        <v>3512.4058400000013</v>
      </c>
      <c r="H198" s="22">
        <f t="shared" si="69"/>
        <v>82.313940514387056</v>
      </c>
    </row>
    <row r="199" spans="1:8" s="64" customFormat="1" ht="11.25" customHeight="1" x14ac:dyDescent="0.2">
      <c r="A199" s="68" t="s">
        <v>233</v>
      </c>
      <c r="B199" s="20">
        <v>50542.732000000004</v>
      </c>
      <c r="C199" s="21">
        <v>39324.101640000001</v>
      </c>
      <c r="D199" s="20">
        <v>1122.28484</v>
      </c>
      <c r="E199" s="21">
        <f t="shared" si="70"/>
        <v>40446.386480000001</v>
      </c>
      <c r="F199" s="21">
        <f t="shared" si="71"/>
        <v>10096.345520000003</v>
      </c>
      <c r="G199" s="21">
        <f t="shared" si="72"/>
        <v>11218.630360000003</v>
      </c>
      <c r="H199" s="22">
        <f t="shared" si="69"/>
        <v>80.024139731900519</v>
      </c>
    </row>
    <row r="200" spans="1:8" s="64" customFormat="1" ht="11.25" customHeight="1" x14ac:dyDescent="0.2">
      <c r="A200" s="68" t="s">
        <v>234</v>
      </c>
      <c r="B200" s="23">
        <v>35890.042000000001</v>
      </c>
      <c r="C200" s="23">
        <v>12454.05609</v>
      </c>
      <c r="D200" s="23">
        <v>3005.6327900000001</v>
      </c>
      <c r="E200" s="23">
        <f t="shared" si="70"/>
        <v>15459.68888</v>
      </c>
      <c r="F200" s="23">
        <f t="shared" si="71"/>
        <v>20430.35312</v>
      </c>
      <c r="G200" s="23">
        <f t="shared" si="72"/>
        <v>23435.985910000003</v>
      </c>
      <c r="H200" s="19">
        <f t="shared" si="69"/>
        <v>43.07514847711797</v>
      </c>
    </row>
    <row r="201" spans="1:8" s="64" customFormat="1" ht="11.25" customHeight="1" x14ac:dyDescent="0.2">
      <c r="A201" s="71"/>
      <c r="B201" s="34"/>
      <c r="C201" s="34"/>
      <c r="D201" s="34"/>
      <c r="E201" s="34"/>
      <c r="F201" s="34"/>
      <c r="G201" s="34"/>
      <c r="H201" s="19"/>
    </row>
    <row r="202" spans="1:8" s="64" customFormat="1" ht="11.25" customHeight="1" x14ac:dyDescent="0.2">
      <c r="A202" s="66" t="s">
        <v>235</v>
      </c>
      <c r="B202" s="35">
        <f t="shared" ref="B202:G202" si="73">SUM(B203:B220)+SUM(B225:B241)</f>
        <v>8632124.7123000026</v>
      </c>
      <c r="C202" s="36">
        <f t="shared" si="73"/>
        <v>5319997.858479999</v>
      </c>
      <c r="D202" s="35">
        <f t="shared" si="73"/>
        <v>926472.28336</v>
      </c>
      <c r="E202" s="36">
        <f t="shared" si="73"/>
        <v>6246470.1418399978</v>
      </c>
      <c r="F202" s="36">
        <f t="shared" si="73"/>
        <v>2385654.5704600019</v>
      </c>
      <c r="G202" s="36">
        <f t="shared" si="73"/>
        <v>3312126.8538200012</v>
      </c>
      <c r="H202" s="22">
        <f t="shared" ref="H202:H241" si="74">E202/B202*100</f>
        <v>72.363066452681551</v>
      </c>
    </row>
    <row r="203" spans="1:8" s="64" customFormat="1" ht="11.25" customHeight="1" x14ac:dyDescent="0.2">
      <c r="A203" s="68" t="s">
        <v>236</v>
      </c>
      <c r="B203" s="20">
        <v>6034</v>
      </c>
      <c r="C203" s="21">
        <v>3131.95883</v>
      </c>
      <c r="D203" s="20">
        <v>0</v>
      </c>
      <c r="E203" s="21">
        <f t="shared" ref="E203:E219" si="75">SUM(C203:D203)</f>
        <v>3131.95883</v>
      </c>
      <c r="F203" s="21">
        <f t="shared" ref="F203:F219" si="76">B203-E203</f>
        <v>2902.04117</v>
      </c>
      <c r="G203" s="21">
        <f t="shared" ref="G203:G219" si="77">B203-C203</f>
        <v>2902.04117</v>
      </c>
      <c r="H203" s="22">
        <f t="shared" si="74"/>
        <v>51.90518445475638</v>
      </c>
    </row>
    <row r="204" spans="1:8" s="64" customFormat="1" ht="11.25" customHeight="1" x14ac:dyDescent="0.2">
      <c r="A204" s="68" t="s">
        <v>237</v>
      </c>
      <c r="B204" s="20">
        <v>21324.764999999999</v>
      </c>
      <c r="C204" s="21">
        <v>15653.149890000001</v>
      </c>
      <c r="D204" s="20">
        <v>804.83272999999997</v>
      </c>
      <c r="E204" s="21">
        <f t="shared" si="75"/>
        <v>16457.982619999999</v>
      </c>
      <c r="F204" s="21">
        <f t="shared" si="76"/>
        <v>4866.7823800000006</v>
      </c>
      <c r="G204" s="21">
        <f t="shared" si="77"/>
        <v>5671.6151099999988</v>
      </c>
      <c r="H204" s="22">
        <f t="shared" si="74"/>
        <v>77.177791267570825</v>
      </c>
    </row>
    <row r="205" spans="1:8" s="64" customFormat="1" ht="11.25" customHeight="1" x14ac:dyDescent="0.2">
      <c r="A205" s="68" t="s">
        <v>238</v>
      </c>
      <c r="B205" s="20">
        <v>12236</v>
      </c>
      <c r="C205" s="21">
        <v>8539.6047200000012</v>
      </c>
      <c r="D205" s="20">
        <v>509.71197999999998</v>
      </c>
      <c r="E205" s="21">
        <f t="shared" si="75"/>
        <v>9049.3167000000012</v>
      </c>
      <c r="F205" s="21">
        <f t="shared" si="76"/>
        <v>3186.6832999999988</v>
      </c>
      <c r="G205" s="21">
        <f t="shared" si="77"/>
        <v>3696.3952799999988</v>
      </c>
      <c r="H205" s="22">
        <f t="shared" si="74"/>
        <v>73.956494769532526</v>
      </c>
    </row>
    <row r="206" spans="1:8" s="64" customFormat="1" ht="11.25" customHeight="1" x14ac:dyDescent="0.2">
      <c r="A206" s="68" t="s">
        <v>239</v>
      </c>
      <c r="B206" s="20">
        <v>5410497.2311400007</v>
      </c>
      <c r="C206" s="21">
        <v>3441608.3025499997</v>
      </c>
      <c r="D206" s="20">
        <v>783361.58573999989</v>
      </c>
      <c r="E206" s="21">
        <f t="shared" si="75"/>
        <v>4224969.8882899992</v>
      </c>
      <c r="F206" s="21">
        <f t="shared" si="76"/>
        <v>1185527.3428500015</v>
      </c>
      <c r="G206" s="21">
        <f t="shared" si="77"/>
        <v>1968888.9285900011</v>
      </c>
      <c r="H206" s="22">
        <f t="shared" si="74"/>
        <v>78.088384630774328</v>
      </c>
    </row>
    <row r="207" spans="1:8" s="64" customFormat="1" ht="11.25" customHeight="1" x14ac:dyDescent="0.2">
      <c r="A207" s="68" t="s">
        <v>240</v>
      </c>
      <c r="B207" s="20">
        <v>68158.076000000001</v>
      </c>
      <c r="C207" s="21">
        <v>56165.543190000004</v>
      </c>
      <c r="D207" s="20">
        <v>1476.1291999999999</v>
      </c>
      <c r="E207" s="21">
        <f t="shared" si="75"/>
        <v>57641.672390000007</v>
      </c>
      <c r="F207" s="21">
        <f t="shared" si="76"/>
        <v>10516.403609999994</v>
      </c>
      <c r="G207" s="21">
        <f t="shared" si="77"/>
        <v>11992.532809999997</v>
      </c>
      <c r="H207" s="22">
        <f t="shared" si="74"/>
        <v>84.570568555955134</v>
      </c>
    </row>
    <row r="208" spans="1:8" s="64" customFormat="1" ht="11.25" customHeight="1" x14ac:dyDescent="0.2">
      <c r="A208" s="68" t="s">
        <v>241</v>
      </c>
      <c r="B208" s="20">
        <v>17509.377</v>
      </c>
      <c r="C208" s="21">
        <v>14559.69447</v>
      </c>
      <c r="D208" s="20">
        <v>249.17508999999998</v>
      </c>
      <c r="E208" s="21">
        <f t="shared" si="75"/>
        <v>14808.869560000001</v>
      </c>
      <c r="F208" s="21">
        <f t="shared" si="76"/>
        <v>2700.5074399999994</v>
      </c>
      <c r="G208" s="21">
        <f t="shared" si="77"/>
        <v>2949.68253</v>
      </c>
      <c r="H208" s="22">
        <f t="shared" si="74"/>
        <v>84.576793109200864</v>
      </c>
    </row>
    <row r="209" spans="1:8" s="64" customFormat="1" ht="11.25" customHeight="1" x14ac:dyDescent="0.2">
      <c r="A209" s="68" t="s">
        <v>242</v>
      </c>
      <c r="B209" s="20">
        <v>17950</v>
      </c>
      <c r="C209" s="21">
        <v>17887.180350000002</v>
      </c>
      <c r="D209" s="20">
        <v>50</v>
      </c>
      <c r="E209" s="21">
        <f t="shared" si="75"/>
        <v>17937.180350000002</v>
      </c>
      <c r="F209" s="21">
        <f t="shared" si="76"/>
        <v>12.819649999997637</v>
      </c>
      <c r="G209" s="21">
        <f t="shared" si="77"/>
        <v>62.819649999997637</v>
      </c>
      <c r="H209" s="22">
        <f t="shared" si="74"/>
        <v>99.928581337047362</v>
      </c>
    </row>
    <row r="210" spans="1:8" s="64" customFormat="1" ht="11.25" customHeight="1" x14ac:dyDescent="0.2">
      <c r="A210" s="68" t="s">
        <v>243</v>
      </c>
      <c r="B210" s="20">
        <v>82697.183999999994</v>
      </c>
      <c r="C210" s="21">
        <v>45254.274619999997</v>
      </c>
      <c r="D210" s="20">
        <v>5087.5858699999999</v>
      </c>
      <c r="E210" s="21">
        <f t="shared" si="75"/>
        <v>50341.860489999999</v>
      </c>
      <c r="F210" s="21">
        <f t="shared" si="76"/>
        <v>32355.323509999995</v>
      </c>
      <c r="G210" s="21">
        <f t="shared" si="77"/>
        <v>37442.909379999997</v>
      </c>
      <c r="H210" s="22">
        <f t="shared" si="74"/>
        <v>60.874939211956722</v>
      </c>
    </row>
    <row r="211" spans="1:8" s="64" customFormat="1" ht="11.25" customHeight="1" x14ac:dyDescent="0.2">
      <c r="A211" s="68" t="s">
        <v>244</v>
      </c>
      <c r="B211" s="20">
        <v>20997.95</v>
      </c>
      <c r="C211" s="21">
        <v>17303.350770000001</v>
      </c>
      <c r="D211" s="20">
        <v>306.50766999999996</v>
      </c>
      <c r="E211" s="21">
        <f t="shared" si="75"/>
        <v>17609.85844</v>
      </c>
      <c r="F211" s="21">
        <f t="shared" si="76"/>
        <v>3388.0915600000008</v>
      </c>
      <c r="G211" s="21">
        <f t="shared" si="77"/>
        <v>3694.5992299999998</v>
      </c>
      <c r="H211" s="22">
        <f t="shared" si="74"/>
        <v>83.864655549708417</v>
      </c>
    </row>
    <row r="212" spans="1:8" s="64" customFormat="1" ht="11.25" customHeight="1" x14ac:dyDescent="0.2">
      <c r="A212" s="68" t="s">
        <v>245</v>
      </c>
      <c r="B212" s="20">
        <v>49962.442999999999</v>
      </c>
      <c r="C212" s="21">
        <v>19825.730490000002</v>
      </c>
      <c r="D212" s="20">
        <v>13152.82619</v>
      </c>
      <c r="E212" s="21">
        <f t="shared" si="75"/>
        <v>32978.556680000002</v>
      </c>
      <c r="F212" s="21">
        <f t="shared" si="76"/>
        <v>16983.886319999998</v>
      </c>
      <c r="G212" s="21">
        <f t="shared" si="77"/>
        <v>30136.712509999998</v>
      </c>
      <c r="H212" s="22">
        <f t="shared" si="74"/>
        <v>66.006693627851632</v>
      </c>
    </row>
    <row r="213" spans="1:8" s="64" customFormat="1" ht="11.25" customHeight="1" x14ac:dyDescent="0.2">
      <c r="A213" s="68" t="s">
        <v>246</v>
      </c>
      <c r="B213" s="20">
        <v>16252</v>
      </c>
      <c r="C213" s="21">
        <v>10946.341349999999</v>
      </c>
      <c r="D213" s="20">
        <v>2098.70048</v>
      </c>
      <c r="E213" s="21">
        <f t="shared" si="75"/>
        <v>13045.041829999998</v>
      </c>
      <c r="F213" s="21">
        <f t="shared" si="76"/>
        <v>3206.9581700000017</v>
      </c>
      <c r="G213" s="21">
        <f t="shared" si="77"/>
        <v>5305.6586500000012</v>
      </c>
      <c r="H213" s="22">
        <f t="shared" si="74"/>
        <v>80.267301439822774</v>
      </c>
    </row>
    <row r="214" spans="1:8" s="64" customFormat="1" ht="11.25" customHeight="1" x14ac:dyDescent="0.2">
      <c r="A214" s="68" t="s">
        <v>247</v>
      </c>
      <c r="B214" s="20">
        <v>22491.718000000001</v>
      </c>
      <c r="C214" s="21">
        <v>17372.055190000003</v>
      </c>
      <c r="D214" s="20">
        <v>1095.24279</v>
      </c>
      <c r="E214" s="21">
        <f t="shared" si="75"/>
        <v>18467.297980000003</v>
      </c>
      <c r="F214" s="21">
        <f t="shared" si="76"/>
        <v>4024.4200199999977</v>
      </c>
      <c r="G214" s="21">
        <f t="shared" si="77"/>
        <v>5119.662809999998</v>
      </c>
      <c r="H214" s="22">
        <f t="shared" si="74"/>
        <v>82.107102623285613</v>
      </c>
    </row>
    <row r="215" spans="1:8" s="64" customFormat="1" ht="11.25" customHeight="1" x14ac:dyDescent="0.2">
      <c r="A215" s="68" t="s">
        <v>248</v>
      </c>
      <c r="B215" s="20">
        <v>69868.251000000004</v>
      </c>
      <c r="C215" s="21">
        <v>43808.557779999996</v>
      </c>
      <c r="D215" s="20">
        <v>6406.9101900000005</v>
      </c>
      <c r="E215" s="21">
        <f t="shared" si="75"/>
        <v>50215.467969999998</v>
      </c>
      <c r="F215" s="21">
        <f t="shared" si="76"/>
        <v>19652.783030000006</v>
      </c>
      <c r="G215" s="21">
        <f t="shared" si="77"/>
        <v>26059.693220000008</v>
      </c>
      <c r="H215" s="22">
        <f t="shared" si="74"/>
        <v>71.871654508712396</v>
      </c>
    </row>
    <row r="216" spans="1:8" s="64" customFormat="1" ht="11.25" customHeight="1" x14ac:dyDescent="0.2">
      <c r="A216" s="68" t="s">
        <v>249</v>
      </c>
      <c r="B216" s="20">
        <v>21645.332999999999</v>
      </c>
      <c r="C216" s="21">
        <v>9972.6209699999999</v>
      </c>
      <c r="D216" s="20">
        <v>2523.4114500000001</v>
      </c>
      <c r="E216" s="21">
        <f t="shared" si="75"/>
        <v>12496.03242</v>
      </c>
      <c r="F216" s="21">
        <f t="shared" si="76"/>
        <v>9149.3005799999992</v>
      </c>
      <c r="G216" s="21">
        <f t="shared" si="77"/>
        <v>11672.712029999999</v>
      </c>
      <c r="H216" s="22">
        <f t="shared" si="74"/>
        <v>57.730839345368359</v>
      </c>
    </row>
    <row r="217" spans="1:8" s="64" customFormat="1" ht="11.25" customHeight="1" x14ac:dyDescent="0.2">
      <c r="A217" s="68" t="s">
        <v>250</v>
      </c>
      <c r="B217" s="20">
        <v>21231</v>
      </c>
      <c r="C217" s="21">
        <v>20590.658800000001</v>
      </c>
      <c r="D217" s="20">
        <v>570.68667000000005</v>
      </c>
      <c r="E217" s="21">
        <f t="shared" si="75"/>
        <v>21161.34547</v>
      </c>
      <c r="F217" s="21">
        <f t="shared" si="76"/>
        <v>69.654529999999795</v>
      </c>
      <c r="G217" s="21">
        <f t="shared" si="77"/>
        <v>640.34119999999893</v>
      </c>
      <c r="H217" s="22">
        <f t="shared" si="74"/>
        <v>99.671920634920639</v>
      </c>
    </row>
    <row r="218" spans="1:8" s="64" customFormat="1" ht="11.25" customHeight="1" x14ac:dyDescent="0.2">
      <c r="A218" s="68" t="s">
        <v>251</v>
      </c>
      <c r="B218" s="20">
        <v>11386.05</v>
      </c>
      <c r="C218" s="21">
        <v>7211.2775600000004</v>
      </c>
      <c r="D218" s="20">
        <v>744.74238000000003</v>
      </c>
      <c r="E218" s="21">
        <f t="shared" si="75"/>
        <v>7956.0199400000001</v>
      </c>
      <c r="F218" s="21">
        <f t="shared" si="76"/>
        <v>3430.0300599999991</v>
      </c>
      <c r="G218" s="21">
        <f t="shared" si="77"/>
        <v>4174.7724399999988</v>
      </c>
      <c r="H218" s="22">
        <f t="shared" si="74"/>
        <v>69.875153718805038</v>
      </c>
    </row>
    <row r="219" spans="1:8" s="64" customFormat="1" ht="11.25" customHeight="1" x14ac:dyDescent="0.2">
      <c r="A219" s="68" t="s">
        <v>252</v>
      </c>
      <c r="B219" s="23">
        <v>68303.672999999995</v>
      </c>
      <c r="C219" s="23">
        <v>36499.932560000001</v>
      </c>
      <c r="D219" s="23">
        <v>312.76603</v>
      </c>
      <c r="E219" s="23">
        <f t="shared" si="75"/>
        <v>36812.69859</v>
      </c>
      <c r="F219" s="23">
        <f t="shared" si="76"/>
        <v>31490.974409999995</v>
      </c>
      <c r="G219" s="23">
        <f t="shared" si="77"/>
        <v>31803.740439999994</v>
      </c>
      <c r="H219" s="19">
        <f t="shared" si="74"/>
        <v>53.895635436764877</v>
      </c>
    </row>
    <row r="220" spans="1:8" s="64" customFormat="1" ht="11.25" customHeight="1" x14ac:dyDescent="0.2">
      <c r="A220" s="68" t="s">
        <v>253</v>
      </c>
      <c r="B220" s="32">
        <f t="shared" ref="B220:G220" si="78">SUM(B221:B224)</f>
        <v>477810.93500000006</v>
      </c>
      <c r="C220" s="25">
        <f t="shared" si="78"/>
        <v>367532.36169000005</v>
      </c>
      <c r="D220" s="32">
        <f t="shared" si="78"/>
        <v>8653.6686100000006</v>
      </c>
      <c r="E220" s="25">
        <f t="shared" si="78"/>
        <v>376186.03029999998</v>
      </c>
      <c r="F220" s="25">
        <f t="shared" si="78"/>
        <v>101624.90469999998</v>
      </c>
      <c r="G220" s="25">
        <f t="shared" si="78"/>
        <v>110278.57330999999</v>
      </c>
      <c r="H220" s="22">
        <f t="shared" si="74"/>
        <v>78.731147142959372</v>
      </c>
    </row>
    <row r="221" spans="1:8" s="64" customFormat="1" ht="11.25" customHeight="1" x14ac:dyDescent="0.2">
      <c r="A221" s="68" t="s">
        <v>254</v>
      </c>
      <c r="B221" s="20">
        <v>239865.247</v>
      </c>
      <c r="C221" s="21">
        <v>151157.33126000001</v>
      </c>
      <c r="D221" s="20">
        <v>3768.7498500000002</v>
      </c>
      <c r="E221" s="21">
        <f t="shared" ref="E221:E241" si="79">SUM(C221:D221)</f>
        <v>154926.08111</v>
      </c>
      <c r="F221" s="21">
        <f t="shared" ref="F221:F241" si="80">B221-E221</f>
        <v>84939.165890000004</v>
      </c>
      <c r="G221" s="21">
        <f t="shared" ref="G221:G241" si="81">B221-C221</f>
        <v>88707.915739999997</v>
      </c>
      <c r="H221" s="22">
        <f t="shared" si="74"/>
        <v>64.588798522363675</v>
      </c>
    </row>
    <row r="222" spans="1:8" s="64" customFormat="1" ht="11.25" customHeight="1" x14ac:dyDescent="0.2">
      <c r="A222" s="68" t="s">
        <v>255</v>
      </c>
      <c r="B222" s="20">
        <v>35202.000999999997</v>
      </c>
      <c r="C222" s="21">
        <v>32258.764579999999</v>
      </c>
      <c r="D222" s="20">
        <v>1099.1441200000002</v>
      </c>
      <c r="E222" s="21">
        <f t="shared" si="79"/>
        <v>33357.9087</v>
      </c>
      <c r="F222" s="21">
        <f t="shared" si="80"/>
        <v>1844.0922999999966</v>
      </c>
      <c r="G222" s="21">
        <f t="shared" si="81"/>
        <v>2943.2364199999975</v>
      </c>
      <c r="H222" s="22">
        <f t="shared" si="74"/>
        <v>94.761399217050197</v>
      </c>
    </row>
    <row r="223" spans="1:8" s="64" customFormat="1" ht="11.25" customHeight="1" x14ac:dyDescent="0.2">
      <c r="A223" s="68" t="s">
        <v>256</v>
      </c>
      <c r="B223" s="20">
        <v>23130</v>
      </c>
      <c r="C223" s="21">
        <v>10802.021490000001</v>
      </c>
      <c r="D223" s="20">
        <v>3782.5869400000001</v>
      </c>
      <c r="E223" s="21">
        <f t="shared" si="79"/>
        <v>14584.60843</v>
      </c>
      <c r="F223" s="21">
        <f t="shared" si="80"/>
        <v>8545.3915699999998</v>
      </c>
      <c r="G223" s="21">
        <f t="shared" si="81"/>
        <v>12327.978509999999</v>
      </c>
      <c r="H223" s="22">
        <f t="shared" si="74"/>
        <v>63.054943493298744</v>
      </c>
    </row>
    <row r="224" spans="1:8" s="64" customFormat="1" ht="11.25" customHeight="1" x14ac:dyDescent="0.2">
      <c r="A224" s="68" t="s">
        <v>257</v>
      </c>
      <c r="B224" s="20">
        <v>179613.68700000001</v>
      </c>
      <c r="C224" s="21">
        <v>173314.24436000001</v>
      </c>
      <c r="D224" s="20">
        <v>3.1877</v>
      </c>
      <c r="E224" s="21">
        <f t="shared" si="79"/>
        <v>173317.43206000002</v>
      </c>
      <c r="F224" s="21">
        <f t="shared" si="80"/>
        <v>6296.2549399999843</v>
      </c>
      <c r="G224" s="21">
        <f t="shared" si="81"/>
        <v>6299.4426399999938</v>
      </c>
      <c r="H224" s="22">
        <f t="shared" si="74"/>
        <v>96.494557266117482</v>
      </c>
    </row>
    <row r="225" spans="1:8" s="64" customFormat="1" ht="11.25" customHeight="1" x14ac:dyDescent="0.2">
      <c r="A225" s="68" t="s">
        <v>258</v>
      </c>
      <c r="B225" s="20">
        <v>134492.182</v>
      </c>
      <c r="C225" s="21">
        <v>87979.744020000013</v>
      </c>
      <c r="D225" s="20">
        <v>13681.698259999999</v>
      </c>
      <c r="E225" s="21">
        <f t="shared" si="79"/>
        <v>101661.44228000002</v>
      </c>
      <c r="F225" s="21">
        <f t="shared" si="80"/>
        <v>32830.739719999983</v>
      </c>
      <c r="G225" s="21">
        <f t="shared" si="81"/>
        <v>46512.437979999988</v>
      </c>
      <c r="H225" s="22">
        <f t="shared" si="74"/>
        <v>75.589109172159922</v>
      </c>
    </row>
    <row r="226" spans="1:8" s="64" customFormat="1" ht="11.25" customHeight="1" x14ac:dyDescent="0.2">
      <c r="A226" s="68" t="s">
        <v>259</v>
      </c>
      <c r="B226" s="20">
        <v>75427.98</v>
      </c>
      <c r="C226" s="21">
        <v>66754.626829999994</v>
      </c>
      <c r="D226" s="20">
        <v>1355.5703700000001</v>
      </c>
      <c r="E226" s="21">
        <f t="shared" si="79"/>
        <v>68110.197199999995</v>
      </c>
      <c r="F226" s="21">
        <f t="shared" si="80"/>
        <v>7317.7828000000009</v>
      </c>
      <c r="G226" s="21">
        <f t="shared" si="81"/>
        <v>8673.3531700000021</v>
      </c>
      <c r="H226" s="22">
        <f t="shared" si="74"/>
        <v>90.29831794514449</v>
      </c>
    </row>
    <row r="227" spans="1:8" s="64" customFormat="1" ht="11.25" customHeight="1" x14ac:dyDescent="0.2">
      <c r="A227" s="68" t="s">
        <v>260</v>
      </c>
      <c r="B227" s="20">
        <v>110549.42</v>
      </c>
      <c r="C227" s="21">
        <v>81159.304499999998</v>
      </c>
      <c r="D227" s="20">
        <v>3157.62174</v>
      </c>
      <c r="E227" s="21">
        <f t="shared" si="79"/>
        <v>84316.926240000001</v>
      </c>
      <c r="F227" s="21">
        <f t="shared" si="80"/>
        <v>26232.493759999998</v>
      </c>
      <c r="G227" s="21">
        <f t="shared" si="81"/>
        <v>29390.1155</v>
      </c>
      <c r="H227" s="22">
        <f t="shared" si="74"/>
        <v>76.270799285966405</v>
      </c>
    </row>
    <row r="228" spans="1:8" s="64" customFormat="1" ht="11.25" customHeight="1" x14ac:dyDescent="0.2">
      <c r="A228" s="68" t="s">
        <v>261</v>
      </c>
      <c r="B228" s="20">
        <v>23878</v>
      </c>
      <c r="C228" s="21">
        <v>17583.864890000001</v>
      </c>
      <c r="D228" s="20">
        <v>347.92968000000002</v>
      </c>
      <c r="E228" s="21">
        <f t="shared" si="79"/>
        <v>17931.794570000002</v>
      </c>
      <c r="F228" s="21">
        <f t="shared" si="80"/>
        <v>5946.2054299999982</v>
      </c>
      <c r="G228" s="21">
        <f t="shared" si="81"/>
        <v>6294.1351099999993</v>
      </c>
      <c r="H228" s="22">
        <f t="shared" si="74"/>
        <v>75.097556621157551</v>
      </c>
    </row>
    <row r="229" spans="1:8" s="64" customFormat="1" ht="11.25" customHeight="1" x14ac:dyDescent="0.2">
      <c r="A229" s="68" t="s">
        <v>262</v>
      </c>
      <c r="B229" s="20">
        <v>15574</v>
      </c>
      <c r="C229" s="21">
        <v>9953.8847299999998</v>
      </c>
      <c r="D229" s="20">
        <v>1696.7772</v>
      </c>
      <c r="E229" s="21">
        <f t="shared" si="79"/>
        <v>11650.66193</v>
      </c>
      <c r="F229" s="21">
        <f t="shared" si="80"/>
        <v>3923.3380699999998</v>
      </c>
      <c r="G229" s="21">
        <f t="shared" si="81"/>
        <v>5620.1152700000002</v>
      </c>
      <c r="H229" s="22">
        <f t="shared" si="74"/>
        <v>74.808411005522018</v>
      </c>
    </row>
    <row r="230" spans="1:8" s="64" customFormat="1" ht="11.25" customHeight="1" x14ac:dyDescent="0.2">
      <c r="A230" s="68" t="s">
        <v>263</v>
      </c>
      <c r="B230" s="20">
        <v>82797.945000000007</v>
      </c>
      <c r="C230" s="21">
        <v>69943.510609999998</v>
      </c>
      <c r="D230" s="20">
        <v>3669.1886199999999</v>
      </c>
      <c r="E230" s="21">
        <f t="shared" si="79"/>
        <v>73612.699229999998</v>
      </c>
      <c r="F230" s="21">
        <f t="shared" si="80"/>
        <v>9185.2457700000086</v>
      </c>
      <c r="G230" s="21">
        <f t="shared" si="81"/>
        <v>12854.434390000009</v>
      </c>
      <c r="H230" s="22">
        <f t="shared" si="74"/>
        <v>88.906432677767526</v>
      </c>
    </row>
    <row r="231" spans="1:8" s="64" customFormat="1" ht="11.25" customHeight="1" x14ac:dyDescent="0.2">
      <c r="A231" s="68" t="s">
        <v>264</v>
      </c>
      <c r="B231" s="20">
        <v>10690</v>
      </c>
      <c r="C231" s="21">
        <v>9400.789859999999</v>
      </c>
      <c r="D231" s="20">
        <v>195.88058999999998</v>
      </c>
      <c r="E231" s="21">
        <f t="shared" si="79"/>
        <v>9596.6704499999996</v>
      </c>
      <c r="F231" s="21">
        <f t="shared" si="80"/>
        <v>1093.3295500000004</v>
      </c>
      <c r="G231" s="21">
        <f t="shared" si="81"/>
        <v>1289.210140000001</v>
      </c>
      <c r="H231" s="22">
        <f t="shared" si="74"/>
        <v>89.772408325537882</v>
      </c>
    </row>
    <row r="232" spans="1:8" s="64" customFormat="1" ht="11.25" customHeight="1" x14ac:dyDescent="0.2">
      <c r="A232" s="68" t="s">
        <v>265</v>
      </c>
      <c r="B232" s="20">
        <v>33550.839999999997</v>
      </c>
      <c r="C232" s="21">
        <v>25630.654449999998</v>
      </c>
      <c r="D232" s="20">
        <v>54.9</v>
      </c>
      <c r="E232" s="21">
        <f t="shared" si="79"/>
        <v>25685.55445</v>
      </c>
      <c r="F232" s="21">
        <f t="shared" si="80"/>
        <v>7865.2855499999969</v>
      </c>
      <c r="G232" s="21">
        <f t="shared" si="81"/>
        <v>7920.1855499999983</v>
      </c>
      <c r="H232" s="22">
        <f t="shared" si="74"/>
        <v>76.557112877054649</v>
      </c>
    </row>
    <row r="233" spans="1:8" s="64" customFormat="1" ht="11.25" customHeight="1" x14ac:dyDescent="0.2">
      <c r="A233" s="68" t="s">
        <v>266</v>
      </c>
      <c r="B233" s="20">
        <v>16592</v>
      </c>
      <c r="C233" s="21">
        <v>12996.396429999999</v>
      </c>
      <c r="D233" s="20">
        <v>750.01906999999994</v>
      </c>
      <c r="E233" s="21">
        <f t="shared" si="79"/>
        <v>13746.415499999999</v>
      </c>
      <c r="F233" s="21">
        <f t="shared" si="80"/>
        <v>2845.5845000000008</v>
      </c>
      <c r="G233" s="21">
        <f t="shared" si="81"/>
        <v>3595.6035700000011</v>
      </c>
      <c r="H233" s="22">
        <f t="shared" si="74"/>
        <v>82.849659474445517</v>
      </c>
    </row>
    <row r="234" spans="1:8" s="64" customFormat="1" ht="11.25" customHeight="1" x14ac:dyDescent="0.2">
      <c r="A234" s="68" t="s">
        <v>93</v>
      </c>
      <c r="B234" s="20">
        <v>61702</v>
      </c>
      <c r="C234" s="21">
        <v>43931.370350000005</v>
      </c>
      <c r="D234" s="20">
        <v>920.74718000000007</v>
      </c>
      <c r="E234" s="21">
        <f t="shared" si="79"/>
        <v>44852.117530000003</v>
      </c>
      <c r="F234" s="21">
        <f t="shared" si="80"/>
        <v>16849.882469999997</v>
      </c>
      <c r="G234" s="21">
        <f t="shared" si="81"/>
        <v>17770.629649999995</v>
      </c>
      <c r="H234" s="22">
        <f t="shared" si="74"/>
        <v>72.691513289682675</v>
      </c>
    </row>
    <row r="235" spans="1:8" s="64" customFormat="1" ht="11.25" customHeight="1" x14ac:dyDescent="0.2">
      <c r="A235" s="68" t="s">
        <v>267</v>
      </c>
      <c r="B235" s="20">
        <v>235536.935</v>
      </c>
      <c r="C235" s="21">
        <v>227068.05617</v>
      </c>
      <c r="D235" s="20">
        <v>1853.00218</v>
      </c>
      <c r="E235" s="21">
        <f t="shared" si="79"/>
        <v>228921.05835000001</v>
      </c>
      <c r="F235" s="21">
        <f t="shared" si="80"/>
        <v>6615.8766499999911</v>
      </c>
      <c r="G235" s="21">
        <f t="shared" si="81"/>
        <v>8468.8788300000015</v>
      </c>
      <c r="H235" s="22">
        <f t="shared" si="74"/>
        <v>97.191151082100987</v>
      </c>
    </row>
    <row r="236" spans="1:8" s="64" customFormat="1" ht="11.25" customHeight="1" x14ac:dyDescent="0.2">
      <c r="A236" s="68" t="s">
        <v>268</v>
      </c>
      <c r="B236" s="20">
        <v>28310</v>
      </c>
      <c r="C236" s="21">
        <v>16327.239820000001</v>
      </c>
      <c r="D236" s="20">
        <v>3930.1878099999999</v>
      </c>
      <c r="E236" s="21">
        <f t="shared" si="79"/>
        <v>20257.427630000002</v>
      </c>
      <c r="F236" s="21">
        <f t="shared" si="80"/>
        <v>8052.572369999998</v>
      </c>
      <c r="G236" s="21">
        <f t="shared" si="81"/>
        <v>11982.760179999999</v>
      </c>
      <c r="H236" s="22">
        <f t="shared" si="74"/>
        <v>71.555731649593795</v>
      </c>
    </row>
    <row r="237" spans="1:8" s="64" customFormat="1" ht="11.25" customHeight="1" x14ac:dyDescent="0.2">
      <c r="A237" s="68" t="s">
        <v>269</v>
      </c>
      <c r="B237" s="20">
        <v>31865.370999999999</v>
      </c>
      <c r="C237" s="21">
        <v>19531.649550000002</v>
      </c>
      <c r="D237" s="20">
        <v>1318.0840600000001</v>
      </c>
      <c r="E237" s="21">
        <f t="shared" si="79"/>
        <v>20849.733610000003</v>
      </c>
      <c r="F237" s="21">
        <f t="shared" si="80"/>
        <v>11015.637389999996</v>
      </c>
      <c r="G237" s="21">
        <f t="shared" si="81"/>
        <v>12333.721449999997</v>
      </c>
      <c r="H237" s="22">
        <f t="shared" si="74"/>
        <v>65.430694687345721</v>
      </c>
    </row>
    <row r="238" spans="1:8" s="64" customFormat="1" ht="11.25" customHeight="1" x14ac:dyDescent="0.2">
      <c r="A238" s="68" t="s">
        <v>270</v>
      </c>
      <c r="B238" s="20">
        <v>25780.333999999999</v>
      </c>
      <c r="C238" s="21">
        <v>20682.622489999998</v>
      </c>
      <c r="D238" s="20">
        <v>109.67495</v>
      </c>
      <c r="E238" s="21">
        <f t="shared" si="79"/>
        <v>20792.297439999998</v>
      </c>
      <c r="F238" s="21">
        <f t="shared" si="80"/>
        <v>4988.0365600000005</v>
      </c>
      <c r="G238" s="21">
        <f t="shared" si="81"/>
        <v>5097.711510000001</v>
      </c>
      <c r="H238" s="22">
        <f t="shared" si="74"/>
        <v>80.651776815614568</v>
      </c>
    </row>
    <row r="239" spans="1:8" s="64" customFormat="1" ht="11.25" customHeight="1" x14ac:dyDescent="0.2">
      <c r="A239" s="68" t="s">
        <v>271</v>
      </c>
      <c r="B239" s="20">
        <v>12676</v>
      </c>
      <c r="C239" s="21">
        <v>7958.9348</v>
      </c>
      <c r="D239" s="20">
        <v>831.41755000000001</v>
      </c>
      <c r="E239" s="21">
        <f t="shared" si="79"/>
        <v>8790.3523499999992</v>
      </c>
      <c r="F239" s="21">
        <f t="shared" si="80"/>
        <v>3885.6476500000008</v>
      </c>
      <c r="G239" s="21">
        <f t="shared" si="81"/>
        <v>4717.0652</v>
      </c>
      <c r="H239" s="22">
        <f t="shared" si="74"/>
        <v>69.346421189649718</v>
      </c>
    </row>
    <row r="240" spans="1:8" s="64" customFormat="1" ht="11.25" customHeight="1" x14ac:dyDescent="0.2">
      <c r="A240" s="68" t="s">
        <v>272</v>
      </c>
      <c r="B240" s="20">
        <v>70052</v>
      </c>
      <c r="C240" s="21">
        <v>51129.958439999995</v>
      </c>
      <c r="D240" s="20">
        <v>7224.62147</v>
      </c>
      <c r="E240" s="21">
        <f t="shared" si="79"/>
        <v>58354.579909999993</v>
      </c>
      <c r="F240" s="21">
        <f t="shared" si="80"/>
        <v>11697.420090000007</v>
      </c>
      <c r="G240" s="21">
        <f t="shared" si="81"/>
        <v>18922.041560000005</v>
      </c>
      <c r="H240" s="22">
        <f t="shared" si="74"/>
        <v>83.301804245417671</v>
      </c>
    </row>
    <row r="241" spans="1:8" s="64" customFormat="1" ht="11.25" customHeight="1" x14ac:dyDescent="0.2">
      <c r="A241" s="68" t="s">
        <v>273</v>
      </c>
      <c r="B241" s="23">
        <v>1246293.7191600001</v>
      </c>
      <c r="C241" s="23">
        <v>398102.65475999977</v>
      </c>
      <c r="D241" s="23">
        <v>57970.47956</v>
      </c>
      <c r="E241" s="23">
        <f t="shared" si="79"/>
        <v>456073.13431999978</v>
      </c>
      <c r="F241" s="23">
        <f t="shared" si="80"/>
        <v>790220.58484000037</v>
      </c>
      <c r="G241" s="23">
        <f t="shared" si="81"/>
        <v>848191.06440000026</v>
      </c>
      <c r="H241" s="19">
        <f t="shared" si="74"/>
        <v>36.594353907792481</v>
      </c>
    </row>
    <row r="242" spans="1:8" s="64" customFormat="1" ht="11.25" customHeight="1" x14ac:dyDescent="0.2">
      <c r="A242" s="71"/>
      <c r="B242" s="20"/>
      <c r="C242" s="21"/>
      <c r="D242" s="20"/>
      <c r="E242" s="21"/>
      <c r="F242" s="21"/>
      <c r="G242" s="21"/>
      <c r="H242" s="19"/>
    </row>
    <row r="243" spans="1:8" s="64" customFormat="1" ht="11.25" customHeight="1" x14ac:dyDescent="0.2">
      <c r="A243" s="66" t="s">
        <v>274</v>
      </c>
      <c r="B243" s="23">
        <v>7126256.0729999999</v>
      </c>
      <c r="C243" s="23">
        <v>6477767.9503300004</v>
      </c>
      <c r="D243" s="23">
        <v>344653.04929</v>
      </c>
      <c r="E243" s="23">
        <f>SUM(C243:D243)</f>
        <v>6822420.9996199999</v>
      </c>
      <c r="F243" s="23">
        <f>B243-E243</f>
        <v>303835.07337999996</v>
      </c>
      <c r="G243" s="23">
        <f>B243-C243</f>
        <v>648488.12266999949</v>
      </c>
      <c r="H243" s="19">
        <f>E243/B243*100</f>
        <v>95.73639972704359</v>
      </c>
    </row>
    <row r="244" spans="1:8" s="64" customFormat="1" ht="11.25" customHeight="1" x14ac:dyDescent="0.2">
      <c r="A244" s="71"/>
      <c r="B244" s="20"/>
      <c r="C244" s="21"/>
      <c r="D244" s="20"/>
      <c r="E244" s="21"/>
      <c r="F244" s="21"/>
      <c r="G244" s="21"/>
      <c r="H244" s="22"/>
    </row>
    <row r="245" spans="1:8" s="64" customFormat="1" ht="11.25" customHeight="1" x14ac:dyDescent="0.2">
      <c r="A245" s="66" t="s">
        <v>275</v>
      </c>
      <c r="B245" s="23">
        <v>579.28</v>
      </c>
      <c r="C245" s="23">
        <v>560.89508999999998</v>
      </c>
      <c r="D245" s="23">
        <v>2.7237199999999997</v>
      </c>
      <c r="E245" s="23">
        <f>SUM(C245:D245)</f>
        <v>563.61880999999994</v>
      </c>
      <c r="F245" s="23">
        <f>B245-E245</f>
        <v>15.661190000000033</v>
      </c>
      <c r="G245" s="23">
        <f>B245-C245</f>
        <v>18.384909999999991</v>
      </c>
      <c r="H245" s="19">
        <f>E245/B245*100</f>
        <v>97.296438682502412</v>
      </c>
    </row>
    <row r="246" spans="1:8" s="64" customFormat="1" ht="11.25" customHeight="1" x14ac:dyDescent="0.2">
      <c r="A246" s="71"/>
      <c r="B246" s="23"/>
      <c r="C246" s="23"/>
      <c r="D246" s="23"/>
      <c r="E246" s="23"/>
      <c r="F246" s="23"/>
      <c r="G246" s="23"/>
      <c r="H246" s="19"/>
    </row>
    <row r="247" spans="1:8" s="64" customFormat="1" ht="11.25" customHeight="1" x14ac:dyDescent="0.2">
      <c r="A247" s="66" t="s">
        <v>276</v>
      </c>
      <c r="B247" s="32">
        <f t="shared" ref="B247:G247" si="82">SUM(B248:B252)</f>
        <v>4768622.3939999994</v>
      </c>
      <c r="C247" s="25">
        <f t="shared" si="82"/>
        <v>2767887.0493999999</v>
      </c>
      <c r="D247" s="32">
        <f t="shared" si="82"/>
        <v>403037.63303000003</v>
      </c>
      <c r="E247" s="25">
        <f t="shared" si="82"/>
        <v>3170924.6824300005</v>
      </c>
      <c r="F247" s="25">
        <f t="shared" si="82"/>
        <v>1597697.7115699991</v>
      </c>
      <c r="G247" s="25">
        <f t="shared" si="82"/>
        <v>2000735.3445999993</v>
      </c>
      <c r="H247" s="22">
        <f t="shared" ref="H247:H252" si="83">E247/B247*100</f>
        <v>66.49561278787219</v>
      </c>
    </row>
    <row r="248" spans="1:8" s="64" customFormat="1" ht="11.25" customHeight="1" x14ac:dyDescent="0.2">
      <c r="A248" s="68" t="s">
        <v>277</v>
      </c>
      <c r="B248" s="20">
        <v>4294730.1619999995</v>
      </c>
      <c r="C248" s="21">
        <v>2459885.6581200003</v>
      </c>
      <c r="D248" s="20">
        <v>400178.63285000005</v>
      </c>
      <c r="E248" s="21">
        <f>SUM(C248:D248)</f>
        <v>2860064.2909700004</v>
      </c>
      <c r="F248" s="21">
        <f>B248-E248</f>
        <v>1434665.8710299991</v>
      </c>
      <c r="G248" s="21">
        <f>B248-C248</f>
        <v>1834844.5038799993</v>
      </c>
      <c r="H248" s="22">
        <f t="shared" si="83"/>
        <v>66.594737808582266</v>
      </c>
    </row>
    <row r="249" spans="1:8" s="64" customFormat="1" ht="11.25" customHeight="1" x14ac:dyDescent="0.2">
      <c r="A249" s="68" t="s">
        <v>278</v>
      </c>
      <c r="B249" s="20">
        <v>18856.169000000002</v>
      </c>
      <c r="C249" s="21">
        <v>14320.667140000001</v>
      </c>
      <c r="D249" s="20">
        <v>629.88864999999998</v>
      </c>
      <c r="E249" s="21">
        <f>SUM(C249:D249)</f>
        <v>14950.555790000002</v>
      </c>
      <c r="F249" s="21">
        <f>B249-E249</f>
        <v>3905.6132099999995</v>
      </c>
      <c r="G249" s="21">
        <f>B249-C249</f>
        <v>4535.5018600000003</v>
      </c>
      <c r="H249" s="22">
        <f t="shared" si="83"/>
        <v>79.287345112360839</v>
      </c>
    </row>
    <row r="250" spans="1:8" s="64" customFormat="1" ht="11.25" customHeight="1" x14ac:dyDescent="0.2">
      <c r="A250" s="68" t="s">
        <v>279</v>
      </c>
      <c r="B250" s="20">
        <v>92458.062999999995</v>
      </c>
      <c r="C250" s="21">
        <v>49756.427950000005</v>
      </c>
      <c r="D250" s="20">
        <v>655.14788999999996</v>
      </c>
      <c r="E250" s="21">
        <f>SUM(C250:D250)</f>
        <v>50411.575840000005</v>
      </c>
      <c r="F250" s="21">
        <f>B250-E250</f>
        <v>42046.48715999999</v>
      </c>
      <c r="G250" s="21">
        <f>B250-C250</f>
        <v>42701.63504999999</v>
      </c>
      <c r="H250" s="22">
        <f t="shared" si="83"/>
        <v>54.523720489363924</v>
      </c>
    </row>
    <row r="251" spans="1:8" s="64" customFormat="1" ht="11.25" customHeight="1" x14ac:dyDescent="0.2">
      <c r="A251" s="68" t="s">
        <v>280</v>
      </c>
      <c r="B251" s="20">
        <v>303724</v>
      </c>
      <c r="C251" s="21">
        <v>212715.64711000002</v>
      </c>
      <c r="D251" s="20">
        <v>1524.4811100000002</v>
      </c>
      <c r="E251" s="21">
        <f>SUM(C251:D251)</f>
        <v>214240.12822000001</v>
      </c>
      <c r="F251" s="21">
        <f>B251-E251</f>
        <v>89483.871779999987</v>
      </c>
      <c r="G251" s="21">
        <f>B251-C251</f>
        <v>91008.35288999998</v>
      </c>
      <c r="H251" s="22">
        <f t="shared" si="83"/>
        <v>70.53776725579803</v>
      </c>
    </row>
    <row r="252" spans="1:8" s="64" customFormat="1" ht="11.25" customHeight="1" x14ac:dyDescent="0.2">
      <c r="A252" s="68" t="s">
        <v>281</v>
      </c>
      <c r="B252" s="23">
        <v>58854</v>
      </c>
      <c r="C252" s="23">
        <v>31208.649079999999</v>
      </c>
      <c r="D252" s="23">
        <v>49.482529999999997</v>
      </c>
      <c r="E252" s="23">
        <f>SUM(C252:D252)</f>
        <v>31258.13161</v>
      </c>
      <c r="F252" s="23">
        <f>B252-E252</f>
        <v>27595.86839</v>
      </c>
      <c r="G252" s="23">
        <f>B252-C252</f>
        <v>27645.350920000001</v>
      </c>
      <c r="H252" s="19">
        <f t="shared" si="83"/>
        <v>53.111312077343939</v>
      </c>
    </row>
    <row r="253" spans="1:8" s="64" customFormat="1" ht="11.25" customHeight="1" x14ac:dyDescent="0.2">
      <c r="A253" s="71"/>
      <c r="B253" s="23"/>
      <c r="C253" s="23"/>
      <c r="D253" s="23"/>
      <c r="E253" s="23"/>
      <c r="F253" s="23"/>
      <c r="G253" s="23"/>
      <c r="H253" s="19"/>
    </row>
    <row r="254" spans="1:8" s="64" customFormat="1" ht="11.25" customHeight="1" x14ac:dyDescent="0.2">
      <c r="A254" s="66" t="s">
        <v>282</v>
      </c>
      <c r="B254" s="32">
        <f t="shared" ref="B254:G254" si="84">+B255+B256</f>
        <v>169440</v>
      </c>
      <c r="C254" s="25">
        <f t="shared" si="84"/>
        <v>137378.77918000001</v>
      </c>
      <c r="D254" s="32">
        <f t="shared" si="84"/>
        <v>8650.5348400000003</v>
      </c>
      <c r="E254" s="25">
        <f t="shared" si="84"/>
        <v>146029.31401999999</v>
      </c>
      <c r="F254" s="25">
        <f t="shared" si="84"/>
        <v>23410.685980000006</v>
      </c>
      <c r="G254" s="25">
        <f t="shared" si="84"/>
        <v>32061.220819999995</v>
      </c>
      <c r="H254" s="22">
        <f>E254/B254*100</f>
        <v>86.1834950542965</v>
      </c>
    </row>
    <row r="255" spans="1:8" s="64" customFormat="1" ht="11.25" customHeight="1" x14ac:dyDescent="0.2">
      <c r="A255" s="68" t="s">
        <v>283</v>
      </c>
      <c r="B255" s="20">
        <v>156972</v>
      </c>
      <c r="C255" s="21">
        <v>128812.57060000001</v>
      </c>
      <c r="D255" s="20">
        <v>7186.6679899999999</v>
      </c>
      <c r="E255" s="21">
        <f>SUM(C255:D255)</f>
        <v>135999.23858999999</v>
      </c>
      <c r="F255" s="21">
        <f>B255-E255</f>
        <v>20972.761410000006</v>
      </c>
      <c r="G255" s="21">
        <f>B255-C255</f>
        <v>28159.429399999994</v>
      </c>
      <c r="H255" s="22">
        <f>E255/B255*100</f>
        <v>86.639170418928217</v>
      </c>
    </row>
    <row r="256" spans="1:8" s="64" customFormat="1" ht="11.25" customHeight="1" x14ac:dyDescent="0.2">
      <c r="A256" s="68" t="s">
        <v>284</v>
      </c>
      <c r="B256" s="23">
        <v>12468</v>
      </c>
      <c r="C256" s="23">
        <v>8566.2085800000004</v>
      </c>
      <c r="D256" s="23">
        <v>1463.8668500000001</v>
      </c>
      <c r="E256" s="23">
        <f>SUM(C256:D256)</f>
        <v>10030.075430000001</v>
      </c>
      <c r="F256" s="23">
        <f>B256-E256</f>
        <v>2437.9245699999992</v>
      </c>
      <c r="G256" s="23">
        <f>B256-C256</f>
        <v>3901.7914199999996</v>
      </c>
      <c r="H256" s="19">
        <f>E256/B256*100</f>
        <v>80.446546599294194</v>
      </c>
    </row>
    <row r="257" spans="1:8" s="64" customFormat="1" ht="11.25" customHeight="1" x14ac:dyDescent="0.2">
      <c r="A257" s="71"/>
      <c r="B257" s="20"/>
      <c r="C257" s="21"/>
      <c r="D257" s="20"/>
      <c r="E257" s="21"/>
      <c r="F257" s="21"/>
      <c r="G257" s="21"/>
      <c r="H257" s="22"/>
    </row>
    <row r="258" spans="1:8" s="64" customFormat="1" ht="11.25" customHeight="1" x14ac:dyDescent="0.2">
      <c r="A258" s="66" t="s">
        <v>285</v>
      </c>
      <c r="B258" s="23">
        <v>1530792.889</v>
      </c>
      <c r="C258" s="23">
        <v>1216718.5176299999</v>
      </c>
      <c r="D258" s="23">
        <v>136711.34349</v>
      </c>
      <c r="E258" s="23">
        <f>SUM(C258:D258)</f>
        <v>1353429.86112</v>
      </c>
      <c r="F258" s="23">
        <f>B258-E258</f>
        <v>177363.02787999995</v>
      </c>
      <c r="G258" s="23">
        <f>B258-C258</f>
        <v>314074.37137000007</v>
      </c>
      <c r="H258" s="19">
        <f>E258/B258*100</f>
        <v>88.413649609003372</v>
      </c>
    </row>
    <row r="259" spans="1:8" s="64" customFormat="1" ht="11.25" customHeight="1" x14ac:dyDescent="0.2">
      <c r="A259" s="71"/>
      <c r="B259" s="20"/>
      <c r="C259" s="21"/>
      <c r="D259" s="20"/>
      <c r="E259" s="21"/>
      <c r="F259" s="21"/>
      <c r="G259" s="21"/>
      <c r="H259" s="19"/>
    </row>
    <row r="260" spans="1:8" s="64" customFormat="1" ht="11.25" customHeight="1" x14ac:dyDescent="0.2">
      <c r="A260" s="66" t="s">
        <v>286</v>
      </c>
      <c r="B260" s="23">
        <v>1184790.9639999999</v>
      </c>
      <c r="C260" s="23">
        <v>1171709.2087000001</v>
      </c>
      <c r="D260" s="23">
        <v>12183.237230000001</v>
      </c>
      <c r="E260" s="23">
        <f>SUM(C260:D260)</f>
        <v>1183892.4459300002</v>
      </c>
      <c r="F260" s="23">
        <f>B260-E260</f>
        <v>898.51806999975815</v>
      </c>
      <c r="G260" s="23">
        <f>B260-C260</f>
        <v>13081.755299999844</v>
      </c>
      <c r="H260" s="19">
        <f>E260/B260*100</f>
        <v>99.924162312399289</v>
      </c>
    </row>
    <row r="261" spans="1:8" s="64" customFormat="1" ht="11.25" customHeight="1" x14ac:dyDescent="0.2">
      <c r="A261" s="71"/>
      <c r="B261" s="20"/>
      <c r="C261" s="21"/>
      <c r="D261" s="20"/>
      <c r="E261" s="21"/>
      <c r="F261" s="21"/>
      <c r="G261" s="21"/>
      <c r="H261" s="19"/>
    </row>
    <row r="262" spans="1:8" s="64" customFormat="1" ht="11.25" customHeight="1" x14ac:dyDescent="0.2">
      <c r="A262" s="66" t="s">
        <v>287</v>
      </c>
      <c r="B262" s="23">
        <v>372833.35700000002</v>
      </c>
      <c r="C262" s="23">
        <v>202479.75913999998</v>
      </c>
      <c r="D262" s="23">
        <v>11612.098179999999</v>
      </c>
      <c r="E262" s="23">
        <f>SUM(C262:D262)</f>
        <v>214091.85731999998</v>
      </c>
      <c r="F262" s="23">
        <f>B262-E262</f>
        <v>158741.49968000004</v>
      </c>
      <c r="G262" s="23">
        <f>B262-C262</f>
        <v>170353.59786000004</v>
      </c>
      <c r="H262" s="19">
        <f>E262/B262*100</f>
        <v>57.422935287413132</v>
      </c>
    </row>
    <row r="263" spans="1:8" s="64" customFormat="1" ht="11.25" customHeight="1" x14ac:dyDescent="0.2">
      <c r="A263" s="71"/>
      <c r="B263" s="20"/>
      <c r="C263" s="21"/>
      <c r="D263" s="20"/>
      <c r="E263" s="21"/>
      <c r="F263" s="21"/>
      <c r="G263" s="21"/>
      <c r="H263" s="19"/>
    </row>
    <row r="264" spans="1:8" s="64" customFormat="1" ht="11.25" customHeight="1" x14ac:dyDescent="0.2">
      <c r="A264" s="66" t="s">
        <v>288</v>
      </c>
      <c r="B264" s="23">
        <v>95428.452000000005</v>
      </c>
      <c r="C264" s="23">
        <v>86043.181089999998</v>
      </c>
      <c r="D264" s="23">
        <v>3521.93244</v>
      </c>
      <c r="E264" s="23">
        <f>SUM(C264:D264)</f>
        <v>89565.113530000002</v>
      </c>
      <c r="F264" s="23">
        <f>B264-E264</f>
        <v>5863.3384700000024</v>
      </c>
      <c r="G264" s="23">
        <f>B264-C264</f>
        <v>9385.2709100000066</v>
      </c>
      <c r="H264" s="19">
        <f>E264/B264*100</f>
        <v>93.855775350940405</v>
      </c>
    </row>
    <row r="265" spans="1:8" s="64" customFormat="1" ht="12" x14ac:dyDescent="0.2">
      <c r="A265" s="78"/>
      <c r="B265" s="23"/>
      <c r="C265" s="23"/>
      <c r="D265" s="23"/>
      <c r="E265" s="23"/>
      <c r="F265" s="23"/>
      <c r="G265" s="23"/>
      <c r="H265" s="19"/>
    </row>
    <row r="266" spans="1:8" s="64" customFormat="1" ht="11.25" customHeight="1" x14ac:dyDescent="0.2">
      <c r="A266" s="79" t="s">
        <v>289</v>
      </c>
      <c r="B266" s="37">
        <f t="shared" ref="B266:G266" si="85">B10+B17+B19+B21+B23+B33+B37+B45+B47+B49+B57+B69+B75+B80+B86+B95+B107+B118+B134+B136+B157+B164+B169+B176+B185+B193+B202+B243+B245+B247+B254+B258+B260+B262+B264</f>
        <v>336242010.76955003</v>
      </c>
      <c r="C266" s="37">
        <f t="shared" si="85"/>
        <v>249445364.48299003</v>
      </c>
      <c r="D266" s="37">
        <f t="shared" si="85"/>
        <v>16926301.210389998</v>
      </c>
      <c r="E266" s="37">
        <f t="shared" si="85"/>
        <v>266371665.69337997</v>
      </c>
      <c r="F266" s="37">
        <f t="shared" si="85"/>
        <v>69870345.076170012</v>
      </c>
      <c r="G266" s="37">
        <f t="shared" si="85"/>
        <v>86796646.286559984</v>
      </c>
      <c r="H266" s="38">
        <f>E266/B266*100</f>
        <v>79.220221495743715</v>
      </c>
    </row>
    <row r="267" spans="1:8" s="64" customFormat="1" ht="11.25" customHeight="1" x14ac:dyDescent="0.2">
      <c r="A267" s="78"/>
      <c r="B267" s="23"/>
      <c r="C267" s="23"/>
      <c r="D267" s="23"/>
      <c r="E267" s="23"/>
      <c r="F267" s="23"/>
      <c r="G267" s="23"/>
      <c r="H267" s="19"/>
    </row>
    <row r="268" spans="1:8" s="64" customFormat="1" ht="11.25" customHeight="1" x14ac:dyDescent="0.2">
      <c r="A268" s="65" t="s">
        <v>290</v>
      </c>
      <c r="B268" s="20"/>
      <c r="C268" s="21"/>
      <c r="D268" s="20"/>
      <c r="E268" s="21"/>
      <c r="F268" s="21"/>
      <c r="G268" s="21"/>
      <c r="H268" s="22"/>
    </row>
    <row r="269" spans="1:8" s="64" customFormat="1" ht="11.25" customHeight="1" x14ac:dyDescent="0.2">
      <c r="A269" s="68" t="s">
        <v>291</v>
      </c>
      <c r="B269" s="23">
        <v>7082620.21</v>
      </c>
      <c r="C269" s="23">
        <v>3590859.2069999999</v>
      </c>
      <c r="D269" s="23">
        <v>0</v>
      </c>
      <c r="E269" s="23">
        <f>SUM(C269:D269)</f>
        <v>3590859.2069999999</v>
      </c>
      <c r="F269" s="23">
        <f>B269-E269</f>
        <v>3491761.003</v>
      </c>
      <c r="G269" s="23">
        <f>B269-C269</f>
        <v>3491761.003</v>
      </c>
      <c r="H269" s="19">
        <f>E269/B269*100</f>
        <v>50.699587165919766</v>
      </c>
    </row>
    <row r="270" spans="1:8" s="64" customFormat="1" ht="11.25" customHeight="1" x14ac:dyDescent="0.2">
      <c r="A270" s="80"/>
      <c r="B270" s="23"/>
      <c r="C270" s="23"/>
      <c r="D270" s="23"/>
      <c r="E270" s="23"/>
      <c r="F270" s="23"/>
      <c r="G270" s="23"/>
      <c r="H270" s="19"/>
    </row>
    <row r="271" spans="1:8" s="64" customFormat="1" ht="11.25" customHeight="1" x14ac:dyDescent="0.2">
      <c r="A271" s="77" t="s">
        <v>292</v>
      </c>
      <c r="B271" s="20">
        <f t="shared" ref="B271:G271" si="86">SUM(B272:B277)</f>
        <v>98094445.788000003</v>
      </c>
      <c r="C271" s="20">
        <f t="shared" si="86"/>
        <v>97338059.694920018</v>
      </c>
      <c r="D271" s="20">
        <f t="shared" si="86"/>
        <v>89652.518309999999</v>
      </c>
      <c r="E271" s="20">
        <f t="shared" si="86"/>
        <v>97427712.213230014</v>
      </c>
      <c r="F271" s="20">
        <f t="shared" si="86"/>
        <v>666733.57476998516</v>
      </c>
      <c r="G271" s="20">
        <f t="shared" si="86"/>
        <v>756386.09307998512</v>
      </c>
      <c r="H271" s="39">
        <f t="shared" ref="H271:H277" si="87">E271/B271*100</f>
        <v>99.320314652461647</v>
      </c>
    </row>
    <row r="272" spans="1:8" s="64" customFormat="1" ht="11.25" hidden="1" customHeight="1" x14ac:dyDescent="0.2">
      <c r="A272" s="77" t="s">
        <v>343</v>
      </c>
      <c r="B272" s="20">
        <v>97829418.527999997</v>
      </c>
      <c r="C272" s="20">
        <v>97194854.212680012</v>
      </c>
      <c r="D272" s="20">
        <v>10100</v>
      </c>
      <c r="E272" s="20">
        <f t="shared" ref="E272:E277" si="88">SUM(C272:D272)</f>
        <v>97204954.212680012</v>
      </c>
      <c r="F272" s="20">
        <f t="shared" ref="F272:F277" si="89">B272-E272</f>
        <v>624464.31531998515</v>
      </c>
      <c r="G272" s="20">
        <f t="shared" ref="G272:G277" si="90">B272-C272</f>
        <v>634564.31531998515</v>
      </c>
      <c r="H272" s="39">
        <f t="shared" si="87"/>
        <v>99.361680438546955</v>
      </c>
    </row>
    <row r="273" spans="1:8" s="64" customFormat="1" ht="11.25" hidden="1" customHeight="1" x14ac:dyDescent="0.2">
      <c r="A273" s="81" t="s">
        <v>293</v>
      </c>
      <c r="B273" s="40"/>
      <c r="C273" s="40">
        <v>0</v>
      </c>
      <c r="D273" s="40"/>
      <c r="E273" s="40">
        <f t="shared" si="88"/>
        <v>0</v>
      </c>
      <c r="F273" s="40">
        <f t="shared" si="89"/>
        <v>0</v>
      </c>
      <c r="G273" s="40">
        <f t="shared" si="90"/>
        <v>0</v>
      </c>
      <c r="H273" s="41" t="e">
        <f t="shared" si="87"/>
        <v>#DIV/0!</v>
      </c>
    </row>
    <row r="274" spans="1:8" s="64" customFormat="1" ht="11.25" hidden="1" customHeight="1" x14ac:dyDescent="0.2">
      <c r="A274" s="81" t="s">
        <v>294</v>
      </c>
      <c r="B274" s="40"/>
      <c r="C274" s="40">
        <v>0</v>
      </c>
      <c r="D274" s="40"/>
      <c r="E274" s="40">
        <f t="shared" si="88"/>
        <v>0</v>
      </c>
      <c r="F274" s="40">
        <f t="shared" si="89"/>
        <v>0</v>
      </c>
      <c r="G274" s="40">
        <f t="shared" si="90"/>
        <v>0</v>
      </c>
      <c r="H274" s="42" t="e">
        <f t="shared" si="87"/>
        <v>#DIV/0!</v>
      </c>
    </row>
    <row r="275" spans="1:8" s="64" customFormat="1" ht="23.25" hidden="1" customHeight="1" x14ac:dyDescent="0.2">
      <c r="A275" s="82" t="s">
        <v>295</v>
      </c>
      <c r="B275" s="40"/>
      <c r="C275" s="40">
        <v>0</v>
      </c>
      <c r="D275" s="40"/>
      <c r="E275" s="40">
        <f t="shared" si="88"/>
        <v>0</v>
      </c>
      <c r="F275" s="40">
        <f t="shared" si="89"/>
        <v>0</v>
      </c>
      <c r="G275" s="40">
        <f t="shared" si="90"/>
        <v>0</v>
      </c>
      <c r="H275" s="42" t="e">
        <f t="shared" si="87"/>
        <v>#DIV/0!</v>
      </c>
    </row>
    <row r="276" spans="1:8" s="64" customFormat="1" ht="11.25" hidden="1" customHeight="1" x14ac:dyDescent="0.2">
      <c r="A276" s="83" t="s">
        <v>296</v>
      </c>
      <c r="B276" s="40"/>
      <c r="C276" s="40">
        <v>0</v>
      </c>
      <c r="D276" s="40"/>
      <c r="E276" s="40">
        <f t="shared" si="88"/>
        <v>0</v>
      </c>
      <c r="F276" s="40">
        <f t="shared" si="89"/>
        <v>0</v>
      </c>
      <c r="G276" s="40">
        <f t="shared" si="90"/>
        <v>0</v>
      </c>
      <c r="H276" s="42" t="e">
        <f t="shared" si="87"/>
        <v>#DIV/0!</v>
      </c>
    </row>
    <row r="277" spans="1:8" s="64" customFormat="1" ht="11.25" customHeight="1" x14ac:dyDescent="0.2">
      <c r="A277" s="68" t="s">
        <v>297</v>
      </c>
      <c r="B277" s="21">
        <v>265027.26</v>
      </c>
      <c r="C277" s="21">
        <v>143205.48224000001</v>
      </c>
      <c r="D277" s="21">
        <v>79552.518309999999</v>
      </c>
      <c r="E277" s="21">
        <f t="shared" si="88"/>
        <v>222758.00055</v>
      </c>
      <c r="F277" s="21">
        <f t="shared" si="89"/>
        <v>42269.259450000012</v>
      </c>
      <c r="G277" s="21">
        <f t="shared" si="90"/>
        <v>121821.77776</v>
      </c>
      <c r="H277" s="19">
        <f t="shared" si="87"/>
        <v>84.050976699528945</v>
      </c>
    </row>
    <row r="278" spans="1:8" s="64" customFormat="1" ht="11.25" customHeight="1" x14ac:dyDescent="0.2">
      <c r="A278" s="84"/>
      <c r="B278" s="21"/>
      <c r="C278" s="21"/>
      <c r="D278" s="21"/>
      <c r="E278" s="21"/>
      <c r="F278" s="21"/>
      <c r="G278" s="21"/>
      <c r="H278" s="22"/>
    </row>
    <row r="279" spans="1:8" s="64" customFormat="1" ht="11.25" hidden="1" customHeight="1" x14ac:dyDescent="0.2">
      <c r="A279" s="68" t="s">
        <v>298</v>
      </c>
      <c r="B279" s="21"/>
      <c r="C279" s="21">
        <v>0</v>
      </c>
      <c r="D279" s="21"/>
      <c r="E279" s="21">
        <f>SUM(C279:D279)</f>
        <v>0</v>
      </c>
      <c r="F279" s="21">
        <f>B279-E279</f>
        <v>0</v>
      </c>
      <c r="G279" s="21">
        <f>B279-C279</f>
        <v>0</v>
      </c>
      <c r="H279" s="19" t="e">
        <f>E279/B279*100</f>
        <v>#DIV/0!</v>
      </c>
    </row>
    <row r="280" spans="1:8" s="64" customFormat="1" ht="23.25" hidden="1" customHeight="1" x14ac:dyDescent="0.2">
      <c r="A280" s="68"/>
      <c r="B280" s="21"/>
      <c r="C280" s="21"/>
      <c r="D280" s="21"/>
      <c r="E280" s="21"/>
      <c r="F280" s="21"/>
      <c r="G280" s="21"/>
      <c r="H280" s="22"/>
    </row>
    <row r="281" spans="1:8" s="64" customFormat="1" ht="11.25" hidden="1" customHeight="1" x14ac:dyDescent="0.2">
      <c r="A281" s="85" t="s">
        <v>299</v>
      </c>
      <c r="B281" s="21"/>
      <c r="C281" s="21">
        <v>0</v>
      </c>
      <c r="D281" s="21"/>
      <c r="E281" s="21">
        <f>SUM(C281:D281)</f>
        <v>0</v>
      </c>
      <c r="F281" s="21">
        <f>B281-E281</f>
        <v>0</v>
      </c>
      <c r="G281" s="21">
        <f>B281-C281</f>
        <v>0</v>
      </c>
      <c r="H281" s="19" t="e">
        <f>E281/B281*100</f>
        <v>#DIV/0!</v>
      </c>
    </row>
    <row r="282" spans="1:8" s="64" customFormat="1" ht="11.25" hidden="1" customHeight="1" x14ac:dyDescent="0.2">
      <c r="A282" s="68"/>
      <c r="B282" s="21"/>
      <c r="C282" s="21"/>
      <c r="D282" s="21"/>
      <c r="E282" s="21"/>
      <c r="F282" s="21"/>
      <c r="G282" s="21"/>
      <c r="H282" s="22"/>
    </row>
    <row r="283" spans="1:8" s="64" customFormat="1" ht="11.25" hidden="1" customHeight="1" x14ac:dyDescent="0.2">
      <c r="A283" s="68" t="s">
        <v>300</v>
      </c>
      <c r="B283" s="21"/>
      <c r="C283" s="21">
        <v>0</v>
      </c>
      <c r="D283" s="21"/>
      <c r="E283" s="21">
        <f>SUM(C283:D283)</f>
        <v>0</v>
      </c>
      <c r="F283" s="21">
        <f>B283-E283</f>
        <v>0</v>
      </c>
      <c r="G283" s="21">
        <f>B283-C283</f>
        <v>0</v>
      </c>
      <c r="H283" s="19" t="e">
        <f>E283/B283*100</f>
        <v>#DIV/0!</v>
      </c>
    </row>
    <row r="284" spans="1:8" s="64" customFormat="1" ht="12" hidden="1" customHeight="1" x14ac:dyDescent="0.2">
      <c r="A284" s="68"/>
      <c r="B284" s="21"/>
      <c r="C284" s="21"/>
      <c r="D284" s="21"/>
      <c r="E284" s="21"/>
      <c r="F284" s="21"/>
      <c r="G284" s="21"/>
      <c r="H284" s="22"/>
    </row>
    <row r="285" spans="1:8" s="64" customFormat="1" ht="11.25" hidden="1" customHeight="1" x14ac:dyDescent="0.2">
      <c r="A285" s="85" t="s">
        <v>301</v>
      </c>
      <c r="B285" s="21"/>
      <c r="C285" s="21">
        <v>0</v>
      </c>
      <c r="D285" s="21"/>
      <c r="E285" s="21">
        <f>SUM(C285:D285)</f>
        <v>0</v>
      </c>
      <c r="F285" s="21">
        <f>B285-E285</f>
        <v>0</v>
      </c>
      <c r="G285" s="21">
        <f>B285-C285</f>
        <v>0</v>
      </c>
      <c r="H285" s="19" t="e">
        <f>E285/B285*100</f>
        <v>#DIV/0!</v>
      </c>
    </row>
    <row r="286" spans="1:8" s="64" customFormat="1" ht="11.25" hidden="1" customHeight="1" x14ac:dyDescent="0.2">
      <c r="A286" s="68"/>
      <c r="B286" s="21"/>
      <c r="C286" s="21"/>
      <c r="D286" s="21"/>
      <c r="E286" s="21"/>
      <c r="F286" s="21"/>
      <c r="G286" s="21"/>
      <c r="H286" s="22"/>
    </row>
    <row r="287" spans="1:8" s="64" customFormat="1" ht="11.25" hidden="1" customHeight="1" x14ac:dyDescent="0.2">
      <c r="A287" s="68" t="s">
        <v>302</v>
      </c>
      <c r="B287" s="21"/>
      <c r="C287" s="21">
        <v>0</v>
      </c>
      <c r="D287" s="21"/>
      <c r="E287" s="21">
        <f>SUM(C287:D287)</f>
        <v>0</v>
      </c>
      <c r="F287" s="21">
        <f>B287-E287</f>
        <v>0</v>
      </c>
      <c r="G287" s="21">
        <f>B287-C287</f>
        <v>0</v>
      </c>
      <c r="H287" s="19" t="e">
        <f>E287/B287*100</f>
        <v>#DIV/0!</v>
      </c>
    </row>
    <row r="288" spans="1:8" s="64" customFormat="1" ht="11.25" hidden="1" customHeight="1" x14ac:dyDescent="0.2">
      <c r="A288" s="68"/>
      <c r="B288" s="21"/>
      <c r="C288" s="21"/>
      <c r="D288" s="21"/>
      <c r="E288" s="21"/>
      <c r="F288" s="21"/>
      <c r="G288" s="21"/>
      <c r="H288" s="22"/>
    </row>
    <row r="289" spans="1:8" s="64" customFormat="1" ht="11.25" hidden="1" customHeight="1" x14ac:dyDescent="0.2">
      <c r="A289" s="68" t="s">
        <v>303</v>
      </c>
      <c r="B289" s="21"/>
      <c r="C289" s="21">
        <v>0</v>
      </c>
      <c r="D289" s="21"/>
      <c r="E289" s="21">
        <f>SUM(C289:D289)</f>
        <v>0</v>
      </c>
      <c r="F289" s="21">
        <f>B289-E289</f>
        <v>0</v>
      </c>
      <c r="G289" s="21">
        <f>B289-C289</f>
        <v>0</v>
      </c>
      <c r="H289" s="22" t="e">
        <f>E289/B289*100</f>
        <v>#DIV/0!</v>
      </c>
    </row>
    <row r="290" spans="1:8" s="64" customFormat="1" ht="11.25" hidden="1" customHeight="1" x14ac:dyDescent="0.2">
      <c r="A290" s="68"/>
      <c r="B290" s="21"/>
      <c r="C290" s="21"/>
      <c r="D290" s="21"/>
      <c r="E290" s="21"/>
      <c r="F290" s="21"/>
      <c r="G290" s="21"/>
      <c r="H290" s="22"/>
    </row>
    <row r="291" spans="1:8" s="64" customFormat="1" ht="11.25" hidden="1" customHeight="1" x14ac:dyDescent="0.2">
      <c r="A291" s="68" t="s">
        <v>304</v>
      </c>
      <c r="B291" s="21"/>
      <c r="C291" s="21">
        <v>0</v>
      </c>
      <c r="D291" s="21"/>
      <c r="E291" s="21">
        <f>SUM(C291:D291)</f>
        <v>0</v>
      </c>
      <c r="F291" s="21">
        <f>B291-E291</f>
        <v>0</v>
      </c>
      <c r="G291" s="21">
        <f>B291-C291</f>
        <v>0</v>
      </c>
      <c r="H291" s="22" t="e">
        <f>E291/B291*100</f>
        <v>#DIV/0!</v>
      </c>
    </row>
    <row r="292" spans="1:8" s="64" customFormat="1" ht="12" hidden="1" customHeight="1" x14ac:dyDescent="0.2">
      <c r="A292" s="68"/>
      <c r="B292" s="21"/>
      <c r="C292" s="21"/>
      <c r="D292" s="21"/>
      <c r="E292" s="21"/>
      <c r="F292" s="21"/>
      <c r="G292" s="21"/>
      <c r="H292" s="22"/>
    </row>
    <row r="293" spans="1:8" s="64" customFormat="1" ht="11.25" hidden="1" customHeight="1" x14ac:dyDescent="0.2">
      <c r="A293" s="85" t="s">
        <v>305</v>
      </c>
      <c r="B293" s="21"/>
      <c r="C293" s="21">
        <v>0</v>
      </c>
      <c r="D293" s="21"/>
      <c r="E293" s="21">
        <f>SUM(C293:D293)</f>
        <v>0</v>
      </c>
      <c r="F293" s="21">
        <f>B293-E293</f>
        <v>0</v>
      </c>
      <c r="G293" s="21">
        <f>B293-C293</f>
        <v>0</v>
      </c>
      <c r="H293" s="19" t="e">
        <f>E293/B293*100</f>
        <v>#DIV/0!</v>
      </c>
    </row>
    <row r="294" spans="1:8" s="64" customFormat="1" ht="11.25" hidden="1" customHeight="1" x14ac:dyDescent="0.2">
      <c r="A294" s="68"/>
      <c r="B294" s="21"/>
      <c r="C294" s="21"/>
      <c r="D294" s="21"/>
      <c r="E294" s="21"/>
      <c r="F294" s="21"/>
      <c r="G294" s="21"/>
      <c r="H294" s="22"/>
    </row>
    <row r="295" spans="1:8" s="64" customFormat="1" ht="12" hidden="1" customHeight="1" x14ac:dyDescent="0.2">
      <c r="A295" s="68" t="s">
        <v>306</v>
      </c>
      <c r="B295" s="21"/>
      <c r="C295" s="21">
        <v>0</v>
      </c>
      <c r="D295" s="21"/>
      <c r="E295" s="21">
        <f>SUM(C295:D295)</f>
        <v>0</v>
      </c>
      <c r="F295" s="21">
        <f>B295-E295</f>
        <v>0</v>
      </c>
      <c r="G295" s="21">
        <f>B295-C295</f>
        <v>0</v>
      </c>
      <c r="H295" s="19" t="e">
        <f>E295/B295*100</f>
        <v>#DIV/0!</v>
      </c>
    </row>
    <row r="296" spans="1:8" s="64" customFormat="1" ht="11.25" hidden="1" customHeight="1" x14ac:dyDescent="0.2">
      <c r="A296" s="68"/>
      <c r="B296" s="21"/>
      <c r="C296" s="21"/>
      <c r="D296" s="21"/>
      <c r="E296" s="21"/>
      <c r="F296" s="21"/>
      <c r="G296" s="21"/>
      <c r="H296" s="22"/>
    </row>
    <row r="297" spans="1:8" s="64" customFormat="1" ht="11.25" hidden="1" customHeight="1" x14ac:dyDescent="0.2">
      <c r="A297" s="68" t="s">
        <v>307</v>
      </c>
      <c r="B297" s="21"/>
      <c r="C297" s="21"/>
      <c r="D297" s="21"/>
      <c r="E297" s="21"/>
      <c r="F297" s="21"/>
      <c r="G297" s="21"/>
      <c r="H297" s="19"/>
    </row>
    <row r="298" spans="1:8" s="64" customFormat="1" ht="22.5" hidden="1" customHeight="1" x14ac:dyDescent="0.2">
      <c r="A298" s="68"/>
      <c r="B298" s="21"/>
      <c r="C298" s="21"/>
      <c r="D298" s="21"/>
      <c r="E298" s="21"/>
      <c r="F298" s="21"/>
      <c r="G298" s="21"/>
      <c r="H298" s="22"/>
    </row>
    <row r="299" spans="1:8" s="64" customFormat="1" ht="11.25" hidden="1" customHeight="1" x14ac:dyDescent="0.2">
      <c r="A299" s="85" t="s">
        <v>308</v>
      </c>
      <c r="B299" s="23"/>
      <c r="C299" s="23">
        <v>0</v>
      </c>
      <c r="D299" s="23"/>
      <c r="E299" s="23">
        <f>SUM(C299:D299)</f>
        <v>0</v>
      </c>
      <c r="F299" s="23">
        <f>B299-E299</f>
        <v>0</v>
      </c>
      <c r="G299" s="23">
        <f>B299-C299</f>
        <v>0</v>
      </c>
      <c r="H299" s="19" t="e">
        <f>E299/B299*100</f>
        <v>#DIV/0!</v>
      </c>
    </row>
    <row r="300" spans="1:8" s="64" customFormat="1" ht="11.25" hidden="1" customHeight="1" x14ac:dyDescent="0.2">
      <c r="A300" s="68"/>
      <c r="B300" s="23"/>
      <c r="C300" s="23"/>
      <c r="D300" s="23"/>
      <c r="E300" s="23"/>
      <c r="F300" s="23"/>
      <c r="G300" s="23"/>
      <c r="H300" s="19"/>
    </row>
    <row r="301" spans="1:8" s="64" customFormat="1" ht="11.25" hidden="1" customHeight="1" x14ac:dyDescent="0.2">
      <c r="A301" s="84"/>
      <c r="B301" s="34"/>
      <c r="C301" s="34"/>
      <c r="D301" s="34"/>
      <c r="E301" s="34"/>
      <c r="F301" s="34"/>
      <c r="G301" s="34"/>
      <c r="H301" s="19"/>
    </row>
    <row r="302" spans="1:8" s="64" customFormat="1" ht="11.25" customHeight="1" x14ac:dyDescent="0.2">
      <c r="A302" s="65" t="s">
        <v>309</v>
      </c>
      <c r="B302" s="43">
        <f t="shared" ref="B302:G302" si="91">SUM(B279:B299)+B269+B271</f>
        <v>105177065.998</v>
      </c>
      <c r="C302" s="43">
        <f t="shared" si="91"/>
        <v>100928918.90192002</v>
      </c>
      <c r="D302" s="43">
        <f t="shared" si="91"/>
        <v>89652.518309999999</v>
      </c>
      <c r="E302" s="43">
        <f t="shared" si="91"/>
        <v>101018571.42023002</v>
      </c>
      <c r="F302" s="43">
        <f t="shared" si="91"/>
        <v>4158494.5777699854</v>
      </c>
      <c r="G302" s="43">
        <f t="shared" si="91"/>
        <v>4248147.0960799847</v>
      </c>
      <c r="H302" s="19">
        <f>E302/B302*100</f>
        <v>96.046196441865888</v>
      </c>
    </row>
    <row r="303" spans="1:8" s="64" customFormat="1" ht="11.25" hidden="1" customHeight="1" x14ac:dyDescent="0.2">
      <c r="A303" s="68"/>
      <c r="B303" s="23"/>
      <c r="C303" s="23"/>
      <c r="D303" s="23"/>
      <c r="E303" s="23"/>
      <c r="F303" s="23"/>
      <c r="G303" s="23"/>
      <c r="H303" s="19"/>
    </row>
    <row r="304" spans="1:8" s="64" customFormat="1" ht="11.25" hidden="1" customHeight="1" x14ac:dyDescent="0.2">
      <c r="A304" s="80" t="s">
        <v>310</v>
      </c>
      <c r="B304" s="25">
        <f t="shared" ref="B304:G304" si="92">+B302+B266</f>
        <v>441419076.76754999</v>
      </c>
      <c r="C304" s="25">
        <f t="shared" si="92"/>
        <v>350374283.38491005</v>
      </c>
      <c r="D304" s="25">
        <f t="shared" si="92"/>
        <v>17015953.728699997</v>
      </c>
      <c r="E304" s="25">
        <f t="shared" si="92"/>
        <v>367390237.11360997</v>
      </c>
      <c r="F304" s="25">
        <f t="shared" si="92"/>
        <v>74028839.653939992</v>
      </c>
      <c r="G304" s="25">
        <f t="shared" si="92"/>
        <v>91044793.382639974</v>
      </c>
      <c r="H304" s="38">
        <f>E304/B304*100</f>
        <v>83.229351980878846</v>
      </c>
    </row>
    <row r="305" spans="1:8" s="64" customFormat="1" ht="11.25" hidden="1" customHeight="1" x14ac:dyDescent="0.2">
      <c r="A305" s="68"/>
      <c r="B305" s="23"/>
      <c r="C305" s="23"/>
      <c r="D305" s="23"/>
      <c r="E305" s="23"/>
      <c r="F305" s="23"/>
      <c r="G305" s="23"/>
      <c r="H305" s="19"/>
    </row>
    <row r="306" spans="1:8" s="64" customFormat="1" ht="11.25" hidden="1" customHeight="1" x14ac:dyDescent="0.2">
      <c r="A306" s="80" t="s">
        <v>311</v>
      </c>
      <c r="B306" s="23"/>
      <c r="C306" s="23"/>
      <c r="D306" s="23"/>
      <c r="E306" s="23"/>
      <c r="F306" s="23"/>
      <c r="G306" s="23"/>
      <c r="H306" s="19"/>
    </row>
    <row r="307" spans="1:8" s="64" customFormat="1" ht="11.25" hidden="1" customHeight="1" x14ac:dyDescent="0.2">
      <c r="A307" s="80" t="s">
        <v>312</v>
      </c>
      <c r="B307" s="21"/>
      <c r="C307" s="21"/>
      <c r="D307" s="21"/>
      <c r="E307" s="21"/>
      <c r="F307" s="21"/>
      <c r="G307" s="21"/>
      <c r="H307" s="22"/>
    </row>
    <row r="308" spans="1:8" s="64" customFormat="1" ht="11.25" hidden="1" customHeight="1" x14ac:dyDescent="0.2">
      <c r="A308" s="68" t="s">
        <v>313</v>
      </c>
      <c r="B308" s="23"/>
      <c r="C308" s="21">
        <v>0</v>
      </c>
      <c r="D308" s="23"/>
      <c r="E308" s="21">
        <f t="shared" ref="E308:E316" si="93">SUM(C308:D308)</f>
        <v>0</v>
      </c>
      <c r="F308" s="21">
        <f t="shared" ref="F308:F316" si="94">B308-E308</f>
        <v>0</v>
      </c>
      <c r="G308" s="21">
        <f t="shared" ref="G308:G316" si="95">B308-C308</f>
        <v>0</v>
      </c>
      <c r="H308" s="22" t="e">
        <f t="shared" ref="H308:H317" si="96">E308/B308*100</f>
        <v>#DIV/0!</v>
      </c>
    </row>
    <row r="309" spans="1:8" s="64" customFormat="1" ht="11.25" hidden="1" customHeight="1" x14ac:dyDescent="0.2">
      <c r="A309" s="68" t="s">
        <v>314</v>
      </c>
      <c r="B309" s="21"/>
      <c r="C309" s="21">
        <v>0</v>
      </c>
      <c r="D309" s="21"/>
      <c r="E309" s="21">
        <f t="shared" si="93"/>
        <v>0</v>
      </c>
      <c r="F309" s="21">
        <f t="shared" si="94"/>
        <v>0</v>
      </c>
      <c r="G309" s="21">
        <f t="shared" si="95"/>
        <v>0</v>
      </c>
      <c r="H309" s="22" t="e">
        <f t="shared" si="96"/>
        <v>#DIV/0!</v>
      </c>
    </row>
    <row r="310" spans="1:8" s="64" customFormat="1" ht="11.25" hidden="1" customHeight="1" x14ac:dyDescent="0.2">
      <c r="A310" s="68" t="s">
        <v>315</v>
      </c>
      <c r="B310" s="21"/>
      <c r="C310" s="21">
        <v>0</v>
      </c>
      <c r="D310" s="21"/>
      <c r="E310" s="21">
        <f t="shared" si="93"/>
        <v>0</v>
      </c>
      <c r="F310" s="21">
        <f t="shared" si="94"/>
        <v>0</v>
      </c>
      <c r="G310" s="21">
        <f t="shared" si="95"/>
        <v>0</v>
      </c>
      <c r="H310" s="22" t="e">
        <f t="shared" si="96"/>
        <v>#DIV/0!</v>
      </c>
    </row>
    <row r="311" spans="1:8" s="64" customFormat="1" ht="11.25" hidden="1" customHeight="1" x14ac:dyDescent="0.2">
      <c r="A311" s="68" t="s">
        <v>316</v>
      </c>
      <c r="B311" s="21"/>
      <c r="C311" s="21">
        <v>0</v>
      </c>
      <c r="D311" s="21"/>
      <c r="E311" s="21">
        <f t="shared" si="93"/>
        <v>0</v>
      </c>
      <c r="F311" s="21">
        <f t="shared" si="94"/>
        <v>0</v>
      </c>
      <c r="G311" s="21">
        <f t="shared" si="95"/>
        <v>0</v>
      </c>
      <c r="H311" s="22" t="e">
        <f t="shared" si="96"/>
        <v>#DIV/0!</v>
      </c>
    </row>
    <row r="312" spans="1:8" s="64" customFormat="1" ht="11.25" hidden="1" customHeight="1" x14ac:dyDescent="0.2">
      <c r="A312" s="68" t="s">
        <v>317</v>
      </c>
      <c r="B312" s="21"/>
      <c r="C312" s="21">
        <v>0</v>
      </c>
      <c r="D312" s="21"/>
      <c r="E312" s="21">
        <f t="shared" si="93"/>
        <v>0</v>
      </c>
      <c r="F312" s="21">
        <f t="shared" si="94"/>
        <v>0</v>
      </c>
      <c r="G312" s="21">
        <f t="shared" si="95"/>
        <v>0</v>
      </c>
      <c r="H312" s="22" t="e">
        <f t="shared" si="96"/>
        <v>#DIV/0!</v>
      </c>
    </row>
    <row r="313" spans="1:8" s="64" customFormat="1" ht="11.25" hidden="1" customHeight="1" x14ac:dyDescent="0.2">
      <c r="A313" s="68" t="s">
        <v>318</v>
      </c>
      <c r="B313" s="21"/>
      <c r="C313" s="21">
        <v>0</v>
      </c>
      <c r="D313" s="21"/>
      <c r="E313" s="21">
        <f t="shared" si="93"/>
        <v>0</v>
      </c>
      <c r="F313" s="21">
        <f t="shared" si="94"/>
        <v>0</v>
      </c>
      <c r="G313" s="21">
        <f t="shared" si="95"/>
        <v>0</v>
      </c>
      <c r="H313" s="22" t="e">
        <f t="shared" si="96"/>
        <v>#DIV/0!</v>
      </c>
    </row>
    <row r="314" spans="1:8" s="64" customFormat="1" ht="11.25" hidden="1" customHeight="1" x14ac:dyDescent="0.2">
      <c r="A314" s="68" t="s">
        <v>319</v>
      </c>
      <c r="B314" s="21"/>
      <c r="C314" s="21">
        <v>0</v>
      </c>
      <c r="D314" s="21"/>
      <c r="E314" s="21">
        <f t="shared" si="93"/>
        <v>0</v>
      </c>
      <c r="F314" s="21">
        <f t="shared" si="94"/>
        <v>0</v>
      </c>
      <c r="G314" s="21">
        <f t="shared" si="95"/>
        <v>0</v>
      </c>
      <c r="H314" s="22" t="e">
        <f t="shared" si="96"/>
        <v>#DIV/0!</v>
      </c>
    </row>
    <row r="315" spans="1:8" s="64" customFormat="1" ht="12" hidden="1" customHeight="1" x14ac:dyDescent="0.2">
      <c r="A315" s="68" t="s">
        <v>320</v>
      </c>
      <c r="B315" s="21"/>
      <c r="C315" s="23">
        <v>0</v>
      </c>
      <c r="D315" s="21"/>
      <c r="E315" s="23">
        <f t="shared" si="93"/>
        <v>0</v>
      </c>
      <c r="F315" s="23">
        <f t="shared" si="94"/>
        <v>0</v>
      </c>
      <c r="G315" s="23">
        <f t="shared" si="95"/>
        <v>0</v>
      </c>
      <c r="H315" s="19" t="e">
        <f t="shared" si="96"/>
        <v>#DIV/0!</v>
      </c>
    </row>
    <row r="316" spans="1:8" s="64" customFormat="1" ht="22.5" hidden="1" customHeight="1" x14ac:dyDescent="0.2">
      <c r="A316" s="68" t="s">
        <v>321</v>
      </c>
      <c r="B316" s="25"/>
      <c r="C316" s="25">
        <v>0</v>
      </c>
      <c r="D316" s="25"/>
      <c r="E316" s="25">
        <f t="shared" si="93"/>
        <v>0</v>
      </c>
      <c r="F316" s="25">
        <f t="shared" si="94"/>
        <v>0</v>
      </c>
      <c r="G316" s="25">
        <f t="shared" si="95"/>
        <v>0</v>
      </c>
      <c r="H316" s="38" t="e">
        <f t="shared" si="96"/>
        <v>#DIV/0!</v>
      </c>
    </row>
    <row r="317" spans="1:8" s="64" customFormat="1" ht="11.25" hidden="1" customHeight="1" x14ac:dyDescent="0.2">
      <c r="A317" s="86" t="s">
        <v>322</v>
      </c>
      <c r="B317" s="25">
        <f t="shared" ref="B317:G317" si="97">SUM(B308:B316)</f>
        <v>0</v>
      </c>
      <c r="C317" s="25">
        <f t="shared" si="97"/>
        <v>0</v>
      </c>
      <c r="D317" s="25">
        <f t="shared" si="97"/>
        <v>0</v>
      </c>
      <c r="E317" s="25">
        <f t="shared" si="97"/>
        <v>0</v>
      </c>
      <c r="F317" s="25">
        <f t="shared" si="97"/>
        <v>0</v>
      </c>
      <c r="G317" s="25">
        <f t="shared" si="97"/>
        <v>0</v>
      </c>
      <c r="H317" s="38" t="e">
        <f t="shared" si="96"/>
        <v>#DIV/0!</v>
      </c>
    </row>
    <row r="318" spans="1:8" s="88" customFormat="1" ht="16.5" customHeight="1" x14ac:dyDescent="0.2">
      <c r="A318" s="87"/>
      <c r="B318" s="24"/>
      <c r="C318" s="24"/>
      <c r="D318" s="24"/>
      <c r="E318" s="24"/>
      <c r="F318" s="24"/>
      <c r="G318" s="24"/>
      <c r="H318" s="44"/>
    </row>
    <row r="319" spans="1:8" ht="12.75" thickBot="1" x14ac:dyDescent="0.25">
      <c r="A319" s="89" t="s">
        <v>323</v>
      </c>
      <c r="B319" s="90">
        <f t="shared" ref="B319:G319" si="98">+B317+B304</f>
        <v>441419076.76754999</v>
      </c>
      <c r="C319" s="90">
        <f t="shared" si="98"/>
        <v>350374283.38491005</v>
      </c>
      <c r="D319" s="90">
        <f t="shared" si="98"/>
        <v>17015953.728699997</v>
      </c>
      <c r="E319" s="90">
        <f t="shared" si="98"/>
        <v>367390237.11360997</v>
      </c>
      <c r="F319" s="90">
        <f t="shared" si="98"/>
        <v>74028839.653939992</v>
      </c>
      <c r="G319" s="90">
        <f t="shared" si="98"/>
        <v>91044793.382639974</v>
      </c>
      <c r="H319" s="91">
        <f>E319/B319*100</f>
        <v>83.229351980878846</v>
      </c>
    </row>
    <row r="320" spans="1:8" ht="23.25" customHeight="1" thickTop="1" x14ac:dyDescent="0.2">
      <c r="A320" s="93"/>
      <c r="B320" s="93"/>
      <c r="C320" s="93"/>
      <c r="D320" s="93"/>
      <c r="E320" s="93"/>
      <c r="F320" s="93"/>
      <c r="G320" s="94"/>
      <c r="H320" s="93"/>
    </row>
    <row r="321" spans="1:8" x14ac:dyDescent="0.2">
      <c r="A321" s="133" t="s">
        <v>324</v>
      </c>
      <c r="B321" s="133"/>
      <c r="C321" s="133"/>
      <c r="D321" s="133"/>
      <c r="E321" s="133"/>
      <c r="F321" s="133"/>
      <c r="G321" s="133"/>
      <c r="H321" s="133"/>
    </row>
    <row r="322" spans="1:8" ht="23.25" customHeight="1" x14ac:dyDescent="0.2">
      <c r="A322" s="134" t="s">
        <v>325</v>
      </c>
      <c r="B322" s="134"/>
      <c r="C322" s="134"/>
      <c r="D322" s="134"/>
      <c r="E322" s="134"/>
      <c r="F322" s="134"/>
      <c r="G322" s="134"/>
      <c r="H322" s="134"/>
    </row>
    <row r="323" spans="1:8" x14ac:dyDescent="0.2">
      <c r="A323" s="135" t="s">
        <v>326</v>
      </c>
      <c r="B323" s="135"/>
      <c r="C323" s="135"/>
      <c r="D323" s="135"/>
      <c r="E323" s="135"/>
      <c r="F323" s="135"/>
      <c r="G323" s="135"/>
      <c r="H323" s="135"/>
    </row>
    <row r="324" spans="1:8" x14ac:dyDescent="0.2">
      <c r="A324" s="134" t="s">
        <v>327</v>
      </c>
      <c r="B324" s="134"/>
      <c r="C324" s="134"/>
      <c r="D324" s="134"/>
      <c r="E324" s="134"/>
      <c r="F324" s="134"/>
      <c r="G324" s="134"/>
      <c r="H324" s="134"/>
    </row>
    <row r="325" spans="1:8" x14ac:dyDescent="0.2">
      <c r="A325" s="134" t="s">
        <v>328</v>
      </c>
      <c r="B325" s="134"/>
      <c r="C325" s="134"/>
      <c r="D325" s="134"/>
      <c r="E325" s="134"/>
      <c r="F325" s="134"/>
      <c r="G325" s="134"/>
      <c r="H325" s="134"/>
    </row>
    <row r="326" spans="1:8" x14ac:dyDescent="0.2">
      <c r="A326" s="134" t="s">
        <v>329</v>
      </c>
      <c r="B326" s="134"/>
      <c r="C326" s="134"/>
      <c r="D326" s="134"/>
      <c r="E326" s="134"/>
      <c r="F326" s="134"/>
      <c r="G326" s="134"/>
      <c r="H326" s="134"/>
    </row>
    <row r="327" spans="1:8" x14ac:dyDescent="0.2">
      <c r="A327" s="146" t="s">
        <v>330</v>
      </c>
      <c r="B327" s="146"/>
      <c r="C327" s="146"/>
      <c r="D327" s="146"/>
      <c r="E327" s="146"/>
      <c r="F327" s="146"/>
      <c r="G327" s="146"/>
      <c r="H327" s="146"/>
    </row>
    <row r="328" spans="1:8" x14ac:dyDescent="0.2">
      <c r="E328" s="64"/>
      <c r="F328" s="64"/>
      <c r="G328" s="95"/>
    </row>
    <row r="329" spans="1:8" ht="12.75" x14ac:dyDescent="0.2">
      <c r="A329" s="114"/>
      <c r="C329" s="101"/>
      <c r="D329" s="116"/>
      <c r="E329" s="116"/>
      <c r="F329" s="117"/>
      <c r="G329" s="117"/>
      <c r="H329" s="117"/>
    </row>
    <row r="330" spans="1:8" ht="12" x14ac:dyDescent="0.2">
      <c r="A330" s="114"/>
      <c r="C330" s="117"/>
      <c r="D330" s="116"/>
      <c r="E330" s="116"/>
      <c r="F330" s="117"/>
      <c r="G330" s="117"/>
      <c r="H330" s="117"/>
    </row>
    <row r="331" spans="1:8" ht="12" x14ac:dyDescent="0.2">
      <c r="A331" s="114"/>
      <c r="C331" s="117"/>
      <c r="D331" s="116"/>
      <c r="E331" s="116"/>
      <c r="F331" s="117"/>
      <c r="G331" s="117"/>
      <c r="H331" s="117"/>
    </row>
    <row r="332" spans="1:8" ht="12" x14ac:dyDescent="0.2">
      <c r="A332" s="114"/>
      <c r="C332" s="117"/>
      <c r="D332" s="116"/>
      <c r="E332" s="116"/>
      <c r="F332" s="117"/>
      <c r="G332" s="117"/>
      <c r="H332" s="117"/>
    </row>
    <row r="333" spans="1:8" ht="14.25" x14ac:dyDescent="0.35">
      <c r="A333" s="115"/>
      <c r="C333" s="130"/>
      <c r="D333" s="130"/>
      <c r="E333" s="116"/>
      <c r="F333" s="130"/>
      <c r="G333" s="130"/>
      <c r="H333" s="118"/>
    </row>
    <row r="334" spans="1:8" ht="12" x14ac:dyDescent="0.2">
      <c r="A334" s="114"/>
      <c r="C334" s="145"/>
      <c r="D334" s="145"/>
      <c r="E334" s="116"/>
      <c r="F334" s="145"/>
      <c r="G334" s="145"/>
      <c r="H334" s="119"/>
    </row>
    <row r="335" spans="1:8" ht="12" x14ac:dyDescent="0.2">
      <c r="A335" s="114"/>
      <c r="C335" s="114"/>
      <c r="D335" s="116"/>
      <c r="E335" s="117"/>
      <c r="F335" s="114"/>
      <c r="G335" s="117"/>
      <c r="H335" s="117"/>
    </row>
    <row r="336" spans="1:8" x14ac:dyDescent="0.2">
      <c r="C336" s="17"/>
      <c r="D336" s="17"/>
      <c r="E336" s="46"/>
      <c r="F336" s="45"/>
      <c r="G336" s="13"/>
      <c r="H336" s="45"/>
    </row>
  </sheetData>
  <mergeCells count="18">
    <mergeCell ref="C334:D334"/>
    <mergeCell ref="F334:G334"/>
    <mergeCell ref="A326:H326"/>
    <mergeCell ref="A327:H327"/>
    <mergeCell ref="C6:E6"/>
    <mergeCell ref="C5:E5"/>
    <mergeCell ref="C333:D333"/>
    <mergeCell ref="F333:G333"/>
    <mergeCell ref="H6:H7"/>
    <mergeCell ref="A321:H321"/>
    <mergeCell ref="A322:H322"/>
    <mergeCell ref="A323:H323"/>
    <mergeCell ref="A324:H324"/>
    <mergeCell ref="A325:H325"/>
    <mergeCell ref="A5:A7"/>
    <mergeCell ref="B6:B7"/>
    <mergeCell ref="F6:F7"/>
    <mergeCell ref="G6:G7"/>
  </mergeCells>
  <printOptions horizontalCentered="1"/>
  <pageMargins left="0.4" right="0.4" top="0.3" bottom="0.4" header="0.2" footer="0.18"/>
  <pageSetup paperSize="9" scale="75" orientation="portrait" r:id="rId1"/>
  <headerFooter alignWithMargins="0">
    <oddFooter>Page &amp;P of &amp;N</oddFooter>
  </headerFooter>
  <rowBreaks count="2" manualBreakCount="2">
    <brk id="94" max="7" man="1"/>
    <brk id="18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zoomScaleNormal="100" workbookViewId="0">
      <selection activeCell="A50" sqref="A50:G57"/>
    </sheetView>
  </sheetViews>
  <sheetFormatPr defaultRowHeight="12.75" x14ac:dyDescent="0.2"/>
  <cols>
    <col min="1" max="1" width="38.7109375" customWidth="1"/>
    <col min="2" max="2" width="11.5703125" bestFit="1" customWidth="1"/>
    <col min="3" max="3" width="10" bestFit="1" customWidth="1"/>
    <col min="4" max="4" width="14.5703125" customWidth="1"/>
    <col min="6" max="6" width="9.42578125" bestFit="1" customWidth="1"/>
    <col min="7" max="7" width="10.28515625" bestFit="1" customWidth="1"/>
  </cols>
  <sheetData>
    <row r="1" spans="1:7" x14ac:dyDescent="0.2">
      <c r="A1" s="4" t="s">
        <v>334</v>
      </c>
    </row>
    <row r="2" spans="1:7" x14ac:dyDescent="0.2">
      <c r="A2" t="s">
        <v>0</v>
      </c>
    </row>
    <row r="3" spans="1:7" x14ac:dyDescent="0.2">
      <c r="A3" t="s">
        <v>1</v>
      </c>
      <c r="F3" t="s">
        <v>2</v>
      </c>
    </row>
    <row r="4" spans="1:7" x14ac:dyDescent="0.2">
      <c r="B4" s="3" t="s">
        <v>3</v>
      </c>
      <c r="C4" s="3" t="s">
        <v>4</v>
      </c>
      <c r="D4" s="3" t="s">
        <v>9</v>
      </c>
      <c r="E4" s="3"/>
      <c r="F4" s="3" t="s">
        <v>3</v>
      </c>
      <c r="G4" s="3" t="s">
        <v>4</v>
      </c>
    </row>
    <row r="5" spans="1:7" x14ac:dyDescent="0.2">
      <c r="A5" t="s">
        <v>5</v>
      </c>
      <c r="B5" s="1">
        <v>211942.04800000001</v>
      </c>
      <c r="C5" s="1">
        <v>229477.02799999999</v>
      </c>
      <c r="D5" s="1">
        <f>SUM(B5:C5)</f>
        <v>441419.076</v>
      </c>
      <c r="E5" s="1"/>
      <c r="F5" s="1">
        <f>B5</f>
        <v>211942.04800000001</v>
      </c>
      <c r="G5" s="1">
        <f>+F5+C5</f>
        <v>441419.076</v>
      </c>
    </row>
    <row r="6" spans="1:7" x14ac:dyDescent="0.2">
      <c r="A6" t="s">
        <v>6</v>
      </c>
      <c r="B6" s="1">
        <v>126996.966</v>
      </c>
      <c r="C6" s="1">
        <v>240393.27</v>
      </c>
      <c r="D6" s="1">
        <f>SUM(B6:C6)</f>
        <v>367390.23599999998</v>
      </c>
      <c r="E6" s="1"/>
      <c r="F6" s="1">
        <f>B6</f>
        <v>126996.966</v>
      </c>
      <c r="G6" s="1">
        <f>+F6+C6</f>
        <v>367390.23599999998</v>
      </c>
    </row>
    <row r="7" spans="1:7" x14ac:dyDescent="0.2">
      <c r="A7" t="s">
        <v>7</v>
      </c>
      <c r="B7" s="2">
        <f>+B6/B5*100</f>
        <v>59.920609052527418</v>
      </c>
      <c r="C7" s="2">
        <f>+C6/C5*100</f>
        <v>104.75700861874506</v>
      </c>
      <c r="D7" s="2">
        <f>+D6/D5*100</f>
        <v>83.229351873320496</v>
      </c>
      <c r="E7" s="2"/>
      <c r="F7" s="2"/>
      <c r="G7" s="2"/>
    </row>
    <row r="8" spans="1:7" x14ac:dyDescent="0.2">
      <c r="A8" t="s">
        <v>8</v>
      </c>
      <c r="B8" s="2">
        <f>F8</f>
        <v>59.920609052527418</v>
      </c>
      <c r="C8" s="2">
        <f>G8</f>
        <v>83.229351873320496</v>
      </c>
      <c r="D8" s="2"/>
      <c r="E8" s="2"/>
      <c r="F8" s="2">
        <f>+F6/F5*100</f>
        <v>59.920609052527418</v>
      </c>
      <c r="G8" s="2">
        <f>+G6/G5*100</f>
        <v>83.229351873320496</v>
      </c>
    </row>
    <row r="50" spans="1:9" x14ac:dyDescent="0.2">
      <c r="A50" s="97"/>
      <c r="B50" s="101"/>
      <c r="C50" s="101"/>
      <c r="E50" s="101"/>
      <c r="G50" s="101"/>
      <c r="I50" s="101"/>
    </row>
    <row r="51" spans="1:9" x14ac:dyDescent="0.2">
      <c r="A51" s="97"/>
      <c r="B51" s="101"/>
      <c r="C51" s="101"/>
      <c r="E51" s="101"/>
      <c r="G51" s="101"/>
      <c r="I51" s="101"/>
    </row>
    <row r="52" spans="1:9" x14ac:dyDescent="0.2">
      <c r="A52" s="97"/>
      <c r="B52" s="101"/>
      <c r="C52" s="101"/>
      <c r="E52" s="101"/>
      <c r="G52" s="101"/>
      <c r="I52" s="101"/>
    </row>
    <row r="53" spans="1:9" x14ac:dyDescent="0.2">
      <c r="A53" s="97"/>
      <c r="B53" s="101"/>
      <c r="C53" s="101"/>
      <c r="E53" s="101"/>
      <c r="G53" s="101"/>
      <c r="I53" s="101"/>
    </row>
    <row r="54" spans="1:9" ht="15" x14ac:dyDescent="0.35">
      <c r="A54" s="120"/>
      <c r="B54" s="123"/>
      <c r="C54" s="123"/>
      <c r="E54" s="123"/>
      <c r="F54" s="123"/>
      <c r="G54" s="123"/>
      <c r="I54" s="121"/>
    </row>
    <row r="55" spans="1:9" x14ac:dyDescent="0.2">
      <c r="A55" s="97"/>
      <c r="B55" s="124"/>
      <c r="C55" s="124"/>
      <c r="E55" s="124"/>
      <c r="F55" s="124"/>
      <c r="G55" s="124"/>
      <c r="I55" s="122"/>
    </row>
    <row r="56" spans="1:9" x14ac:dyDescent="0.2">
      <c r="A56" s="114"/>
      <c r="B56" s="97"/>
      <c r="C56" s="101"/>
      <c r="E56" s="97"/>
      <c r="G56" s="101"/>
      <c r="I56" s="101"/>
    </row>
  </sheetData>
  <mergeCells count="4">
    <mergeCell ref="E54:G54"/>
    <mergeCell ref="B54:C54"/>
    <mergeCell ref="E55:G55"/>
    <mergeCell ref="B55:C55"/>
  </mergeCells>
  <phoneticPr fontId="19" type="noConversion"/>
  <printOptions horizontalCentered="1"/>
  <pageMargins left="0.75" right="0.75" top="1" bottom="0.47" header="0.5" footer="0.5"/>
  <pageSetup paperSize="9"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Mary Joyce Marasigan</cp:lastModifiedBy>
  <cp:lastPrinted>2019-03-11T11:20:37Z</cp:lastPrinted>
  <dcterms:created xsi:type="dcterms:W3CDTF">2014-03-13T03:00:02Z</dcterms:created>
  <dcterms:modified xsi:type="dcterms:W3CDTF">2019-03-11T11:21:36Z</dcterms:modified>
</cp:coreProperties>
</file>