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marasigan\Desktop\CPD\ACTUAL DISBURSEMENT (BANK)\bank reports\2019\WEBSITE\For website\December 2019\"/>
    </mc:Choice>
  </mc:AlternateContent>
  <bookViews>
    <workbookView xWindow="240" yWindow="75" windowWidth="20955" windowHeight="10740"/>
  </bookViews>
  <sheets>
    <sheet name="Graph" sheetId="6" r:id="rId1"/>
    <sheet name="Department" sheetId="10" r:id="rId2"/>
    <sheet name="Agency" sheetId="9" r:id="rId3"/>
  </sheets>
  <externalReferences>
    <externalReference r:id="rId4"/>
  </externalReferences>
  <definedNames>
    <definedName name="_xlnm.Print_Area" localSheetId="2">Agency!$A$1:$H$295</definedName>
    <definedName name="_xlnm.Print_Area" localSheetId="1">Department!$A$1:$U$65</definedName>
    <definedName name="_xlnm.Print_Area" localSheetId="0">Graph!$A$9:$M$52</definedName>
    <definedName name="_xlnm.Print_Titles" localSheetId="2">Agency!$1:$8</definedName>
    <definedName name="Z_149BABA1_3CBB_4AB5_8307_CDFFE2416884_.wvu.PrintArea" localSheetId="2" hidden="1">Agency!$A$1:$H$285</definedName>
    <definedName name="Z_149BABA1_3CBB_4AB5_8307_CDFFE2416884_.wvu.PrintTitles" localSheetId="2" hidden="1">Agency!$1:$8</definedName>
    <definedName name="Z_149BABA1_3CBB_4AB5_8307_CDFFE2416884_.wvu.Rows" localSheetId="2" hidden="1">Agency!$131:$131,Agency!$264:$267,Agency!$270:$280,Agency!$281:$285</definedName>
    <definedName name="Z_32FD75DB_C2F2_4294_8471_7CD68BDD134B_.wvu.Rows" localSheetId="2" hidden="1">Agency!#REF!,Agency!#REF!,Agency!#REF!,Agency!#REF!,Agency!#REF!,Agency!#REF!,Agency!#REF!,Agency!#REF!,Agency!#REF!,Agency!#REF!,Agency!#REF!,Agency!#REF!,Agency!#REF!,Agency!#REF!,Agency!#REF!</definedName>
    <definedName name="Z_63CE5467_86C0_4816_A6C7_6C3632652BD9_.wvu.PrintArea" localSheetId="2" hidden="1">Agency!$A$1:$H$295</definedName>
    <definedName name="Z_63CE5467_86C0_4816_A6C7_6C3632652BD9_.wvu.PrintTitles" localSheetId="2" hidden="1">Agency!$1:$8</definedName>
    <definedName name="Z_63CE5467_86C0_4816_A6C7_6C3632652BD9_.wvu.Rows" localSheetId="2" hidden="1">Agency!$132:$132</definedName>
    <definedName name="Z_92A72121_270A_4D07_961C_15515D7CE906_.wvu.Cols" localSheetId="2" hidden="1">Agency!#REF!,Agency!#REF!,Agency!#REF!,Agency!#REF!,Agency!#REF!</definedName>
    <definedName name="Z_92A72121_270A_4D07_961C_15515D7CE906_.wvu.PrintArea" localSheetId="2" hidden="1">Agency!#REF!</definedName>
    <definedName name="Z_92A72121_270A_4D07_961C_15515D7CE906_.wvu.PrintTitles" localSheetId="2" hidden="1">Agency!#REF!</definedName>
    <definedName name="Z_92A72121_270A_4D07_961C_15515D7CE906_.wvu.Rows" localSheetId="2" hidden="1">Agency!#REF!,Agency!#REF!,Agency!#REF!,Agency!#REF!,Agency!#REF!,Agency!#REF!,Agency!#REF!,Agency!#REF!,Agency!#REF!,Agency!#REF!,Agency!#REF!,Agency!#REF!,Agency!#REF!,Agency!#REF!,Agency!#REF!,Agency!#REF!,Agency!#REF!,Agency!#REF!</definedName>
    <definedName name="Z_97AE4AC2_2269_476F_89AE_42BE1A190109_.wvu.PrintArea" localSheetId="2" hidden="1">Agency!$A$1:$H$285</definedName>
    <definedName name="Z_97AE4AC2_2269_476F_89AE_42BE1A190109_.wvu.PrintTitles" localSheetId="2" hidden="1">Agency!$1:$8</definedName>
    <definedName name="Z_A36966C3_2B91_49EA_8368_0F103F951C33_.wvu.Cols" localSheetId="2" hidden="1">Agency!#REF!,Agency!#REF!,Agency!#REF!,Agency!#REF!</definedName>
    <definedName name="Z_A36966C3_2B91_49EA_8368_0F103F951C33_.wvu.PrintArea" localSheetId="2" hidden="1">Agency!#REF!</definedName>
    <definedName name="Z_A36966C3_2B91_49EA_8368_0F103F951C33_.wvu.PrintTitles" localSheetId="2" hidden="1">Agency!#REF!</definedName>
    <definedName name="Z_A36966C3_2B91_49EA_8368_0F103F951C33_.wvu.Rows" localSheetId="2" hidden="1">Agency!#REF!,Agency!#REF!,Agency!#REF!,Agency!#REF!,Agency!#REF!,Agency!#REF!,Agency!#REF!,Agency!#REF!,Agency!#REF!,Agency!#REF!,Agency!#REF!,Agency!#REF!,Agency!#REF!,Agency!#REF!,Agency!#REF!,Agency!#REF!,Agency!#REF!</definedName>
    <definedName name="Z_E72949E6_F470_4685_A8B8_FC40C2B684D5_.wvu.PrintArea" localSheetId="2" hidden="1">Agency!$A$1:$H$285</definedName>
    <definedName name="Z_E72949E6_F470_4685_A8B8_FC40C2B684D5_.wvu.PrintTitles" localSheetId="2" hidden="1">Agency!$1:$8</definedName>
  </definedNames>
  <calcPr calcId="152511" concurrentCalc="0"/>
</workbook>
</file>

<file path=xl/calcChain.xml><?xml version="1.0" encoding="utf-8"?>
<calcChain xmlns="http://schemas.openxmlformats.org/spreadsheetml/2006/main">
  <c r="G275" i="9" l="1"/>
  <c r="G276" i="9"/>
  <c r="G277" i="9"/>
  <c r="G278" i="9"/>
  <c r="G279" i="9"/>
  <c r="G280" i="9"/>
  <c r="G274" i="9"/>
  <c r="B272" i="9"/>
  <c r="G272" i="9"/>
  <c r="G282" i="9"/>
  <c r="E275" i="9"/>
  <c r="F275" i="9"/>
  <c r="E276" i="9"/>
  <c r="F276" i="9"/>
  <c r="E277" i="9"/>
  <c r="F277" i="9"/>
  <c r="E278" i="9"/>
  <c r="F278" i="9"/>
  <c r="E279" i="9"/>
  <c r="F279" i="9"/>
  <c r="E280" i="9"/>
  <c r="F280" i="9"/>
  <c r="F274" i="9"/>
  <c r="E272" i="9"/>
  <c r="F272" i="9"/>
  <c r="F282" i="9"/>
  <c r="E274" i="9"/>
  <c r="E282" i="9"/>
  <c r="D274" i="9"/>
  <c r="D282" i="9"/>
  <c r="C274" i="9"/>
  <c r="C282" i="9"/>
  <c r="B274" i="9"/>
  <c r="B282" i="9"/>
  <c r="G11" i="9"/>
  <c r="G12" i="9"/>
  <c r="G13" i="9"/>
  <c r="G14" i="9"/>
  <c r="G15" i="9"/>
  <c r="G10" i="9"/>
  <c r="G17" i="9"/>
  <c r="G19" i="9"/>
  <c r="G21" i="9"/>
  <c r="G24" i="9"/>
  <c r="G25" i="9"/>
  <c r="G26" i="9"/>
  <c r="G27" i="9"/>
  <c r="G28" i="9"/>
  <c r="G29" i="9"/>
  <c r="G30" i="9"/>
  <c r="G31" i="9"/>
  <c r="G32" i="9"/>
  <c r="G23" i="9"/>
  <c r="G35" i="9"/>
  <c r="G36" i="9"/>
  <c r="G34" i="9"/>
  <c r="G39" i="9"/>
  <c r="G40" i="9"/>
  <c r="G41" i="9"/>
  <c r="G42" i="9"/>
  <c r="G43" i="9"/>
  <c r="G44" i="9"/>
  <c r="G38" i="9"/>
  <c r="G46" i="9"/>
  <c r="G48" i="9"/>
  <c r="G51" i="9"/>
  <c r="G52" i="9"/>
  <c r="G53" i="9"/>
  <c r="G54" i="9"/>
  <c r="G55" i="9"/>
  <c r="G56" i="9"/>
  <c r="G50" i="9"/>
  <c r="G59" i="9"/>
  <c r="G60" i="9"/>
  <c r="G61" i="9"/>
  <c r="G62" i="9"/>
  <c r="G63" i="9"/>
  <c r="G64" i="9"/>
  <c r="G65" i="9"/>
  <c r="G66" i="9"/>
  <c r="G67" i="9"/>
  <c r="G68" i="9"/>
  <c r="G58" i="9"/>
  <c r="G71" i="9"/>
  <c r="G72" i="9"/>
  <c r="G73" i="9"/>
  <c r="G74" i="9"/>
  <c r="G70" i="9"/>
  <c r="G77" i="9"/>
  <c r="G78" i="9"/>
  <c r="G79" i="9"/>
  <c r="G76" i="9"/>
  <c r="G82" i="9"/>
  <c r="G83" i="9"/>
  <c r="G84" i="9"/>
  <c r="G85" i="9"/>
  <c r="G81" i="9"/>
  <c r="G88" i="9"/>
  <c r="G89" i="9"/>
  <c r="G90" i="9"/>
  <c r="G91" i="9"/>
  <c r="G92" i="9"/>
  <c r="G93" i="9"/>
  <c r="G94" i="9"/>
  <c r="G95" i="9"/>
  <c r="G96" i="9"/>
  <c r="G97" i="9"/>
  <c r="G87" i="9"/>
  <c r="G100" i="9"/>
  <c r="G101" i="9"/>
  <c r="G102" i="9"/>
  <c r="G103" i="9"/>
  <c r="G104" i="9"/>
  <c r="G105" i="9"/>
  <c r="G106" i="9"/>
  <c r="G107" i="9"/>
  <c r="G108" i="9"/>
  <c r="G109" i="9"/>
  <c r="G99" i="9"/>
  <c r="G112" i="9"/>
  <c r="G113" i="9"/>
  <c r="G114" i="9"/>
  <c r="G115" i="9"/>
  <c r="G116" i="9"/>
  <c r="G117" i="9"/>
  <c r="G118" i="9"/>
  <c r="G119" i="9"/>
  <c r="G120" i="9"/>
  <c r="G111" i="9"/>
  <c r="G124" i="9"/>
  <c r="G125" i="9"/>
  <c r="G126" i="9"/>
  <c r="G127" i="9"/>
  <c r="B128" i="9"/>
  <c r="C128" i="9"/>
  <c r="G128" i="9"/>
  <c r="G123" i="9"/>
  <c r="G132" i="9"/>
  <c r="G133" i="9"/>
  <c r="G134" i="9"/>
  <c r="G136" i="9"/>
  <c r="G135" i="9"/>
  <c r="G131" i="9"/>
  <c r="G122" i="9"/>
  <c r="G138" i="9"/>
  <c r="G141" i="9"/>
  <c r="G142" i="9"/>
  <c r="G143" i="9"/>
  <c r="G144" i="9"/>
  <c r="G145" i="9"/>
  <c r="G146" i="9"/>
  <c r="G147" i="9"/>
  <c r="G148" i="9"/>
  <c r="G149" i="9"/>
  <c r="G150" i="9"/>
  <c r="G151" i="9"/>
  <c r="G152" i="9"/>
  <c r="G153" i="9"/>
  <c r="G154" i="9"/>
  <c r="G155" i="9"/>
  <c r="G156" i="9"/>
  <c r="G157" i="9"/>
  <c r="G158" i="9"/>
  <c r="G159" i="9"/>
  <c r="G140" i="9"/>
  <c r="G162" i="9"/>
  <c r="G163" i="9"/>
  <c r="G164" i="9"/>
  <c r="G165" i="9"/>
  <c r="G166" i="9"/>
  <c r="G167" i="9"/>
  <c r="G168" i="9"/>
  <c r="G169" i="9"/>
  <c r="G161" i="9"/>
  <c r="G172" i="9"/>
  <c r="G173" i="9"/>
  <c r="G174" i="9"/>
  <c r="G171" i="9"/>
  <c r="G177" i="9"/>
  <c r="G178" i="9"/>
  <c r="G179" i="9"/>
  <c r="G180" i="9"/>
  <c r="G181" i="9"/>
  <c r="G182" i="9"/>
  <c r="G183" i="9"/>
  <c r="G176" i="9"/>
  <c r="G186" i="9"/>
  <c r="G187" i="9"/>
  <c r="G188" i="9"/>
  <c r="G189" i="9"/>
  <c r="G190" i="9"/>
  <c r="G191" i="9"/>
  <c r="G192" i="9"/>
  <c r="G185" i="9"/>
  <c r="G195" i="9"/>
  <c r="G196" i="9"/>
  <c r="G197" i="9"/>
  <c r="G198" i="9"/>
  <c r="G199" i="9"/>
  <c r="G200" i="9"/>
  <c r="G194" i="9"/>
  <c r="G203" i="9"/>
  <c r="G204" i="9"/>
  <c r="G205" i="9"/>
  <c r="G206" i="9"/>
  <c r="G207" i="9"/>
  <c r="G208" i="9"/>
  <c r="G209" i="9"/>
  <c r="G202" i="9"/>
  <c r="G212" i="9"/>
  <c r="G213" i="9"/>
  <c r="G214" i="9"/>
  <c r="G215" i="9"/>
  <c r="G216" i="9"/>
  <c r="G217" i="9"/>
  <c r="G218" i="9"/>
  <c r="G219" i="9"/>
  <c r="G220" i="9"/>
  <c r="G221" i="9"/>
  <c r="G222" i="9"/>
  <c r="G223" i="9"/>
  <c r="G224" i="9"/>
  <c r="G225" i="9"/>
  <c r="G227" i="9"/>
  <c r="G228" i="9"/>
  <c r="G229" i="9"/>
  <c r="G230" i="9"/>
  <c r="G226" i="9"/>
  <c r="G231" i="9"/>
  <c r="G232" i="9"/>
  <c r="G233" i="9"/>
  <c r="G234" i="9"/>
  <c r="G235" i="9"/>
  <c r="G236" i="9"/>
  <c r="G237" i="9"/>
  <c r="G238" i="9"/>
  <c r="G239" i="9"/>
  <c r="G240" i="9"/>
  <c r="G241" i="9"/>
  <c r="G242" i="9"/>
  <c r="G211" i="9"/>
  <c r="G244" i="9"/>
  <c r="G246" i="9"/>
  <c r="G249" i="9"/>
  <c r="G250" i="9"/>
  <c r="G251" i="9"/>
  <c r="G252" i="9"/>
  <c r="G253" i="9"/>
  <c r="G248" i="9"/>
  <c r="G256" i="9"/>
  <c r="G257" i="9"/>
  <c r="G255" i="9"/>
  <c r="G259" i="9"/>
  <c r="G261" i="9"/>
  <c r="G263" i="9"/>
  <c r="G266" i="9"/>
  <c r="G267" i="9"/>
  <c r="G265" i="9"/>
  <c r="G269" i="9"/>
  <c r="G284" i="9"/>
  <c r="G286" i="9"/>
  <c r="E11" i="9"/>
  <c r="F11" i="9"/>
  <c r="E12" i="9"/>
  <c r="F12" i="9"/>
  <c r="E13" i="9"/>
  <c r="F13" i="9"/>
  <c r="E14" i="9"/>
  <c r="F14" i="9"/>
  <c r="E15" i="9"/>
  <c r="F15" i="9"/>
  <c r="F10" i="9"/>
  <c r="E17" i="9"/>
  <c r="F17" i="9"/>
  <c r="E19" i="9"/>
  <c r="F19" i="9"/>
  <c r="E21" i="9"/>
  <c r="F21" i="9"/>
  <c r="E24" i="9"/>
  <c r="F24" i="9"/>
  <c r="E25" i="9"/>
  <c r="F25" i="9"/>
  <c r="E26" i="9"/>
  <c r="F26" i="9"/>
  <c r="E27" i="9"/>
  <c r="F27" i="9"/>
  <c r="E28" i="9"/>
  <c r="F28" i="9"/>
  <c r="E29" i="9"/>
  <c r="F29" i="9"/>
  <c r="E30" i="9"/>
  <c r="F30" i="9"/>
  <c r="E31" i="9"/>
  <c r="F31" i="9"/>
  <c r="E32" i="9"/>
  <c r="F32" i="9"/>
  <c r="F23" i="9"/>
  <c r="E35" i="9"/>
  <c r="F35" i="9"/>
  <c r="E36" i="9"/>
  <c r="F36" i="9"/>
  <c r="F34" i="9"/>
  <c r="E39" i="9"/>
  <c r="F39" i="9"/>
  <c r="E40" i="9"/>
  <c r="F40" i="9"/>
  <c r="E41" i="9"/>
  <c r="F41" i="9"/>
  <c r="E42" i="9"/>
  <c r="F42" i="9"/>
  <c r="E43" i="9"/>
  <c r="F43" i="9"/>
  <c r="E44" i="9"/>
  <c r="F44" i="9"/>
  <c r="F38" i="9"/>
  <c r="E46" i="9"/>
  <c r="F46" i="9"/>
  <c r="E48" i="9"/>
  <c r="F48" i="9"/>
  <c r="E51" i="9"/>
  <c r="F51" i="9"/>
  <c r="E52" i="9"/>
  <c r="F52" i="9"/>
  <c r="E53" i="9"/>
  <c r="F53" i="9"/>
  <c r="E54" i="9"/>
  <c r="F54" i="9"/>
  <c r="E55" i="9"/>
  <c r="F55" i="9"/>
  <c r="E56" i="9"/>
  <c r="F56" i="9"/>
  <c r="F50" i="9"/>
  <c r="E59" i="9"/>
  <c r="F59" i="9"/>
  <c r="E60" i="9"/>
  <c r="F60" i="9"/>
  <c r="E61" i="9"/>
  <c r="F61" i="9"/>
  <c r="E62" i="9"/>
  <c r="F62" i="9"/>
  <c r="E63" i="9"/>
  <c r="F63" i="9"/>
  <c r="E64" i="9"/>
  <c r="F64" i="9"/>
  <c r="E65" i="9"/>
  <c r="F65" i="9"/>
  <c r="E66" i="9"/>
  <c r="F66" i="9"/>
  <c r="E67" i="9"/>
  <c r="F67" i="9"/>
  <c r="E68" i="9"/>
  <c r="F68" i="9"/>
  <c r="F58" i="9"/>
  <c r="E71" i="9"/>
  <c r="F71" i="9"/>
  <c r="E72" i="9"/>
  <c r="F72" i="9"/>
  <c r="E73" i="9"/>
  <c r="F73" i="9"/>
  <c r="E74" i="9"/>
  <c r="F74" i="9"/>
  <c r="F70" i="9"/>
  <c r="E77" i="9"/>
  <c r="F77" i="9"/>
  <c r="E78" i="9"/>
  <c r="F78" i="9"/>
  <c r="E79" i="9"/>
  <c r="F79" i="9"/>
  <c r="F76" i="9"/>
  <c r="E82" i="9"/>
  <c r="F82" i="9"/>
  <c r="E83" i="9"/>
  <c r="F83" i="9"/>
  <c r="E84" i="9"/>
  <c r="F84" i="9"/>
  <c r="E85" i="9"/>
  <c r="F85" i="9"/>
  <c r="F81" i="9"/>
  <c r="E88" i="9"/>
  <c r="F88" i="9"/>
  <c r="E89" i="9"/>
  <c r="F89" i="9"/>
  <c r="E90" i="9"/>
  <c r="F90" i="9"/>
  <c r="E91" i="9"/>
  <c r="F91" i="9"/>
  <c r="E92" i="9"/>
  <c r="F92" i="9"/>
  <c r="E93" i="9"/>
  <c r="F93" i="9"/>
  <c r="E94" i="9"/>
  <c r="F94" i="9"/>
  <c r="E95" i="9"/>
  <c r="F95" i="9"/>
  <c r="E96" i="9"/>
  <c r="F96" i="9"/>
  <c r="E97" i="9"/>
  <c r="F97" i="9"/>
  <c r="F87" i="9"/>
  <c r="E100" i="9"/>
  <c r="F100" i="9"/>
  <c r="E101" i="9"/>
  <c r="F101" i="9"/>
  <c r="E102" i="9"/>
  <c r="F102" i="9"/>
  <c r="E103" i="9"/>
  <c r="F103" i="9"/>
  <c r="E104" i="9"/>
  <c r="F104" i="9"/>
  <c r="E105" i="9"/>
  <c r="F105" i="9"/>
  <c r="E106" i="9"/>
  <c r="F106" i="9"/>
  <c r="E107" i="9"/>
  <c r="F107" i="9"/>
  <c r="E108" i="9"/>
  <c r="F108" i="9"/>
  <c r="E109" i="9"/>
  <c r="F109" i="9"/>
  <c r="F99" i="9"/>
  <c r="E112" i="9"/>
  <c r="F112" i="9"/>
  <c r="E113" i="9"/>
  <c r="F113" i="9"/>
  <c r="E114" i="9"/>
  <c r="F114" i="9"/>
  <c r="E115" i="9"/>
  <c r="F115" i="9"/>
  <c r="E116" i="9"/>
  <c r="F116" i="9"/>
  <c r="E117" i="9"/>
  <c r="F117" i="9"/>
  <c r="E118" i="9"/>
  <c r="F118" i="9"/>
  <c r="E119" i="9"/>
  <c r="F119" i="9"/>
  <c r="E120" i="9"/>
  <c r="F120" i="9"/>
  <c r="F111" i="9"/>
  <c r="E124" i="9"/>
  <c r="F124" i="9"/>
  <c r="E125" i="9"/>
  <c r="F125" i="9"/>
  <c r="E126" i="9"/>
  <c r="F126" i="9"/>
  <c r="E127" i="9"/>
  <c r="F127" i="9"/>
  <c r="E129" i="9"/>
  <c r="E130" i="9"/>
  <c r="E128" i="9"/>
  <c r="F128" i="9"/>
  <c r="F123" i="9"/>
  <c r="E132" i="9"/>
  <c r="F132" i="9"/>
  <c r="E133" i="9"/>
  <c r="F133" i="9"/>
  <c r="E134" i="9"/>
  <c r="F134" i="9"/>
  <c r="E136" i="9"/>
  <c r="F136" i="9"/>
  <c r="F135" i="9"/>
  <c r="F131" i="9"/>
  <c r="F122" i="9"/>
  <c r="E138" i="9"/>
  <c r="F138" i="9"/>
  <c r="E141" i="9"/>
  <c r="F141" i="9"/>
  <c r="E142" i="9"/>
  <c r="F142" i="9"/>
  <c r="E143" i="9"/>
  <c r="F143" i="9"/>
  <c r="E144" i="9"/>
  <c r="F144" i="9"/>
  <c r="E145" i="9"/>
  <c r="F145" i="9"/>
  <c r="E146" i="9"/>
  <c r="F146" i="9"/>
  <c r="E147" i="9"/>
  <c r="F147" i="9"/>
  <c r="E148" i="9"/>
  <c r="F148" i="9"/>
  <c r="E149" i="9"/>
  <c r="F149" i="9"/>
  <c r="E150" i="9"/>
  <c r="F150" i="9"/>
  <c r="E151" i="9"/>
  <c r="F151" i="9"/>
  <c r="E152" i="9"/>
  <c r="F152" i="9"/>
  <c r="E153" i="9"/>
  <c r="F153" i="9"/>
  <c r="E154" i="9"/>
  <c r="F154" i="9"/>
  <c r="E155" i="9"/>
  <c r="F155" i="9"/>
  <c r="E156" i="9"/>
  <c r="F156" i="9"/>
  <c r="E157" i="9"/>
  <c r="F157" i="9"/>
  <c r="E158" i="9"/>
  <c r="F158" i="9"/>
  <c r="E159" i="9"/>
  <c r="F159" i="9"/>
  <c r="F140" i="9"/>
  <c r="E162" i="9"/>
  <c r="F162" i="9"/>
  <c r="E163" i="9"/>
  <c r="F163" i="9"/>
  <c r="E164" i="9"/>
  <c r="F164" i="9"/>
  <c r="E165" i="9"/>
  <c r="F165" i="9"/>
  <c r="E166" i="9"/>
  <c r="F166" i="9"/>
  <c r="E167" i="9"/>
  <c r="F167" i="9"/>
  <c r="E168" i="9"/>
  <c r="F168" i="9"/>
  <c r="E169" i="9"/>
  <c r="F169" i="9"/>
  <c r="F161" i="9"/>
  <c r="E172" i="9"/>
  <c r="F172" i="9"/>
  <c r="E173" i="9"/>
  <c r="F173" i="9"/>
  <c r="E174" i="9"/>
  <c r="F174" i="9"/>
  <c r="F171" i="9"/>
  <c r="E177" i="9"/>
  <c r="F177" i="9"/>
  <c r="E178" i="9"/>
  <c r="F178" i="9"/>
  <c r="E179" i="9"/>
  <c r="F179" i="9"/>
  <c r="E180" i="9"/>
  <c r="F180" i="9"/>
  <c r="E181" i="9"/>
  <c r="F181" i="9"/>
  <c r="E182" i="9"/>
  <c r="F182" i="9"/>
  <c r="E183" i="9"/>
  <c r="F183" i="9"/>
  <c r="F176" i="9"/>
  <c r="E186" i="9"/>
  <c r="F186" i="9"/>
  <c r="E187" i="9"/>
  <c r="F187" i="9"/>
  <c r="E188" i="9"/>
  <c r="F188" i="9"/>
  <c r="E189" i="9"/>
  <c r="F189" i="9"/>
  <c r="E190" i="9"/>
  <c r="F190" i="9"/>
  <c r="E191" i="9"/>
  <c r="F191" i="9"/>
  <c r="E192" i="9"/>
  <c r="F192" i="9"/>
  <c r="F185" i="9"/>
  <c r="E195" i="9"/>
  <c r="F195" i="9"/>
  <c r="E196" i="9"/>
  <c r="F196" i="9"/>
  <c r="E197" i="9"/>
  <c r="F197" i="9"/>
  <c r="E198" i="9"/>
  <c r="F198" i="9"/>
  <c r="E199" i="9"/>
  <c r="F199" i="9"/>
  <c r="E200" i="9"/>
  <c r="F200" i="9"/>
  <c r="F194" i="9"/>
  <c r="E203" i="9"/>
  <c r="F203" i="9"/>
  <c r="E204" i="9"/>
  <c r="F204" i="9"/>
  <c r="E205" i="9"/>
  <c r="F205" i="9"/>
  <c r="E206" i="9"/>
  <c r="F206" i="9"/>
  <c r="E207" i="9"/>
  <c r="F207" i="9"/>
  <c r="E208" i="9"/>
  <c r="F208" i="9"/>
  <c r="E209" i="9"/>
  <c r="F209" i="9"/>
  <c r="F202" i="9"/>
  <c r="E212" i="9"/>
  <c r="F212" i="9"/>
  <c r="E213" i="9"/>
  <c r="F213" i="9"/>
  <c r="E214" i="9"/>
  <c r="F214" i="9"/>
  <c r="E215" i="9"/>
  <c r="F215" i="9"/>
  <c r="E216" i="9"/>
  <c r="F216" i="9"/>
  <c r="E217" i="9"/>
  <c r="F217" i="9"/>
  <c r="E218" i="9"/>
  <c r="F218" i="9"/>
  <c r="E219" i="9"/>
  <c r="F219" i="9"/>
  <c r="E220" i="9"/>
  <c r="F220" i="9"/>
  <c r="E221" i="9"/>
  <c r="F221" i="9"/>
  <c r="E222" i="9"/>
  <c r="F222" i="9"/>
  <c r="E223" i="9"/>
  <c r="F223" i="9"/>
  <c r="E224" i="9"/>
  <c r="F224" i="9"/>
  <c r="E225" i="9"/>
  <c r="F225" i="9"/>
  <c r="E227" i="9"/>
  <c r="F227" i="9"/>
  <c r="E228" i="9"/>
  <c r="F228" i="9"/>
  <c r="E229" i="9"/>
  <c r="F229" i="9"/>
  <c r="E230" i="9"/>
  <c r="F230" i="9"/>
  <c r="F226" i="9"/>
  <c r="E231" i="9"/>
  <c r="F231" i="9"/>
  <c r="E232" i="9"/>
  <c r="F232" i="9"/>
  <c r="E233" i="9"/>
  <c r="F233" i="9"/>
  <c r="E234" i="9"/>
  <c r="F234" i="9"/>
  <c r="E235" i="9"/>
  <c r="F235" i="9"/>
  <c r="E236" i="9"/>
  <c r="F236" i="9"/>
  <c r="E237" i="9"/>
  <c r="F237" i="9"/>
  <c r="E238" i="9"/>
  <c r="F238" i="9"/>
  <c r="E239" i="9"/>
  <c r="F239" i="9"/>
  <c r="E240" i="9"/>
  <c r="F240" i="9"/>
  <c r="E241" i="9"/>
  <c r="F241" i="9"/>
  <c r="E242" i="9"/>
  <c r="F242" i="9"/>
  <c r="F211" i="9"/>
  <c r="E244" i="9"/>
  <c r="F244" i="9"/>
  <c r="E246" i="9"/>
  <c r="F246" i="9"/>
  <c r="E249" i="9"/>
  <c r="F249" i="9"/>
  <c r="E250" i="9"/>
  <c r="F250" i="9"/>
  <c r="E251" i="9"/>
  <c r="F251" i="9"/>
  <c r="E252" i="9"/>
  <c r="F252" i="9"/>
  <c r="E253" i="9"/>
  <c r="F253" i="9"/>
  <c r="F248" i="9"/>
  <c r="E256" i="9"/>
  <c r="F256" i="9"/>
  <c r="E257" i="9"/>
  <c r="F257" i="9"/>
  <c r="F255" i="9"/>
  <c r="E259" i="9"/>
  <c r="F259" i="9"/>
  <c r="E261" i="9"/>
  <c r="F261" i="9"/>
  <c r="E263" i="9"/>
  <c r="F263" i="9"/>
  <c r="E266" i="9"/>
  <c r="F266" i="9"/>
  <c r="E267" i="9"/>
  <c r="F267" i="9"/>
  <c r="F265" i="9"/>
  <c r="F269" i="9"/>
  <c r="F284" i="9"/>
  <c r="F286" i="9"/>
  <c r="E10" i="9"/>
  <c r="E23" i="9"/>
  <c r="E34" i="9"/>
  <c r="E38" i="9"/>
  <c r="E50" i="9"/>
  <c r="E58" i="9"/>
  <c r="E70" i="9"/>
  <c r="E76" i="9"/>
  <c r="E81" i="9"/>
  <c r="E87" i="9"/>
  <c r="E99" i="9"/>
  <c r="E111" i="9"/>
  <c r="E123" i="9"/>
  <c r="E135" i="9"/>
  <c r="E131" i="9"/>
  <c r="E122" i="9"/>
  <c r="E140" i="9"/>
  <c r="E161" i="9"/>
  <c r="E171" i="9"/>
  <c r="E176" i="9"/>
  <c r="E185" i="9"/>
  <c r="E194" i="9"/>
  <c r="E202" i="9"/>
  <c r="E226" i="9"/>
  <c r="E211" i="9"/>
  <c r="E248" i="9"/>
  <c r="E255" i="9"/>
  <c r="E265" i="9"/>
  <c r="E269" i="9"/>
  <c r="E284" i="9"/>
  <c r="E286" i="9"/>
  <c r="D10" i="9"/>
  <c r="D23" i="9"/>
  <c r="D34" i="9"/>
  <c r="D38" i="9"/>
  <c r="D50" i="9"/>
  <c r="D58" i="9"/>
  <c r="D70" i="9"/>
  <c r="D76" i="9"/>
  <c r="D81" i="9"/>
  <c r="D87" i="9"/>
  <c r="D99" i="9"/>
  <c r="D111" i="9"/>
  <c r="D128" i="9"/>
  <c r="D123" i="9"/>
  <c r="D135" i="9"/>
  <c r="D131" i="9"/>
  <c r="D122" i="9"/>
  <c r="D140" i="9"/>
  <c r="D161" i="9"/>
  <c r="D171" i="9"/>
  <c r="D176" i="9"/>
  <c r="D185" i="9"/>
  <c r="D194" i="9"/>
  <c r="D202" i="9"/>
  <c r="D226" i="9"/>
  <c r="D211" i="9"/>
  <c r="D248" i="9"/>
  <c r="D255" i="9"/>
  <c r="D265" i="9"/>
  <c r="D269" i="9"/>
  <c r="D284" i="9"/>
  <c r="D286" i="9"/>
  <c r="C10" i="9"/>
  <c r="C23" i="9"/>
  <c r="C34" i="9"/>
  <c r="C38" i="9"/>
  <c r="C50" i="9"/>
  <c r="C58" i="9"/>
  <c r="C70" i="9"/>
  <c r="C76" i="9"/>
  <c r="C81" i="9"/>
  <c r="C87" i="9"/>
  <c r="C99" i="9"/>
  <c r="C111" i="9"/>
  <c r="C123" i="9"/>
  <c r="C135" i="9"/>
  <c r="C131" i="9"/>
  <c r="C122" i="9"/>
  <c r="C140" i="9"/>
  <c r="C161" i="9"/>
  <c r="C171" i="9"/>
  <c r="C176" i="9"/>
  <c r="C185" i="9"/>
  <c r="C194" i="9"/>
  <c r="C202" i="9"/>
  <c r="C226" i="9"/>
  <c r="C211" i="9"/>
  <c r="C248" i="9"/>
  <c r="C255" i="9"/>
  <c r="C265" i="9"/>
  <c r="C269" i="9"/>
  <c r="C284" i="9"/>
  <c r="C286" i="9"/>
  <c r="B10" i="9"/>
  <c r="B23" i="9"/>
  <c r="B34" i="9"/>
  <c r="B38" i="9"/>
  <c r="B50" i="9"/>
  <c r="B58" i="9"/>
  <c r="B70" i="9"/>
  <c r="B76" i="9"/>
  <c r="B81" i="9"/>
  <c r="B87" i="9"/>
  <c r="B99" i="9"/>
  <c r="B111" i="9"/>
  <c r="B123" i="9"/>
  <c r="B135" i="9"/>
  <c r="B131" i="9"/>
  <c r="B122" i="9"/>
  <c r="B140" i="9"/>
  <c r="B161" i="9"/>
  <c r="B171" i="9"/>
  <c r="B176" i="9"/>
  <c r="B185" i="9"/>
  <c r="B194" i="9"/>
  <c r="B202" i="9"/>
  <c r="B226" i="9"/>
  <c r="B211" i="9"/>
  <c r="B248" i="9"/>
  <c r="B255" i="9"/>
  <c r="B265" i="9"/>
  <c r="B269" i="9"/>
  <c r="B284" i="9"/>
  <c r="B286" i="9"/>
  <c r="H48" i="10"/>
  <c r="I48" i="10"/>
  <c r="J48" i="10"/>
  <c r="K48" i="10"/>
  <c r="C48" i="10"/>
  <c r="D48" i="10"/>
  <c r="E48" i="10"/>
  <c r="F48" i="10"/>
  <c r="H10" i="10"/>
  <c r="I10" i="10"/>
  <c r="J10" i="10"/>
  <c r="K10" i="10"/>
  <c r="C10" i="10"/>
  <c r="D10" i="10"/>
  <c r="E10" i="10"/>
  <c r="F10" i="10"/>
  <c r="H8" i="10"/>
  <c r="I8" i="10"/>
  <c r="J8" i="10"/>
  <c r="K8" i="10"/>
  <c r="C8" i="10"/>
  <c r="D8" i="10"/>
  <c r="E8" i="10"/>
  <c r="F8" i="10"/>
  <c r="T53" i="10"/>
  <c r="T52" i="10"/>
  <c r="T50" i="10"/>
  <c r="T48" i="10"/>
  <c r="T46" i="10"/>
  <c r="T45" i="10"/>
  <c r="T44" i="10"/>
  <c r="T43" i="10"/>
  <c r="T42" i="10"/>
  <c r="T41" i="10"/>
  <c r="T40" i="10"/>
  <c r="T39" i="10"/>
  <c r="T38" i="10"/>
  <c r="T37" i="10"/>
  <c r="T36" i="10"/>
  <c r="T35" i="10"/>
  <c r="T34" i="10"/>
  <c r="T33" i="10"/>
  <c r="T32" i="10"/>
  <c r="T31" i="10"/>
  <c r="T30" i="10"/>
  <c r="T29" i="10"/>
  <c r="T28" i="10"/>
  <c r="T27" i="10"/>
  <c r="T26" i="10"/>
  <c r="T25" i="10"/>
  <c r="T24" i="10"/>
  <c r="T23" i="10"/>
  <c r="T22" i="10"/>
  <c r="T21" i="10"/>
  <c r="T20" i="10"/>
  <c r="T19" i="10"/>
  <c r="T18" i="10"/>
  <c r="T17" i="10"/>
  <c r="T16" i="10"/>
  <c r="T15" i="10"/>
  <c r="T14" i="10"/>
  <c r="T13" i="10"/>
  <c r="T12" i="10"/>
  <c r="T10" i="10"/>
  <c r="T8" i="10"/>
  <c r="S53" i="10"/>
  <c r="S52" i="10"/>
  <c r="S50" i="10"/>
  <c r="S48" i="10"/>
  <c r="S46" i="10"/>
  <c r="S45" i="10"/>
  <c r="S44" i="10"/>
  <c r="S43" i="10"/>
  <c r="S42" i="10"/>
  <c r="S41" i="10"/>
  <c r="S40" i="10"/>
  <c r="S39" i="10"/>
  <c r="S38" i="10"/>
  <c r="S37" i="10"/>
  <c r="S36" i="10"/>
  <c r="S35" i="10"/>
  <c r="S34" i="10"/>
  <c r="S33" i="10"/>
  <c r="S32" i="10"/>
  <c r="S31" i="10"/>
  <c r="S30" i="10"/>
  <c r="S29" i="10"/>
  <c r="S28" i="10"/>
  <c r="S27" i="10"/>
  <c r="S26" i="10"/>
  <c r="S25" i="10"/>
  <c r="S24" i="10"/>
  <c r="S23" i="10"/>
  <c r="S22" i="10"/>
  <c r="S21" i="10"/>
  <c r="S20" i="10"/>
  <c r="S19" i="10"/>
  <c r="S18" i="10"/>
  <c r="S17" i="10"/>
  <c r="S16" i="10"/>
  <c r="S15" i="10"/>
  <c r="S14" i="10"/>
  <c r="S13" i="10"/>
  <c r="S12" i="10"/>
  <c r="S10" i="10"/>
  <c r="S8" i="10"/>
  <c r="L12" i="10"/>
  <c r="L13" i="10"/>
  <c r="L14" i="10"/>
  <c r="L15" i="10"/>
  <c r="L16" i="10"/>
  <c r="L17" i="10"/>
  <c r="L18" i="10"/>
  <c r="L19" i="10"/>
  <c r="L20" i="10"/>
  <c r="L21" i="10"/>
  <c r="L22" i="10"/>
  <c r="L23" i="10"/>
  <c r="L24" i="10"/>
  <c r="L25" i="10"/>
  <c r="L26" i="10"/>
  <c r="L27" i="10"/>
  <c r="L28" i="10"/>
  <c r="L29" i="10"/>
  <c r="L30" i="10"/>
  <c r="L31" i="10"/>
  <c r="L32" i="10"/>
  <c r="L33" i="10"/>
  <c r="L34" i="10"/>
  <c r="L35" i="10"/>
  <c r="L36" i="10"/>
  <c r="L37" i="10"/>
  <c r="L38" i="10"/>
  <c r="L39" i="10"/>
  <c r="L40" i="10"/>
  <c r="L41" i="10"/>
  <c r="L42" i="10"/>
  <c r="L43" i="10"/>
  <c r="L44" i="10"/>
  <c r="L45" i="10"/>
  <c r="L46" i="10"/>
  <c r="L10" i="10"/>
  <c r="L50" i="10"/>
  <c r="L52" i="10"/>
  <c r="L48" i="10"/>
  <c r="L8" i="10"/>
  <c r="G12" i="10"/>
  <c r="G13" i="10"/>
  <c r="G14" i="10"/>
  <c r="G15" i="10"/>
  <c r="G16" i="10"/>
  <c r="G17" i="10"/>
  <c r="G18" i="10"/>
  <c r="G19" i="10"/>
  <c r="G20" i="10"/>
  <c r="G21" i="10"/>
  <c r="G22" i="10"/>
  <c r="G23" i="10"/>
  <c r="G24" i="10"/>
  <c r="G25" i="10"/>
  <c r="G26" i="10"/>
  <c r="G27" i="10"/>
  <c r="G28" i="10"/>
  <c r="G29" i="10"/>
  <c r="G30" i="10"/>
  <c r="G31" i="10"/>
  <c r="G32" i="10"/>
  <c r="G33" i="10"/>
  <c r="G34" i="10"/>
  <c r="G35" i="10"/>
  <c r="G36" i="10"/>
  <c r="G37" i="10"/>
  <c r="G38" i="10"/>
  <c r="G39" i="10"/>
  <c r="G40" i="10"/>
  <c r="G41" i="10"/>
  <c r="G42" i="10"/>
  <c r="G43" i="10"/>
  <c r="G44" i="10"/>
  <c r="G45" i="10"/>
  <c r="G46" i="10"/>
  <c r="G10" i="10"/>
  <c r="G50" i="10"/>
  <c r="G52" i="10"/>
  <c r="G48" i="10"/>
  <c r="G8" i="10"/>
  <c r="L53" i="10"/>
  <c r="G53" i="10"/>
  <c r="U53" i="10"/>
  <c r="R53" i="10"/>
  <c r="M53" i="10"/>
  <c r="N53" i="10"/>
  <c r="O53" i="10"/>
  <c r="P53" i="10"/>
  <c r="Q53" i="10"/>
  <c r="U52" i="10"/>
  <c r="R52" i="10"/>
  <c r="M52" i="10"/>
  <c r="N52" i="10"/>
  <c r="O52" i="10"/>
  <c r="P52" i="10"/>
  <c r="Q52" i="10"/>
  <c r="U50" i="10"/>
  <c r="R50" i="10"/>
  <c r="M50" i="10"/>
  <c r="N50" i="10"/>
  <c r="O50" i="10"/>
  <c r="P50" i="10"/>
  <c r="Q50" i="10"/>
  <c r="U48" i="10"/>
  <c r="R48" i="10"/>
  <c r="Q48" i="10"/>
  <c r="P48" i="10"/>
  <c r="O48" i="10"/>
  <c r="N48" i="10"/>
  <c r="M48" i="10"/>
  <c r="U46" i="10"/>
  <c r="R46" i="10"/>
  <c r="M46" i="10"/>
  <c r="N46" i="10"/>
  <c r="O46" i="10"/>
  <c r="P46" i="10"/>
  <c r="Q46" i="10"/>
  <c r="U45" i="10"/>
  <c r="R45" i="10"/>
  <c r="M45" i="10"/>
  <c r="N45" i="10"/>
  <c r="O45" i="10"/>
  <c r="P45" i="10"/>
  <c r="Q45" i="10"/>
  <c r="U44" i="10"/>
  <c r="R44" i="10"/>
  <c r="M44" i="10"/>
  <c r="N44" i="10"/>
  <c r="O44" i="10"/>
  <c r="P44" i="10"/>
  <c r="Q44" i="10"/>
  <c r="U43" i="10"/>
  <c r="R43" i="10"/>
  <c r="M43" i="10"/>
  <c r="N43" i="10"/>
  <c r="O43" i="10"/>
  <c r="P43" i="10"/>
  <c r="Q43" i="10"/>
  <c r="U42" i="10"/>
  <c r="R42" i="10"/>
  <c r="M42" i="10"/>
  <c r="N42" i="10"/>
  <c r="O42" i="10"/>
  <c r="P42" i="10"/>
  <c r="Q42" i="10"/>
  <c r="U41" i="10"/>
  <c r="R41" i="10"/>
  <c r="M41" i="10"/>
  <c r="N41" i="10"/>
  <c r="O41" i="10"/>
  <c r="P41" i="10"/>
  <c r="Q41" i="10"/>
  <c r="U40" i="10"/>
  <c r="R40" i="10"/>
  <c r="M40" i="10"/>
  <c r="N40" i="10"/>
  <c r="O40" i="10"/>
  <c r="P40" i="10"/>
  <c r="Q40" i="10"/>
  <c r="U39" i="10"/>
  <c r="R39" i="10"/>
  <c r="M39" i="10"/>
  <c r="N39" i="10"/>
  <c r="O39" i="10"/>
  <c r="P39" i="10"/>
  <c r="Q39" i="10"/>
  <c r="U38" i="10"/>
  <c r="R38" i="10"/>
  <c r="M38" i="10"/>
  <c r="N38" i="10"/>
  <c r="O38" i="10"/>
  <c r="P38" i="10"/>
  <c r="Q38" i="10"/>
  <c r="U37" i="10"/>
  <c r="R37" i="10"/>
  <c r="M37" i="10"/>
  <c r="N37" i="10"/>
  <c r="O37" i="10"/>
  <c r="P37" i="10"/>
  <c r="Q37" i="10"/>
  <c r="U36" i="10"/>
  <c r="R36" i="10"/>
  <c r="M36" i="10"/>
  <c r="N36" i="10"/>
  <c r="O36" i="10"/>
  <c r="P36" i="10"/>
  <c r="Q36" i="10"/>
  <c r="U35" i="10"/>
  <c r="R35" i="10"/>
  <c r="M35" i="10"/>
  <c r="N35" i="10"/>
  <c r="O35" i="10"/>
  <c r="P35" i="10"/>
  <c r="Q35" i="10"/>
  <c r="U34" i="10"/>
  <c r="R34" i="10"/>
  <c r="M34" i="10"/>
  <c r="N34" i="10"/>
  <c r="O34" i="10"/>
  <c r="P34" i="10"/>
  <c r="Q34" i="10"/>
  <c r="U33" i="10"/>
  <c r="R33" i="10"/>
  <c r="M33" i="10"/>
  <c r="N33" i="10"/>
  <c r="O33" i="10"/>
  <c r="P33" i="10"/>
  <c r="Q33" i="10"/>
  <c r="U32" i="10"/>
  <c r="R32" i="10"/>
  <c r="M32" i="10"/>
  <c r="N32" i="10"/>
  <c r="O32" i="10"/>
  <c r="P32" i="10"/>
  <c r="Q32" i="10"/>
  <c r="U31" i="10"/>
  <c r="R31" i="10"/>
  <c r="M31" i="10"/>
  <c r="N31" i="10"/>
  <c r="O31" i="10"/>
  <c r="P31" i="10"/>
  <c r="Q31" i="10"/>
  <c r="U30" i="10"/>
  <c r="R30" i="10"/>
  <c r="M30" i="10"/>
  <c r="N30" i="10"/>
  <c r="O30" i="10"/>
  <c r="P30" i="10"/>
  <c r="Q30" i="10"/>
  <c r="U29" i="10"/>
  <c r="R29" i="10"/>
  <c r="M29" i="10"/>
  <c r="N29" i="10"/>
  <c r="O29" i="10"/>
  <c r="P29" i="10"/>
  <c r="Q29" i="10"/>
  <c r="U28" i="10"/>
  <c r="R28" i="10"/>
  <c r="M28" i="10"/>
  <c r="N28" i="10"/>
  <c r="O28" i="10"/>
  <c r="P28" i="10"/>
  <c r="Q28" i="10"/>
  <c r="U27" i="10"/>
  <c r="R27" i="10"/>
  <c r="M27" i="10"/>
  <c r="N27" i="10"/>
  <c r="O27" i="10"/>
  <c r="P27" i="10"/>
  <c r="Q27" i="10"/>
  <c r="U26" i="10"/>
  <c r="R26" i="10"/>
  <c r="M26" i="10"/>
  <c r="N26" i="10"/>
  <c r="O26" i="10"/>
  <c r="P26" i="10"/>
  <c r="Q26" i="10"/>
  <c r="U25" i="10"/>
  <c r="R25" i="10"/>
  <c r="M25" i="10"/>
  <c r="N25" i="10"/>
  <c r="O25" i="10"/>
  <c r="P25" i="10"/>
  <c r="Q25" i="10"/>
  <c r="U24" i="10"/>
  <c r="R24" i="10"/>
  <c r="M24" i="10"/>
  <c r="N24" i="10"/>
  <c r="O24" i="10"/>
  <c r="P24" i="10"/>
  <c r="Q24" i="10"/>
  <c r="U23" i="10"/>
  <c r="R23" i="10"/>
  <c r="M23" i="10"/>
  <c r="N23" i="10"/>
  <c r="O23" i="10"/>
  <c r="P23" i="10"/>
  <c r="Q23" i="10"/>
  <c r="U22" i="10"/>
  <c r="R22" i="10"/>
  <c r="M22" i="10"/>
  <c r="N22" i="10"/>
  <c r="O22" i="10"/>
  <c r="P22" i="10"/>
  <c r="Q22" i="10"/>
  <c r="U21" i="10"/>
  <c r="R21" i="10"/>
  <c r="M21" i="10"/>
  <c r="N21" i="10"/>
  <c r="O21" i="10"/>
  <c r="P21" i="10"/>
  <c r="Q21" i="10"/>
  <c r="U20" i="10"/>
  <c r="R20" i="10"/>
  <c r="M20" i="10"/>
  <c r="N20" i="10"/>
  <c r="O20" i="10"/>
  <c r="P20" i="10"/>
  <c r="Q20" i="10"/>
  <c r="U19" i="10"/>
  <c r="R19" i="10"/>
  <c r="M19" i="10"/>
  <c r="N19" i="10"/>
  <c r="O19" i="10"/>
  <c r="P19" i="10"/>
  <c r="Q19" i="10"/>
  <c r="U18" i="10"/>
  <c r="R18" i="10"/>
  <c r="M18" i="10"/>
  <c r="N18" i="10"/>
  <c r="O18" i="10"/>
  <c r="P18" i="10"/>
  <c r="Q18" i="10"/>
  <c r="U17" i="10"/>
  <c r="R17" i="10"/>
  <c r="M17" i="10"/>
  <c r="N17" i="10"/>
  <c r="O17" i="10"/>
  <c r="P17" i="10"/>
  <c r="Q17" i="10"/>
  <c r="U16" i="10"/>
  <c r="R16" i="10"/>
  <c r="M16" i="10"/>
  <c r="N16" i="10"/>
  <c r="O16" i="10"/>
  <c r="P16" i="10"/>
  <c r="Q16" i="10"/>
  <c r="U15" i="10"/>
  <c r="R15" i="10"/>
  <c r="M15" i="10"/>
  <c r="N15" i="10"/>
  <c r="O15" i="10"/>
  <c r="P15" i="10"/>
  <c r="Q15" i="10"/>
  <c r="U14" i="10"/>
  <c r="R14" i="10"/>
  <c r="M14" i="10"/>
  <c r="N14" i="10"/>
  <c r="O14" i="10"/>
  <c r="P14" i="10"/>
  <c r="Q14" i="10"/>
  <c r="U13" i="10"/>
  <c r="R13" i="10"/>
  <c r="M13" i="10"/>
  <c r="N13" i="10"/>
  <c r="O13" i="10"/>
  <c r="P13" i="10"/>
  <c r="Q13" i="10"/>
  <c r="U12" i="10"/>
  <c r="R12" i="10"/>
  <c r="M12" i="10"/>
  <c r="N12" i="10"/>
  <c r="O12" i="10"/>
  <c r="P12" i="10"/>
  <c r="Q12" i="10"/>
  <c r="U10" i="10"/>
  <c r="R10" i="10"/>
  <c r="Q10" i="10"/>
  <c r="P10" i="10"/>
  <c r="O10" i="10"/>
  <c r="N10" i="10"/>
  <c r="M10" i="10"/>
  <c r="U8" i="10"/>
  <c r="R8" i="10"/>
  <c r="Q8" i="10"/>
  <c r="P8" i="10"/>
  <c r="O8" i="10"/>
  <c r="N8" i="10"/>
  <c r="M8" i="10"/>
  <c r="H286" i="9"/>
  <c r="H284" i="9"/>
  <c r="H282" i="9"/>
  <c r="H280" i="9"/>
  <c r="H279" i="9"/>
  <c r="H278" i="9"/>
  <c r="H277" i="9"/>
  <c r="H276" i="9"/>
  <c r="H275" i="9"/>
  <c r="H274" i="9"/>
  <c r="H272" i="9"/>
  <c r="H269" i="9"/>
  <c r="H267" i="9"/>
  <c r="H266" i="9"/>
  <c r="H265" i="9"/>
  <c r="H263" i="9"/>
  <c r="H261" i="9"/>
  <c r="H259" i="9"/>
  <c r="H257" i="9"/>
  <c r="H256" i="9"/>
  <c r="H255" i="9"/>
  <c r="H253" i="9"/>
  <c r="H252" i="9"/>
  <c r="H251" i="9"/>
  <c r="H250" i="9"/>
  <c r="H249" i="9"/>
  <c r="H248" i="9"/>
  <c r="H246" i="9"/>
  <c r="H244" i="9"/>
  <c r="H242" i="9"/>
  <c r="H241" i="9"/>
  <c r="H240" i="9"/>
  <c r="H239" i="9"/>
  <c r="H238" i="9"/>
  <c r="H237" i="9"/>
  <c r="H236" i="9"/>
  <c r="H235" i="9"/>
  <c r="H234" i="9"/>
  <c r="H233" i="9"/>
  <c r="H232" i="9"/>
  <c r="H231" i="9"/>
  <c r="H230" i="9"/>
  <c r="H229" i="9"/>
  <c r="H228" i="9"/>
  <c r="H227" i="9"/>
  <c r="H226" i="9"/>
  <c r="H225" i="9"/>
  <c r="H224" i="9"/>
  <c r="H223" i="9"/>
  <c r="H222" i="9"/>
  <c r="H221" i="9"/>
  <c r="H220" i="9"/>
  <c r="H219" i="9"/>
  <c r="H218" i="9"/>
  <c r="H217" i="9"/>
  <c r="H216" i="9"/>
  <c r="H215" i="9"/>
  <c r="H214" i="9"/>
  <c r="H213" i="9"/>
  <c r="H212" i="9"/>
  <c r="H211" i="9"/>
  <c r="H209" i="9"/>
  <c r="H208" i="9"/>
  <c r="H207" i="9"/>
  <c r="H206" i="9"/>
  <c r="H205" i="9"/>
  <c r="H204" i="9"/>
  <c r="H203" i="9"/>
  <c r="H202" i="9"/>
  <c r="H200" i="9"/>
  <c r="H199" i="9"/>
  <c r="H198" i="9"/>
  <c r="H197" i="9"/>
  <c r="H196" i="9"/>
  <c r="H195" i="9"/>
  <c r="H194" i="9"/>
  <c r="H192" i="9"/>
  <c r="H191" i="9"/>
  <c r="H190" i="9"/>
  <c r="H189" i="9"/>
  <c r="H188" i="9"/>
  <c r="H187" i="9"/>
  <c r="H186" i="9"/>
  <c r="H185" i="9"/>
  <c r="H183" i="9"/>
  <c r="H182" i="9"/>
  <c r="H181" i="9"/>
  <c r="H180" i="9"/>
  <c r="H179" i="9"/>
  <c r="H178" i="9"/>
  <c r="H177" i="9"/>
  <c r="H176" i="9"/>
  <c r="H174" i="9"/>
  <c r="H173" i="9"/>
  <c r="H172" i="9"/>
  <c r="H171" i="9"/>
  <c r="H169" i="9"/>
  <c r="H168" i="9"/>
  <c r="H167" i="9"/>
  <c r="H166" i="9"/>
  <c r="H165" i="9"/>
  <c r="H164" i="9"/>
  <c r="H163" i="9"/>
  <c r="H162" i="9"/>
  <c r="H161" i="9"/>
  <c r="H159" i="9"/>
  <c r="H158" i="9"/>
  <c r="H157" i="9"/>
  <c r="H156" i="9"/>
  <c r="H155" i="9"/>
  <c r="H154" i="9"/>
  <c r="H153" i="9"/>
  <c r="H152" i="9"/>
  <c r="H151" i="9"/>
  <c r="H150" i="9"/>
  <c r="H149" i="9"/>
  <c r="H148" i="9"/>
  <c r="H147" i="9"/>
  <c r="H146" i="9"/>
  <c r="H145" i="9"/>
  <c r="H144" i="9"/>
  <c r="H143" i="9"/>
  <c r="H142" i="9"/>
  <c r="H141" i="9"/>
  <c r="H140" i="9"/>
  <c r="H138" i="9"/>
  <c r="H136" i="9"/>
  <c r="H135" i="9"/>
  <c r="H134" i="9"/>
  <c r="H133" i="9"/>
  <c r="H132" i="9"/>
  <c r="H131" i="9"/>
  <c r="H130" i="9"/>
  <c r="G130" i="9"/>
  <c r="F130" i="9"/>
  <c r="H129" i="9"/>
  <c r="G129" i="9"/>
  <c r="F129" i="9"/>
  <c r="H128" i="9"/>
  <c r="H127" i="9"/>
  <c r="H126" i="9"/>
  <c r="H125" i="9"/>
  <c r="H124" i="9"/>
  <c r="H123" i="9"/>
  <c r="H122" i="9"/>
  <c r="H120" i="9"/>
  <c r="H119" i="9"/>
  <c r="H118" i="9"/>
  <c r="H117" i="9"/>
  <c r="H116" i="9"/>
  <c r="H115" i="9"/>
  <c r="H114" i="9"/>
  <c r="H113" i="9"/>
  <c r="H112" i="9"/>
  <c r="H111" i="9"/>
  <c r="H109" i="9"/>
  <c r="H108" i="9"/>
  <c r="H107" i="9"/>
  <c r="H106" i="9"/>
  <c r="H105" i="9"/>
  <c r="H104" i="9"/>
  <c r="H103" i="9"/>
  <c r="H102" i="9"/>
  <c r="H101" i="9"/>
  <c r="H100" i="9"/>
  <c r="H99" i="9"/>
  <c r="H97" i="9"/>
  <c r="H96" i="9"/>
  <c r="H95" i="9"/>
  <c r="H94" i="9"/>
  <c r="H93" i="9"/>
  <c r="H92" i="9"/>
  <c r="H91" i="9"/>
  <c r="H90" i="9"/>
  <c r="H89" i="9"/>
  <c r="H88" i="9"/>
  <c r="H87" i="9"/>
  <c r="H85" i="9"/>
  <c r="H84" i="9"/>
  <c r="H83" i="9"/>
  <c r="H82" i="9"/>
  <c r="H81" i="9"/>
  <c r="H79" i="9"/>
  <c r="H78" i="9"/>
  <c r="H77" i="9"/>
  <c r="H76" i="9"/>
  <c r="H74" i="9"/>
  <c r="H73" i="9"/>
  <c r="H72" i="9"/>
  <c r="H71" i="9"/>
  <c r="H70" i="9"/>
  <c r="H68" i="9"/>
  <c r="H67" i="9"/>
  <c r="H66" i="9"/>
  <c r="H65" i="9"/>
  <c r="H64" i="9"/>
  <c r="H63" i="9"/>
  <c r="H62" i="9"/>
  <c r="H61" i="9"/>
  <c r="H60" i="9"/>
  <c r="H59" i="9"/>
  <c r="H58" i="9"/>
  <c r="H56" i="9"/>
  <c r="H55" i="9"/>
  <c r="H54" i="9"/>
  <c r="H53" i="9"/>
  <c r="H52" i="9"/>
  <c r="H51" i="9"/>
  <c r="H50" i="9"/>
  <c r="H48" i="9"/>
  <c r="H46" i="9"/>
  <c r="H44" i="9"/>
  <c r="H43" i="9"/>
  <c r="H42" i="9"/>
  <c r="H41" i="9"/>
  <c r="H40" i="9"/>
  <c r="H39" i="9"/>
  <c r="H38" i="9"/>
  <c r="H36" i="9"/>
  <c r="H35" i="9"/>
  <c r="H34" i="9"/>
  <c r="H32" i="9"/>
  <c r="H31" i="9"/>
  <c r="H30" i="9"/>
  <c r="H29" i="9"/>
  <c r="H28" i="9"/>
  <c r="H27" i="9"/>
  <c r="H26" i="9"/>
  <c r="H25" i="9"/>
  <c r="H24" i="9"/>
  <c r="H23" i="9"/>
  <c r="H21" i="9"/>
  <c r="H19" i="9"/>
  <c r="H17" i="9"/>
  <c r="H15" i="9"/>
  <c r="H14" i="9"/>
  <c r="H13" i="9"/>
  <c r="H12" i="9"/>
  <c r="H11" i="9"/>
  <c r="H10" i="9"/>
  <c r="P5" i="6"/>
  <c r="Q5" i="6"/>
  <c r="R5" i="6"/>
  <c r="S5" i="6"/>
  <c r="T5" i="6"/>
  <c r="U5" i="6"/>
  <c r="V5" i="6"/>
  <c r="W5" i="6"/>
  <c r="X5" i="6"/>
  <c r="Y5" i="6"/>
  <c r="Z5" i="6"/>
  <c r="AA5" i="6"/>
  <c r="P6" i="6"/>
  <c r="Q6" i="6"/>
  <c r="R6" i="6"/>
  <c r="N6" i="6"/>
  <c r="N5" i="6"/>
  <c r="P7" i="6"/>
  <c r="B7" i="6"/>
  <c r="R7" i="6"/>
  <c r="D7" i="6"/>
  <c r="S6" i="6"/>
  <c r="Q7" i="6"/>
  <c r="C7" i="6"/>
  <c r="T6" i="6"/>
  <c r="S7" i="6"/>
  <c r="E7" i="6"/>
  <c r="T7" i="6"/>
  <c r="F7" i="6"/>
  <c r="U6" i="6"/>
  <c r="V6" i="6"/>
  <c r="U7" i="6"/>
  <c r="G7" i="6"/>
  <c r="V7" i="6"/>
  <c r="H7" i="6"/>
  <c r="W6" i="6"/>
  <c r="X6" i="6"/>
  <c r="W7" i="6"/>
  <c r="I7" i="6"/>
  <c r="X7" i="6"/>
  <c r="J7" i="6"/>
  <c r="Y6" i="6"/>
  <c r="Z6" i="6"/>
  <c r="Y7" i="6"/>
  <c r="K7" i="6"/>
  <c r="Z7" i="6"/>
  <c r="L7" i="6"/>
  <c r="AA6" i="6"/>
  <c r="AA7" i="6"/>
  <c r="M7" i="6"/>
</calcChain>
</file>

<file path=xl/sharedStrings.xml><?xml version="1.0" encoding="utf-8"?>
<sst xmlns="http://schemas.openxmlformats.org/spreadsheetml/2006/main" count="373" uniqueCount="339">
  <si>
    <t>All Departments</t>
  </si>
  <si>
    <t>in millions</t>
  </si>
  <si>
    <t>CUMULATIVE</t>
  </si>
  <si>
    <t>JAN</t>
  </si>
  <si>
    <t>FEB</t>
  </si>
  <si>
    <t>MAR</t>
  </si>
  <si>
    <t>APR</t>
  </si>
  <si>
    <t>Monthly NCA Credited</t>
  </si>
  <si>
    <t>Monthly NCA Utilized</t>
  </si>
  <si>
    <t>MAY</t>
  </si>
  <si>
    <t>JUNE</t>
  </si>
  <si>
    <t>JULY</t>
  </si>
  <si>
    <t>NCA UtiIized / NCAs Credited - Cumulative</t>
  </si>
  <si>
    <t>AUGUST</t>
  </si>
  <si>
    <t>SEPTEMBER</t>
  </si>
  <si>
    <t>OCTOBER</t>
  </si>
  <si>
    <t>NOVEMBER</t>
  </si>
  <si>
    <t>DECEMBER</t>
  </si>
  <si>
    <t>AS OF DECEMBER</t>
  </si>
  <si>
    <t>JANUARY</t>
  </si>
  <si>
    <t>FEBRUARY</t>
  </si>
  <si>
    <t>MARCH</t>
  </si>
  <si>
    <t>APRIL</t>
  </si>
  <si>
    <r>
      <t xml:space="preserve">REPORT ON UTILIZATION </t>
    </r>
    <r>
      <rPr>
        <vertAlign val="superscript"/>
        <sz val="10"/>
        <rFont val="Arial"/>
        <family val="2"/>
      </rPr>
      <t>/1</t>
    </r>
    <r>
      <rPr>
        <sz val="10"/>
        <rFont val="Arial"/>
        <family val="2"/>
      </rPr>
      <t xml:space="preserve"> OF NOTICES OF CASH ALLOCATIONS (NCAs) </t>
    </r>
    <r>
      <rPr>
        <vertAlign val="superscript"/>
        <sz val="10"/>
        <rFont val="Arial"/>
        <family val="2"/>
      </rPr>
      <t>/2</t>
    </r>
    <r>
      <rPr>
        <sz val="10"/>
        <rFont val="Arial"/>
        <family val="2"/>
      </rPr>
      <t xml:space="preserve"> FOR NATIONAL GOVERNMENT AGENCIES AND BUDGETARY SUPPORT TO GOCCs AND LGUs</t>
    </r>
  </si>
  <si>
    <t>(in thousand pesos)</t>
  </si>
  <si>
    <t>DEPARTMENT</t>
  </si>
  <si>
    <r>
      <t>NCA RELEASES</t>
    </r>
    <r>
      <rPr>
        <vertAlign val="superscript"/>
        <sz val="10"/>
        <rFont val="Arial"/>
        <family val="2"/>
      </rPr>
      <t>/3</t>
    </r>
  </si>
  <si>
    <r>
      <t>NCAs UTILIZED</t>
    </r>
    <r>
      <rPr>
        <vertAlign val="superscript"/>
        <sz val="10"/>
        <rFont val="Arial"/>
        <family val="2"/>
      </rPr>
      <t>/4</t>
    </r>
  </si>
  <si>
    <t xml:space="preserve">UNUSED NCAs </t>
  </si>
  <si>
    <r>
      <t>UTILIZATION RATIO (%)</t>
    </r>
    <r>
      <rPr>
        <vertAlign val="superscript"/>
        <sz val="10"/>
        <rFont val="Arial"/>
        <family val="2"/>
      </rPr>
      <t>/5</t>
    </r>
  </si>
  <si>
    <t>Q1</t>
  </si>
  <si>
    <t>Q2</t>
  </si>
  <si>
    <t>Q3</t>
  </si>
  <si>
    <t>Q4</t>
  </si>
  <si>
    <t>As of end       December</t>
  </si>
  <si>
    <t>TOTAL</t>
  </si>
  <si>
    <t>DEPARTMENTS</t>
  </si>
  <si>
    <t>Congress of the Philippines</t>
  </si>
  <si>
    <t>Office of the President</t>
  </si>
  <si>
    <t>Office of the Vice-President</t>
  </si>
  <si>
    <t>Department of Agrarian Reform</t>
  </si>
  <si>
    <t>Department of Agriculture</t>
  </si>
  <si>
    <t>Department of Education</t>
  </si>
  <si>
    <t>State Universities and Colleges</t>
  </si>
  <si>
    <t>Department of Energy</t>
  </si>
  <si>
    <t>Department of Environment and Natural Resources</t>
  </si>
  <si>
    <t>Department of Finance</t>
  </si>
  <si>
    <t>Department of Foreign Affairs</t>
  </si>
  <si>
    <t>Department of Health</t>
  </si>
  <si>
    <t>Department of Info and Communication Technology</t>
  </si>
  <si>
    <t>Department of Interior and Local Government</t>
  </si>
  <si>
    <t>Department of Justice</t>
  </si>
  <si>
    <t>Department of Labor and Employment</t>
  </si>
  <si>
    <t>Department of National Defense</t>
  </si>
  <si>
    <t>Department of Public Works and Highways</t>
  </si>
  <si>
    <t>Department of Science and Technology</t>
  </si>
  <si>
    <t>Dept. of Social Welfare and Development</t>
  </si>
  <si>
    <t>Department of Tourism</t>
  </si>
  <si>
    <t>Department of Trade and Industry</t>
  </si>
  <si>
    <t xml:space="preserve">Dept. of Transportation </t>
  </si>
  <si>
    <t>National Economic and Development Authority</t>
  </si>
  <si>
    <t>Presidential Communications Operations Office</t>
  </si>
  <si>
    <t>Other Executive Offices</t>
  </si>
  <si>
    <t>Joint Legislative-Executive Councils</t>
  </si>
  <si>
    <t>The Judiciary</t>
  </si>
  <si>
    <t>Civil Service Commission</t>
  </si>
  <si>
    <t>Commission on Audit</t>
  </si>
  <si>
    <t>Commission on Elections</t>
  </si>
  <si>
    <t>Office of the Ombudsman</t>
  </si>
  <si>
    <t>Commission on Human Rights</t>
  </si>
  <si>
    <t>Autonomous Region in Muslim Mindanao</t>
  </si>
  <si>
    <t>OTHERS</t>
  </si>
  <si>
    <t xml:space="preserve">Budgetary Support to Government </t>
  </si>
  <si>
    <t xml:space="preserve">  o.w.  Metropolitan Manila Development Authority
          (Fund 101)</t>
  </si>
  <si>
    <t>/1</t>
  </si>
  <si>
    <t>/2</t>
  </si>
  <si>
    <t xml:space="preserve">Notice of Cash Allocation (NCA) refers to cash authority issued by the DBM to central, regional and provincial offices and operating units through the authorized government servicing banks of the MDS, to cover the cash requirements of the agencies. </t>
  </si>
  <si>
    <t>/3</t>
  </si>
  <si>
    <t>NCAs credited by MDS-Government Servicing Banks inclusive of Lapsed NCA, but net of NCAs for Trust and Working Fund</t>
  </si>
  <si>
    <t>/4</t>
  </si>
  <si>
    <t>Refers to checks issued/ADA chargeable against NCAs credited</t>
  </si>
  <si>
    <t>/5</t>
  </si>
  <si>
    <t>Percent of NCAs utilized over NCA releases</t>
  </si>
  <si>
    <t>/6</t>
  </si>
  <si>
    <t>/7</t>
  </si>
  <si>
    <t>BSGC: Total budget support covered by NCA releases (i.e. subsidy and equity). Details to be coordinated with Bureau of Treasury</t>
  </si>
  <si>
    <t>ALGU: inclusive of IRA, special shares for LGUs, MMDA and other transfers to LGUs</t>
  </si>
  <si>
    <t>As of end       Q4</t>
  </si>
  <si>
    <t>Based on Report of MDS-Government Servicing Banks</t>
  </si>
  <si>
    <t>In Thousand Pesos</t>
  </si>
  <si>
    <t>PARTICULARS</t>
  </si>
  <si>
    <r>
      <t xml:space="preserve">NCA RELEASES </t>
    </r>
    <r>
      <rPr>
        <b/>
        <vertAlign val="superscript"/>
        <sz val="8.5"/>
        <rFont val="Arial"/>
        <family val="2"/>
      </rPr>
      <t>/1</t>
    </r>
  </si>
  <si>
    <r>
      <t xml:space="preserve">BOOK BALANCE </t>
    </r>
    <r>
      <rPr>
        <b/>
        <vertAlign val="superscript"/>
        <sz val="8"/>
        <rFont val="Arial"/>
        <family val="2"/>
      </rPr>
      <t>/5</t>
    </r>
  </si>
  <si>
    <r>
      <t xml:space="preserve">BANK BALANCE </t>
    </r>
    <r>
      <rPr>
        <b/>
        <vertAlign val="superscript"/>
        <sz val="8"/>
        <rFont val="Arial"/>
        <family val="2"/>
      </rPr>
      <t>/6</t>
    </r>
  </si>
  <si>
    <t>RATIO OF NCA UTILIZED to NCA RELEASED (%)</t>
  </si>
  <si>
    <r>
      <t xml:space="preserve">CASH DISBURSEMENT </t>
    </r>
    <r>
      <rPr>
        <b/>
        <vertAlign val="superscript"/>
        <sz val="8"/>
        <rFont val="Arial"/>
        <family val="2"/>
      </rPr>
      <t>/3</t>
    </r>
  </si>
  <si>
    <r>
      <t xml:space="preserve">OUTSTANDING CHECKS </t>
    </r>
    <r>
      <rPr>
        <b/>
        <vertAlign val="superscript"/>
        <sz val="8"/>
        <rFont val="Arial"/>
        <family val="2"/>
      </rPr>
      <t>/4</t>
    </r>
  </si>
  <si>
    <r>
      <t>DEPARTMENTS</t>
    </r>
    <r>
      <rPr>
        <b/>
        <sz val="9"/>
        <rFont val="Arial"/>
        <family val="2"/>
      </rPr>
      <t xml:space="preserve"> </t>
    </r>
    <r>
      <rPr>
        <vertAlign val="superscript"/>
        <sz val="9"/>
        <rFont val="Arial"/>
        <family val="2"/>
      </rPr>
      <t>/7</t>
    </r>
  </si>
  <si>
    <t>CONGRESS</t>
  </si>
  <si>
    <t xml:space="preserve">   Senate </t>
  </si>
  <si>
    <t xml:space="preserve">   SET</t>
  </si>
  <si>
    <t xml:space="preserve">   CA  </t>
  </si>
  <si>
    <t xml:space="preserve">   HOR</t>
  </si>
  <si>
    <t xml:space="preserve">   HET</t>
  </si>
  <si>
    <t>OP</t>
  </si>
  <si>
    <t>OVP</t>
  </si>
  <si>
    <t>DAR</t>
  </si>
  <si>
    <t>DA</t>
  </si>
  <si>
    <t xml:space="preserve">   OSEC</t>
  </si>
  <si>
    <t xml:space="preserve">   ACPC</t>
  </si>
  <si>
    <t xml:space="preserve">   BFAR</t>
  </si>
  <si>
    <t xml:space="preserve">   NMIS</t>
  </si>
  <si>
    <t xml:space="preserve">   PCC</t>
  </si>
  <si>
    <t xml:space="preserve">   PHILMECH</t>
  </si>
  <si>
    <t xml:space="preserve">   FDA</t>
  </si>
  <si>
    <t xml:space="preserve">   PCAF</t>
  </si>
  <si>
    <t xml:space="preserve">DBM </t>
  </si>
  <si>
    <t xml:space="preserve">   OSEC </t>
  </si>
  <si>
    <t xml:space="preserve">   GPPB-TSO</t>
  </si>
  <si>
    <t>DepEd</t>
  </si>
  <si>
    <t xml:space="preserve">  OSEC</t>
  </si>
  <si>
    <t xml:space="preserve">  NBDB</t>
  </si>
  <si>
    <t xml:space="preserve">  NCCT </t>
  </si>
  <si>
    <t xml:space="preserve">  NM</t>
  </si>
  <si>
    <t xml:space="preserve">  PHSA</t>
  </si>
  <si>
    <t xml:space="preserve">  ECCDC</t>
  </si>
  <si>
    <t xml:space="preserve">SUCS  </t>
  </si>
  <si>
    <t>DOE</t>
  </si>
  <si>
    <t>DENR</t>
  </si>
  <si>
    <t xml:space="preserve">   EMB</t>
  </si>
  <si>
    <t xml:space="preserve">   MGB</t>
  </si>
  <si>
    <t xml:space="preserve">   NAMRIA</t>
  </si>
  <si>
    <t xml:space="preserve">   NWRB</t>
  </si>
  <si>
    <t xml:space="preserve">   PCSDS</t>
  </si>
  <si>
    <t>DOF</t>
  </si>
  <si>
    <t xml:space="preserve">   OSEC  </t>
  </si>
  <si>
    <t xml:space="preserve">   BOC  </t>
  </si>
  <si>
    <t xml:space="preserve">   BIR   </t>
  </si>
  <si>
    <t xml:space="preserve">   BLGF</t>
  </si>
  <si>
    <t xml:space="preserve">   BTR  </t>
  </si>
  <si>
    <t xml:space="preserve">   CBAA </t>
  </si>
  <si>
    <t xml:space="preserve">   IC</t>
  </si>
  <si>
    <t xml:space="preserve">   NTRC</t>
  </si>
  <si>
    <t xml:space="preserve">   PMO  </t>
  </si>
  <si>
    <t xml:space="preserve">   SEC</t>
  </si>
  <si>
    <t>DFA</t>
  </si>
  <si>
    <t xml:space="preserve">   FSI</t>
  </si>
  <si>
    <t xml:space="preserve">   TCCP </t>
  </si>
  <si>
    <t xml:space="preserve">   UNESCO</t>
  </si>
  <si>
    <t>DOH</t>
  </si>
  <si>
    <t xml:space="preserve">  OSEC  </t>
  </si>
  <si>
    <t xml:space="preserve">  POPCOM</t>
  </si>
  <si>
    <t xml:space="preserve">  NNC</t>
  </si>
  <si>
    <t>DICT</t>
  </si>
  <si>
    <t xml:space="preserve">  CICC</t>
  </si>
  <si>
    <t xml:space="preserve">  NPC</t>
  </si>
  <si>
    <t xml:space="preserve">  NTC</t>
  </si>
  <si>
    <t>DILG</t>
  </si>
  <si>
    <t xml:space="preserve">   BFP</t>
  </si>
  <si>
    <t xml:space="preserve">   BJMP</t>
  </si>
  <si>
    <t xml:space="preserve">   LGA</t>
  </si>
  <si>
    <t xml:space="preserve">   NAPOLCOM</t>
  </si>
  <si>
    <t xml:space="preserve">   PNP</t>
  </si>
  <si>
    <t xml:space="preserve">   PPSC</t>
  </si>
  <si>
    <t>DOJ</t>
  </si>
  <si>
    <t xml:space="preserve">   BC</t>
  </si>
  <si>
    <t xml:space="preserve">   BI</t>
  </si>
  <si>
    <t xml:space="preserve">   LRA</t>
  </si>
  <si>
    <t xml:space="preserve">   NBI</t>
  </si>
  <si>
    <t xml:space="preserve">   OGCC</t>
  </si>
  <si>
    <t xml:space="preserve">   OSG</t>
  </si>
  <si>
    <t xml:space="preserve">   PPA</t>
  </si>
  <si>
    <t xml:space="preserve">   PCGG</t>
  </si>
  <si>
    <t xml:space="preserve">   PAO</t>
  </si>
  <si>
    <t>DOLE</t>
  </si>
  <si>
    <t xml:space="preserve">   ILS</t>
  </si>
  <si>
    <t xml:space="preserve">   NCMB</t>
  </si>
  <si>
    <t xml:space="preserve">   NLRC</t>
  </si>
  <si>
    <t xml:space="preserve">   NMP</t>
  </si>
  <si>
    <t xml:space="preserve">   NWPC</t>
  </si>
  <si>
    <t xml:space="preserve">   OWWA</t>
  </si>
  <si>
    <t xml:space="preserve">   POEA</t>
  </si>
  <si>
    <t xml:space="preserve">   PRC</t>
  </si>
  <si>
    <t>DND</t>
  </si>
  <si>
    <t>DND-Level Central Adm. &amp;  Support</t>
  </si>
  <si>
    <t>OSEC</t>
  </si>
  <si>
    <t>GA</t>
  </si>
  <si>
    <t>NDCP</t>
  </si>
  <si>
    <t>OCD</t>
  </si>
  <si>
    <t>PVAO</t>
  </si>
  <si>
    <t>VMMC</t>
  </si>
  <si>
    <t>AFP</t>
  </si>
  <si>
    <t>PA</t>
  </si>
  <si>
    <t>PAF</t>
  </si>
  <si>
    <t>PN</t>
  </si>
  <si>
    <t>Joint Level Central Adm. &amp; Support</t>
  </si>
  <si>
    <t>GHQ</t>
  </si>
  <si>
    <t>DPWH</t>
  </si>
  <si>
    <t>DOST</t>
  </si>
  <si>
    <t xml:space="preserve">    OSEC</t>
  </si>
  <si>
    <t xml:space="preserve">    ASTI</t>
  </si>
  <si>
    <t xml:space="preserve">    FNRI</t>
  </si>
  <si>
    <t xml:space="preserve">    FPRDI</t>
  </si>
  <si>
    <t xml:space="preserve">    ITDI</t>
  </si>
  <si>
    <t xml:space="preserve">    MIRDC</t>
  </si>
  <si>
    <t xml:space="preserve">    NAST</t>
  </si>
  <si>
    <t xml:space="preserve">    NRCP</t>
  </si>
  <si>
    <t xml:space="preserve">    PAGASA</t>
  </si>
  <si>
    <t xml:space="preserve">    PCAANRRD </t>
  </si>
  <si>
    <t xml:space="preserve">    PCHRD</t>
  </si>
  <si>
    <t xml:space="preserve">    PCIEETRD </t>
  </si>
  <si>
    <t xml:space="preserve">    PIVS</t>
  </si>
  <si>
    <t xml:space="preserve">    PNRI</t>
  </si>
  <si>
    <t xml:space="preserve">    PSHS</t>
  </si>
  <si>
    <t xml:space="preserve">    PTRI</t>
  </si>
  <si>
    <t xml:space="preserve">    SEI</t>
  </si>
  <si>
    <t xml:space="preserve">    STII</t>
  </si>
  <si>
    <t xml:space="preserve">    TAPI</t>
  </si>
  <si>
    <t>DSWD</t>
  </si>
  <si>
    <t xml:space="preserve">   CWC</t>
  </si>
  <si>
    <t xml:space="preserve">   ICAB</t>
  </si>
  <si>
    <t xml:space="preserve">   NCDA</t>
  </si>
  <si>
    <t xml:space="preserve">   JJWC</t>
  </si>
  <si>
    <t>DOT</t>
  </si>
  <si>
    <t xml:space="preserve">    IA</t>
  </si>
  <si>
    <t xml:space="preserve">    NPDC</t>
  </si>
  <si>
    <t xml:space="preserve"> </t>
  </si>
  <si>
    <t>DTI</t>
  </si>
  <si>
    <t xml:space="preserve">    BOI</t>
  </si>
  <si>
    <t xml:space="preserve">    PTTC</t>
  </si>
  <si>
    <t xml:space="preserve">    DCP</t>
  </si>
  <si>
    <t xml:space="preserve">    CIAP</t>
  </si>
  <si>
    <t>DOTr</t>
  </si>
  <si>
    <t xml:space="preserve">    CAB</t>
  </si>
  <si>
    <t xml:space="preserve">    MARINA</t>
  </si>
  <si>
    <t xml:space="preserve">    OTC</t>
  </si>
  <si>
    <t xml:space="preserve">    OTS</t>
  </si>
  <si>
    <t xml:space="preserve">    PCG</t>
  </si>
  <si>
    <t xml:space="preserve">    TRB</t>
  </si>
  <si>
    <t>NEDA</t>
  </si>
  <si>
    <t xml:space="preserve">    ODG</t>
  </si>
  <si>
    <t xml:space="preserve">    PNVSCA</t>
  </si>
  <si>
    <t xml:space="preserve">    PPPCP</t>
  </si>
  <si>
    <t xml:space="preserve">    PSRTI</t>
  </si>
  <si>
    <t xml:space="preserve">    TARIFF</t>
  </si>
  <si>
    <t xml:space="preserve">    PSA</t>
  </si>
  <si>
    <t>PCOO</t>
  </si>
  <si>
    <t xml:space="preserve">    PCOO-Proper</t>
  </si>
  <si>
    <t xml:space="preserve">    BBS</t>
  </si>
  <si>
    <t xml:space="preserve">    BCS</t>
  </si>
  <si>
    <t xml:space="preserve">    NPO</t>
  </si>
  <si>
    <t xml:space="preserve">    NIB</t>
  </si>
  <si>
    <t xml:space="preserve">    PIA</t>
  </si>
  <si>
    <t xml:space="preserve">    PBS-RTVM</t>
  </si>
  <si>
    <t>OEOs</t>
  </si>
  <si>
    <t xml:space="preserve">    AMLC</t>
  </si>
  <si>
    <t xml:space="preserve">    CCC</t>
  </si>
  <si>
    <t xml:space="preserve">    CFO</t>
  </si>
  <si>
    <t xml:space="preserve">    CHED  </t>
  </si>
  <si>
    <t xml:space="preserve">    CDA</t>
  </si>
  <si>
    <t xml:space="preserve">    CFL</t>
  </si>
  <si>
    <t xml:space="preserve">    DDB</t>
  </si>
  <si>
    <t xml:space="preserve">    ERC</t>
  </si>
  <si>
    <t xml:space="preserve">    FDCP</t>
  </si>
  <si>
    <t xml:space="preserve">    GAB</t>
  </si>
  <si>
    <t xml:space="preserve">    GCGOCC</t>
  </si>
  <si>
    <t xml:space="preserve">    HLURB</t>
  </si>
  <si>
    <t xml:space="preserve">    HUDCC</t>
  </si>
  <si>
    <t xml:space="preserve">    MDA</t>
  </si>
  <si>
    <t xml:space="preserve">    MTRCB</t>
  </si>
  <si>
    <t xml:space="preserve">    NCCA</t>
  </si>
  <si>
    <t xml:space="preserve">     NCCA-Proper</t>
  </si>
  <si>
    <t xml:space="preserve">     NHCP (NHI)</t>
  </si>
  <si>
    <t xml:space="preserve">     NLP</t>
  </si>
  <si>
    <t xml:space="preserve">     NAP (RMAO) </t>
  </si>
  <si>
    <t xml:space="preserve">   NCIP</t>
  </si>
  <si>
    <t xml:space="preserve">   NICA</t>
  </si>
  <si>
    <t xml:space="preserve">   NSC  </t>
  </si>
  <si>
    <t xml:space="preserve">   NYC</t>
  </si>
  <si>
    <t xml:space="preserve">   OPAPP</t>
  </si>
  <si>
    <t xml:space="preserve">   OMB (VRB)</t>
  </si>
  <si>
    <t xml:space="preserve">   PRRC</t>
  </si>
  <si>
    <t xml:space="preserve">   PDEA</t>
  </si>
  <si>
    <t xml:space="preserve">   PHILRACOM</t>
  </si>
  <si>
    <t xml:space="preserve">   PSC  </t>
  </si>
  <si>
    <t xml:space="preserve">   PCUP</t>
  </si>
  <si>
    <t xml:space="preserve">   PLLO</t>
  </si>
  <si>
    <t xml:space="preserve">   PMS</t>
  </si>
  <si>
    <t>ARMM</t>
  </si>
  <si>
    <t>JLEC</t>
  </si>
  <si>
    <t>JUDICIARY</t>
  </si>
  <si>
    <t xml:space="preserve">     SCPLC </t>
  </si>
  <si>
    <t xml:space="preserve">     PET   </t>
  </si>
  <si>
    <t xml:space="preserve">     SB</t>
  </si>
  <si>
    <t xml:space="preserve">     CA</t>
  </si>
  <si>
    <t xml:space="preserve">     CTA</t>
  </si>
  <si>
    <t>CSC</t>
  </si>
  <si>
    <t xml:space="preserve">     CSC</t>
  </si>
  <si>
    <t xml:space="preserve">     CESB</t>
  </si>
  <si>
    <t>COA</t>
  </si>
  <si>
    <t>COMELEC</t>
  </si>
  <si>
    <t>OMBUDSMAN</t>
  </si>
  <si>
    <t>CHR</t>
  </si>
  <si>
    <t>Sub-Total, Departments</t>
  </si>
  <si>
    <t>Special Purpose Funds (SPFs)</t>
  </si>
  <si>
    <t xml:space="preserve">BSGC   </t>
  </si>
  <si>
    <t>ALGU</t>
  </si>
  <si>
    <t xml:space="preserve">    Spec. Shares </t>
  </si>
  <si>
    <t xml:space="preserve">    BODBF</t>
  </si>
  <si>
    <t xml:space="preserve">    LGSF (FSLGU)</t>
  </si>
  <si>
    <t>Shares of LGUs in the Proceeds of Fire Code Fees</t>
  </si>
  <si>
    <t xml:space="preserve">    o.w. MMDA (Fund 101)</t>
  </si>
  <si>
    <t>Sub-Total, SPFs</t>
  </si>
  <si>
    <t xml:space="preserve">     TOTAL (Departments &amp; SPFs)</t>
  </si>
  <si>
    <t>TOTAL (Departments &amp; SPFs)</t>
  </si>
  <si>
    <t>/1 NCA Releases refer to NCAs credited by the Modified Disbursement Scheme (MDS)-Government Servicing Banks (GSBs) to the agencies' MDS sub accounts, inclusive of lapsed NCAs.</t>
  </si>
  <si>
    <t>/2 NCA Utilization refers to agency issuance of checks or Advice to Debit Account (ADA) against the NCAs issued.</t>
  </si>
  <si>
    <t>/3 Cash Disbursement refers to negotiated checks (checks presented for encashment at the banks) and to the ADA credited by the banks to the bank accounts of the agency's creditors/payees</t>
  </si>
  <si>
    <t>/4 Outstanding Checks refer to those checks issued by the agency but not yet encashed at the banks by the creditor/payee.</t>
  </si>
  <si>
    <t>/5 Book Balance refers to the NCAs which remain unutilized or the NCA balances for which no checks/ADA has been charged.</t>
  </si>
  <si>
    <t>/6 Bank Balance refers to the difference between the NCAs credited by the banks to the agency's MDS sub-accounts and the cash disbursement.</t>
  </si>
  <si>
    <t>/7 Amounts presented for Departments/Agencies include transfers from SPFs.</t>
  </si>
  <si>
    <t xml:space="preserve">    LGUs</t>
  </si>
  <si>
    <t>NCAs CREDITED VS NCA UTILIZATION, JANUARY-DECEMBER 2019</t>
  </si>
  <si>
    <t>STATUS OF NCA UTILIZATION (Net Trust and Working Fund), as of December 31, 2019</t>
  </si>
  <si>
    <t xml:space="preserve">   FPA</t>
  </si>
  <si>
    <t xml:space="preserve">   NCMF</t>
  </si>
  <si>
    <t xml:space="preserve">   PCW</t>
  </si>
  <si>
    <t xml:space="preserve">   NAPC</t>
  </si>
  <si>
    <t xml:space="preserve">    TESDA</t>
  </si>
  <si>
    <t xml:space="preserve">   ARTA</t>
  </si>
  <si>
    <t xml:space="preserve">     CHR</t>
  </si>
  <si>
    <t xml:space="preserve">     HRVVMC</t>
  </si>
  <si>
    <t>AS OF DECEMBER 31, 2019</t>
  </si>
  <si>
    <t>Source: Report of MDS-Government Servicing Banks as of December 2019</t>
  </si>
  <si>
    <r>
      <t xml:space="preserve">     Owned and Controlled Corporations</t>
    </r>
    <r>
      <rPr>
        <vertAlign val="superscript"/>
        <sz val="10"/>
        <rFont val="Arial"/>
        <family val="2"/>
      </rPr>
      <t>/6</t>
    </r>
  </si>
  <si>
    <t>Department of Budget and Management</t>
  </si>
  <si>
    <t>NCA UTILIZED /2</t>
  </si>
  <si>
    <r>
      <t>Allocations to Local Government Units</t>
    </r>
    <r>
      <rPr>
        <vertAlign val="superscript"/>
        <sz val="10"/>
        <rFont val="Arial"/>
        <family val="2"/>
      </rPr>
      <t>/7</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</si>
</sst>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_(* \(#,##0\);_(* &quot;-&quot;_);_(@_)"/>
    <numFmt numFmtId="43" formatCode="_(* #,##0.00_);_(* \(#,##0.00\);_(* &quot;-&quot;??_);_(@_)"/>
    <numFmt numFmtId="164" formatCode="_(* #,##0.0_);_(* \(#,##0.0\);_(* &quot;-&quot;??_);_(@_)"/>
    <numFmt numFmtId="165" formatCode="_(* #,##0_);_(* \(#,##0\);_(* &quot;-&quot;??_);_(@_)"/>
  </numFmts>
  <fonts count="40" x14ac:knownFonts="1">
    <font>
      <sz val="10"/>
      <name val="Arial"/>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vertAlign val="superscript"/>
      <sz val="10"/>
      <name val="Arial"/>
      <family val="2"/>
    </font>
    <font>
      <b/>
      <sz val="10"/>
      <name val="Arial"/>
      <family val="2"/>
    </font>
    <font>
      <b/>
      <i/>
      <sz val="10"/>
      <name val="Arial"/>
      <family val="2"/>
    </font>
    <font>
      <i/>
      <sz val="10"/>
      <name val="Arial"/>
      <family val="2"/>
    </font>
    <font>
      <u val="singleAccounting"/>
      <sz val="10"/>
      <name val="Arial"/>
      <family val="2"/>
    </font>
    <font>
      <b/>
      <sz val="9"/>
      <name val="Arial"/>
      <family val="2"/>
    </font>
    <font>
      <sz val="8"/>
      <name val="Arial"/>
      <family val="2"/>
    </font>
    <font>
      <b/>
      <sz val="9"/>
      <name val="Arial Black"/>
      <family val="2"/>
    </font>
    <font>
      <b/>
      <sz val="8"/>
      <name val="Arial"/>
      <family val="2"/>
    </font>
    <font>
      <b/>
      <sz val="8.5"/>
      <name val="Arial"/>
      <family val="2"/>
    </font>
    <font>
      <b/>
      <vertAlign val="superscript"/>
      <sz val="8.5"/>
      <name val="Arial"/>
      <family val="2"/>
    </font>
    <font>
      <b/>
      <vertAlign val="superscript"/>
      <sz val="8"/>
      <name val="Arial"/>
      <family val="2"/>
    </font>
    <font>
      <b/>
      <sz val="7"/>
      <name val="Arial"/>
      <family val="2"/>
    </font>
    <font>
      <vertAlign val="superscript"/>
      <sz val="9"/>
      <name val="Arial"/>
      <family val="2"/>
    </font>
    <font>
      <b/>
      <sz val="8"/>
      <color indexed="12"/>
      <name val="Arial"/>
      <family val="2"/>
    </font>
    <font>
      <sz val="9"/>
      <name val="Arial"/>
      <family val="2"/>
    </font>
    <font>
      <i/>
      <sz val="9"/>
      <name val="Arial"/>
      <family val="2"/>
    </font>
    <font>
      <sz val="8"/>
      <color indexed="12"/>
      <name val="Arial"/>
      <family val="2"/>
    </font>
    <font>
      <b/>
      <i/>
      <sz val="9"/>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s>
  <borders count="2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thin">
        <color indexed="8"/>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double">
        <color indexed="64"/>
      </bottom>
      <diagonal/>
    </border>
  </borders>
  <cellStyleXfs count="46">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15" fillId="0" borderId="0"/>
    <xf numFmtId="0" fontId="15" fillId="23" borderId="7" applyNumberFormat="0" applyFon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43" fontId="15" fillId="0" borderId="0" applyFont="0" applyFill="0" applyBorder="0" applyAlignment="0" applyProtection="0"/>
    <xf numFmtId="0" fontId="1" fillId="0" borderId="0"/>
    <xf numFmtId="0" fontId="15" fillId="0" borderId="0"/>
  </cellStyleXfs>
  <cellXfs count="135">
    <xf numFmtId="0" fontId="0" fillId="0" borderId="0" xfId="0"/>
    <xf numFmtId="0" fontId="0" fillId="0" borderId="0" xfId="0" applyAlignment="1">
      <alignment horizontal="center"/>
    </xf>
    <xf numFmtId="41" fontId="0" fillId="0" borderId="0" xfId="0" applyNumberFormat="1"/>
    <xf numFmtId="164" fontId="0" fillId="0" borderId="0" xfId="0" applyNumberFormat="1"/>
    <xf numFmtId="165" fontId="0" fillId="0" borderId="0" xfId="0" applyNumberFormat="1"/>
    <xf numFmtId="0" fontId="15" fillId="0" borderId="0" xfId="0" applyNumberFormat="1" applyFont="1" applyAlignment="1"/>
    <xf numFmtId="0" fontId="15" fillId="0" borderId="0" xfId="0" applyNumberFormat="1" applyFont="1"/>
    <xf numFmtId="0" fontId="15" fillId="0" borderId="0" xfId="0" applyFont="1"/>
    <xf numFmtId="0" fontId="15" fillId="0" borderId="0" xfId="0" applyFont="1" applyAlignment="1">
      <alignment horizontal="center" wrapText="1"/>
    </xf>
    <xf numFmtId="0" fontId="15" fillId="0" borderId="0" xfId="0" applyNumberFormat="1" applyFont="1" applyAlignment="1">
      <alignment horizontal="center"/>
    </xf>
    <xf numFmtId="41" fontId="15" fillId="0" borderId="0" xfId="0" applyNumberFormat="1" applyFont="1"/>
    <xf numFmtId="43" fontId="15" fillId="0" borderId="0" xfId="0" applyNumberFormat="1" applyFont="1"/>
    <xf numFmtId="0" fontId="22" fillId="0" borderId="0" xfId="0" applyNumberFormat="1" applyFont="1"/>
    <xf numFmtId="41" fontId="22" fillId="0" borderId="0" xfId="0" applyNumberFormat="1" applyFont="1"/>
    <xf numFmtId="0" fontId="22" fillId="0" borderId="0" xfId="0" applyFont="1"/>
    <xf numFmtId="41" fontId="25" fillId="0" borderId="0" xfId="0" applyNumberFormat="1" applyFont="1"/>
    <xf numFmtId="0" fontId="15" fillId="0" borderId="0" xfId="43" applyNumberFormat="1" applyFont="1"/>
    <xf numFmtId="0" fontId="15" fillId="0" borderId="0" xfId="0" applyNumberFormat="1" applyFont="1" applyFill="1"/>
    <xf numFmtId="0" fontId="15" fillId="0" borderId="0" xfId="0" applyNumberFormat="1" applyFont="1" applyAlignment="1">
      <alignment wrapText="1"/>
    </xf>
    <xf numFmtId="0" fontId="15" fillId="0" borderId="11" xfId="0" applyNumberFormat="1" applyFont="1" applyBorder="1"/>
    <xf numFmtId="41" fontId="15" fillId="0" borderId="11" xfId="0" applyNumberFormat="1" applyFont="1" applyBorder="1"/>
    <xf numFmtId="0" fontId="15" fillId="0" borderId="0" xfId="0" applyNumberFormat="1" applyFont="1" applyBorder="1"/>
    <xf numFmtId="41" fontId="15" fillId="0" borderId="0" xfId="0" applyNumberFormat="1" applyFont="1" applyBorder="1"/>
    <xf numFmtId="0" fontId="15" fillId="0" borderId="0" xfId="0" applyFont="1" applyBorder="1"/>
    <xf numFmtId="0" fontId="15" fillId="0" borderId="0" xfId="0" applyNumberFormat="1" applyFont="1" applyBorder="1" applyAlignment="1"/>
    <xf numFmtId="165" fontId="23" fillId="0" borderId="0" xfId="0" applyNumberFormat="1" applyFont="1"/>
    <xf numFmtId="165" fontId="24" fillId="0" borderId="0" xfId="0" applyNumberFormat="1" applyFont="1"/>
    <xf numFmtId="0" fontId="26" fillId="24" borderId="0" xfId="0" applyFont="1" applyFill="1" applyAlignment="1"/>
    <xf numFmtId="0" fontId="27" fillId="24" borderId="0" xfId="0" applyFont="1" applyFill="1"/>
    <xf numFmtId="165" fontId="27" fillId="24" borderId="0" xfId="43" applyNumberFormat="1" applyFont="1" applyFill="1" applyBorder="1"/>
    <xf numFmtId="165" fontId="27" fillId="0" borderId="0" xfId="43" applyNumberFormat="1" applyFont="1" applyFill="1" applyBorder="1"/>
    <xf numFmtId="0" fontId="27" fillId="0" borderId="0" xfId="0" applyFont="1" applyFill="1"/>
    <xf numFmtId="0" fontId="28" fillId="24" borderId="0" xfId="0" applyFont="1" applyFill="1" applyBorder="1" applyAlignment="1">
      <alignment horizontal="left"/>
    </xf>
    <xf numFmtId="41" fontId="27" fillId="24" borderId="0" xfId="0" applyNumberFormat="1" applyFont="1" applyFill="1" applyBorder="1" applyAlignment="1">
      <alignment horizontal="left"/>
    </xf>
    <xf numFmtId="41" fontId="27" fillId="0" borderId="0" xfId="0" applyNumberFormat="1" applyFont="1" applyFill="1" applyBorder="1" applyAlignment="1">
      <alignment horizontal="left"/>
    </xf>
    <xf numFmtId="0" fontId="27" fillId="0" borderId="0" xfId="0" applyFont="1" applyFill="1" applyBorder="1"/>
    <xf numFmtId="0" fontId="29" fillId="24" borderId="0" xfId="0" applyFont="1" applyFill="1" applyBorder="1" applyAlignment="1">
      <alignment horizontal="left"/>
    </xf>
    <xf numFmtId="41" fontId="27" fillId="24" borderId="0" xfId="0" applyNumberFormat="1" applyFont="1" applyFill="1"/>
    <xf numFmtId="41" fontId="27" fillId="0" borderId="0" xfId="0" applyNumberFormat="1" applyFont="1" applyFill="1"/>
    <xf numFmtId="0" fontId="29" fillId="24" borderId="0" xfId="0" applyFont="1" applyFill="1" applyBorder="1"/>
    <xf numFmtId="41" fontId="27" fillId="24" borderId="0" xfId="0" applyNumberFormat="1" applyFont="1" applyFill="1" applyBorder="1"/>
    <xf numFmtId="41" fontId="27" fillId="0" borderId="0" xfId="0" applyNumberFormat="1" applyFont="1" applyFill="1" applyBorder="1"/>
    <xf numFmtId="165" fontId="29" fillId="25" borderId="12" xfId="43" applyNumberFormat="1" applyFont="1" applyFill="1" applyBorder="1" applyAlignment="1"/>
    <xf numFmtId="165" fontId="29" fillId="25" borderId="14" xfId="43" applyNumberFormat="1" applyFont="1" applyFill="1" applyBorder="1" applyAlignment="1"/>
    <xf numFmtId="165" fontId="29" fillId="0" borderId="0" xfId="43" applyNumberFormat="1" applyFont="1" applyFill="1" applyBorder="1" applyAlignment="1"/>
    <xf numFmtId="165" fontId="33" fillId="0" borderId="17" xfId="43" applyNumberFormat="1" applyFont="1" applyFill="1" applyBorder="1" applyAlignment="1">
      <alignment horizontal="center" vertical="center" wrapText="1"/>
    </xf>
    <xf numFmtId="0" fontId="29" fillId="25" borderId="10" xfId="0" applyFont="1" applyFill="1" applyBorder="1" applyAlignment="1">
      <alignment horizontal="center" vertical="center" wrapText="1"/>
    </xf>
    <xf numFmtId="165" fontId="33" fillId="0" borderId="16" xfId="43" applyNumberFormat="1" applyFont="1" applyFill="1" applyBorder="1" applyAlignment="1">
      <alignment horizontal="center" vertical="center" wrapText="1"/>
    </xf>
    <xf numFmtId="0" fontId="29" fillId="0" borderId="0" xfId="0" applyFont="1" applyAlignment="1">
      <alignment horizontal="center"/>
    </xf>
    <xf numFmtId="165" fontId="27" fillId="0" borderId="0" xfId="43" applyNumberFormat="1" applyFont="1" applyBorder="1"/>
    <xf numFmtId="0" fontId="27" fillId="0" borderId="0" xfId="0" applyFont="1"/>
    <xf numFmtId="0" fontId="29" fillId="0" borderId="0" xfId="0" applyFont="1" applyAlignment="1">
      <alignment horizontal="left"/>
    </xf>
    <xf numFmtId="0" fontId="35" fillId="0" borderId="0" xfId="0" applyFont="1" applyAlignment="1">
      <alignment horizontal="left" indent="1"/>
    </xf>
    <xf numFmtId="165" fontId="36" fillId="0" borderId="11" xfId="43" applyNumberFormat="1" applyFont="1" applyBorder="1" applyAlignment="1">
      <alignment horizontal="right"/>
    </xf>
    <xf numFmtId="165" fontId="37" fillId="0" borderId="0" xfId="43" applyNumberFormat="1" applyFont="1" applyBorder="1" applyAlignment="1"/>
    <xf numFmtId="165" fontId="37" fillId="0" borderId="0" xfId="43" applyNumberFormat="1" applyFont="1" applyFill="1" applyBorder="1" applyAlignment="1"/>
    <xf numFmtId="165" fontId="27" fillId="0" borderId="0" xfId="0" applyNumberFormat="1" applyFont="1"/>
    <xf numFmtId="0" fontId="27" fillId="0" borderId="0" xfId="0" applyFont="1" applyAlignment="1">
      <alignment horizontal="left" indent="1"/>
    </xf>
    <xf numFmtId="165" fontId="36" fillId="0" borderId="0" xfId="43" applyNumberFormat="1" applyFont="1" applyFill="1"/>
    <xf numFmtId="165" fontId="36" fillId="0" borderId="0" xfId="43" applyNumberFormat="1" applyFont="1"/>
    <xf numFmtId="165" fontId="37" fillId="0" borderId="0" xfId="43" applyNumberFormat="1" applyFont="1" applyAlignment="1"/>
    <xf numFmtId="165" fontId="37" fillId="0" borderId="0" xfId="43" applyNumberFormat="1" applyFont="1" applyFill="1" applyAlignment="1"/>
    <xf numFmtId="0" fontId="27" fillId="0" borderId="0" xfId="0" applyFont="1" applyAlignment="1" applyProtection="1">
      <alignment horizontal="left" indent="1"/>
      <protection locked="0"/>
    </xf>
    <xf numFmtId="165" fontId="36" fillId="0" borderId="0" xfId="43" applyNumberFormat="1" applyFont="1" applyBorder="1"/>
    <xf numFmtId="165" fontId="36" fillId="0" borderId="0" xfId="43" applyNumberFormat="1" applyFont="1" applyFill="1" applyBorder="1"/>
    <xf numFmtId="165" fontId="36" fillId="0" borderId="11" xfId="43" applyNumberFormat="1" applyFont="1" applyBorder="1"/>
    <xf numFmtId="0" fontId="27" fillId="0" borderId="0" xfId="0" quotePrefix="1" applyFont="1" applyAlignment="1">
      <alignment horizontal="left" indent="1"/>
    </xf>
    <xf numFmtId="0" fontId="38" fillId="0" borderId="0" xfId="0" applyFont="1" applyAlignment="1">
      <alignment horizontal="left" indent="1"/>
    </xf>
    <xf numFmtId="37" fontId="36" fillId="0" borderId="11" xfId="43" applyNumberFormat="1" applyFont="1" applyBorder="1" applyAlignment="1">
      <alignment horizontal="right"/>
    </xf>
    <xf numFmtId="0" fontId="15" fillId="0" borderId="0" xfId="45" applyFont="1" applyFill="1" applyAlignment="1">
      <alignment horizontal="left" indent="2"/>
    </xf>
    <xf numFmtId="0" fontId="27" fillId="0" borderId="0" xfId="0" applyFont="1" applyAlignment="1">
      <alignment horizontal="left" wrapText="1" indent="2"/>
    </xf>
    <xf numFmtId="37" fontId="36" fillId="0" borderId="20" xfId="43" applyNumberFormat="1" applyFont="1" applyFill="1" applyBorder="1"/>
    <xf numFmtId="37" fontId="36" fillId="0" borderId="20" xfId="43" applyNumberFormat="1" applyFont="1" applyBorder="1"/>
    <xf numFmtId="0" fontId="27" fillId="0" borderId="0" xfId="0" applyFont="1" applyAlignment="1">
      <alignment horizontal="left" indent="2"/>
    </xf>
    <xf numFmtId="37" fontId="36" fillId="0" borderId="11" xfId="43" applyNumberFormat="1" applyFont="1" applyFill="1" applyBorder="1"/>
    <xf numFmtId="0" fontId="27" fillId="0" borderId="0" xfId="0" applyFont="1" applyAlignment="1">
      <alignment horizontal="left" indent="3"/>
    </xf>
    <xf numFmtId="37" fontId="36" fillId="0" borderId="11" xfId="43" applyNumberFormat="1" applyFont="1" applyBorder="1"/>
    <xf numFmtId="165" fontId="36" fillId="0" borderId="11" xfId="43" applyNumberFormat="1" applyFont="1" applyFill="1" applyBorder="1"/>
    <xf numFmtId="0" fontId="27" fillId="0" borderId="0" xfId="0" applyFont="1" applyFill="1" applyAlignment="1">
      <alignment horizontal="left" indent="1"/>
    </xf>
    <xf numFmtId="165" fontId="36" fillId="0" borderId="0" xfId="43" applyNumberFormat="1" applyFont="1" applyBorder="1" applyAlignment="1"/>
    <xf numFmtId="165" fontId="36" fillId="0" borderId="11" xfId="43" applyNumberFormat="1" applyFont="1" applyFill="1" applyBorder="1" applyAlignment="1">
      <alignment horizontal="right" vertical="top"/>
    </xf>
    <xf numFmtId="165" fontId="36" fillId="0" borderId="11" xfId="43" applyNumberFormat="1" applyFont="1" applyBorder="1" applyAlignment="1">
      <alignment horizontal="right" vertical="top"/>
    </xf>
    <xf numFmtId="165" fontId="37" fillId="0" borderId="11" xfId="43" applyNumberFormat="1" applyFont="1" applyBorder="1" applyAlignment="1"/>
    <xf numFmtId="0" fontId="29" fillId="0" borderId="0" xfId="0" applyFont="1" applyAlignment="1">
      <alignment horizontal="left" indent="1"/>
    </xf>
    <xf numFmtId="0" fontId="27" fillId="26" borderId="0" xfId="0" applyFont="1" applyFill="1" applyAlignment="1">
      <alignment horizontal="left" indent="1"/>
    </xf>
    <xf numFmtId="165" fontId="36" fillId="26" borderId="0" xfId="43" applyNumberFormat="1" applyFont="1" applyFill="1"/>
    <xf numFmtId="165" fontId="37" fillId="26" borderId="0" xfId="43" applyNumberFormat="1" applyFont="1" applyFill="1" applyAlignment="1"/>
    <xf numFmtId="0" fontId="27" fillId="26" borderId="0" xfId="0" applyFont="1" applyFill="1" applyAlignment="1">
      <alignment horizontal="left"/>
    </xf>
    <xf numFmtId="0" fontId="27" fillId="26" borderId="0" xfId="0" applyFont="1" applyFill="1" applyAlignment="1">
      <alignment horizontal="left" wrapText="1"/>
    </xf>
    <xf numFmtId="0" fontId="27" fillId="0" borderId="0" xfId="0" applyFont="1" applyAlignment="1">
      <alignment horizontal="left"/>
    </xf>
    <xf numFmtId="165" fontId="36" fillId="0" borderId="20" xfId="43" applyNumberFormat="1" applyFont="1" applyBorder="1" applyAlignment="1">
      <alignment horizontal="right" vertical="top"/>
    </xf>
    <xf numFmtId="0" fontId="29" fillId="0" borderId="0" xfId="0" applyFont="1" applyAlignment="1">
      <alignment horizontal="left" vertical="top"/>
    </xf>
    <xf numFmtId="165" fontId="26" fillId="0" borderId="21" xfId="0" applyNumberFormat="1" applyFont="1" applyBorder="1"/>
    <xf numFmtId="0" fontId="27" fillId="0" borderId="0" xfId="0" applyFont="1" applyBorder="1"/>
    <xf numFmtId="0" fontId="38" fillId="0" borderId="0" xfId="0" applyFont="1" applyBorder="1"/>
    <xf numFmtId="0" fontId="15" fillId="0" borderId="10" xfId="0" applyFont="1" applyBorder="1" applyAlignment="1">
      <alignment horizontal="center" wrapText="1"/>
    </xf>
    <xf numFmtId="0" fontId="27" fillId="0" borderId="0" xfId="0" applyFont="1" applyAlignment="1"/>
    <xf numFmtId="0" fontId="38" fillId="0" borderId="0" xfId="0" applyFont="1" applyAlignment="1">
      <alignment horizontal="left" indent="3"/>
    </xf>
    <xf numFmtId="0" fontId="38" fillId="0" borderId="0" xfId="0" applyFont="1" applyAlignment="1">
      <alignment horizontal="left" wrapText="1" indent="3"/>
    </xf>
    <xf numFmtId="37" fontId="37" fillId="0" borderId="0" xfId="43" applyNumberFormat="1" applyFont="1" applyBorder="1" applyAlignment="1"/>
    <xf numFmtId="165" fontId="36" fillId="0" borderId="11" xfId="43" applyNumberFormat="1" applyFont="1" applyBorder="1" applyAlignment="1"/>
    <xf numFmtId="165" fontId="36" fillId="0" borderId="0" xfId="43" applyNumberFormat="1" applyFont="1" applyFill="1" applyBorder="1" applyAlignment="1"/>
    <xf numFmtId="0" fontId="38" fillId="0" borderId="0" xfId="0" applyFont="1" applyAlignment="1">
      <alignment horizontal="left" vertical="top" indent="1"/>
    </xf>
    <xf numFmtId="0" fontId="35" fillId="0" borderId="0" xfId="0" applyFont="1" applyAlignment="1">
      <alignment horizontal="left" vertical="top" indent="1"/>
    </xf>
    <xf numFmtId="0" fontId="38" fillId="0" borderId="0" xfId="0" applyFont="1" applyFill="1" applyAlignment="1">
      <alignment horizontal="left" indent="1"/>
    </xf>
    <xf numFmtId="0" fontId="35" fillId="0" borderId="0" xfId="0" applyFont="1" applyFill="1" applyAlignment="1">
      <alignment horizontal="left" indent="1"/>
    </xf>
    <xf numFmtId="0" fontId="27" fillId="0" borderId="0" xfId="0" applyFont="1" applyFill="1" applyAlignment="1"/>
    <xf numFmtId="0" fontId="29" fillId="0" borderId="0" xfId="0" applyFont="1" applyFill="1" applyAlignment="1">
      <alignment wrapText="1"/>
    </xf>
    <xf numFmtId="165" fontId="36" fillId="0" borderId="20" xfId="43" applyNumberFormat="1" applyFont="1" applyFill="1" applyBorder="1"/>
    <xf numFmtId="41" fontId="37" fillId="26" borderId="0" xfId="43" applyNumberFormat="1" applyFont="1" applyFill="1" applyBorder="1" applyAlignment="1"/>
    <xf numFmtId="165" fontId="37" fillId="26" borderId="0" xfId="43" applyNumberFormat="1" applyFont="1" applyFill="1" applyBorder="1" applyAlignment="1"/>
    <xf numFmtId="0" fontId="27" fillId="0" borderId="0" xfId="0" applyFont="1" applyAlignment="1">
      <alignment horizontal="left" vertical="top"/>
    </xf>
    <xf numFmtId="165" fontId="39" fillId="0" borderId="0" xfId="0" applyNumberFormat="1" applyFont="1" applyBorder="1"/>
    <xf numFmtId="0" fontId="38" fillId="0" borderId="0" xfId="0" applyFont="1" applyFill="1" applyBorder="1"/>
    <xf numFmtId="0" fontId="27" fillId="0" borderId="0" xfId="0" applyFont="1" applyAlignment="1">
      <alignment vertical="top"/>
    </xf>
    <xf numFmtId="165" fontId="15" fillId="0" borderId="0" xfId="0" applyNumberFormat="1" applyFont="1"/>
    <xf numFmtId="165" fontId="15" fillId="0" borderId="11" xfId="0" applyNumberFormat="1" applyFont="1" applyBorder="1"/>
    <xf numFmtId="165" fontId="15" fillId="0" borderId="0" xfId="0" applyNumberFormat="1" applyFont="1" applyBorder="1"/>
    <xf numFmtId="0" fontId="15" fillId="0" borderId="10" xfId="0" applyFont="1" applyBorder="1" applyAlignment="1">
      <alignment horizontal="center" wrapText="1"/>
    </xf>
    <xf numFmtId="0" fontId="15" fillId="0" borderId="10" xfId="0" applyNumberFormat="1" applyFont="1" applyBorder="1" applyAlignment="1">
      <alignment horizontal="center" wrapText="1"/>
    </xf>
    <xf numFmtId="0" fontId="29" fillId="25" borderId="12" xfId="0" applyFont="1" applyFill="1" applyBorder="1" applyAlignment="1">
      <alignment horizontal="center" vertical="center"/>
    </xf>
    <xf numFmtId="0" fontId="29" fillId="25" borderId="15" xfId="0" applyFont="1" applyFill="1" applyBorder="1" applyAlignment="1">
      <alignment horizontal="center" vertical="center"/>
    </xf>
    <xf numFmtId="0" fontId="29" fillId="25" borderId="18" xfId="0" applyFont="1" applyFill="1" applyBorder="1" applyAlignment="1">
      <alignment horizontal="center" vertical="center"/>
    </xf>
    <xf numFmtId="165" fontId="29" fillId="25" borderId="13" xfId="43" applyNumberFormat="1" applyFont="1" applyFill="1" applyBorder="1" applyAlignment="1">
      <alignment horizontal="center"/>
    </xf>
    <xf numFmtId="165" fontId="29" fillId="25" borderId="14" xfId="43" applyNumberFormat="1" applyFont="1" applyFill="1" applyBorder="1" applyAlignment="1">
      <alignment horizontal="center"/>
    </xf>
    <xf numFmtId="0" fontId="30" fillId="25" borderId="15" xfId="0" applyFont="1" applyFill="1" applyBorder="1" applyAlignment="1">
      <alignment horizontal="center" vertical="center" wrapText="1"/>
    </xf>
    <xf numFmtId="0" fontId="0" fillId="0" borderId="19" xfId="0" applyBorder="1"/>
    <xf numFmtId="165" fontId="29" fillId="25" borderId="11" xfId="43" applyNumberFormat="1" applyFont="1" applyFill="1" applyBorder="1" applyAlignment="1">
      <alignment horizontal="center"/>
    </xf>
    <xf numFmtId="165" fontId="29" fillId="25" borderId="16" xfId="43" applyNumberFormat="1" applyFont="1" applyFill="1" applyBorder="1" applyAlignment="1">
      <alignment horizontal="center"/>
    </xf>
    <xf numFmtId="0" fontId="29" fillId="25" borderId="15" xfId="0" applyFont="1" applyFill="1" applyBorder="1" applyAlignment="1">
      <alignment horizontal="center" vertical="center" wrapText="1"/>
    </xf>
    <xf numFmtId="0" fontId="29" fillId="25" borderId="19" xfId="0" applyFont="1" applyFill="1" applyBorder="1" applyAlignment="1">
      <alignment horizontal="center" vertical="center" wrapText="1"/>
    </xf>
    <xf numFmtId="165" fontId="33" fillId="25" borderId="15" xfId="43" applyNumberFormat="1" applyFont="1" applyFill="1" applyBorder="1" applyAlignment="1">
      <alignment horizontal="center" vertical="center" wrapText="1"/>
    </xf>
    <xf numFmtId="165" fontId="33" fillId="25" borderId="19" xfId="43" applyNumberFormat="1" applyFont="1" applyFill="1" applyBorder="1" applyAlignment="1">
      <alignment horizontal="center" vertical="center" wrapText="1"/>
    </xf>
    <xf numFmtId="0" fontId="29" fillId="25" borderId="17" xfId="0" applyFont="1" applyFill="1" applyBorder="1" applyAlignment="1">
      <alignment horizontal="center" vertical="center" wrapText="1"/>
    </xf>
    <xf numFmtId="0" fontId="29" fillId="25" borderId="16" xfId="0" applyFont="1" applyFill="1" applyBorder="1" applyAlignment="1">
      <alignment horizontal="center" vertical="center" wrapText="1"/>
    </xf>
  </cellXfs>
  <cellStyles count="4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43"/>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37"/>
    <cellStyle name="Normal 3" xfId="45"/>
    <cellStyle name="Normal 3 2" xfId="44"/>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PH" sz="1400" b="1" i="0" u="none" strike="noStrike" baseline="0">
                <a:solidFill>
                  <a:srgbClr val="000000"/>
                </a:solidFill>
                <a:latin typeface="Arial"/>
                <a:cs typeface="Arial"/>
              </a:rPr>
              <a:t>ALL DEPARTMENTS: </a:t>
            </a:r>
          </a:p>
          <a:p>
            <a:pPr>
              <a:defRPr sz="1400" b="1" i="0" u="none" strike="noStrike" baseline="0">
                <a:solidFill>
                  <a:srgbClr val="000000"/>
                </a:solidFill>
                <a:latin typeface="Arial"/>
                <a:ea typeface="Arial"/>
                <a:cs typeface="Arial"/>
              </a:defRPr>
            </a:pPr>
            <a:r>
              <a:rPr lang="en-PH" sz="1400" b="1" i="0" u="none" strike="noStrike" baseline="0">
                <a:solidFill>
                  <a:srgbClr val="000000"/>
                </a:solidFill>
                <a:latin typeface="Arial"/>
                <a:cs typeface="Arial"/>
              </a:rPr>
              <a:t>NCAs CREDITED VS NCA UTILIZATION </a:t>
            </a:r>
          </a:p>
          <a:p>
            <a:pPr>
              <a:defRPr sz="1400" b="1" i="0" u="none" strike="noStrike" baseline="0">
                <a:solidFill>
                  <a:srgbClr val="000000"/>
                </a:solidFill>
                <a:latin typeface="Arial"/>
                <a:ea typeface="Arial"/>
                <a:cs typeface="Arial"/>
              </a:defRPr>
            </a:pPr>
            <a:r>
              <a:rPr lang="en-PH" sz="1400" b="1" i="0" u="none" strike="noStrike" baseline="0">
                <a:solidFill>
                  <a:srgbClr val="000000"/>
                </a:solidFill>
                <a:latin typeface="Arial"/>
                <a:cs typeface="Arial"/>
              </a:rPr>
              <a:t>JANUARY-DECEMBER 2019</a:t>
            </a:r>
            <a:endParaRPr lang="en-PH" sz="800" b="1" i="0" u="none" strike="noStrike" baseline="0">
              <a:solidFill>
                <a:srgbClr val="000000"/>
              </a:solidFill>
              <a:latin typeface="Arial"/>
              <a:cs typeface="Arial"/>
            </a:endParaRPr>
          </a:p>
          <a:p>
            <a:pPr>
              <a:defRPr sz="1400" b="1" i="0" u="none" strike="noStrike" baseline="0">
                <a:solidFill>
                  <a:srgbClr val="000000"/>
                </a:solidFill>
                <a:latin typeface="Arial"/>
                <a:ea typeface="Arial"/>
                <a:cs typeface="Arial"/>
              </a:defRPr>
            </a:pPr>
            <a:endParaRPr lang="en-PH" sz="800" b="1" i="0" u="none" strike="noStrike" baseline="0">
              <a:solidFill>
                <a:srgbClr val="000000"/>
              </a:solidFill>
              <a:latin typeface="Arial"/>
              <a:cs typeface="Arial"/>
            </a:endParaRPr>
          </a:p>
        </c:rich>
      </c:tx>
      <c:layout>
        <c:manualLayout>
          <c:xMode val="edge"/>
          <c:yMode val="edge"/>
          <c:x val="0.44064920167441762"/>
          <c:y val="8.1967278726369375E-3"/>
        </c:manualLayout>
      </c:layout>
      <c:overlay val="0"/>
      <c:spPr>
        <a:solidFill>
          <a:srgbClr val="FFFFFF"/>
        </a:solidFill>
        <a:ln w="25400">
          <a:noFill/>
        </a:ln>
      </c:spPr>
    </c:title>
    <c:autoTitleDeleted val="0"/>
    <c:plotArea>
      <c:layout>
        <c:manualLayout>
          <c:layoutTarget val="inner"/>
          <c:xMode val="edge"/>
          <c:yMode val="edge"/>
          <c:x val="0.23911196990084677"/>
          <c:y val="0.1688525941763209"/>
          <c:w val="0.71135811045501907"/>
          <c:h val="0.54098403959403785"/>
        </c:manualLayout>
      </c:layout>
      <c:barChart>
        <c:barDir val="col"/>
        <c:grouping val="clustered"/>
        <c:varyColors val="0"/>
        <c:ser>
          <c:idx val="0"/>
          <c:order val="0"/>
          <c:tx>
            <c:strRef>
              <c:f>Graph!$A$5</c:f>
              <c:strCache>
                <c:ptCount val="1"/>
                <c:pt idx="0">
                  <c:v>Monthly NCA Credited</c:v>
                </c:pt>
              </c:strCache>
            </c:strRef>
          </c:tx>
          <c:spPr>
            <a:solidFill>
              <a:srgbClr val="FFFF00"/>
            </a:solidFill>
            <a:ln w="12700">
              <a:solidFill>
                <a:srgbClr val="000000"/>
              </a:solidFill>
              <a:prstDash val="solid"/>
            </a:ln>
          </c:spPr>
          <c:invertIfNegative val="0"/>
          <c:cat>
            <c:strRef>
              <c:f>Graph!$B$4:$M$4</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Graph!$B$5:$M$5</c:f>
              <c:numCache>
                <c:formatCode>_(* #,##0_);_(* \(#,##0\);_(* "-"_);_(@_)</c:formatCode>
                <c:ptCount val="12"/>
                <c:pt idx="0">
                  <c:v>211942.04800000001</c:v>
                </c:pt>
                <c:pt idx="1">
                  <c:v>229477.02799999999</c:v>
                </c:pt>
                <c:pt idx="2">
                  <c:v>180934.66399999999</c:v>
                </c:pt>
                <c:pt idx="3">
                  <c:v>238799.367</c:v>
                </c:pt>
                <c:pt idx="4">
                  <c:v>274659.8</c:v>
                </c:pt>
                <c:pt idx="5">
                  <c:v>199519.86900000001</c:v>
                </c:pt>
                <c:pt idx="6">
                  <c:v>352707.52</c:v>
                </c:pt>
                <c:pt idx="7">
                  <c:v>273278.62599999999</c:v>
                </c:pt>
                <c:pt idx="8">
                  <c:v>299916.95500000002</c:v>
                </c:pt>
                <c:pt idx="9">
                  <c:v>376462.06199999998</c:v>
                </c:pt>
                <c:pt idx="10">
                  <c:v>386330.77399999998</c:v>
                </c:pt>
                <c:pt idx="11">
                  <c:v>314036.55699999997</c:v>
                </c:pt>
              </c:numCache>
            </c:numRef>
          </c:val>
        </c:ser>
        <c:ser>
          <c:idx val="2"/>
          <c:order val="1"/>
          <c:tx>
            <c:strRef>
              <c:f>Graph!$A$6</c:f>
              <c:strCache>
                <c:ptCount val="1"/>
                <c:pt idx="0">
                  <c:v>Monthly NCA Utilized</c:v>
                </c:pt>
              </c:strCache>
            </c:strRef>
          </c:tx>
          <c:spPr>
            <a:solidFill>
              <a:srgbClr val="FF0000"/>
            </a:solidFill>
            <a:ln w="12700">
              <a:solidFill>
                <a:srgbClr val="000000"/>
              </a:solidFill>
              <a:prstDash val="solid"/>
            </a:ln>
          </c:spPr>
          <c:invertIfNegative val="0"/>
          <c:cat>
            <c:strRef>
              <c:f>Graph!$B$4:$M$4</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Graph!$B$6:$M$6</c:f>
              <c:numCache>
                <c:formatCode>_(* #,##0_);_(* \(#,##0\);_(* "-"_);_(@_)</c:formatCode>
                <c:ptCount val="12"/>
                <c:pt idx="0">
                  <c:v>126996.966</c:v>
                </c:pt>
                <c:pt idx="1">
                  <c:v>240393.27</c:v>
                </c:pt>
                <c:pt idx="2">
                  <c:v>247222.25</c:v>
                </c:pt>
                <c:pt idx="3">
                  <c:v>171139.606</c:v>
                </c:pt>
                <c:pt idx="4">
                  <c:v>264720.01799999998</c:v>
                </c:pt>
                <c:pt idx="5">
                  <c:v>255824.91800000001</c:v>
                </c:pt>
                <c:pt idx="6">
                  <c:v>262980.28700000001</c:v>
                </c:pt>
                <c:pt idx="7">
                  <c:v>232667.41800000001</c:v>
                </c:pt>
                <c:pt idx="8">
                  <c:v>400078.50199999998</c:v>
                </c:pt>
                <c:pt idx="9">
                  <c:v>246319.80499999999</c:v>
                </c:pt>
                <c:pt idx="10">
                  <c:v>361815.68400000001</c:v>
                </c:pt>
                <c:pt idx="11">
                  <c:v>424255.00099999999</c:v>
                </c:pt>
              </c:numCache>
            </c:numRef>
          </c:val>
        </c:ser>
        <c:dLbls>
          <c:showLegendKey val="0"/>
          <c:showVal val="0"/>
          <c:showCatName val="0"/>
          <c:showSerName val="0"/>
          <c:showPercent val="0"/>
          <c:showBubbleSize val="0"/>
        </c:dLbls>
        <c:gapWidth val="150"/>
        <c:axId val="208953200"/>
        <c:axId val="208954320"/>
      </c:barChart>
      <c:lineChart>
        <c:grouping val="standard"/>
        <c:varyColors val="0"/>
        <c:ser>
          <c:idx val="4"/>
          <c:order val="3"/>
          <c:tx>
            <c:strRef>
              <c:f>Graph!$A$7</c:f>
              <c:strCache>
                <c:ptCount val="1"/>
                <c:pt idx="0">
                  <c:v>NCA UtiIized / NCAs Credited - Cumulative</c:v>
                </c:pt>
              </c:strCache>
            </c:strRef>
          </c:tx>
          <c:spPr>
            <a:ln w="38100">
              <a:solidFill>
                <a:srgbClr val="00FF00"/>
              </a:solidFill>
              <a:prstDash val="solid"/>
            </a:ln>
          </c:spPr>
          <c:marker>
            <c:symbol val="triangle"/>
            <c:size val="9"/>
            <c:spPr>
              <a:solidFill>
                <a:srgbClr val="00FF00"/>
              </a:solidFill>
              <a:ln>
                <a:solidFill>
                  <a:srgbClr val="00FF00"/>
                </a:solidFill>
                <a:prstDash val="solid"/>
              </a:ln>
            </c:spPr>
          </c:marker>
          <c:cat>
            <c:strRef>
              <c:f>Graph!$B$4:$M$4</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Graph!$B$7:$M$7</c:f>
              <c:numCache>
                <c:formatCode>_(* #,##0_);_(* \(#,##0\);_(* "-"??_);_(@_)</c:formatCode>
                <c:ptCount val="12"/>
                <c:pt idx="0">
                  <c:v>59.920609052527418</c:v>
                </c:pt>
                <c:pt idx="1">
                  <c:v>83.229351873320496</c:v>
                </c:pt>
                <c:pt idx="2">
                  <c:v>98.75613280640043</c:v>
                </c:pt>
                <c:pt idx="3">
                  <c:v>91.244180113026061</c:v>
                </c:pt>
                <c:pt idx="4">
                  <c:v>92.486368443777536</c:v>
                </c:pt>
                <c:pt idx="5">
                  <c:v>97.825579621659813</c:v>
                </c:pt>
                <c:pt idx="6">
                  <c:v>92.964446329781239</c:v>
                </c:pt>
                <c:pt idx="7">
                  <c:v>91.874131880730431</c:v>
                </c:pt>
                <c:pt idx="8">
                  <c:v>97.38140356774467</c:v>
                </c:pt>
                <c:pt idx="9">
                  <c:v>92.821206090346067</c:v>
                </c:pt>
                <c:pt idx="10">
                  <c:v>92.92764688110951</c:v>
                </c:pt>
                <c:pt idx="11">
                  <c:v>96.894861645410586</c:v>
                </c:pt>
              </c:numCache>
            </c:numRef>
          </c:val>
          <c:smooth val="0"/>
        </c:ser>
        <c:dLbls>
          <c:showLegendKey val="0"/>
          <c:showVal val="0"/>
          <c:showCatName val="0"/>
          <c:showSerName val="0"/>
          <c:showPercent val="0"/>
          <c:showBubbleSize val="0"/>
        </c:dLbls>
        <c:marker val="1"/>
        <c:smooth val="0"/>
        <c:axId val="208953760"/>
        <c:axId val="273577680"/>
        <c:extLst>
          <c:ext xmlns:c15="http://schemas.microsoft.com/office/drawing/2012/chart" uri="{02D57815-91ED-43cb-92C2-25804820EDAC}">
            <c15:filteredLineSeries>
              <c15:ser>
                <c:idx val="3"/>
                <c:order val="2"/>
                <c:tx>
                  <c:strRef>
                    <c:extLst>
                      <c:ext uri="{02D57815-91ED-43cb-92C2-25804820EDAC}">
                        <c15:formulaRef>
                          <c15:sqref>Graph!#REF!</c15:sqref>
                        </c15:formulaRef>
                      </c:ext>
                    </c:extLst>
                    <c:strCache>
                      <c:ptCount val="1"/>
                      <c:pt idx="0">
                        <c:v>#REF!</c:v>
                      </c:pt>
                    </c:strCache>
                  </c:strRef>
                </c:tx>
                <c:spPr>
                  <a:ln w="38100">
                    <a:solidFill>
                      <a:srgbClr val="0000FF"/>
                    </a:solidFill>
                    <a:prstDash val="solid"/>
                  </a:ln>
                </c:spPr>
                <c:marker>
                  <c:symbol val="x"/>
                  <c:size val="8"/>
                  <c:spPr>
                    <a:solidFill>
                      <a:srgbClr val="0000FF"/>
                    </a:solidFill>
                    <a:ln>
                      <a:solidFill>
                        <a:srgbClr val="0000FF"/>
                      </a:solidFill>
                      <a:prstDash val="solid"/>
                    </a:ln>
                  </c:spPr>
                </c:marker>
                <c:cat>
                  <c:strRef>
                    <c:extLst>
                      <c:ext uri="{02D57815-91ED-43cb-92C2-25804820EDAC}">
                        <c15:formulaRef>
                          <c15:sqref>Graph!$B$4:$M$4</c15:sqref>
                        </c15:formulaRef>
                      </c:ext>
                    </c:extLst>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extLst>
                      <c:ext uri="{02D57815-91ED-43cb-92C2-25804820EDAC}">
                        <c15:formulaRef>
                          <c15:sqref>Graph!#REF!</c15:sqref>
                        </c15:formulaRef>
                      </c:ext>
                    </c:extLst>
                    <c:numCache>
                      <c:formatCode>General</c:formatCode>
                      <c:ptCount val="1"/>
                      <c:pt idx="0">
                        <c:v>1</c:v>
                      </c:pt>
                    </c:numCache>
                  </c:numRef>
                </c:val>
                <c:smooth val="0"/>
              </c15:ser>
            </c15:filteredLineSeries>
          </c:ext>
        </c:extLst>
      </c:lineChart>
      <c:catAx>
        <c:axId val="20895320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08954320"/>
        <c:crossesAt val="0"/>
        <c:auto val="0"/>
        <c:lblAlgn val="ctr"/>
        <c:lblOffset val="100"/>
        <c:tickLblSkip val="1"/>
        <c:tickMarkSkip val="1"/>
        <c:noMultiLvlLbl val="0"/>
      </c:catAx>
      <c:valAx>
        <c:axId val="208954320"/>
        <c:scaling>
          <c:orientation val="minMax"/>
          <c:max val="430000"/>
          <c:min val="10000"/>
        </c:scaling>
        <c:delete val="0"/>
        <c:axPos val="l"/>
        <c:minorGridlines>
          <c:spPr>
            <a:ln w="3175">
              <a:solidFill>
                <a:srgbClr val="000000"/>
              </a:solidFill>
              <a:prstDash val="solid"/>
            </a:ln>
          </c:spPr>
        </c:minorGridlines>
        <c:title>
          <c:tx>
            <c:rich>
              <a:bodyPr/>
              <a:lstStyle/>
              <a:p>
                <a:pPr>
                  <a:defRPr sz="1000" b="1" i="0" u="none" strike="noStrike" baseline="0">
                    <a:solidFill>
                      <a:srgbClr val="000000"/>
                    </a:solidFill>
                    <a:latin typeface="Arial"/>
                    <a:ea typeface="Arial"/>
                    <a:cs typeface="Arial"/>
                  </a:defRPr>
                </a:pPr>
                <a:r>
                  <a:rPr lang="en-PH"/>
                  <a:t>LEVELS (P MIllion)</a:t>
                </a:r>
              </a:p>
            </c:rich>
          </c:tx>
          <c:layout>
            <c:manualLayout>
              <c:xMode val="edge"/>
              <c:yMode val="edge"/>
              <c:x val="0.171648235535965"/>
              <c:y val="0.32295107818189533"/>
            </c:manualLayout>
          </c:layout>
          <c:overlay val="0"/>
          <c:spPr>
            <a:noFill/>
            <a:ln w="25400">
              <a:noFill/>
            </a:ln>
          </c:spPr>
        </c:title>
        <c:numFmt formatCode="_(* #,##0_);_(* \(#,##0\);_(* &quot;-&quot;_);_(@_)"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08953200"/>
        <c:crosses val="autoZero"/>
        <c:crossBetween val="between"/>
        <c:majorUnit val="30000"/>
        <c:minorUnit val="10000"/>
      </c:valAx>
      <c:catAx>
        <c:axId val="208953760"/>
        <c:scaling>
          <c:orientation val="minMax"/>
        </c:scaling>
        <c:delete val="1"/>
        <c:axPos val="b"/>
        <c:numFmt formatCode="General" sourceLinked="1"/>
        <c:majorTickMark val="out"/>
        <c:minorTickMark val="none"/>
        <c:tickLblPos val="nextTo"/>
        <c:crossAx val="273577680"/>
        <c:crossesAt val="85"/>
        <c:auto val="0"/>
        <c:lblAlgn val="ctr"/>
        <c:lblOffset val="100"/>
        <c:noMultiLvlLbl val="0"/>
      </c:catAx>
      <c:valAx>
        <c:axId val="273577680"/>
        <c:scaling>
          <c:orientation val="minMax"/>
          <c:max val="150"/>
          <c:min val="10"/>
        </c:scaling>
        <c:delete val="0"/>
        <c:axPos val="r"/>
        <c:title>
          <c:tx>
            <c:rich>
              <a:bodyPr rot="5400000" vert="horz"/>
              <a:lstStyle/>
              <a:p>
                <a:pPr algn="ctr">
                  <a:defRPr sz="1000" b="1" i="0" u="none" strike="noStrike" baseline="0">
                    <a:solidFill>
                      <a:srgbClr val="000000"/>
                    </a:solidFill>
                    <a:latin typeface="Arial"/>
                    <a:ea typeface="Arial"/>
                    <a:cs typeface="Arial"/>
                  </a:defRPr>
                </a:pPr>
                <a:r>
                  <a:rPr lang="en-PH"/>
                  <a:t>NCA UTILIZATION RATES (%)</a:t>
                </a:r>
              </a:p>
            </c:rich>
          </c:tx>
          <c:layout>
            <c:manualLayout>
              <c:xMode val="edge"/>
              <c:yMode val="edge"/>
              <c:x val="0.98262863452501004"/>
              <c:y val="0.30000017210963381"/>
            </c:manualLayout>
          </c:layout>
          <c:overlay val="0"/>
          <c:spPr>
            <a:noFill/>
            <a:ln w="25400">
              <a:noFill/>
            </a:ln>
          </c:spPr>
        </c:title>
        <c:numFmt formatCode="_(* #,##0_);_(* \(#,##0\);_(* &quot;-&quot;_);_(@_)"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08953760"/>
        <c:crosses val="max"/>
        <c:crossBetween val="between"/>
        <c:majorUnit val="10"/>
        <c:minorUnit val="1"/>
      </c:valAx>
      <c:dTable>
        <c:showHorzBorder val="1"/>
        <c:showVertBorder val="1"/>
        <c:showOutline val="1"/>
        <c:showKeys val="1"/>
        <c:spPr>
          <a:ln w="3175">
            <a:solidFill>
              <a:srgbClr val="000000"/>
            </a:solidFill>
            <a:prstDash val="solid"/>
          </a:ln>
        </c:spPr>
        <c:txPr>
          <a:bodyPr/>
          <a:lstStyle/>
          <a:p>
            <a:pPr rtl="0">
              <a:defRPr sz="1000" b="0" i="0" u="none" strike="noStrike" baseline="0">
                <a:solidFill>
                  <a:srgbClr val="000000"/>
                </a:solidFill>
                <a:latin typeface="Cambria"/>
                <a:ea typeface="Cambria"/>
                <a:cs typeface="Cambria"/>
              </a:defRPr>
            </a:pPr>
            <a:endParaRPr lang="en-US"/>
          </a:p>
        </c:txPr>
      </c:dTable>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8</xdr:row>
      <xdr:rowOff>57150</xdr:rowOff>
    </xdr:from>
    <xdr:to>
      <xdr:col>12</xdr:col>
      <xdr:colOff>695325</xdr:colOff>
      <xdr:row>49</xdr:row>
      <xdr:rowOff>47625</xdr:rowOff>
    </xdr:to>
    <xdr:graphicFrame macro="">
      <xdr:nvGraphicFramePr>
        <xdr:cNvPr id="307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marasigan/Desktop/CPD/Bank%20Report%20Worksheet/CY%202019/CY%202019%20Consolidated%20Bank%20Repor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 of mo end by agcy_LBP"/>
      <sheetName val="as of mo end by agcy_DBP"/>
      <sheetName val="as of mo end by agcy_PVB"/>
      <sheetName val="as of Jan_all banks"/>
      <sheetName val="as of Feb_all banks"/>
      <sheetName val="as of Mar_all banks"/>
      <sheetName val="as of Apr_all banks"/>
      <sheetName val="as of May_all banks"/>
      <sheetName val="as of June_all banks"/>
      <sheetName val="as of July_all banks"/>
      <sheetName val="as of Aug_all banks"/>
      <sheetName val="as of Sept_all banks"/>
      <sheetName val="as of Oct_all banks"/>
      <sheetName val="as of Nov_all banks"/>
      <sheetName val="as of Dec_all banks"/>
      <sheetName val="ncarel_conso"/>
      <sheetName val="neg_ck"/>
      <sheetName val="nego+ADA"/>
      <sheetName val="out_ck"/>
      <sheetName val="nca_util"/>
      <sheetName val="book_bal"/>
      <sheetName val="bank_bal"/>
      <sheetName val="legend"/>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337">
          <cell r="B337">
            <v>208328668.17601997</v>
          </cell>
        </row>
      </sheetData>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9"/>
  <sheetViews>
    <sheetView tabSelected="1" topLeftCell="A28" zoomScaleNormal="100" workbookViewId="0">
      <selection activeCell="A52" sqref="A52:XFD59"/>
    </sheetView>
  </sheetViews>
  <sheetFormatPr defaultRowHeight="12.75" x14ac:dyDescent="0.2"/>
  <cols>
    <col min="1" max="1" width="38.7109375" customWidth="1"/>
    <col min="2" max="2" width="12.28515625" bestFit="1" customWidth="1"/>
    <col min="3" max="3" width="10" bestFit="1" customWidth="1"/>
    <col min="4" max="9" width="10" customWidth="1"/>
    <col min="10" max="10" width="13.140625" customWidth="1"/>
    <col min="11" max="11" width="12.5703125" customWidth="1"/>
    <col min="12" max="12" width="13.7109375" customWidth="1"/>
    <col min="13" max="13" width="12.5703125" customWidth="1"/>
    <col min="14" max="14" width="15.5703125" customWidth="1"/>
    <col min="16" max="16" width="9.42578125" bestFit="1" customWidth="1"/>
    <col min="17" max="17" width="10.28515625" bestFit="1" customWidth="1"/>
    <col min="20" max="27" width="11" customWidth="1"/>
  </cols>
  <sheetData>
    <row r="1" spans="1:27" x14ac:dyDescent="0.2">
      <c r="A1" t="s">
        <v>323</v>
      </c>
    </row>
    <row r="2" spans="1:27" x14ac:dyDescent="0.2">
      <c r="A2" t="s">
        <v>0</v>
      </c>
    </row>
    <row r="3" spans="1:27" x14ac:dyDescent="0.2">
      <c r="A3" t="s">
        <v>1</v>
      </c>
      <c r="P3" t="s">
        <v>2</v>
      </c>
    </row>
    <row r="4" spans="1:27" x14ac:dyDescent="0.2">
      <c r="B4" s="1" t="s">
        <v>19</v>
      </c>
      <c r="C4" s="1" t="s">
        <v>20</v>
      </c>
      <c r="D4" s="1" t="s">
        <v>21</v>
      </c>
      <c r="E4" s="1" t="s">
        <v>22</v>
      </c>
      <c r="F4" s="1" t="s">
        <v>9</v>
      </c>
      <c r="G4" s="1" t="s">
        <v>10</v>
      </c>
      <c r="H4" s="1" t="s">
        <v>11</v>
      </c>
      <c r="I4" s="1" t="s">
        <v>13</v>
      </c>
      <c r="J4" s="1" t="s">
        <v>14</v>
      </c>
      <c r="K4" s="1" t="s">
        <v>15</v>
      </c>
      <c r="L4" s="1" t="s">
        <v>16</v>
      </c>
      <c r="M4" s="1" t="s">
        <v>17</v>
      </c>
      <c r="N4" s="1" t="s">
        <v>18</v>
      </c>
      <c r="P4" s="1" t="s">
        <v>3</v>
      </c>
      <c r="Q4" s="1" t="s">
        <v>4</v>
      </c>
      <c r="R4" s="1" t="s">
        <v>5</v>
      </c>
      <c r="S4" s="1" t="s">
        <v>6</v>
      </c>
      <c r="T4" s="1" t="s">
        <v>9</v>
      </c>
      <c r="U4" s="1" t="s">
        <v>10</v>
      </c>
      <c r="V4" s="1" t="s">
        <v>11</v>
      </c>
      <c r="W4" s="1" t="s">
        <v>13</v>
      </c>
      <c r="X4" s="1" t="s">
        <v>14</v>
      </c>
      <c r="Y4" s="1" t="s">
        <v>15</v>
      </c>
      <c r="Z4" s="1" t="s">
        <v>16</v>
      </c>
      <c r="AA4" s="1" t="s">
        <v>17</v>
      </c>
    </row>
    <row r="5" spans="1:27" x14ac:dyDescent="0.2">
      <c r="A5" t="s">
        <v>7</v>
      </c>
      <c r="B5" s="2">
        <v>211942.04800000001</v>
      </c>
      <c r="C5" s="2">
        <v>229477.02799999999</v>
      </c>
      <c r="D5" s="2">
        <v>180934.66399999999</v>
      </c>
      <c r="E5" s="2">
        <v>238799.367</v>
      </c>
      <c r="F5" s="2">
        <v>274659.8</v>
      </c>
      <c r="G5" s="2">
        <v>199519.86900000001</v>
      </c>
      <c r="H5" s="2">
        <v>352707.52</v>
      </c>
      <c r="I5" s="2">
        <v>273278.62599999999</v>
      </c>
      <c r="J5" s="2">
        <v>299916.95500000002</v>
      </c>
      <c r="K5" s="2">
        <v>376462.06199999998</v>
      </c>
      <c r="L5" s="2">
        <v>386330.77399999998</v>
      </c>
      <c r="M5" s="2">
        <v>314036.55699999997</v>
      </c>
      <c r="N5" s="2">
        <f>SUM(B5:M5)</f>
        <v>3338065.2699999996</v>
      </c>
      <c r="O5" s="2"/>
      <c r="P5" s="2">
        <f>B5</f>
        <v>211942.04800000001</v>
      </c>
      <c r="Q5" s="2">
        <f>+P5+C5</f>
        <v>441419.076</v>
      </c>
      <c r="R5" s="2">
        <f t="shared" ref="R5:AA5" si="0">+Q5+D5</f>
        <v>622353.74</v>
      </c>
      <c r="S5" s="2">
        <f t="shared" si="0"/>
        <v>861153.10699999996</v>
      </c>
      <c r="T5" s="2">
        <f t="shared" si="0"/>
        <v>1135812.9069999999</v>
      </c>
      <c r="U5" s="2">
        <f t="shared" si="0"/>
        <v>1335332.7759999998</v>
      </c>
      <c r="V5" s="2">
        <f t="shared" si="0"/>
        <v>1688040.2959999999</v>
      </c>
      <c r="W5" s="2">
        <f t="shared" si="0"/>
        <v>1961318.9219999998</v>
      </c>
      <c r="X5" s="2">
        <f t="shared" si="0"/>
        <v>2261235.8769999999</v>
      </c>
      <c r="Y5" s="2">
        <f t="shared" si="0"/>
        <v>2637697.9389999998</v>
      </c>
      <c r="Z5" s="2">
        <f t="shared" si="0"/>
        <v>3024028.7129999995</v>
      </c>
      <c r="AA5" s="2">
        <f t="shared" si="0"/>
        <v>3338065.2699999996</v>
      </c>
    </row>
    <row r="6" spans="1:27" x14ac:dyDescent="0.2">
      <c r="A6" t="s">
        <v>8</v>
      </c>
      <c r="B6" s="2">
        <v>126996.966</v>
      </c>
      <c r="C6" s="2">
        <v>240393.27</v>
      </c>
      <c r="D6" s="2">
        <v>247222.25</v>
      </c>
      <c r="E6" s="2">
        <v>171139.606</v>
      </c>
      <c r="F6" s="2">
        <v>264720.01799999998</v>
      </c>
      <c r="G6" s="2">
        <v>255824.91800000001</v>
      </c>
      <c r="H6" s="2">
        <v>262980.28700000001</v>
      </c>
      <c r="I6" s="2">
        <v>232667.41800000001</v>
      </c>
      <c r="J6" s="2">
        <v>400078.50199999998</v>
      </c>
      <c r="K6" s="2">
        <v>246319.80499999999</v>
      </c>
      <c r="L6" s="2">
        <v>361815.68400000001</v>
      </c>
      <c r="M6" s="2">
        <v>424255.00099999999</v>
      </c>
      <c r="N6" s="2">
        <f>SUM(B6:M6)</f>
        <v>3234413.7250000006</v>
      </c>
      <c r="O6" s="2"/>
      <c r="P6" s="2">
        <f>B6</f>
        <v>126996.966</v>
      </c>
      <c r="Q6" s="2">
        <f>+P6+C6</f>
        <v>367390.23599999998</v>
      </c>
      <c r="R6" s="2">
        <f t="shared" ref="R6:AA6" si="1">+Q6+D6</f>
        <v>614612.48600000003</v>
      </c>
      <c r="S6" s="2">
        <f t="shared" si="1"/>
        <v>785752.09200000006</v>
      </c>
      <c r="T6" s="2">
        <f t="shared" si="1"/>
        <v>1050472.1100000001</v>
      </c>
      <c r="U6" s="2">
        <f t="shared" si="1"/>
        <v>1306297.0280000002</v>
      </c>
      <c r="V6" s="2">
        <f t="shared" si="1"/>
        <v>1569277.3150000002</v>
      </c>
      <c r="W6" s="2">
        <f t="shared" si="1"/>
        <v>1801944.7330000002</v>
      </c>
      <c r="X6" s="2">
        <f t="shared" si="1"/>
        <v>2202023.2350000003</v>
      </c>
      <c r="Y6" s="2">
        <f t="shared" si="1"/>
        <v>2448343.0400000005</v>
      </c>
      <c r="Z6" s="2">
        <f t="shared" si="1"/>
        <v>2810158.7240000004</v>
      </c>
      <c r="AA6" s="2">
        <f t="shared" si="1"/>
        <v>3234413.7250000006</v>
      </c>
    </row>
    <row r="7" spans="1:27" x14ac:dyDescent="0.2">
      <c r="A7" t="s">
        <v>12</v>
      </c>
      <c r="B7" s="4">
        <f>P7</f>
        <v>59.920609052527418</v>
      </c>
      <c r="C7" s="4">
        <f t="shared" ref="C7:M7" si="2">Q7</f>
        <v>83.229351873320496</v>
      </c>
      <c r="D7" s="4">
        <f t="shared" si="2"/>
        <v>98.75613280640043</v>
      </c>
      <c r="E7" s="4">
        <f t="shared" si="2"/>
        <v>91.244180113026061</v>
      </c>
      <c r="F7" s="4">
        <f t="shared" si="2"/>
        <v>92.486368443777536</v>
      </c>
      <c r="G7" s="4">
        <f t="shared" si="2"/>
        <v>97.825579621659813</v>
      </c>
      <c r="H7" s="4">
        <f t="shared" si="2"/>
        <v>92.964446329781239</v>
      </c>
      <c r="I7" s="4">
        <f t="shared" si="2"/>
        <v>91.874131880730431</v>
      </c>
      <c r="J7" s="4">
        <f t="shared" si="2"/>
        <v>97.38140356774467</v>
      </c>
      <c r="K7" s="4">
        <f t="shared" si="2"/>
        <v>92.821206090346067</v>
      </c>
      <c r="L7" s="4">
        <f t="shared" si="2"/>
        <v>92.92764688110951</v>
      </c>
      <c r="M7" s="4">
        <f t="shared" si="2"/>
        <v>96.894861645410586</v>
      </c>
      <c r="N7" s="4"/>
      <c r="O7" s="3"/>
      <c r="P7" s="3">
        <f t="shared" ref="P7:V7" si="3">+P6/P5*100</f>
        <v>59.920609052527418</v>
      </c>
      <c r="Q7" s="3">
        <f t="shared" si="3"/>
        <v>83.229351873320496</v>
      </c>
      <c r="R7" s="3">
        <f t="shared" si="3"/>
        <v>98.75613280640043</v>
      </c>
      <c r="S7" s="3">
        <f t="shared" si="3"/>
        <v>91.244180113026061</v>
      </c>
      <c r="T7" s="3">
        <f t="shared" si="3"/>
        <v>92.486368443777536</v>
      </c>
      <c r="U7" s="3">
        <f t="shared" si="3"/>
        <v>97.825579621659813</v>
      </c>
      <c r="V7" s="3">
        <f t="shared" si="3"/>
        <v>92.964446329781239</v>
      </c>
      <c r="W7" s="3">
        <f>+W6/W5*100</f>
        <v>91.874131880730431</v>
      </c>
      <c r="X7" s="3">
        <f>+X6/X5*100</f>
        <v>97.38140356774467</v>
      </c>
      <c r="Y7" s="3">
        <f>+Y6/Y5*100</f>
        <v>92.821206090346067</v>
      </c>
      <c r="Z7" s="3">
        <f>+Z6/Z5*100</f>
        <v>92.92764688110951</v>
      </c>
      <c r="AA7" s="3">
        <f>+AA6/AA5*100</f>
        <v>96.894861645410586</v>
      </c>
    </row>
    <row r="19" spans="19:19" x14ac:dyDescent="0.2">
      <c r="S19" s="2"/>
    </row>
  </sheetData>
  <phoneticPr fontId="20" type="noConversion"/>
  <printOptions horizontalCentered="1"/>
  <pageMargins left="0.25" right="0.25" top="1" bottom="0.47" header="0.5" footer="0.5"/>
  <pageSetup paperSize="9" scale="83"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5"/>
  <sheetViews>
    <sheetView view="pageBreakPreview" zoomScaleNormal="100" zoomScaleSheetLayoutView="100" workbookViewId="0">
      <pane xSplit="2" ySplit="6" topLeftCell="C7" activePane="bottomRight" state="frozen"/>
      <selection activeCell="K1" sqref="K1:L1048576"/>
      <selection pane="topRight" activeCell="K1" sqref="K1:L1048576"/>
      <selection pane="bottomLeft" activeCell="K1" sqref="K1:L1048576"/>
      <selection pane="bottomRight" activeCell="K1" sqref="K1:L1048576"/>
    </sheetView>
  </sheetViews>
  <sheetFormatPr defaultRowHeight="12.75" x14ac:dyDescent="0.2"/>
  <cols>
    <col min="1" max="1" width="1.85546875" style="6" customWidth="1"/>
    <col min="2" max="2" width="42.140625" style="6" customWidth="1"/>
    <col min="3" max="5" width="12.7109375" style="7" customWidth="1"/>
    <col min="6" max="7" width="13.85546875" style="7" customWidth="1"/>
    <col min="8" max="10" width="12.7109375" style="7" customWidth="1"/>
    <col min="11" max="12" width="13.85546875" style="7" customWidth="1"/>
    <col min="13" max="17" width="12" style="7" customWidth="1"/>
    <col min="18" max="20" width="9.140625" style="7"/>
    <col min="21" max="21" width="10.42578125" style="7" customWidth="1"/>
    <col min="22" max="16384" width="9.140625" style="7"/>
  </cols>
  <sheetData>
    <row r="1" spans="1:21" ht="14.25" x14ac:dyDescent="0.2">
      <c r="A1" s="5" t="s">
        <v>23</v>
      </c>
    </row>
    <row r="2" spans="1:21" x14ac:dyDescent="0.2">
      <c r="A2" s="6" t="s">
        <v>333</v>
      </c>
    </row>
    <row r="3" spans="1:21" x14ac:dyDescent="0.2">
      <c r="A3" s="6" t="s">
        <v>24</v>
      </c>
    </row>
    <row r="5" spans="1:21" s="8" customFormat="1" ht="18.75" customHeight="1" x14ac:dyDescent="0.2">
      <c r="A5" s="119" t="s">
        <v>25</v>
      </c>
      <c r="B5" s="119"/>
      <c r="C5" s="118" t="s">
        <v>26</v>
      </c>
      <c r="D5" s="118"/>
      <c r="E5" s="118"/>
      <c r="F5" s="118"/>
      <c r="G5" s="118"/>
      <c r="H5" s="118" t="s">
        <v>27</v>
      </c>
      <c r="I5" s="118"/>
      <c r="J5" s="118"/>
      <c r="K5" s="118"/>
      <c r="L5" s="118"/>
      <c r="M5" s="118" t="s">
        <v>28</v>
      </c>
      <c r="N5" s="118"/>
      <c r="O5" s="118"/>
      <c r="P5" s="118"/>
      <c r="Q5" s="118"/>
      <c r="R5" s="118" t="s">
        <v>29</v>
      </c>
      <c r="S5" s="118"/>
      <c r="T5" s="118"/>
      <c r="U5" s="118"/>
    </row>
    <row r="6" spans="1:21" s="8" customFormat="1" ht="25.5" x14ac:dyDescent="0.2">
      <c r="A6" s="119"/>
      <c r="B6" s="119"/>
      <c r="C6" s="95" t="s">
        <v>30</v>
      </c>
      <c r="D6" s="95" t="s">
        <v>31</v>
      </c>
      <c r="E6" s="95" t="s">
        <v>32</v>
      </c>
      <c r="F6" s="95" t="s">
        <v>33</v>
      </c>
      <c r="G6" s="95" t="s">
        <v>34</v>
      </c>
      <c r="H6" s="95" t="s">
        <v>30</v>
      </c>
      <c r="I6" s="95" t="s">
        <v>31</v>
      </c>
      <c r="J6" s="95" t="s">
        <v>32</v>
      </c>
      <c r="K6" s="95" t="s">
        <v>33</v>
      </c>
      <c r="L6" s="95" t="s">
        <v>34</v>
      </c>
      <c r="M6" s="95" t="s">
        <v>30</v>
      </c>
      <c r="N6" s="95" t="s">
        <v>31</v>
      </c>
      <c r="O6" s="95" t="s">
        <v>32</v>
      </c>
      <c r="P6" s="95" t="s">
        <v>33</v>
      </c>
      <c r="Q6" s="95" t="s">
        <v>34</v>
      </c>
      <c r="R6" s="95" t="s">
        <v>30</v>
      </c>
      <c r="S6" s="95" t="s">
        <v>31</v>
      </c>
      <c r="T6" s="95" t="s">
        <v>32</v>
      </c>
      <c r="U6" s="95" t="s">
        <v>87</v>
      </c>
    </row>
    <row r="7" spans="1:21" x14ac:dyDescent="0.2">
      <c r="A7" s="9"/>
      <c r="B7" s="9"/>
      <c r="C7" s="10"/>
      <c r="D7" s="10"/>
      <c r="E7" s="10"/>
      <c r="F7" s="10"/>
      <c r="G7" s="10"/>
      <c r="H7" s="10"/>
      <c r="I7" s="10"/>
      <c r="J7" s="10"/>
      <c r="K7" s="10"/>
      <c r="L7" s="10"/>
      <c r="M7" s="10"/>
      <c r="N7" s="10"/>
      <c r="O7" s="10"/>
      <c r="P7" s="10"/>
      <c r="Q7" s="10"/>
      <c r="R7" s="11"/>
      <c r="S7" s="11"/>
      <c r="T7" s="11"/>
      <c r="U7" s="11"/>
    </row>
    <row r="8" spans="1:21" s="14" customFormat="1" x14ac:dyDescent="0.2">
      <c r="A8" s="12" t="s">
        <v>35</v>
      </c>
      <c r="B8" s="12"/>
      <c r="C8" s="13">
        <f t="shared" ref="C8:Q8" si="0">+C10+C48</f>
        <v>622353741.20138001</v>
      </c>
      <c r="D8" s="13">
        <f t="shared" si="0"/>
        <v>712979037.15907001</v>
      </c>
      <c r="E8" s="13">
        <f t="shared" si="0"/>
        <v>925903102.40585971</v>
      </c>
      <c r="F8" s="13">
        <f t="shared" si="0"/>
        <v>1076829395.20818</v>
      </c>
      <c r="G8" s="13">
        <f t="shared" si="0"/>
        <v>3338065275.9744902</v>
      </c>
      <c r="H8" s="13">
        <f t="shared" si="0"/>
        <v>614612487.52819002</v>
      </c>
      <c r="I8" s="13">
        <f t="shared" si="0"/>
        <v>691684543.37988997</v>
      </c>
      <c r="J8" s="13">
        <f t="shared" si="0"/>
        <v>895726208.37078011</v>
      </c>
      <c r="K8" s="13">
        <f t="shared" si="0"/>
        <v>1032390491.3718197</v>
      </c>
      <c r="L8" s="13">
        <f t="shared" si="0"/>
        <v>3234413730.6506801</v>
      </c>
      <c r="M8" s="13">
        <f t="shared" si="0"/>
        <v>7741253.6731899818</v>
      </c>
      <c r="N8" s="13">
        <f t="shared" si="0"/>
        <v>21294493.77918005</v>
      </c>
      <c r="O8" s="13">
        <f t="shared" si="0"/>
        <v>30176894.035079867</v>
      </c>
      <c r="P8" s="13">
        <f t="shared" si="0"/>
        <v>44438903.836359963</v>
      </c>
      <c r="Q8" s="13">
        <f t="shared" si="0"/>
        <v>103651545.32380986</v>
      </c>
      <c r="R8" s="25">
        <f>+H8/C8*100</f>
        <v>98.756132861313489</v>
      </c>
      <c r="S8" s="25">
        <f>((H8+I8)/(C8+D8))*100</f>
        <v>97.825579666514244</v>
      </c>
      <c r="T8" s="25">
        <f>((H8+I8+J8)/(C8+D8+E8))*100</f>
        <v>97.381403594772991</v>
      </c>
      <c r="U8" s="25">
        <f>+L8/G8*100</f>
        <v>96.89486164126761</v>
      </c>
    </row>
    <row r="9" spans="1:21" x14ac:dyDescent="0.2">
      <c r="C9" s="10"/>
      <c r="D9" s="10"/>
      <c r="E9" s="10"/>
      <c r="F9" s="10"/>
      <c r="G9" s="10"/>
      <c r="H9" s="10"/>
      <c r="I9" s="10"/>
      <c r="J9" s="10"/>
      <c r="K9" s="10"/>
      <c r="L9" s="10"/>
      <c r="M9" s="10"/>
      <c r="N9" s="10"/>
      <c r="O9" s="10"/>
      <c r="P9" s="10"/>
      <c r="Q9" s="10"/>
      <c r="R9" s="26"/>
      <c r="S9" s="26"/>
      <c r="T9" s="26"/>
      <c r="U9" s="26"/>
    </row>
    <row r="10" spans="1:21" ht="15" x14ac:dyDescent="0.35">
      <c r="A10" s="6" t="s">
        <v>36</v>
      </c>
      <c r="C10" s="15">
        <f t="shared" ref="C10:Q10" si="1">SUM(C12:C46)</f>
        <v>463017072.56338006</v>
      </c>
      <c r="D10" s="15">
        <f t="shared" si="1"/>
        <v>547078808.87347996</v>
      </c>
      <c r="E10" s="15">
        <f t="shared" si="1"/>
        <v>636202905.78224969</v>
      </c>
      <c r="F10" s="15">
        <f t="shared" si="1"/>
        <v>876616456.12009978</v>
      </c>
      <c r="G10" s="15">
        <f t="shared" si="1"/>
        <v>2522915243.33921</v>
      </c>
      <c r="H10" s="15">
        <f t="shared" si="1"/>
        <v>455280081.56370002</v>
      </c>
      <c r="I10" s="15">
        <f t="shared" si="1"/>
        <v>525787997.92736</v>
      </c>
      <c r="J10" s="15">
        <f t="shared" si="1"/>
        <v>606104602.03323019</v>
      </c>
      <c r="K10" s="15">
        <f t="shared" si="1"/>
        <v>838429769.85074973</v>
      </c>
      <c r="L10" s="15">
        <f t="shared" si="1"/>
        <v>2425602451.3750401</v>
      </c>
      <c r="M10" s="15">
        <f t="shared" si="1"/>
        <v>7736990.9996799966</v>
      </c>
      <c r="N10" s="15">
        <f t="shared" si="1"/>
        <v>21290810.946120054</v>
      </c>
      <c r="O10" s="15">
        <f t="shared" si="1"/>
        <v>30098303.749019712</v>
      </c>
      <c r="P10" s="15">
        <f t="shared" si="1"/>
        <v>38186686.269349918</v>
      </c>
      <c r="Q10" s="15">
        <f t="shared" si="1"/>
        <v>97312791.964169681</v>
      </c>
      <c r="R10" s="26">
        <f>+H10/C10*100</f>
        <v>98.329005244483511</v>
      </c>
      <c r="S10" s="26">
        <f>((H10+I10)/(C10+D10))*100</f>
        <v>97.126233016165941</v>
      </c>
      <c r="T10" s="26">
        <f>((H10+I10+J10)/(C10+D10+E10))*100</f>
        <v>96.408543445828926</v>
      </c>
      <c r="U10" s="26">
        <f>+L10/G10*100</f>
        <v>96.14284339431984</v>
      </c>
    </row>
    <row r="11" spans="1:21" x14ac:dyDescent="0.2">
      <c r="C11" s="10"/>
      <c r="D11" s="10"/>
      <c r="E11" s="10"/>
      <c r="F11" s="10"/>
      <c r="G11" s="10"/>
      <c r="H11" s="10"/>
      <c r="I11" s="10"/>
      <c r="J11" s="10"/>
      <c r="K11" s="10"/>
      <c r="L11" s="10"/>
      <c r="M11" s="10"/>
      <c r="N11" s="10"/>
      <c r="O11" s="10"/>
      <c r="P11" s="10"/>
      <c r="Q11" s="10"/>
      <c r="R11" s="26"/>
      <c r="S11" s="26"/>
      <c r="T11" s="26"/>
      <c r="U11" s="26"/>
    </row>
    <row r="12" spans="1:21" x14ac:dyDescent="0.2">
      <c r="B12" s="16" t="s">
        <v>37</v>
      </c>
      <c r="C12" s="10">
        <v>3574118.8149999999</v>
      </c>
      <c r="D12" s="10">
        <v>4869638.3619999997</v>
      </c>
      <c r="E12" s="10">
        <v>4699453.2820000015</v>
      </c>
      <c r="F12" s="10">
        <v>7584207.2589999977</v>
      </c>
      <c r="G12" s="10">
        <f>SUM(C12:F12)</f>
        <v>20727417.717999998</v>
      </c>
      <c r="H12" s="10">
        <v>3554494.5268000001</v>
      </c>
      <c r="I12" s="10">
        <v>4681535.0509199994</v>
      </c>
      <c r="J12" s="10">
        <v>4531296.4698800016</v>
      </c>
      <c r="K12" s="10">
        <v>7495949.7067899965</v>
      </c>
      <c r="L12" s="10">
        <f>SUM(H12:K12)</f>
        <v>20263275.754389998</v>
      </c>
      <c r="M12" s="10">
        <f t="shared" ref="M12:P46" si="2">+C12-H12</f>
        <v>19624.288199999835</v>
      </c>
      <c r="N12" s="10">
        <f t="shared" si="2"/>
        <v>188103.31108000036</v>
      </c>
      <c r="O12" s="10">
        <f t="shared" si="2"/>
        <v>168156.8121199999</v>
      </c>
      <c r="P12" s="10">
        <f t="shared" si="2"/>
        <v>88257.552210001275</v>
      </c>
      <c r="Q12" s="10">
        <f>SUM(M12:P12)</f>
        <v>464141.96361000137</v>
      </c>
      <c r="R12" s="26">
        <f t="shared" ref="R12:R46" si="3">+H12/C12*100</f>
        <v>99.450933524715524</v>
      </c>
      <c r="S12" s="26">
        <f t="shared" ref="S12:S46" si="4">((H12+I12)/(C12+D12))*100</f>
        <v>97.539867680635936</v>
      </c>
      <c r="T12" s="26">
        <f t="shared" ref="T12:T46" si="5">((H12+I12+J12)/(C12+D12+E12))*100</f>
        <v>97.140086795592566</v>
      </c>
      <c r="U12" s="26">
        <f t="shared" ref="U12:U46" si="6">+L12/G12*100</f>
        <v>97.760734260655482</v>
      </c>
    </row>
    <row r="13" spans="1:21" x14ac:dyDescent="0.2">
      <c r="B13" s="16" t="s">
        <v>38</v>
      </c>
      <c r="C13" s="10">
        <v>1363837</v>
      </c>
      <c r="D13" s="10">
        <v>1415570.8489999999</v>
      </c>
      <c r="E13" s="10">
        <v>1545808.3510000003</v>
      </c>
      <c r="F13" s="10">
        <v>2196310.1919999998</v>
      </c>
      <c r="G13" s="10">
        <f t="shared" ref="G13:G46" si="7">SUM(C13:F13)</f>
        <v>6521526.392</v>
      </c>
      <c r="H13" s="10">
        <v>1132968.4925599999</v>
      </c>
      <c r="I13" s="10">
        <v>1263655.45991</v>
      </c>
      <c r="J13" s="10">
        <v>1225896.3359700004</v>
      </c>
      <c r="K13" s="10">
        <v>1722784.3902899995</v>
      </c>
      <c r="L13" s="10">
        <f t="shared" ref="L13:L46" si="8">SUM(H13:K13)</f>
        <v>5345304.6787299998</v>
      </c>
      <c r="M13" s="10">
        <f t="shared" si="2"/>
        <v>230868.50744000007</v>
      </c>
      <c r="N13" s="10">
        <f t="shared" si="2"/>
        <v>151915.38908999995</v>
      </c>
      <c r="O13" s="10">
        <f t="shared" si="2"/>
        <v>319912.01502999989</v>
      </c>
      <c r="P13" s="10">
        <f t="shared" si="2"/>
        <v>473525.80171000026</v>
      </c>
      <c r="Q13" s="10">
        <f t="shared" ref="Q13:Q46" si="9">SUM(M13:P13)</f>
        <v>1176221.7132700002</v>
      </c>
      <c r="R13" s="26">
        <f t="shared" si="3"/>
        <v>83.072133441166358</v>
      </c>
      <c r="S13" s="26">
        <f t="shared" si="4"/>
        <v>86.227861568869017</v>
      </c>
      <c r="T13" s="26">
        <f t="shared" si="5"/>
        <v>83.753507823262112</v>
      </c>
      <c r="U13" s="26">
        <f t="shared" si="6"/>
        <v>81.964012064524056</v>
      </c>
    </row>
    <row r="14" spans="1:21" x14ac:dyDescent="0.2">
      <c r="B14" s="16" t="s">
        <v>39</v>
      </c>
      <c r="C14" s="10">
        <v>122537.55499999999</v>
      </c>
      <c r="D14" s="10">
        <v>109248</v>
      </c>
      <c r="E14" s="10">
        <v>233684.43300000008</v>
      </c>
      <c r="F14" s="10">
        <v>223476.59799999994</v>
      </c>
      <c r="G14" s="10">
        <f t="shared" si="7"/>
        <v>688946.58600000001</v>
      </c>
      <c r="H14" s="10">
        <v>122516.85577000002</v>
      </c>
      <c r="I14" s="10">
        <v>107082.33627999997</v>
      </c>
      <c r="J14" s="10">
        <v>176285.30072000003</v>
      </c>
      <c r="K14" s="10">
        <v>206608.7000800001</v>
      </c>
      <c r="L14" s="10">
        <f t="shared" si="8"/>
        <v>612493.19285000011</v>
      </c>
      <c r="M14" s="10">
        <f t="shared" si="2"/>
        <v>20.699229999969248</v>
      </c>
      <c r="N14" s="10">
        <f t="shared" si="2"/>
        <v>2165.6637200000259</v>
      </c>
      <c r="O14" s="10">
        <f t="shared" si="2"/>
        <v>57399.132280000049</v>
      </c>
      <c r="P14" s="10">
        <f t="shared" si="2"/>
        <v>16867.897919999843</v>
      </c>
      <c r="Q14" s="10">
        <f t="shared" si="9"/>
        <v>76453.393149999887</v>
      </c>
      <c r="R14" s="26">
        <f t="shared" si="3"/>
        <v>99.983107848038941</v>
      </c>
      <c r="S14" s="26">
        <f t="shared" si="4"/>
        <v>99.056730282437158</v>
      </c>
      <c r="T14" s="26">
        <f t="shared" si="5"/>
        <v>87.198853467218584</v>
      </c>
      <c r="U14" s="26">
        <f t="shared" si="6"/>
        <v>88.902856229553933</v>
      </c>
    </row>
    <row r="15" spans="1:21" x14ac:dyDescent="0.2">
      <c r="B15" s="16" t="s">
        <v>40</v>
      </c>
      <c r="C15" s="10">
        <v>1521088.3640000001</v>
      </c>
      <c r="D15" s="10">
        <v>2026588.2784899999</v>
      </c>
      <c r="E15" s="10">
        <v>1877950.25819</v>
      </c>
      <c r="F15" s="10">
        <v>2789228.8370200004</v>
      </c>
      <c r="G15" s="10">
        <f t="shared" si="7"/>
        <v>8214855.7377000004</v>
      </c>
      <c r="H15" s="10">
        <v>1507395.3011799997</v>
      </c>
      <c r="I15" s="10">
        <v>2015978.4681899997</v>
      </c>
      <c r="J15" s="10">
        <v>1872691.1138599995</v>
      </c>
      <c r="K15" s="10">
        <v>2759942.350610001</v>
      </c>
      <c r="L15" s="10">
        <f t="shared" si="8"/>
        <v>8156007.2338399999</v>
      </c>
      <c r="M15" s="10">
        <f t="shared" si="2"/>
        <v>13693.062820000341</v>
      </c>
      <c r="N15" s="10">
        <f t="shared" si="2"/>
        <v>10609.810300000245</v>
      </c>
      <c r="O15" s="10">
        <f t="shared" si="2"/>
        <v>5259.1443300005049</v>
      </c>
      <c r="P15" s="10">
        <f t="shared" si="2"/>
        <v>29286.48640999943</v>
      </c>
      <c r="Q15" s="10">
        <f t="shared" si="9"/>
        <v>58848.503860000521</v>
      </c>
      <c r="R15" s="26">
        <f t="shared" si="3"/>
        <v>99.099785183814575</v>
      </c>
      <c r="S15" s="26">
        <f t="shared" si="4"/>
        <v>99.314963691196411</v>
      </c>
      <c r="T15" s="26">
        <f t="shared" si="5"/>
        <v>99.455140982025583</v>
      </c>
      <c r="U15" s="26">
        <f t="shared" si="6"/>
        <v>99.283633142942122</v>
      </c>
    </row>
    <row r="16" spans="1:21" x14ac:dyDescent="0.2">
      <c r="B16" s="16" t="s">
        <v>41</v>
      </c>
      <c r="C16" s="10">
        <v>7063936.6050000004</v>
      </c>
      <c r="D16" s="10">
        <v>7143377.7009299994</v>
      </c>
      <c r="E16" s="10">
        <v>15132339.997639999</v>
      </c>
      <c r="F16" s="10">
        <v>17494476.93533</v>
      </c>
      <c r="G16" s="10">
        <f t="shared" si="7"/>
        <v>46834131.238899998</v>
      </c>
      <c r="H16" s="10">
        <v>6701675.8947699992</v>
      </c>
      <c r="I16" s="10">
        <v>7048733.3386900006</v>
      </c>
      <c r="J16" s="10">
        <v>14584227.85183</v>
      </c>
      <c r="K16" s="10">
        <v>16309584.430259995</v>
      </c>
      <c r="L16" s="10">
        <f t="shared" si="8"/>
        <v>44644221.515549995</v>
      </c>
      <c r="M16" s="10">
        <f t="shared" si="2"/>
        <v>362260.71023000125</v>
      </c>
      <c r="N16" s="10">
        <f t="shared" si="2"/>
        <v>94644.362239998765</v>
      </c>
      <c r="O16" s="10">
        <f t="shared" si="2"/>
        <v>548112.14580999874</v>
      </c>
      <c r="P16" s="10">
        <f t="shared" si="2"/>
        <v>1184892.5050700046</v>
      </c>
      <c r="Q16" s="10">
        <f t="shared" si="9"/>
        <v>2189909.7233500034</v>
      </c>
      <c r="R16" s="26">
        <f t="shared" si="3"/>
        <v>94.871687976735444</v>
      </c>
      <c r="S16" s="26">
        <f t="shared" si="4"/>
        <v>96.784015172527774</v>
      </c>
      <c r="T16" s="26">
        <f t="shared" si="5"/>
        <v>96.574543081246503</v>
      </c>
      <c r="U16" s="26">
        <f t="shared" si="6"/>
        <v>95.324115841544454</v>
      </c>
    </row>
    <row r="17" spans="2:21" x14ac:dyDescent="0.2">
      <c r="B17" s="16" t="s">
        <v>336</v>
      </c>
      <c r="C17" s="10">
        <v>945383.16599999997</v>
      </c>
      <c r="D17" s="10">
        <v>888699.58999999985</v>
      </c>
      <c r="E17" s="10">
        <v>2259499.0060000001</v>
      </c>
      <c r="F17" s="10">
        <v>2431351.4550000001</v>
      </c>
      <c r="G17" s="10">
        <f t="shared" si="7"/>
        <v>6524933.2170000002</v>
      </c>
      <c r="H17" s="10">
        <v>881215.90165000013</v>
      </c>
      <c r="I17" s="10">
        <v>831049.37026999984</v>
      </c>
      <c r="J17" s="10">
        <v>872553.37121999986</v>
      </c>
      <c r="K17" s="10">
        <v>2030446.4172899998</v>
      </c>
      <c r="L17" s="10">
        <f t="shared" si="8"/>
        <v>4615265.0604299996</v>
      </c>
      <c r="M17" s="10">
        <f t="shared" si="2"/>
        <v>64167.264349999838</v>
      </c>
      <c r="N17" s="10">
        <f t="shared" si="2"/>
        <v>57650.219730000012</v>
      </c>
      <c r="O17" s="10">
        <f t="shared" si="2"/>
        <v>1386945.6347800002</v>
      </c>
      <c r="P17" s="10">
        <f t="shared" si="2"/>
        <v>400905.0377100003</v>
      </c>
      <c r="Q17" s="10">
        <f t="shared" si="9"/>
        <v>1909668.1565700003</v>
      </c>
      <c r="R17" s="26">
        <f t="shared" si="3"/>
        <v>93.212565374789008</v>
      </c>
      <c r="S17" s="26">
        <f t="shared" si="4"/>
        <v>93.358124998368396</v>
      </c>
      <c r="T17" s="26">
        <f t="shared" si="5"/>
        <v>63.143203029054327</v>
      </c>
      <c r="U17" s="26">
        <f t="shared" si="6"/>
        <v>70.732755523158929</v>
      </c>
    </row>
    <row r="18" spans="2:21" x14ac:dyDescent="0.2">
      <c r="B18" s="16" t="s">
        <v>42</v>
      </c>
      <c r="C18" s="10">
        <v>95472075.252349988</v>
      </c>
      <c r="D18" s="10">
        <v>152861563.82273</v>
      </c>
      <c r="E18" s="10">
        <v>105317785.64551991</v>
      </c>
      <c r="F18" s="10">
        <v>179123176.26073003</v>
      </c>
      <c r="G18" s="10">
        <f t="shared" si="7"/>
        <v>532774600.98132992</v>
      </c>
      <c r="H18" s="10">
        <v>95132621.913390011</v>
      </c>
      <c r="I18" s="10">
        <v>140765027.84168997</v>
      </c>
      <c r="J18" s="10">
        <v>104187140.89438003</v>
      </c>
      <c r="K18" s="10">
        <v>172603047.31081003</v>
      </c>
      <c r="L18" s="10">
        <f t="shared" si="8"/>
        <v>512687837.96027005</v>
      </c>
      <c r="M18" s="10">
        <f t="shared" si="2"/>
        <v>339453.33895997703</v>
      </c>
      <c r="N18" s="10">
        <f t="shared" si="2"/>
        <v>12096535.981040031</v>
      </c>
      <c r="O18" s="10">
        <f t="shared" si="2"/>
        <v>1130644.7511398792</v>
      </c>
      <c r="P18" s="10">
        <f t="shared" si="2"/>
        <v>6520128.9499199986</v>
      </c>
      <c r="Q18" s="10">
        <f t="shared" si="9"/>
        <v>20086763.021059886</v>
      </c>
      <c r="R18" s="26">
        <f t="shared" si="3"/>
        <v>99.644447511942374</v>
      </c>
      <c r="S18" s="26">
        <f t="shared" si="4"/>
        <v>94.992225231218015</v>
      </c>
      <c r="T18" s="26">
        <f t="shared" si="5"/>
        <v>96.16384011972859</v>
      </c>
      <c r="U18" s="26">
        <f t="shared" si="6"/>
        <v>96.229782166030148</v>
      </c>
    </row>
    <row r="19" spans="2:21" x14ac:dyDescent="0.2">
      <c r="B19" s="16" t="s">
        <v>43</v>
      </c>
      <c r="C19" s="10">
        <v>11838386.620640002</v>
      </c>
      <c r="D19" s="10">
        <v>16674774.537679996</v>
      </c>
      <c r="E19" s="10">
        <v>15118701.805000003</v>
      </c>
      <c r="F19" s="10">
        <v>21984291.835720003</v>
      </c>
      <c r="G19" s="10">
        <f t="shared" si="7"/>
        <v>65616154.799040005</v>
      </c>
      <c r="H19" s="10">
        <v>11641790.60139</v>
      </c>
      <c r="I19" s="10">
        <v>16371661.29411</v>
      </c>
      <c r="J19" s="10">
        <v>14567712.214450005</v>
      </c>
      <c r="K19" s="10">
        <v>20702302.913359985</v>
      </c>
      <c r="L19" s="10">
        <f t="shared" si="8"/>
        <v>63283467.023309991</v>
      </c>
      <c r="M19" s="10">
        <f t="shared" si="2"/>
        <v>196596.01925000176</v>
      </c>
      <c r="N19" s="10">
        <f t="shared" si="2"/>
        <v>303113.24356999621</v>
      </c>
      <c r="O19" s="10">
        <f t="shared" si="2"/>
        <v>550989.59054999799</v>
      </c>
      <c r="P19" s="10">
        <f t="shared" si="2"/>
        <v>1281988.9223600179</v>
      </c>
      <c r="Q19" s="10">
        <f t="shared" si="9"/>
        <v>2332687.7757300138</v>
      </c>
      <c r="R19" s="26">
        <f t="shared" si="3"/>
        <v>98.339334357375691</v>
      </c>
      <c r="S19" s="26">
        <f t="shared" si="4"/>
        <v>98.24744348742901</v>
      </c>
      <c r="T19" s="26">
        <f t="shared" si="5"/>
        <v>97.591900088581397</v>
      </c>
      <c r="U19" s="26">
        <f t="shared" si="6"/>
        <v>96.44494898722084</v>
      </c>
    </row>
    <row r="20" spans="2:21" x14ac:dyDescent="0.2">
      <c r="B20" s="16" t="s">
        <v>44</v>
      </c>
      <c r="C20" s="10">
        <v>494075.43099999998</v>
      </c>
      <c r="D20" s="10">
        <v>363381.34200000006</v>
      </c>
      <c r="E20" s="10">
        <v>825837.43200000003</v>
      </c>
      <c r="F20" s="10">
        <v>616702.58699999982</v>
      </c>
      <c r="G20" s="10">
        <f t="shared" si="7"/>
        <v>2299996.7919999999</v>
      </c>
      <c r="H20" s="10">
        <v>360798.80075000005</v>
      </c>
      <c r="I20" s="10">
        <v>300220.8243199999</v>
      </c>
      <c r="J20" s="10">
        <v>583138.89630000002</v>
      </c>
      <c r="K20" s="10">
        <v>513033.25446999981</v>
      </c>
      <c r="L20" s="10">
        <f t="shared" si="8"/>
        <v>1757191.7758399998</v>
      </c>
      <c r="M20" s="10">
        <f t="shared" si="2"/>
        <v>133276.63024999993</v>
      </c>
      <c r="N20" s="10">
        <f t="shared" si="2"/>
        <v>63160.517680000165</v>
      </c>
      <c r="O20" s="10">
        <f t="shared" si="2"/>
        <v>242698.53570000001</v>
      </c>
      <c r="P20" s="10">
        <f t="shared" si="2"/>
        <v>103669.33253000001</v>
      </c>
      <c r="Q20" s="10">
        <f t="shared" si="9"/>
        <v>542805.01616000012</v>
      </c>
      <c r="R20" s="26">
        <f t="shared" si="3"/>
        <v>73.025043973498057</v>
      </c>
      <c r="S20" s="26">
        <f t="shared" si="4"/>
        <v>77.090722924407984</v>
      </c>
      <c r="T20" s="26">
        <f t="shared" si="5"/>
        <v>73.912125264519631</v>
      </c>
      <c r="U20" s="26">
        <f t="shared" si="6"/>
        <v>76.399748988867273</v>
      </c>
    </row>
    <row r="21" spans="2:21" x14ac:dyDescent="0.2">
      <c r="B21" s="16" t="s">
        <v>45</v>
      </c>
      <c r="C21" s="10">
        <v>4428148.5920000002</v>
      </c>
      <c r="D21" s="10">
        <v>5825581.65099</v>
      </c>
      <c r="E21" s="10">
        <v>5585871.4811999984</v>
      </c>
      <c r="F21" s="10">
        <v>10491063.454999996</v>
      </c>
      <c r="G21" s="10">
        <f t="shared" si="7"/>
        <v>26330665.179189995</v>
      </c>
      <c r="H21" s="10">
        <v>4165140.7653399999</v>
      </c>
      <c r="I21" s="10">
        <v>5486391.4742299989</v>
      </c>
      <c r="J21" s="10">
        <v>5407569.2216800004</v>
      </c>
      <c r="K21" s="10">
        <v>9993485.5680999979</v>
      </c>
      <c r="L21" s="10">
        <f t="shared" si="8"/>
        <v>25052587.029349998</v>
      </c>
      <c r="M21" s="10">
        <f t="shared" si="2"/>
        <v>263007.82666000025</v>
      </c>
      <c r="N21" s="10">
        <f t="shared" si="2"/>
        <v>339190.17676000111</v>
      </c>
      <c r="O21" s="10">
        <f t="shared" si="2"/>
        <v>178302.25951999798</v>
      </c>
      <c r="P21" s="10">
        <f t="shared" si="2"/>
        <v>497577.88689999841</v>
      </c>
      <c r="Q21" s="10">
        <f t="shared" si="9"/>
        <v>1278078.1498399978</v>
      </c>
      <c r="R21" s="26">
        <f t="shared" si="3"/>
        <v>94.060546497126225</v>
      </c>
      <c r="S21" s="26">
        <f t="shared" si="4"/>
        <v>94.127034853177491</v>
      </c>
      <c r="T21" s="26">
        <f t="shared" si="5"/>
        <v>95.072475454051158</v>
      </c>
      <c r="U21" s="26">
        <f t="shared" si="6"/>
        <v>95.146046857752367</v>
      </c>
    </row>
    <row r="22" spans="2:21" x14ac:dyDescent="0.2">
      <c r="B22" s="16" t="s">
        <v>46</v>
      </c>
      <c r="C22" s="10">
        <v>4453131.8420000002</v>
      </c>
      <c r="D22" s="10">
        <v>4653056.7032999843</v>
      </c>
      <c r="E22" s="10">
        <v>5803414.7474599928</v>
      </c>
      <c r="F22" s="10">
        <v>6017800.3645999394</v>
      </c>
      <c r="G22" s="10">
        <f t="shared" si="7"/>
        <v>20927403.657359917</v>
      </c>
      <c r="H22" s="10">
        <v>4247622.1571199987</v>
      </c>
      <c r="I22" s="10">
        <v>4566092.6040400043</v>
      </c>
      <c r="J22" s="10">
        <v>5470753.1940700114</v>
      </c>
      <c r="K22" s="10">
        <v>5189253.712770028</v>
      </c>
      <c r="L22" s="10">
        <f t="shared" si="8"/>
        <v>19473721.668000042</v>
      </c>
      <c r="M22" s="10">
        <f t="shared" si="2"/>
        <v>205509.68488000147</v>
      </c>
      <c r="N22" s="10">
        <f t="shared" si="2"/>
        <v>86964.099259980023</v>
      </c>
      <c r="O22" s="10">
        <f t="shared" si="2"/>
        <v>332661.55338998139</v>
      </c>
      <c r="P22" s="10">
        <f t="shared" si="2"/>
        <v>828546.6518299114</v>
      </c>
      <c r="Q22" s="10">
        <f t="shared" si="9"/>
        <v>1453681.9893598743</v>
      </c>
      <c r="R22" s="26">
        <f t="shared" si="3"/>
        <v>95.385052763501776</v>
      </c>
      <c r="S22" s="26">
        <f t="shared" si="4"/>
        <v>96.78818659766344</v>
      </c>
      <c r="T22" s="26">
        <f t="shared" si="5"/>
        <v>95.807163173593452</v>
      </c>
      <c r="U22" s="26">
        <f t="shared" si="6"/>
        <v>93.053691642017753</v>
      </c>
    </row>
    <row r="23" spans="2:21" x14ac:dyDescent="0.2">
      <c r="B23" s="16" t="s">
        <v>47</v>
      </c>
      <c r="C23" s="10">
        <v>3833225.0410000002</v>
      </c>
      <c r="D23" s="10">
        <v>4260417.3140000002</v>
      </c>
      <c r="E23" s="10">
        <v>5523217.7809999995</v>
      </c>
      <c r="F23" s="10">
        <v>5531724.436999999</v>
      </c>
      <c r="G23" s="10">
        <f t="shared" si="7"/>
        <v>19148584.572999999</v>
      </c>
      <c r="H23" s="10">
        <v>2321226.0109999999</v>
      </c>
      <c r="I23" s="10">
        <v>4259785.7434900003</v>
      </c>
      <c r="J23" s="10">
        <v>4457063.513749999</v>
      </c>
      <c r="K23" s="10">
        <v>2052861.4707100019</v>
      </c>
      <c r="L23" s="10">
        <f t="shared" si="8"/>
        <v>13090936.738950001</v>
      </c>
      <c r="M23" s="10">
        <f t="shared" si="2"/>
        <v>1511999.0300000003</v>
      </c>
      <c r="N23" s="10">
        <f t="shared" si="2"/>
        <v>631.57050999999046</v>
      </c>
      <c r="O23" s="10">
        <f t="shared" si="2"/>
        <v>1066154.2672500005</v>
      </c>
      <c r="P23" s="10">
        <f t="shared" si="2"/>
        <v>3478862.9662899971</v>
      </c>
      <c r="Q23" s="10">
        <f t="shared" si="9"/>
        <v>6057647.8340499979</v>
      </c>
      <c r="R23" s="26">
        <f t="shared" si="3"/>
        <v>60.555432727592887</v>
      </c>
      <c r="S23" s="26">
        <f t="shared" si="4"/>
        <v>81.310879154728838</v>
      </c>
      <c r="T23" s="26">
        <f t="shared" si="5"/>
        <v>81.061824517516655</v>
      </c>
      <c r="U23" s="26">
        <f t="shared" si="6"/>
        <v>68.365036011113645</v>
      </c>
    </row>
    <row r="24" spans="2:21" x14ac:dyDescent="0.2">
      <c r="B24" s="16" t="s">
        <v>48</v>
      </c>
      <c r="C24" s="10">
        <v>16035769.19757</v>
      </c>
      <c r="D24" s="10">
        <v>22684452.637989994</v>
      </c>
      <c r="E24" s="10">
        <v>27618971.948130012</v>
      </c>
      <c r="F24" s="10">
        <v>39243873.40798001</v>
      </c>
      <c r="G24" s="10">
        <f t="shared" si="7"/>
        <v>105583067.19167002</v>
      </c>
      <c r="H24" s="10">
        <v>15468969.843879998</v>
      </c>
      <c r="I24" s="10">
        <v>22404779.585409999</v>
      </c>
      <c r="J24" s="10">
        <v>25286755.258109994</v>
      </c>
      <c r="K24" s="10">
        <v>38166488.700890012</v>
      </c>
      <c r="L24" s="10">
        <f t="shared" si="8"/>
        <v>101326993.38829</v>
      </c>
      <c r="M24" s="10">
        <f t="shared" si="2"/>
        <v>566799.35369000211</v>
      </c>
      <c r="N24" s="10">
        <f t="shared" si="2"/>
        <v>279673.05257999524</v>
      </c>
      <c r="O24" s="10">
        <f t="shared" si="2"/>
        <v>2332216.6900200173</v>
      </c>
      <c r="P24" s="10">
        <f t="shared" si="2"/>
        <v>1077384.7070899978</v>
      </c>
      <c r="Q24" s="10">
        <f t="shared" si="9"/>
        <v>4256073.8033800125</v>
      </c>
      <c r="R24" s="26">
        <f t="shared" si="3"/>
        <v>96.465405889130068</v>
      </c>
      <c r="S24" s="26">
        <f t="shared" si="4"/>
        <v>97.813875111912168</v>
      </c>
      <c r="T24" s="26">
        <f t="shared" si="5"/>
        <v>95.20842971553941</v>
      </c>
      <c r="U24" s="26">
        <f t="shared" si="6"/>
        <v>95.968980711979356</v>
      </c>
    </row>
    <row r="25" spans="2:21" x14ac:dyDescent="0.2">
      <c r="B25" s="16" t="s">
        <v>49</v>
      </c>
      <c r="C25" s="10">
        <v>1183826.4790000001</v>
      </c>
      <c r="D25" s="10">
        <v>930149.92000000016</v>
      </c>
      <c r="E25" s="10">
        <v>858551.19900000002</v>
      </c>
      <c r="F25" s="10">
        <v>1504189.7600000007</v>
      </c>
      <c r="G25" s="10">
        <f>SUM(C25:F25)</f>
        <v>4476717.3580000009</v>
      </c>
      <c r="H25" s="10">
        <v>1045854.29758</v>
      </c>
      <c r="I25" s="10">
        <v>678184.87562999991</v>
      </c>
      <c r="J25" s="10">
        <v>574149.85880999989</v>
      </c>
      <c r="K25" s="10">
        <v>971850.22306000069</v>
      </c>
      <c r="L25" s="10">
        <f>SUM(H25:K25)</f>
        <v>3270039.2550800005</v>
      </c>
      <c r="M25" s="10">
        <f>+C25-H25</f>
        <v>137972.18142000004</v>
      </c>
      <c r="N25" s="10">
        <f>+D25-I25</f>
        <v>251965.04437000025</v>
      </c>
      <c r="O25" s="10">
        <f>+E25-J25</f>
        <v>284401.34019000013</v>
      </c>
      <c r="P25" s="10">
        <f>+F25-K25</f>
        <v>532339.53694000002</v>
      </c>
      <c r="Q25" s="10">
        <f>SUM(M25:P25)</f>
        <v>1206678.1029200004</v>
      </c>
      <c r="R25" s="26">
        <f>+H25/C25*100</f>
        <v>88.345236074078386</v>
      </c>
      <c r="S25" s="26">
        <f t="shared" si="4"/>
        <v>81.554324543336577</v>
      </c>
      <c r="T25" s="26">
        <f t="shared" si="5"/>
        <v>77.31430428320617</v>
      </c>
      <c r="U25" s="26">
        <f t="shared" si="6"/>
        <v>73.045470454737611</v>
      </c>
    </row>
    <row r="26" spans="2:21" x14ac:dyDescent="0.2">
      <c r="B26" s="16" t="s">
        <v>50</v>
      </c>
      <c r="C26" s="10">
        <v>50676152.602160007</v>
      </c>
      <c r="D26" s="10">
        <v>68976262.602490008</v>
      </c>
      <c r="E26" s="10">
        <v>63727450.237459958</v>
      </c>
      <c r="F26" s="10">
        <v>95255006.076009959</v>
      </c>
      <c r="G26" s="10">
        <f t="shared" si="7"/>
        <v>278634871.51811993</v>
      </c>
      <c r="H26" s="10">
        <v>50356490.875079989</v>
      </c>
      <c r="I26" s="10">
        <v>68265326.498580009</v>
      </c>
      <c r="J26" s="10">
        <v>61638648.263850033</v>
      </c>
      <c r="K26" s="10">
        <v>92203747.502699941</v>
      </c>
      <c r="L26" s="10">
        <f t="shared" si="8"/>
        <v>272464213.14020997</v>
      </c>
      <c r="M26" s="10">
        <f t="shared" si="2"/>
        <v>319661.72708001733</v>
      </c>
      <c r="N26" s="10">
        <f t="shared" si="2"/>
        <v>710936.10390999913</v>
      </c>
      <c r="O26" s="10">
        <f t="shared" si="2"/>
        <v>2088801.9736099243</v>
      </c>
      <c r="P26" s="10">
        <f t="shared" si="2"/>
        <v>3051258.5733100176</v>
      </c>
      <c r="Q26" s="10">
        <f t="shared" si="9"/>
        <v>6170658.3779099584</v>
      </c>
      <c r="R26" s="26">
        <f t="shared" si="3"/>
        <v>99.369206795177277</v>
      </c>
      <c r="S26" s="26">
        <f t="shared" si="4"/>
        <v>99.138673607860468</v>
      </c>
      <c r="T26" s="26">
        <f t="shared" si="5"/>
        <v>98.298940945845175</v>
      </c>
      <c r="U26" s="26">
        <f t="shared" si="6"/>
        <v>97.78539622686506</v>
      </c>
    </row>
    <row r="27" spans="2:21" x14ac:dyDescent="0.2">
      <c r="B27" s="16" t="s">
        <v>51</v>
      </c>
      <c r="C27" s="10">
        <v>4464703.1739999996</v>
      </c>
      <c r="D27" s="10">
        <v>6198202.0760000004</v>
      </c>
      <c r="E27" s="10">
        <v>5520250.7854999993</v>
      </c>
      <c r="F27" s="10">
        <v>7364214.4960000012</v>
      </c>
      <c r="G27" s="10">
        <f t="shared" si="7"/>
        <v>23547370.531500001</v>
      </c>
      <c r="H27" s="10">
        <v>4370479.5208900003</v>
      </c>
      <c r="I27" s="10">
        <v>6063865.910790001</v>
      </c>
      <c r="J27" s="10">
        <v>5070963.1360799987</v>
      </c>
      <c r="K27" s="10">
        <v>6544417.0137299988</v>
      </c>
      <c r="L27" s="10">
        <f t="shared" si="8"/>
        <v>22049725.581489999</v>
      </c>
      <c r="M27" s="10">
        <f t="shared" si="2"/>
        <v>94223.653109999374</v>
      </c>
      <c r="N27" s="10">
        <f t="shared" si="2"/>
        <v>134336.16520999931</v>
      </c>
      <c r="O27" s="10">
        <f t="shared" si="2"/>
        <v>449287.64942000061</v>
      </c>
      <c r="P27" s="10">
        <f t="shared" si="2"/>
        <v>819797.48227000237</v>
      </c>
      <c r="Q27" s="10">
        <f t="shared" si="9"/>
        <v>1497644.9500100017</v>
      </c>
      <c r="R27" s="26">
        <f t="shared" si="3"/>
        <v>97.889587517067056</v>
      </c>
      <c r="S27" s="26">
        <f t="shared" si="4"/>
        <v>97.856495833347125</v>
      </c>
      <c r="T27" s="26">
        <f t="shared" si="5"/>
        <v>95.811401272699541</v>
      </c>
      <c r="U27" s="26">
        <f t="shared" si="6"/>
        <v>93.639863321441524</v>
      </c>
    </row>
    <row r="28" spans="2:21" x14ac:dyDescent="0.2">
      <c r="B28" s="6" t="s">
        <v>52</v>
      </c>
      <c r="C28" s="10">
        <v>2343006.9010000001</v>
      </c>
      <c r="D28" s="10">
        <v>2901039.0665499992</v>
      </c>
      <c r="E28" s="10">
        <v>4296016.9070000025</v>
      </c>
      <c r="F28" s="10">
        <v>6102088.1694999989</v>
      </c>
      <c r="G28" s="10">
        <f t="shared" si="7"/>
        <v>15642151.044050001</v>
      </c>
      <c r="H28" s="10">
        <v>2086407.3112300001</v>
      </c>
      <c r="I28" s="10">
        <v>2886403.1117499992</v>
      </c>
      <c r="J28" s="10">
        <v>3818640.4320700001</v>
      </c>
      <c r="K28" s="10">
        <v>5676549.875950003</v>
      </c>
      <c r="L28" s="10">
        <f t="shared" si="8"/>
        <v>14468000.731000002</v>
      </c>
      <c r="M28" s="10">
        <f t="shared" si="2"/>
        <v>256599.58976999996</v>
      </c>
      <c r="N28" s="10">
        <f t="shared" si="2"/>
        <v>14635.954799999949</v>
      </c>
      <c r="O28" s="10">
        <f t="shared" si="2"/>
        <v>477376.47493000235</v>
      </c>
      <c r="P28" s="10">
        <f t="shared" si="2"/>
        <v>425538.29354999587</v>
      </c>
      <c r="Q28" s="10">
        <f t="shared" si="9"/>
        <v>1174150.3130499981</v>
      </c>
      <c r="R28" s="26">
        <f t="shared" si="3"/>
        <v>89.048278532151031</v>
      </c>
      <c r="S28" s="26">
        <f t="shared" si="4"/>
        <v>94.827742810639009</v>
      </c>
      <c r="T28" s="26">
        <f t="shared" si="5"/>
        <v>92.152965558570145</v>
      </c>
      <c r="U28" s="26">
        <f t="shared" si="6"/>
        <v>92.493677437690863</v>
      </c>
    </row>
    <row r="29" spans="2:21" x14ac:dyDescent="0.2">
      <c r="B29" s="6" t="s">
        <v>53</v>
      </c>
      <c r="C29" s="10">
        <v>48096490.75592</v>
      </c>
      <c r="D29" s="10">
        <v>56803067.13663999</v>
      </c>
      <c r="E29" s="10">
        <v>76117958.436000004</v>
      </c>
      <c r="F29" s="10">
        <v>85805243.757799983</v>
      </c>
      <c r="G29" s="10">
        <f t="shared" si="7"/>
        <v>266822760.08635998</v>
      </c>
      <c r="H29" s="10">
        <v>47977019.669589996</v>
      </c>
      <c r="I29" s="10">
        <v>56269515.190979987</v>
      </c>
      <c r="J29" s="10">
        <v>75723606.453260034</v>
      </c>
      <c r="K29" s="10">
        <v>84909343.078339964</v>
      </c>
      <c r="L29" s="10">
        <f t="shared" si="8"/>
        <v>264879484.39216998</v>
      </c>
      <c r="M29" s="10">
        <f t="shared" si="2"/>
        <v>119471.08633000404</v>
      </c>
      <c r="N29" s="10">
        <f t="shared" si="2"/>
        <v>533551.94566000253</v>
      </c>
      <c r="O29" s="10">
        <f t="shared" si="2"/>
        <v>394351.98273997009</v>
      </c>
      <c r="P29" s="10">
        <f t="shared" si="2"/>
        <v>895900.67946001887</v>
      </c>
      <c r="Q29" s="10">
        <f t="shared" si="9"/>
        <v>1943275.6941899955</v>
      </c>
      <c r="R29" s="26">
        <f t="shared" si="3"/>
        <v>99.751601240647076</v>
      </c>
      <c r="S29" s="26">
        <f t="shared" si="4"/>
        <v>99.377477803425208</v>
      </c>
      <c r="T29" s="26">
        <f t="shared" si="5"/>
        <v>99.42139576546343</v>
      </c>
      <c r="U29" s="26">
        <f t="shared" si="6"/>
        <v>99.271697926533321</v>
      </c>
    </row>
    <row r="30" spans="2:21" x14ac:dyDescent="0.2">
      <c r="B30" s="6" t="s">
        <v>54</v>
      </c>
      <c r="C30" s="10">
        <v>125069408.16296999</v>
      </c>
      <c r="D30" s="10">
        <v>103720359.52913003</v>
      </c>
      <c r="E30" s="10">
        <v>164057653.66545996</v>
      </c>
      <c r="F30" s="10">
        <v>254678616.59573001</v>
      </c>
      <c r="G30" s="10">
        <f t="shared" si="7"/>
        <v>647526037.95328999</v>
      </c>
      <c r="H30" s="10">
        <v>124838770.85425</v>
      </c>
      <c r="I30" s="10">
        <v>102824416.52355997</v>
      </c>
      <c r="J30" s="10">
        <v>163606157.46848002</v>
      </c>
      <c r="K30" s="10">
        <v>250263334.08554006</v>
      </c>
      <c r="L30" s="10">
        <f t="shared" si="8"/>
        <v>641532678.93183005</v>
      </c>
      <c r="M30" s="10">
        <f t="shared" si="2"/>
        <v>230637.30871999264</v>
      </c>
      <c r="N30" s="10">
        <f t="shared" si="2"/>
        <v>895943.00557005405</v>
      </c>
      <c r="O30" s="10">
        <f t="shared" si="2"/>
        <v>451496.19697993994</v>
      </c>
      <c r="P30" s="10">
        <f t="shared" si="2"/>
        <v>4415282.5101899505</v>
      </c>
      <c r="Q30" s="10">
        <f t="shared" si="9"/>
        <v>5993359.0214599371</v>
      </c>
      <c r="R30" s="26">
        <f t="shared" si="3"/>
        <v>99.815592548083814</v>
      </c>
      <c r="S30" s="26">
        <f t="shared" si="4"/>
        <v>99.507591477689601</v>
      </c>
      <c r="T30" s="26">
        <f t="shared" si="5"/>
        <v>99.598297856756531</v>
      </c>
      <c r="U30" s="26">
        <f t="shared" si="6"/>
        <v>99.074421927432638</v>
      </c>
    </row>
    <row r="31" spans="2:21" x14ac:dyDescent="0.2">
      <c r="B31" s="6" t="s">
        <v>55</v>
      </c>
      <c r="C31" s="10">
        <v>5069273.1749999998</v>
      </c>
      <c r="D31" s="10">
        <v>4711534.426</v>
      </c>
      <c r="E31" s="10">
        <v>7956834.3619999997</v>
      </c>
      <c r="F31" s="10">
        <v>5987621.4609999992</v>
      </c>
      <c r="G31" s="10">
        <f t="shared" si="7"/>
        <v>23725263.423999999</v>
      </c>
      <c r="H31" s="10">
        <v>4870502.0774400001</v>
      </c>
      <c r="I31" s="10">
        <v>4646809.5562000005</v>
      </c>
      <c r="J31" s="10">
        <v>7300512.9413400013</v>
      </c>
      <c r="K31" s="10">
        <v>5625717.4506599978</v>
      </c>
      <c r="L31" s="10">
        <f t="shared" si="8"/>
        <v>22443542.02564</v>
      </c>
      <c r="M31" s="10">
        <f t="shared" si="2"/>
        <v>198771.09755999967</v>
      </c>
      <c r="N31" s="10">
        <f t="shared" si="2"/>
        <v>64724.86979999952</v>
      </c>
      <c r="O31" s="10">
        <f t="shared" si="2"/>
        <v>656321.42065999843</v>
      </c>
      <c r="P31" s="10">
        <f t="shared" si="2"/>
        <v>361904.01034000143</v>
      </c>
      <c r="Q31" s="10">
        <f t="shared" si="9"/>
        <v>1281721.3983599991</v>
      </c>
      <c r="R31" s="26">
        <f t="shared" si="3"/>
        <v>96.078903410842528</v>
      </c>
      <c r="S31" s="26">
        <f t="shared" si="4"/>
        <v>97.305989667631749</v>
      </c>
      <c r="T31" s="26">
        <f t="shared" si="5"/>
        <v>94.814319795502129</v>
      </c>
      <c r="U31" s="26">
        <f t="shared" si="6"/>
        <v>94.597651560473565</v>
      </c>
    </row>
    <row r="32" spans="2:21" x14ac:dyDescent="0.2">
      <c r="B32" s="6" t="s">
        <v>56</v>
      </c>
      <c r="C32" s="10">
        <v>26180293.585999999</v>
      </c>
      <c r="D32" s="10">
        <v>26980502.880760003</v>
      </c>
      <c r="E32" s="10">
        <v>41153793.670999996</v>
      </c>
      <c r="F32" s="10">
        <v>48317012.492899999</v>
      </c>
      <c r="G32" s="10">
        <f t="shared" si="7"/>
        <v>142631602.63066</v>
      </c>
      <c r="H32" s="10">
        <v>24720755.870050002</v>
      </c>
      <c r="I32" s="10">
        <v>25225186.486809995</v>
      </c>
      <c r="J32" s="10">
        <v>38636910.099700004</v>
      </c>
      <c r="K32" s="10">
        <v>45404719.31663999</v>
      </c>
      <c r="L32" s="10">
        <f t="shared" si="8"/>
        <v>133987571.77319999</v>
      </c>
      <c r="M32" s="10">
        <f t="shared" si="2"/>
        <v>1459537.7159499973</v>
      </c>
      <c r="N32" s="10">
        <f t="shared" si="2"/>
        <v>1755316.3939500079</v>
      </c>
      <c r="O32" s="10">
        <f t="shared" si="2"/>
        <v>2516883.5712999925</v>
      </c>
      <c r="P32" s="10">
        <f t="shared" si="2"/>
        <v>2912293.1762600094</v>
      </c>
      <c r="Q32" s="10">
        <f t="shared" si="9"/>
        <v>8644030.8574600071</v>
      </c>
      <c r="R32" s="26">
        <f t="shared" si="3"/>
        <v>94.425052144065759</v>
      </c>
      <c r="S32" s="26">
        <f t="shared" si="4"/>
        <v>93.952584754989203</v>
      </c>
      <c r="T32" s="26">
        <f t="shared" si="5"/>
        <v>93.922745491627566</v>
      </c>
      <c r="U32" s="26">
        <f t="shared" si="6"/>
        <v>93.939610368227122</v>
      </c>
    </row>
    <row r="33" spans="1:21" x14ac:dyDescent="0.2">
      <c r="B33" s="6" t="s">
        <v>57</v>
      </c>
      <c r="C33" s="10">
        <v>607236.826</v>
      </c>
      <c r="D33" s="10">
        <v>817441.64799999993</v>
      </c>
      <c r="E33" s="10">
        <v>1025491.0079999999</v>
      </c>
      <c r="F33" s="10">
        <v>1694039.2159999995</v>
      </c>
      <c r="G33" s="10">
        <f t="shared" si="7"/>
        <v>4144208.6979999994</v>
      </c>
      <c r="H33" s="10">
        <v>588592.76138000004</v>
      </c>
      <c r="I33" s="10">
        <v>732335.55844999989</v>
      </c>
      <c r="J33" s="10">
        <v>665316.93402000004</v>
      </c>
      <c r="K33" s="10">
        <v>1197986.3104500002</v>
      </c>
      <c r="L33" s="10">
        <f t="shared" si="8"/>
        <v>3184231.5643000002</v>
      </c>
      <c r="M33" s="10">
        <f t="shared" si="2"/>
        <v>18644.064619999961</v>
      </c>
      <c r="N33" s="10">
        <f t="shared" si="2"/>
        <v>85106.089550000033</v>
      </c>
      <c r="O33" s="10">
        <f t="shared" si="2"/>
        <v>360174.07397999987</v>
      </c>
      <c r="P33" s="10">
        <f t="shared" si="2"/>
        <v>496052.90554999933</v>
      </c>
      <c r="Q33" s="10">
        <f t="shared" si="9"/>
        <v>959977.13369999919</v>
      </c>
      <c r="R33" s="26">
        <f t="shared" si="3"/>
        <v>96.92968808515576</v>
      </c>
      <c r="S33" s="26">
        <f t="shared" si="4"/>
        <v>92.717644292139425</v>
      </c>
      <c r="T33" s="26">
        <f t="shared" si="5"/>
        <v>81.065627028734667</v>
      </c>
      <c r="U33" s="26">
        <f t="shared" si="6"/>
        <v>76.835695215752878</v>
      </c>
    </row>
    <row r="34" spans="1:21" x14ac:dyDescent="0.2">
      <c r="B34" s="6" t="s">
        <v>58</v>
      </c>
      <c r="C34" s="10">
        <v>1154805.2660000001</v>
      </c>
      <c r="D34" s="10">
        <v>4770512.15362</v>
      </c>
      <c r="E34" s="10">
        <v>8784822.9670899995</v>
      </c>
      <c r="F34" s="10">
        <v>5185125.7630000003</v>
      </c>
      <c r="G34" s="10">
        <f t="shared" si="7"/>
        <v>19895266.14971</v>
      </c>
      <c r="H34" s="10">
        <v>1134868.1435999998</v>
      </c>
      <c r="I34" s="10">
        <v>4541651.2024000008</v>
      </c>
      <c r="J34" s="10">
        <v>8182722.2358399983</v>
      </c>
      <c r="K34" s="10">
        <v>4892472.4902299996</v>
      </c>
      <c r="L34" s="10">
        <f t="shared" si="8"/>
        <v>18751714.072069999</v>
      </c>
      <c r="M34" s="10">
        <f t="shared" si="2"/>
        <v>19937.122400000226</v>
      </c>
      <c r="N34" s="10">
        <f t="shared" si="2"/>
        <v>228860.95121999923</v>
      </c>
      <c r="O34" s="10">
        <f t="shared" si="2"/>
        <v>602100.73125000112</v>
      </c>
      <c r="P34" s="10">
        <f t="shared" si="2"/>
        <v>292653.27277000062</v>
      </c>
      <c r="Q34" s="10">
        <f t="shared" si="9"/>
        <v>1143552.0776400012</v>
      </c>
      <c r="R34" s="26">
        <f t="shared" si="3"/>
        <v>98.273551135676911</v>
      </c>
      <c r="S34" s="26">
        <f t="shared" si="4"/>
        <v>95.80110134190997</v>
      </c>
      <c r="T34" s="26">
        <f t="shared" si="5"/>
        <v>94.215562989196542</v>
      </c>
      <c r="U34" s="26">
        <f t="shared" si="6"/>
        <v>94.252139835502177</v>
      </c>
    </row>
    <row r="35" spans="1:21" x14ac:dyDescent="0.2">
      <c r="B35" s="6" t="s">
        <v>59</v>
      </c>
      <c r="C35" s="10">
        <v>7961046.2209999999</v>
      </c>
      <c r="D35" s="10">
        <v>9366651.7595999986</v>
      </c>
      <c r="E35" s="10">
        <v>15729476.001109999</v>
      </c>
      <c r="F35" s="10">
        <v>19967309.557909999</v>
      </c>
      <c r="G35" s="10">
        <f t="shared" si="7"/>
        <v>53024483.539619997</v>
      </c>
      <c r="H35" s="10">
        <v>7943894.4730400005</v>
      </c>
      <c r="I35" s="10">
        <v>8826348.61369</v>
      </c>
      <c r="J35" s="10">
        <v>11264721.445540002</v>
      </c>
      <c r="K35" s="10">
        <v>18652078.48</v>
      </c>
      <c r="L35" s="10">
        <f t="shared" si="8"/>
        <v>46687043.012270004</v>
      </c>
      <c r="M35" s="10">
        <f t="shared" si="2"/>
        <v>17151.747959999368</v>
      </c>
      <c r="N35" s="10">
        <f t="shared" si="2"/>
        <v>540303.14590999857</v>
      </c>
      <c r="O35" s="10">
        <f t="shared" si="2"/>
        <v>4464754.5555699971</v>
      </c>
      <c r="P35" s="10">
        <f t="shared" si="2"/>
        <v>1315231.0779099986</v>
      </c>
      <c r="Q35" s="10">
        <f t="shared" si="9"/>
        <v>6337440.5273499936</v>
      </c>
      <c r="R35" s="26">
        <f t="shared" si="3"/>
        <v>99.784554096486005</v>
      </c>
      <c r="S35" s="26">
        <f t="shared" si="4"/>
        <v>96.782868131161308</v>
      </c>
      <c r="T35" s="26">
        <f t="shared" si="5"/>
        <v>84.807505165992993</v>
      </c>
      <c r="U35" s="26">
        <f t="shared" si="6"/>
        <v>88.048086272043278</v>
      </c>
    </row>
    <row r="36" spans="1:21" x14ac:dyDescent="0.2">
      <c r="B36" s="17" t="s">
        <v>60</v>
      </c>
      <c r="C36" s="10">
        <v>1337025.7590000001</v>
      </c>
      <c r="D36" s="10">
        <v>2083860.75807</v>
      </c>
      <c r="E36" s="10">
        <v>2265266.6320400005</v>
      </c>
      <c r="F36" s="10">
        <v>3476929.159</v>
      </c>
      <c r="G36" s="10">
        <f t="shared" si="7"/>
        <v>9163082.3081100006</v>
      </c>
      <c r="H36" s="10">
        <v>1297791.4149499999</v>
      </c>
      <c r="I36" s="10">
        <v>1632577.6491499993</v>
      </c>
      <c r="J36" s="10">
        <v>1606082.1122700004</v>
      </c>
      <c r="K36" s="10">
        <v>1933132.6378700007</v>
      </c>
      <c r="L36" s="10">
        <f t="shared" si="8"/>
        <v>6469583.8142400002</v>
      </c>
      <c r="M36" s="10">
        <f t="shared" si="2"/>
        <v>39234.344050000189</v>
      </c>
      <c r="N36" s="10">
        <f t="shared" si="2"/>
        <v>451283.10892000073</v>
      </c>
      <c r="O36" s="10">
        <f t="shared" si="2"/>
        <v>659184.51977000013</v>
      </c>
      <c r="P36" s="10">
        <f t="shared" si="2"/>
        <v>1543796.5211299993</v>
      </c>
      <c r="Q36" s="10">
        <f t="shared" si="9"/>
        <v>2693498.4938700004</v>
      </c>
      <c r="R36" s="26">
        <f t="shared" si="3"/>
        <v>97.065550623396774</v>
      </c>
      <c r="S36" s="26">
        <f t="shared" si="4"/>
        <v>85.661101281134265</v>
      </c>
      <c r="T36" s="26">
        <f t="shared" si="5"/>
        <v>79.780671702098758</v>
      </c>
      <c r="U36" s="26">
        <f t="shared" si="6"/>
        <v>70.604885961942571</v>
      </c>
    </row>
    <row r="37" spans="1:21" x14ac:dyDescent="0.2">
      <c r="B37" s="6" t="s">
        <v>61</v>
      </c>
      <c r="C37" s="10">
        <v>299320.76400000002</v>
      </c>
      <c r="D37" s="10">
        <v>363434.03699999995</v>
      </c>
      <c r="E37" s="10">
        <v>428180.40599999996</v>
      </c>
      <c r="F37" s="10">
        <v>516268.99200000009</v>
      </c>
      <c r="G37" s="10">
        <f t="shared" si="7"/>
        <v>1607204.199</v>
      </c>
      <c r="H37" s="10">
        <v>264088.54475</v>
      </c>
      <c r="I37" s="10">
        <v>351981.87742000003</v>
      </c>
      <c r="J37" s="10">
        <v>336531.44036000001</v>
      </c>
      <c r="K37" s="10">
        <v>447380.91405000002</v>
      </c>
      <c r="L37" s="10">
        <f t="shared" si="8"/>
        <v>1399982.7765800001</v>
      </c>
      <c r="M37" s="10">
        <f t="shared" si="2"/>
        <v>35232.219250000024</v>
      </c>
      <c r="N37" s="10">
        <f t="shared" si="2"/>
        <v>11452.15957999992</v>
      </c>
      <c r="O37" s="10">
        <f t="shared" si="2"/>
        <v>91648.965639999951</v>
      </c>
      <c r="P37" s="10">
        <f t="shared" si="2"/>
        <v>68888.077950000064</v>
      </c>
      <c r="Q37" s="10">
        <f t="shared" si="9"/>
        <v>207221.42241999996</v>
      </c>
      <c r="R37" s="26">
        <f t="shared" si="3"/>
        <v>88.229276586371398</v>
      </c>
      <c r="S37" s="26">
        <f t="shared" si="4"/>
        <v>92.956010464268218</v>
      </c>
      <c r="T37" s="26">
        <f t="shared" si="5"/>
        <v>87.319746985670449</v>
      </c>
      <c r="U37" s="26">
        <f t="shared" si="6"/>
        <v>87.106714719328579</v>
      </c>
    </row>
    <row r="38" spans="1:21" x14ac:dyDescent="0.2">
      <c r="B38" s="6" t="s">
        <v>62</v>
      </c>
      <c r="C38" s="10">
        <v>18041438.909770001</v>
      </c>
      <c r="D38" s="10">
        <v>6731797.8315099962</v>
      </c>
      <c r="E38" s="10">
        <v>28467420.316450007</v>
      </c>
      <c r="F38" s="10">
        <v>15875309.462870002</v>
      </c>
      <c r="G38" s="10">
        <f t="shared" si="7"/>
        <v>69115966.520600006</v>
      </c>
      <c r="H38" s="10">
        <v>17616662.988699999</v>
      </c>
      <c r="I38" s="10">
        <v>6551846.5793800019</v>
      </c>
      <c r="J38" s="10">
        <v>20336322.166779995</v>
      </c>
      <c r="K38" s="10">
        <v>11354942.068120003</v>
      </c>
      <c r="L38" s="10">
        <f t="shared" si="8"/>
        <v>55859773.802979998</v>
      </c>
      <c r="M38" s="10">
        <f t="shared" si="2"/>
        <v>424775.92107000202</v>
      </c>
      <c r="N38" s="10">
        <f t="shared" si="2"/>
        <v>179951.25212999433</v>
      </c>
      <c r="O38" s="10">
        <f t="shared" si="2"/>
        <v>8131098.1496700123</v>
      </c>
      <c r="P38" s="10">
        <f t="shared" si="2"/>
        <v>4520367.394749999</v>
      </c>
      <c r="Q38" s="10">
        <f t="shared" si="9"/>
        <v>13256192.717620008</v>
      </c>
      <c r="R38" s="26">
        <f t="shared" si="3"/>
        <v>97.645554086930545</v>
      </c>
      <c r="S38" s="26">
        <f t="shared" si="4"/>
        <v>97.558949686246166</v>
      </c>
      <c r="T38" s="26">
        <f t="shared" si="5"/>
        <v>83.591815342553787</v>
      </c>
      <c r="U38" s="26">
        <f t="shared" si="6"/>
        <v>80.820361220487314</v>
      </c>
    </row>
    <row r="39" spans="1:21" x14ac:dyDescent="0.2">
      <c r="B39" s="6" t="s">
        <v>63</v>
      </c>
      <c r="C39" s="10">
        <v>967.5</v>
      </c>
      <c r="D39" s="10">
        <v>1289.8789999999999</v>
      </c>
      <c r="E39" s="10">
        <v>833</v>
      </c>
      <c r="F39" s="10">
        <v>1169</v>
      </c>
      <c r="G39" s="10">
        <f>SUM(C39:F39)</f>
        <v>4259.3789999999999</v>
      </c>
      <c r="H39" s="10">
        <v>854.92930999999999</v>
      </c>
      <c r="I39" s="10">
        <v>1278.7586400000005</v>
      </c>
      <c r="J39" s="10">
        <v>778.70092999999952</v>
      </c>
      <c r="K39" s="10">
        <v>784.34652000000006</v>
      </c>
      <c r="L39" s="10">
        <f>SUM(H39:K39)</f>
        <v>3696.7354</v>
      </c>
      <c r="M39" s="10">
        <f>+C39-H39</f>
        <v>112.57069000000001</v>
      </c>
      <c r="N39" s="10">
        <f>+D39-I39</f>
        <v>11.120359999999437</v>
      </c>
      <c r="O39" s="10">
        <f>+E39-J39</f>
        <v>54.299070000000484</v>
      </c>
      <c r="P39" s="10">
        <f>+F39-K39</f>
        <v>384.65347999999994</v>
      </c>
      <c r="Q39" s="10">
        <f>SUM(M39:P39)</f>
        <v>562.64359999999988</v>
      </c>
      <c r="R39" s="26">
        <f>+H39/C39*100</f>
        <v>88.36478656330749</v>
      </c>
      <c r="S39" s="26">
        <f t="shared" si="4"/>
        <v>94.520590029410229</v>
      </c>
      <c r="T39" s="26">
        <f t="shared" si="5"/>
        <v>94.240508364831626</v>
      </c>
      <c r="U39" s="26">
        <f t="shared" si="6"/>
        <v>86.790478142471002</v>
      </c>
    </row>
    <row r="40" spans="1:21" x14ac:dyDescent="0.2">
      <c r="B40" s="6" t="s">
        <v>64</v>
      </c>
      <c r="C40" s="10">
        <v>7181908.7869999995</v>
      </c>
      <c r="D40" s="10">
        <v>9606732.1900000013</v>
      </c>
      <c r="E40" s="10">
        <v>11215515.143999998</v>
      </c>
      <c r="F40" s="10">
        <v>10616364.68</v>
      </c>
      <c r="G40" s="10">
        <f t="shared" si="7"/>
        <v>38620520.800999999</v>
      </c>
      <c r="H40" s="10">
        <v>6980076.4819299998</v>
      </c>
      <c r="I40" s="10">
        <v>9604330.3715400025</v>
      </c>
      <c r="J40" s="10">
        <v>11213167.244119998</v>
      </c>
      <c r="K40" s="10">
        <v>10365093.307380006</v>
      </c>
      <c r="L40" s="10">
        <f t="shared" si="8"/>
        <v>38162667.404970005</v>
      </c>
      <c r="M40" s="10">
        <f t="shared" si="2"/>
        <v>201832.30506999977</v>
      </c>
      <c r="N40" s="10">
        <f t="shared" si="2"/>
        <v>2401.8184599988163</v>
      </c>
      <c r="O40" s="10">
        <f t="shared" si="2"/>
        <v>2347.8998799994588</v>
      </c>
      <c r="P40" s="10">
        <f t="shared" si="2"/>
        <v>251271.37261999398</v>
      </c>
      <c r="Q40" s="10">
        <f t="shared" si="9"/>
        <v>457853.39602999203</v>
      </c>
      <c r="R40" s="26">
        <f t="shared" si="3"/>
        <v>97.189712219189744</v>
      </c>
      <c r="S40" s="26">
        <f t="shared" si="4"/>
        <v>98.783498177072246</v>
      </c>
      <c r="T40" s="26">
        <f t="shared" si="5"/>
        <v>99.262316555737641</v>
      </c>
      <c r="U40" s="26">
        <f t="shared" si="6"/>
        <v>98.814481559197048</v>
      </c>
    </row>
    <row r="41" spans="1:21" x14ac:dyDescent="0.2">
      <c r="B41" s="6" t="s">
        <v>65</v>
      </c>
      <c r="C41" s="10">
        <v>255229.26199999999</v>
      </c>
      <c r="D41" s="10">
        <v>463358.55299999996</v>
      </c>
      <c r="E41" s="10">
        <v>501035.34100000001</v>
      </c>
      <c r="F41" s="10">
        <v>464680.52199999988</v>
      </c>
      <c r="G41" s="10">
        <f t="shared" si="7"/>
        <v>1684303.6779999998</v>
      </c>
      <c r="H41" s="10">
        <v>255228.88334000003</v>
      </c>
      <c r="I41" s="10">
        <v>462817.25989999983</v>
      </c>
      <c r="J41" s="10">
        <v>500137.12785000028</v>
      </c>
      <c r="K41" s="10">
        <v>462748.74829999986</v>
      </c>
      <c r="L41" s="10">
        <f t="shared" si="8"/>
        <v>1680932.01939</v>
      </c>
      <c r="M41" s="10">
        <f t="shared" si="2"/>
        <v>0.37865999995847233</v>
      </c>
      <c r="N41" s="10">
        <f t="shared" si="2"/>
        <v>541.29310000012629</v>
      </c>
      <c r="O41" s="10">
        <f t="shared" si="2"/>
        <v>898.21314999973401</v>
      </c>
      <c r="P41" s="10">
        <f t="shared" si="2"/>
        <v>1931.7737000000197</v>
      </c>
      <c r="Q41" s="10">
        <f t="shared" si="9"/>
        <v>3371.6586099998385</v>
      </c>
      <c r="R41" s="26">
        <f t="shared" si="3"/>
        <v>99.999851639268556</v>
      </c>
      <c r="S41" s="26">
        <f t="shared" si="4"/>
        <v>99.924619963114722</v>
      </c>
      <c r="T41" s="26">
        <f t="shared" si="5"/>
        <v>99.881940179397532</v>
      </c>
      <c r="U41" s="26">
        <f t="shared" si="6"/>
        <v>99.799818841813405</v>
      </c>
    </row>
    <row r="42" spans="1:21" x14ac:dyDescent="0.2">
      <c r="B42" s="6" t="s">
        <v>66</v>
      </c>
      <c r="C42" s="10">
        <v>2290970.38</v>
      </c>
      <c r="D42" s="10">
        <v>3241188.983</v>
      </c>
      <c r="E42" s="10">
        <v>2744031.4510000004</v>
      </c>
      <c r="F42" s="10">
        <v>3362195.5479999995</v>
      </c>
      <c r="G42" s="10">
        <f t="shared" si="7"/>
        <v>11638386.362</v>
      </c>
      <c r="H42" s="10">
        <v>2288028.91653</v>
      </c>
      <c r="I42" s="10">
        <v>3241106.2868600003</v>
      </c>
      <c r="J42" s="10">
        <v>2722201.5677499995</v>
      </c>
      <c r="K42" s="10">
        <v>3343526.7120699994</v>
      </c>
      <c r="L42" s="10">
        <f t="shared" si="8"/>
        <v>11594863.483209999</v>
      </c>
      <c r="M42" s="10">
        <f t="shared" si="2"/>
        <v>2941.4634699998423</v>
      </c>
      <c r="N42" s="10">
        <f t="shared" si="2"/>
        <v>82.69613999966532</v>
      </c>
      <c r="O42" s="10">
        <f t="shared" si="2"/>
        <v>21829.883250000887</v>
      </c>
      <c r="P42" s="10">
        <f t="shared" si="2"/>
        <v>18668.835930000059</v>
      </c>
      <c r="Q42" s="10">
        <f t="shared" si="9"/>
        <v>43522.878790000454</v>
      </c>
      <c r="R42" s="26">
        <f t="shared" si="3"/>
        <v>99.871606219980904</v>
      </c>
      <c r="S42" s="26">
        <f t="shared" si="4"/>
        <v>99.945334915146773</v>
      </c>
      <c r="T42" s="26">
        <f t="shared" si="5"/>
        <v>99.699692244674225</v>
      </c>
      <c r="U42" s="26">
        <f t="shared" si="6"/>
        <v>99.626040265065399</v>
      </c>
    </row>
    <row r="43" spans="1:21" x14ac:dyDescent="0.2">
      <c r="B43" s="6" t="s">
        <v>67</v>
      </c>
      <c r="C43" s="10">
        <v>1782115.8219999999</v>
      </c>
      <c r="D43" s="10">
        <v>5967132.3890000004</v>
      </c>
      <c r="E43" s="10">
        <v>2517562.6729999995</v>
      </c>
      <c r="F43" s="10">
        <v>1765637.5329999998</v>
      </c>
      <c r="G43" s="10">
        <f t="shared" si="7"/>
        <v>12032448.416999999</v>
      </c>
      <c r="H43" s="10">
        <v>1780430.4042</v>
      </c>
      <c r="I43" s="10">
        <v>5967132.0846500006</v>
      </c>
      <c r="J43" s="10">
        <v>2517549.0998399993</v>
      </c>
      <c r="K43" s="10">
        <v>1761757.7328499984</v>
      </c>
      <c r="L43" s="10">
        <f t="shared" si="8"/>
        <v>12026869.321539998</v>
      </c>
      <c r="M43" s="10">
        <f t="shared" si="2"/>
        <v>1685.4177999999374</v>
      </c>
      <c r="N43" s="10">
        <f t="shared" si="2"/>
        <v>0.30434999987483025</v>
      </c>
      <c r="O43" s="10">
        <f t="shared" si="2"/>
        <v>13.573160000145435</v>
      </c>
      <c r="P43" s="10">
        <f t="shared" si="2"/>
        <v>3879.8001500014216</v>
      </c>
      <c r="Q43" s="10">
        <f t="shared" si="9"/>
        <v>5579.0954600013793</v>
      </c>
      <c r="R43" s="26">
        <f t="shared" si="3"/>
        <v>99.905426023427111</v>
      </c>
      <c r="S43" s="26">
        <f t="shared" si="4"/>
        <v>99.978246636265865</v>
      </c>
      <c r="T43" s="26">
        <f t="shared" si="5"/>
        <v>99.983448654804306</v>
      </c>
      <c r="U43" s="26">
        <f t="shared" si="6"/>
        <v>99.953632916039609</v>
      </c>
    </row>
    <row r="44" spans="1:21" x14ac:dyDescent="0.2">
      <c r="B44" s="6" t="s">
        <v>68</v>
      </c>
      <c r="C44" s="10">
        <v>563625.35699999996</v>
      </c>
      <c r="D44" s="10">
        <v>768708.28599999996</v>
      </c>
      <c r="E44" s="10">
        <v>1471477.058</v>
      </c>
      <c r="F44" s="10">
        <v>1612707.4449999998</v>
      </c>
      <c r="G44" s="10">
        <f t="shared" si="7"/>
        <v>4416518.1459999997</v>
      </c>
      <c r="H44" s="10">
        <v>563625.35699999996</v>
      </c>
      <c r="I44" s="10">
        <v>768708.28599999996</v>
      </c>
      <c r="J44" s="10">
        <v>1471477.058</v>
      </c>
      <c r="K44" s="10">
        <v>1612707.4449999998</v>
      </c>
      <c r="L44" s="10">
        <f t="shared" si="8"/>
        <v>4416518.1459999997</v>
      </c>
      <c r="M44" s="10">
        <f t="shared" si="2"/>
        <v>0</v>
      </c>
      <c r="N44" s="10">
        <f t="shared" si="2"/>
        <v>0</v>
      </c>
      <c r="O44" s="10">
        <f t="shared" si="2"/>
        <v>0</v>
      </c>
      <c r="P44" s="10">
        <f t="shared" si="2"/>
        <v>0</v>
      </c>
      <c r="Q44" s="10">
        <f t="shared" si="9"/>
        <v>0</v>
      </c>
      <c r="R44" s="26">
        <f t="shared" si="3"/>
        <v>100</v>
      </c>
      <c r="S44" s="26">
        <f t="shared" si="4"/>
        <v>100</v>
      </c>
      <c r="T44" s="26">
        <f t="shared" si="5"/>
        <v>100</v>
      </c>
      <c r="U44" s="26">
        <f t="shared" si="6"/>
        <v>100</v>
      </c>
    </row>
    <row r="45" spans="1:21" x14ac:dyDescent="0.2">
      <c r="B45" s="6" t="s">
        <v>69</v>
      </c>
      <c r="C45" s="10">
        <v>186257.31899999999</v>
      </c>
      <c r="D45" s="10">
        <v>197844.82100000003</v>
      </c>
      <c r="E45" s="10">
        <v>258513.08599999989</v>
      </c>
      <c r="F45" s="10">
        <v>347898.54299999995</v>
      </c>
      <c r="G45" s="10">
        <f t="shared" si="7"/>
        <v>990513.76899999985</v>
      </c>
      <c r="H45" s="10">
        <v>184716.09332000004</v>
      </c>
      <c r="I45" s="10">
        <v>197584.82883999991</v>
      </c>
      <c r="J45" s="10">
        <v>256016.49387000012</v>
      </c>
      <c r="K45" s="10">
        <v>345968.45670999994</v>
      </c>
      <c r="L45" s="10">
        <f t="shared" si="8"/>
        <v>984285.87274000002</v>
      </c>
      <c r="M45" s="10">
        <f t="shared" si="2"/>
        <v>1541.225679999945</v>
      </c>
      <c r="N45" s="10">
        <f t="shared" si="2"/>
        <v>259.99216000011074</v>
      </c>
      <c r="O45" s="10">
        <f t="shared" si="2"/>
        <v>2496.5921299997717</v>
      </c>
      <c r="P45" s="10">
        <f t="shared" si="2"/>
        <v>1930.0862900000066</v>
      </c>
      <c r="Q45" s="10">
        <f t="shared" si="9"/>
        <v>6227.896259999834</v>
      </c>
      <c r="R45" s="26">
        <f t="shared" si="3"/>
        <v>99.172528796036232</v>
      </c>
      <c r="S45" s="26">
        <f t="shared" si="4"/>
        <v>99.531057587963431</v>
      </c>
      <c r="T45" s="26">
        <f t="shared" si="5"/>
        <v>99.331200102936904</v>
      </c>
      <c r="U45" s="26">
        <f t="shared" si="6"/>
        <v>99.371245867052664</v>
      </c>
    </row>
    <row r="46" spans="1:21" x14ac:dyDescent="0.2">
      <c r="B46" s="6" t="s">
        <v>70</v>
      </c>
      <c r="C46" s="10">
        <v>7126256.0729999999</v>
      </c>
      <c r="D46" s="10">
        <v>7701387.1580000008</v>
      </c>
      <c r="E46" s="10">
        <v>5562235.2669999991</v>
      </c>
      <c r="F46" s="10">
        <v>10989144.265000001</v>
      </c>
      <c r="G46" s="10">
        <f t="shared" si="7"/>
        <v>31379022.763</v>
      </c>
      <c r="H46" s="10">
        <v>6876504.6299400004</v>
      </c>
      <c r="I46" s="10">
        <v>5946597.0245899996</v>
      </c>
      <c r="J46" s="10">
        <v>5438906.1162500009</v>
      </c>
      <c r="K46" s="10">
        <v>10713722.728149999</v>
      </c>
      <c r="L46" s="10">
        <f t="shared" si="8"/>
        <v>28975730.49893</v>
      </c>
      <c r="M46" s="10">
        <f t="shared" si="2"/>
        <v>249751.4430599995</v>
      </c>
      <c r="N46" s="10">
        <f t="shared" si="2"/>
        <v>1754790.1334100012</v>
      </c>
      <c r="O46" s="10">
        <f t="shared" si="2"/>
        <v>123329.15074999817</v>
      </c>
      <c r="P46" s="10">
        <f t="shared" si="2"/>
        <v>275421.53685000166</v>
      </c>
      <c r="Q46" s="10">
        <f t="shared" si="9"/>
        <v>2403292.2640700005</v>
      </c>
      <c r="R46" s="26">
        <f t="shared" si="3"/>
        <v>96.495334429445222</v>
      </c>
      <c r="S46" s="26">
        <f t="shared" si="4"/>
        <v>86.481050661651153</v>
      </c>
      <c r="T46" s="26">
        <f t="shared" si="5"/>
        <v>89.564083339541639</v>
      </c>
      <c r="U46" s="26">
        <f t="shared" si="6"/>
        <v>92.341086329483161</v>
      </c>
    </row>
    <row r="47" spans="1:21" x14ac:dyDescent="0.2">
      <c r="C47" s="10"/>
      <c r="D47" s="10"/>
      <c r="E47" s="10"/>
      <c r="F47" s="10"/>
      <c r="G47" s="10"/>
      <c r="H47" s="10"/>
      <c r="I47" s="10"/>
      <c r="J47" s="10"/>
      <c r="K47" s="10"/>
      <c r="L47" s="10"/>
      <c r="M47" s="10"/>
      <c r="N47" s="10"/>
      <c r="O47" s="10"/>
      <c r="P47" s="10"/>
      <c r="Q47" s="10"/>
      <c r="R47" s="26"/>
      <c r="S47" s="26"/>
      <c r="T47" s="26"/>
      <c r="U47" s="26"/>
    </row>
    <row r="48" spans="1:21" ht="15" x14ac:dyDescent="0.35">
      <c r="A48" s="6" t="s">
        <v>71</v>
      </c>
      <c r="C48" s="15">
        <f t="shared" ref="C48:Q48" si="10">SUM(C50:C52)</f>
        <v>159336668.63799998</v>
      </c>
      <c r="D48" s="15">
        <f t="shared" si="10"/>
        <v>165900228.28559002</v>
      </c>
      <c r="E48" s="15">
        <f t="shared" si="10"/>
        <v>289700196.62361008</v>
      </c>
      <c r="F48" s="15">
        <f>SUM(F50:F52)</f>
        <v>200212939.08808011</v>
      </c>
      <c r="G48" s="15">
        <f t="shared" si="10"/>
        <v>815150032.63528025</v>
      </c>
      <c r="H48" s="15">
        <f t="shared" si="10"/>
        <v>159332405.96449</v>
      </c>
      <c r="I48" s="15">
        <f t="shared" si="10"/>
        <v>165896545.45253003</v>
      </c>
      <c r="J48" s="15">
        <f t="shared" si="10"/>
        <v>289621606.33754992</v>
      </c>
      <c r="K48" s="15">
        <f>SUM(K50:K52)</f>
        <v>193960721.52107006</v>
      </c>
      <c r="L48" s="15">
        <f t="shared" si="10"/>
        <v>808811279.27564001</v>
      </c>
      <c r="M48" s="15">
        <f t="shared" si="10"/>
        <v>4262.6735099852085</v>
      </c>
      <c r="N48" s="15">
        <f t="shared" si="10"/>
        <v>3682.8330599963665</v>
      </c>
      <c r="O48" s="15">
        <f t="shared" si="10"/>
        <v>78590.286060154438</v>
      </c>
      <c r="P48" s="15">
        <f>SUM(P50:P52)</f>
        <v>6252217.5670100451</v>
      </c>
      <c r="Q48" s="15">
        <f t="shared" si="10"/>
        <v>6338753.3596401811</v>
      </c>
      <c r="R48" s="26">
        <f>+H48/C48*100</f>
        <v>99.997324737898424</v>
      </c>
      <c r="S48" s="26">
        <f>((H48+I48)/(C48+D48))*100</f>
        <v>99.997557009476751</v>
      </c>
      <c r="T48" s="26">
        <f>((H48+I48+J48)/(C48+D48+E48))*100</f>
        <v>99.985927699997589</v>
      </c>
      <c r="U48" s="26">
        <f>+L48/G48*100</f>
        <v>99.222382002593093</v>
      </c>
    </row>
    <row r="49" spans="1:21" x14ac:dyDescent="0.2">
      <c r="C49" s="10"/>
      <c r="D49" s="10"/>
      <c r="E49" s="10"/>
      <c r="F49" s="10"/>
      <c r="G49" s="10"/>
      <c r="H49" s="10"/>
      <c r="I49" s="10"/>
      <c r="J49" s="10"/>
      <c r="K49" s="10"/>
      <c r="L49" s="10"/>
      <c r="M49" s="10"/>
      <c r="N49" s="10"/>
      <c r="O49" s="10"/>
      <c r="P49" s="10"/>
      <c r="Q49" s="10"/>
      <c r="R49" s="26"/>
      <c r="S49" s="26"/>
      <c r="T49" s="26"/>
      <c r="U49" s="26"/>
    </row>
    <row r="50" spans="1:21" x14ac:dyDescent="0.2">
      <c r="B50" s="6" t="s">
        <v>72</v>
      </c>
      <c r="C50" s="10">
        <v>9410206.1109999996</v>
      </c>
      <c r="D50" s="10">
        <v>19087979.413999997</v>
      </c>
      <c r="E50" s="10">
        <v>126207929.44135997</v>
      </c>
      <c r="F50" s="10">
        <v>53622553.209660023</v>
      </c>
      <c r="G50" s="10">
        <f>SUM(C50:F50)</f>
        <v>208328668.17602</v>
      </c>
      <c r="H50" s="10">
        <v>9410206.1109999996</v>
      </c>
      <c r="I50" s="10">
        <v>19087979.413999997</v>
      </c>
      <c r="J50" s="10">
        <v>126158207.26463997</v>
      </c>
      <c r="K50" s="10">
        <v>47559210.310760021</v>
      </c>
      <c r="L50" s="10">
        <f>SUM(H50:K50)</f>
        <v>202215603.1004</v>
      </c>
      <c r="M50" s="10">
        <f>+C50-H50</f>
        <v>0</v>
      </c>
      <c r="N50" s="10">
        <f>+D50-I50</f>
        <v>0</v>
      </c>
      <c r="O50" s="10">
        <f>+E50-J50</f>
        <v>49722.176719993353</v>
      </c>
      <c r="P50" s="10">
        <f>+F50-K50</f>
        <v>6063342.8989000022</v>
      </c>
      <c r="Q50" s="10">
        <f>SUM(M50:P50)</f>
        <v>6113065.0756199956</v>
      </c>
      <c r="R50" s="26">
        <f>+H50/C50*100</f>
        <v>100</v>
      </c>
      <c r="S50" s="26">
        <f>((H50+I50)/(C50+D50))*100</f>
        <v>100</v>
      </c>
      <c r="T50" s="26">
        <f>((H50+I50+J50)/(C50+D50+E50))*100</f>
        <v>99.967860238277723</v>
      </c>
      <c r="U50" s="26">
        <f>+L50/G50*100</f>
        <v>97.065663055813829</v>
      </c>
    </row>
    <row r="51" spans="1:21" ht="14.25" x14ac:dyDescent="0.2">
      <c r="B51" s="6" t="s">
        <v>335</v>
      </c>
      <c r="C51" s="10"/>
      <c r="D51" s="10"/>
      <c r="E51" s="10"/>
      <c r="F51" s="10"/>
      <c r="G51" s="10"/>
      <c r="H51" s="10"/>
      <c r="I51" s="10"/>
      <c r="J51" s="10"/>
      <c r="K51" s="10"/>
      <c r="L51" s="10"/>
      <c r="M51" s="10"/>
      <c r="N51" s="10"/>
      <c r="O51" s="10"/>
      <c r="P51" s="10"/>
      <c r="Q51" s="10"/>
      <c r="R51" s="26"/>
      <c r="S51" s="26"/>
      <c r="T51" s="26"/>
      <c r="U51" s="26"/>
    </row>
    <row r="52" spans="1:21" ht="14.25" x14ac:dyDescent="0.2">
      <c r="B52" s="6" t="s">
        <v>338</v>
      </c>
      <c r="C52" s="10">
        <v>149926462.52699998</v>
      </c>
      <c r="D52" s="10">
        <v>146812248.87159002</v>
      </c>
      <c r="E52" s="10">
        <v>163492267.18225011</v>
      </c>
      <c r="F52" s="10">
        <v>146590385.87842008</v>
      </c>
      <c r="G52" s="10">
        <f>SUM(C52:F52)</f>
        <v>606821364.45926023</v>
      </c>
      <c r="H52" s="10">
        <v>149922199.85349</v>
      </c>
      <c r="I52" s="10">
        <v>146808566.03853002</v>
      </c>
      <c r="J52" s="10">
        <v>163463399.07290995</v>
      </c>
      <c r="K52" s="10">
        <v>146401511.21031004</v>
      </c>
      <c r="L52" s="10">
        <f>SUM(H52:K52)</f>
        <v>606595676.17524004</v>
      </c>
      <c r="M52" s="10">
        <f t="shared" ref="M52:P53" si="11">+C52-H52</f>
        <v>4262.6735099852085</v>
      </c>
      <c r="N52" s="10">
        <f t="shared" si="11"/>
        <v>3682.8330599963665</v>
      </c>
      <c r="O52" s="10">
        <f t="shared" si="11"/>
        <v>28868.109340161085</v>
      </c>
      <c r="P52" s="10">
        <f t="shared" si="11"/>
        <v>188874.66811004281</v>
      </c>
      <c r="Q52" s="10">
        <f>SUM(M52:P52)</f>
        <v>225688.28402018547</v>
      </c>
      <c r="R52" s="26">
        <f t="shared" ref="R52:R53" si="12">+H52/C52*100</f>
        <v>99.997156823793389</v>
      </c>
      <c r="S52" s="26">
        <f>((H52+I52)/(C52+D52))*100</f>
        <v>99.997322389609195</v>
      </c>
      <c r="T52" s="26">
        <f>((H52+I52+J52)/(C52+D52+E52))*100</f>
        <v>99.992001056507831</v>
      </c>
      <c r="U52" s="26">
        <f>+L52/G52*100</f>
        <v>99.962808118296678</v>
      </c>
    </row>
    <row r="53" spans="1:21" ht="25.5" customHeight="1" x14ac:dyDescent="0.2">
      <c r="B53" s="18" t="s">
        <v>73</v>
      </c>
      <c r="C53" s="10">
        <v>415552.01199999999</v>
      </c>
      <c r="D53" s="10">
        <v>597158.56659000006</v>
      </c>
      <c r="E53" s="10">
        <v>809013.19099999988</v>
      </c>
      <c r="F53" s="10">
        <v>1267961.5590000001</v>
      </c>
      <c r="G53" s="10">
        <f>SUM(C53:F53)</f>
        <v>3089685.32859</v>
      </c>
      <c r="H53" s="10">
        <v>415512.90980999998</v>
      </c>
      <c r="I53" s="10">
        <v>597143.27408000012</v>
      </c>
      <c r="J53" s="10">
        <v>804679.96765999973</v>
      </c>
      <c r="K53" s="10">
        <v>1266053.71743</v>
      </c>
      <c r="L53" s="10">
        <f>SUM(H53:K53)</f>
        <v>3083389.8689799998</v>
      </c>
      <c r="M53" s="10">
        <f t="shared" si="11"/>
        <v>39.102190000005066</v>
      </c>
      <c r="N53" s="10">
        <f t="shared" si="11"/>
        <v>15.292509999941103</v>
      </c>
      <c r="O53" s="10">
        <f t="shared" si="11"/>
        <v>4333.2233400001423</v>
      </c>
      <c r="P53" s="10">
        <f t="shared" si="11"/>
        <v>1907.8415700001642</v>
      </c>
      <c r="Q53" s="10">
        <f>SUM(M53:P53)</f>
        <v>6295.4596100002527</v>
      </c>
      <c r="R53" s="26">
        <f t="shared" si="12"/>
        <v>99.990590301846495</v>
      </c>
      <c r="S53" s="26">
        <f>((H53+I53)/(C53+D53))*100</f>
        <v>99.994628801046431</v>
      </c>
      <c r="T53" s="26">
        <f>((H53+I53+J53)/(C53+D53+E53))*100</f>
        <v>99.759150200856865</v>
      </c>
      <c r="U53" s="26">
        <f>+L53/G53*100</f>
        <v>99.796242693333653</v>
      </c>
    </row>
    <row r="54" spans="1:21" x14ac:dyDescent="0.2">
      <c r="C54" s="10"/>
      <c r="D54" s="10"/>
      <c r="E54" s="10"/>
      <c r="F54" s="10"/>
      <c r="G54" s="10"/>
      <c r="H54" s="10"/>
      <c r="I54" s="10"/>
      <c r="J54" s="10"/>
      <c r="K54" s="10"/>
      <c r="L54" s="10"/>
      <c r="M54" s="10"/>
      <c r="N54" s="10"/>
      <c r="O54" s="10"/>
      <c r="P54" s="10"/>
      <c r="Q54" s="10"/>
      <c r="R54" s="115"/>
      <c r="S54" s="115"/>
      <c r="T54" s="115"/>
      <c r="U54" s="115"/>
    </row>
    <row r="55" spans="1:21" x14ac:dyDescent="0.2">
      <c r="C55" s="10"/>
      <c r="D55" s="10"/>
      <c r="E55" s="10"/>
      <c r="F55" s="10"/>
      <c r="G55" s="10"/>
      <c r="H55" s="10"/>
      <c r="I55" s="10"/>
      <c r="J55" s="10"/>
      <c r="K55" s="10"/>
      <c r="L55" s="10"/>
      <c r="M55" s="10"/>
      <c r="N55" s="10"/>
      <c r="O55" s="10"/>
      <c r="P55" s="10"/>
      <c r="Q55" s="10"/>
      <c r="R55" s="115"/>
      <c r="S55" s="115"/>
      <c r="T55" s="115"/>
      <c r="U55" s="115"/>
    </row>
    <row r="56" spans="1:21" x14ac:dyDescent="0.2">
      <c r="A56" s="19"/>
      <c r="B56" s="19"/>
      <c r="C56" s="20"/>
      <c r="D56" s="20"/>
      <c r="E56" s="20"/>
      <c r="F56" s="20"/>
      <c r="G56" s="20"/>
      <c r="H56" s="20"/>
      <c r="I56" s="20"/>
      <c r="J56" s="20"/>
      <c r="K56" s="20"/>
      <c r="L56" s="20"/>
      <c r="M56" s="20"/>
      <c r="N56" s="20"/>
      <c r="O56" s="20"/>
      <c r="P56" s="20"/>
      <c r="Q56" s="20"/>
      <c r="R56" s="116"/>
      <c r="S56" s="116"/>
      <c r="T56" s="116"/>
      <c r="U56" s="116"/>
    </row>
    <row r="57" spans="1:21" x14ac:dyDescent="0.2">
      <c r="A57" s="21"/>
      <c r="B57" s="21"/>
      <c r="C57" s="22"/>
      <c r="D57" s="22"/>
      <c r="E57" s="22"/>
      <c r="F57" s="22"/>
      <c r="G57" s="22"/>
      <c r="H57" s="22"/>
      <c r="I57" s="22"/>
      <c r="J57" s="22"/>
      <c r="K57" s="22"/>
      <c r="L57" s="22"/>
      <c r="M57" s="22"/>
      <c r="N57" s="22"/>
      <c r="O57" s="22"/>
      <c r="P57" s="22"/>
      <c r="Q57" s="22"/>
      <c r="R57" s="117"/>
      <c r="S57" s="117"/>
      <c r="T57" s="117"/>
      <c r="U57" s="117"/>
    </row>
    <row r="58" spans="1:21" ht="12.75" customHeight="1" x14ac:dyDescent="0.2">
      <c r="A58" s="21" t="s">
        <v>74</v>
      </c>
      <c r="B58" s="24" t="s">
        <v>334</v>
      </c>
      <c r="C58" s="24"/>
      <c r="D58" s="24"/>
      <c r="E58" s="24"/>
      <c r="F58" s="24"/>
      <c r="G58" s="22"/>
      <c r="H58" s="22"/>
      <c r="I58" s="22"/>
      <c r="J58" s="22"/>
      <c r="K58" s="22"/>
      <c r="L58" s="23"/>
      <c r="M58" s="23"/>
      <c r="N58" s="23"/>
      <c r="R58" s="115"/>
      <c r="S58" s="115"/>
      <c r="T58" s="115"/>
      <c r="U58" s="115"/>
    </row>
    <row r="59" spans="1:21" ht="12.75" customHeight="1" x14ac:dyDescent="0.2">
      <c r="A59" s="21" t="s">
        <v>75</v>
      </c>
      <c r="B59" s="24" t="s">
        <v>76</v>
      </c>
      <c r="C59" s="24"/>
      <c r="D59" s="24"/>
      <c r="E59" s="24"/>
      <c r="F59" s="24"/>
      <c r="G59" s="22"/>
      <c r="H59" s="22"/>
      <c r="I59" s="22"/>
      <c r="J59" s="22"/>
      <c r="K59" s="22"/>
      <c r="L59" s="23"/>
      <c r="M59" s="23"/>
      <c r="N59" s="23"/>
      <c r="R59" s="115"/>
      <c r="S59" s="115"/>
      <c r="T59" s="115"/>
      <c r="U59" s="115"/>
    </row>
    <row r="60" spans="1:21" x14ac:dyDescent="0.2">
      <c r="A60" s="21" t="s">
        <v>77</v>
      </c>
      <c r="B60" s="21" t="s">
        <v>78</v>
      </c>
      <c r="C60" s="22"/>
      <c r="D60" s="22"/>
      <c r="E60" s="22"/>
      <c r="F60" s="22"/>
      <c r="G60" s="22"/>
      <c r="H60" s="22"/>
      <c r="I60" s="22"/>
      <c r="J60" s="22"/>
      <c r="K60" s="22"/>
      <c r="L60" s="23"/>
      <c r="M60" s="23"/>
      <c r="N60" s="23"/>
      <c r="R60" s="115"/>
      <c r="S60" s="115"/>
      <c r="T60" s="115"/>
      <c r="U60" s="115"/>
    </row>
    <row r="61" spans="1:21" x14ac:dyDescent="0.2">
      <c r="A61" s="21" t="s">
        <v>79</v>
      </c>
      <c r="B61" s="21" t="s">
        <v>80</v>
      </c>
      <c r="C61" s="22"/>
      <c r="D61" s="22"/>
      <c r="E61" s="22"/>
      <c r="F61" s="22"/>
      <c r="G61" s="22"/>
      <c r="H61" s="22"/>
      <c r="I61" s="22"/>
      <c r="J61" s="22"/>
      <c r="K61" s="22"/>
      <c r="L61" s="23"/>
      <c r="M61" s="23"/>
      <c r="N61" s="23"/>
      <c r="R61" s="115"/>
      <c r="S61" s="115"/>
      <c r="T61" s="115"/>
      <c r="U61" s="115"/>
    </row>
    <row r="62" spans="1:21" x14ac:dyDescent="0.2">
      <c r="A62" s="21" t="s">
        <v>81</v>
      </c>
      <c r="B62" s="21" t="s">
        <v>82</v>
      </c>
      <c r="C62" s="22"/>
      <c r="D62" s="22"/>
      <c r="E62" s="22"/>
      <c r="F62" s="22"/>
      <c r="G62" s="22"/>
      <c r="H62" s="22"/>
      <c r="I62" s="22"/>
      <c r="J62" s="22"/>
      <c r="K62" s="22"/>
      <c r="L62" s="23"/>
      <c r="M62" s="23"/>
      <c r="N62" s="23"/>
      <c r="R62" s="115"/>
      <c r="S62" s="115"/>
      <c r="T62" s="115"/>
      <c r="U62" s="115"/>
    </row>
    <row r="63" spans="1:21" x14ac:dyDescent="0.2">
      <c r="A63" s="21" t="s">
        <v>83</v>
      </c>
      <c r="B63" s="21" t="s">
        <v>85</v>
      </c>
      <c r="C63" s="22"/>
      <c r="D63" s="22"/>
      <c r="E63" s="22"/>
      <c r="F63" s="22"/>
      <c r="G63" s="22"/>
      <c r="H63" s="22"/>
      <c r="I63" s="22"/>
      <c r="J63" s="22"/>
      <c r="K63" s="22"/>
      <c r="L63" s="23"/>
      <c r="M63" s="23"/>
      <c r="N63" s="23"/>
      <c r="R63" s="115"/>
      <c r="S63" s="115"/>
      <c r="T63" s="115"/>
      <c r="U63" s="115"/>
    </row>
    <row r="64" spans="1:21" x14ac:dyDescent="0.2">
      <c r="A64" s="21" t="s">
        <v>84</v>
      </c>
      <c r="B64" s="21" t="s">
        <v>86</v>
      </c>
      <c r="C64" s="10"/>
      <c r="D64" s="10"/>
      <c r="E64" s="10"/>
      <c r="F64" s="10"/>
      <c r="G64" s="22"/>
      <c r="H64" s="22"/>
      <c r="I64" s="22"/>
      <c r="J64" s="22"/>
      <c r="K64" s="22"/>
      <c r="L64" s="23"/>
      <c r="M64" s="23"/>
      <c r="N64" s="23"/>
    </row>
    <row r="65" spans="1:17" x14ac:dyDescent="0.2">
      <c r="A65" s="21"/>
      <c r="B65" s="21"/>
      <c r="C65" s="10"/>
      <c r="D65" s="10"/>
      <c r="E65" s="10"/>
      <c r="F65" s="10"/>
      <c r="G65" s="10"/>
      <c r="H65" s="10"/>
      <c r="I65" s="10"/>
      <c r="J65" s="10"/>
      <c r="K65" s="10"/>
      <c r="L65" s="10"/>
      <c r="M65" s="10"/>
      <c r="N65" s="10"/>
      <c r="O65" s="10"/>
      <c r="P65" s="10"/>
      <c r="Q65" s="10"/>
    </row>
  </sheetData>
  <mergeCells count="5">
    <mergeCell ref="A5:B6"/>
    <mergeCell ref="C5:G5"/>
    <mergeCell ref="H5:L5"/>
    <mergeCell ref="M5:Q5"/>
    <mergeCell ref="R5:U5"/>
  </mergeCells>
  <pageMargins left="0.22" right="0.2" top="0.53" bottom="0.48" header="0.3" footer="0.17"/>
  <pageSetup paperSize="9" scale="53"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95"/>
  <sheetViews>
    <sheetView view="pageBreakPreview" zoomScaleNormal="130" zoomScaleSheetLayoutView="100" workbookViewId="0">
      <pane xSplit="1" ySplit="7" topLeftCell="B169" activePane="bottomRight" state="frozen"/>
      <selection activeCell="K1" sqref="K1:L1048576"/>
      <selection pane="topRight" activeCell="K1" sqref="K1:L1048576"/>
      <selection pane="bottomLeft" activeCell="K1" sqref="K1:L1048576"/>
      <selection pane="bottomRight" activeCell="A176" sqref="A176"/>
    </sheetView>
  </sheetViews>
  <sheetFormatPr defaultColWidth="9.140625" defaultRowHeight="11.25" x14ac:dyDescent="0.2"/>
  <cols>
    <col min="1" max="1" width="30.28515625" style="50" customWidth="1"/>
    <col min="2" max="2" width="14.42578125" style="50" customWidth="1"/>
    <col min="3" max="6" width="14.28515625" style="50" customWidth="1"/>
    <col min="7" max="7" width="14.28515625" style="94" customWidth="1"/>
    <col min="8" max="8" width="11.7109375" style="93" customWidth="1"/>
    <col min="9" max="9" width="13.5703125" style="35" customWidth="1"/>
    <col min="10" max="10" width="13" style="93" customWidth="1"/>
    <col min="11" max="11" width="11.28515625" style="93" customWidth="1"/>
    <col min="12" max="12" width="13.7109375" style="93" customWidth="1"/>
    <col min="13" max="16384" width="9.140625" style="93"/>
  </cols>
  <sheetData>
    <row r="1" spans="1:22" s="31" customFormat="1" ht="12.75" customHeight="1" x14ac:dyDescent="0.2">
      <c r="A1" s="27"/>
      <c r="B1" s="28"/>
      <c r="C1" s="28"/>
      <c r="D1" s="28"/>
      <c r="E1" s="28"/>
      <c r="F1" s="28"/>
      <c r="G1" s="28"/>
      <c r="H1" s="29"/>
      <c r="I1" s="30"/>
    </row>
    <row r="2" spans="1:22" s="35" customFormat="1" ht="14.25" x14ac:dyDescent="0.3">
      <c r="A2" s="32" t="s">
        <v>324</v>
      </c>
      <c r="B2" s="33"/>
      <c r="C2" s="33"/>
      <c r="D2" s="33"/>
      <c r="E2" s="33"/>
      <c r="F2" s="33"/>
      <c r="G2" s="33"/>
      <c r="H2" s="33"/>
      <c r="I2" s="34"/>
    </row>
    <row r="3" spans="1:22" s="35" customFormat="1" x14ac:dyDescent="0.2">
      <c r="A3" s="36" t="s">
        <v>88</v>
      </c>
      <c r="B3" s="33"/>
      <c r="C3" s="33"/>
      <c r="D3" s="33"/>
      <c r="E3" s="33"/>
      <c r="F3" s="33"/>
      <c r="G3" s="33"/>
      <c r="H3" s="37"/>
      <c r="I3" s="38"/>
    </row>
    <row r="4" spans="1:22" s="35" customFormat="1" x14ac:dyDescent="0.2">
      <c r="A4" s="39" t="s">
        <v>89</v>
      </c>
      <c r="B4" s="40"/>
      <c r="C4" s="40"/>
      <c r="D4" s="40"/>
      <c r="E4" s="40"/>
      <c r="F4" s="40"/>
      <c r="G4" s="40"/>
      <c r="H4" s="40"/>
      <c r="I4" s="41"/>
    </row>
    <row r="5" spans="1:22" s="31" customFormat="1" ht="6" customHeight="1" x14ac:dyDescent="0.2">
      <c r="A5" s="120" t="s">
        <v>90</v>
      </c>
      <c r="B5" s="42"/>
      <c r="C5" s="123"/>
      <c r="D5" s="123"/>
      <c r="E5" s="124"/>
      <c r="F5" s="42"/>
      <c r="G5" s="43"/>
      <c r="H5" s="43"/>
      <c r="I5" s="44"/>
    </row>
    <row r="6" spans="1:22" s="31" customFormat="1" ht="14.25" customHeight="1" x14ac:dyDescent="0.2">
      <c r="A6" s="121"/>
      <c r="B6" s="125" t="s">
        <v>91</v>
      </c>
      <c r="C6" s="127" t="s">
        <v>337</v>
      </c>
      <c r="D6" s="127"/>
      <c r="E6" s="128"/>
      <c r="F6" s="129" t="s">
        <v>92</v>
      </c>
      <c r="G6" s="133" t="s">
        <v>93</v>
      </c>
      <c r="H6" s="131" t="s">
        <v>94</v>
      </c>
      <c r="I6" s="45"/>
    </row>
    <row r="7" spans="1:22" s="31" customFormat="1" ht="37.15" customHeight="1" x14ac:dyDescent="0.2">
      <c r="A7" s="122"/>
      <c r="B7" s="126"/>
      <c r="C7" s="46" t="s">
        <v>95</v>
      </c>
      <c r="D7" s="46" t="s">
        <v>96</v>
      </c>
      <c r="E7" s="46" t="s">
        <v>35</v>
      </c>
      <c r="F7" s="130"/>
      <c r="G7" s="134"/>
      <c r="H7" s="132"/>
      <c r="I7" s="47"/>
    </row>
    <row r="8" spans="1:22" s="50" customFormat="1" x14ac:dyDescent="0.2">
      <c r="A8" s="48"/>
      <c r="B8" s="49"/>
      <c r="C8" s="49"/>
      <c r="D8" s="49"/>
      <c r="E8" s="49"/>
      <c r="F8" s="49"/>
      <c r="G8" s="49"/>
      <c r="H8" s="49"/>
      <c r="I8" s="30"/>
    </row>
    <row r="9" spans="1:22" s="50" customFormat="1" ht="13.5" x14ac:dyDescent="0.2">
      <c r="A9" s="51" t="s">
        <v>97</v>
      </c>
      <c r="B9" s="49"/>
      <c r="C9" s="49"/>
      <c r="D9" s="49"/>
      <c r="E9" s="49"/>
      <c r="F9" s="49"/>
      <c r="G9" s="49"/>
      <c r="H9" s="49"/>
    </row>
    <row r="10" spans="1:22" s="50" customFormat="1" ht="11.25" customHeight="1" x14ac:dyDescent="0.2">
      <c r="A10" s="52" t="s">
        <v>98</v>
      </c>
      <c r="B10" s="53">
        <f t="shared" ref="B10:G10" si="0">SUM(B11:B15)</f>
        <v>20727417.718000002</v>
      </c>
      <c r="C10" s="53">
        <f t="shared" si="0"/>
        <v>19595916.485479999</v>
      </c>
      <c r="D10" s="53">
        <f t="shared" si="0"/>
        <v>667359.26890999987</v>
      </c>
      <c r="E10" s="53">
        <f t="shared" si="0"/>
        <v>20263275.754389998</v>
      </c>
      <c r="F10" s="53">
        <f t="shared" si="0"/>
        <v>464141.96361000178</v>
      </c>
      <c r="G10" s="53">
        <f t="shared" si="0"/>
        <v>1131501.2325200005</v>
      </c>
      <c r="H10" s="54">
        <f t="shared" ref="H10:H15" si="1">E10/B10*100</f>
        <v>97.760734260655454</v>
      </c>
      <c r="I10" s="56"/>
      <c r="J10" s="56"/>
      <c r="K10" s="56"/>
      <c r="L10" s="56"/>
      <c r="M10" s="56"/>
      <c r="N10" s="56"/>
      <c r="O10" s="56"/>
      <c r="P10" s="56"/>
      <c r="Q10" s="56"/>
      <c r="R10" s="56"/>
      <c r="S10" s="56"/>
      <c r="T10" s="56"/>
      <c r="U10" s="56"/>
      <c r="V10" s="56"/>
    </row>
    <row r="11" spans="1:22" s="50" customFormat="1" ht="11.25" customHeight="1" x14ac:dyDescent="0.2">
      <c r="A11" s="57" t="s">
        <v>99</v>
      </c>
      <c r="B11" s="58">
        <v>6069662.0729999999</v>
      </c>
      <c r="C11" s="59">
        <v>5659019.8609100003</v>
      </c>
      <c r="D11" s="58">
        <v>148781.46002999993</v>
      </c>
      <c r="E11" s="59">
        <f>SUM(C11:D11)</f>
        <v>5807801.32094</v>
      </c>
      <c r="F11" s="59">
        <f>B11-E11</f>
        <v>261860.75205999985</v>
      </c>
      <c r="G11" s="59">
        <f>B11-C11</f>
        <v>410642.21208999958</v>
      </c>
      <c r="H11" s="60">
        <f t="shared" si="1"/>
        <v>95.685744133518597</v>
      </c>
    </row>
    <row r="12" spans="1:22" s="50" customFormat="1" ht="11.25" customHeight="1" x14ac:dyDescent="0.2">
      <c r="A12" s="62" t="s">
        <v>100</v>
      </c>
      <c r="B12" s="58">
        <v>263906</v>
      </c>
      <c r="C12" s="59">
        <v>167179.98937</v>
      </c>
      <c r="D12" s="58">
        <v>6063.3269700000001</v>
      </c>
      <c r="E12" s="59">
        <f>SUM(C12:D12)</f>
        <v>173243.31633999999</v>
      </c>
      <c r="F12" s="59">
        <f>B12-E12</f>
        <v>90662.68366000001</v>
      </c>
      <c r="G12" s="59">
        <f>B12-C12</f>
        <v>96726.010630000004</v>
      </c>
      <c r="H12" s="60">
        <f t="shared" si="1"/>
        <v>65.645842208968347</v>
      </c>
    </row>
    <row r="13" spans="1:22" s="50" customFormat="1" ht="11.25" customHeight="1" x14ac:dyDescent="0.2">
      <c r="A13" s="57" t="s">
        <v>101</v>
      </c>
      <c r="B13" s="58">
        <v>862276.64500000002</v>
      </c>
      <c r="C13" s="59">
        <v>717637.49430999998</v>
      </c>
      <c r="D13" s="58">
        <v>45841.438470000001</v>
      </c>
      <c r="E13" s="59">
        <f>SUM(C13:D13)</f>
        <v>763478.93278000003</v>
      </c>
      <c r="F13" s="59">
        <f>B13-E13</f>
        <v>98797.712219999987</v>
      </c>
      <c r="G13" s="59">
        <f>B13-C13</f>
        <v>144639.15069000004</v>
      </c>
      <c r="H13" s="60">
        <f t="shared" si="1"/>
        <v>88.542225654273636</v>
      </c>
    </row>
    <row r="14" spans="1:22" s="50" customFormat="1" ht="11.25" customHeight="1" x14ac:dyDescent="0.2">
      <c r="A14" s="57" t="s">
        <v>102</v>
      </c>
      <c r="B14" s="58">
        <v>13326173</v>
      </c>
      <c r="C14" s="59">
        <v>12866372.658739999</v>
      </c>
      <c r="D14" s="58">
        <v>459798.33977999998</v>
      </c>
      <c r="E14" s="59">
        <f>SUM(C14:D14)</f>
        <v>13326170.998519998</v>
      </c>
      <c r="F14" s="59">
        <f>B14-E14</f>
        <v>2.0014800019562244</v>
      </c>
      <c r="G14" s="59">
        <f>B14-C14</f>
        <v>459800.34126000106</v>
      </c>
      <c r="H14" s="60">
        <f t="shared" si="1"/>
        <v>99.999984980834327</v>
      </c>
    </row>
    <row r="15" spans="1:22" s="50" customFormat="1" ht="11.25" customHeight="1" x14ac:dyDescent="0.2">
      <c r="A15" s="57" t="s">
        <v>103</v>
      </c>
      <c r="B15" s="58">
        <v>205400</v>
      </c>
      <c r="C15" s="59">
        <v>185706.48215</v>
      </c>
      <c r="D15" s="58">
        <v>6874.7036600000001</v>
      </c>
      <c r="E15" s="59">
        <f>SUM(C15:D15)</f>
        <v>192581.18581</v>
      </c>
      <c r="F15" s="59">
        <f>B15-E15</f>
        <v>12818.814190000005</v>
      </c>
      <c r="G15" s="59">
        <f>B15-C15</f>
        <v>19693.517850000004</v>
      </c>
      <c r="H15" s="60">
        <f t="shared" si="1"/>
        <v>93.759097278481008</v>
      </c>
    </row>
    <row r="16" spans="1:22" s="50" customFormat="1" ht="11.25" customHeight="1" x14ac:dyDescent="0.2">
      <c r="B16" s="63"/>
      <c r="C16" s="63"/>
      <c r="D16" s="63"/>
      <c r="E16" s="63"/>
      <c r="F16" s="63"/>
      <c r="G16" s="63"/>
      <c r="H16" s="54"/>
    </row>
    <row r="17" spans="1:8" s="50" customFormat="1" ht="11.25" customHeight="1" x14ac:dyDescent="0.2">
      <c r="A17" s="52" t="s">
        <v>104</v>
      </c>
      <c r="B17" s="58">
        <v>6521526.3919999991</v>
      </c>
      <c r="C17" s="59">
        <v>5214264.0816000002</v>
      </c>
      <c r="D17" s="58">
        <v>131040.59712999999</v>
      </c>
      <c r="E17" s="59">
        <f>SUM(C17:D17)</f>
        <v>5345304.6787299998</v>
      </c>
      <c r="F17" s="59">
        <f>B17-E17</f>
        <v>1176221.7132699993</v>
      </c>
      <c r="G17" s="59">
        <f>B17-C17</f>
        <v>1307262.3103999989</v>
      </c>
      <c r="H17" s="60">
        <f>E17/B17*100</f>
        <v>81.964012064524056</v>
      </c>
    </row>
    <row r="18" spans="1:8" s="50" customFormat="1" ht="11.25" customHeight="1" x14ac:dyDescent="0.2">
      <c r="A18" s="57"/>
      <c r="B18" s="64"/>
      <c r="C18" s="63"/>
      <c r="D18" s="64"/>
      <c r="E18" s="63"/>
      <c r="F18" s="63"/>
      <c r="G18" s="63"/>
      <c r="H18" s="54"/>
    </row>
    <row r="19" spans="1:8" s="50" customFormat="1" ht="11.25" customHeight="1" x14ac:dyDescent="0.2">
      <c r="A19" s="52" t="s">
        <v>105</v>
      </c>
      <c r="B19" s="58">
        <v>688946.58600000001</v>
      </c>
      <c r="C19" s="59">
        <v>553438.18057000008</v>
      </c>
      <c r="D19" s="58">
        <v>59055.012280000003</v>
      </c>
      <c r="E19" s="59">
        <f>SUM(C19:D19)</f>
        <v>612493.19285000011</v>
      </c>
      <c r="F19" s="59">
        <f>B19-E19</f>
        <v>76453.393149999902</v>
      </c>
      <c r="G19" s="59">
        <f>B19-C19</f>
        <v>135508.40542999993</v>
      </c>
      <c r="H19" s="60">
        <f>E19/B19*100</f>
        <v>88.902856229553933</v>
      </c>
    </row>
    <row r="20" spans="1:8" s="50" customFormat="1" ht="11.25" customHeight="1" x14ac:dyDescent="0.2">
      <c r="A20" s="57"/>
      <c r="B20" s="64"/>
      <c r="C20" s="63"/>
      <c r="D20" s="64"/>
      <c r="E20" s="63"/>
      <c r="F20" s="63"/>
      <c r="G20" s="63"/>
      <c r="H20" s="54"/>
    </row>
    <row r="21" spans="1:8" s="50" customFormat="1" ht="11.25" customHeight="1" x14ac:dyDescent="0.2">
      <c r="A21" s="52" t="s">
        <v>106</v>
      </c>
      <c r="B21" s="58">
        <v>8214855.7377000004</v>
      </c>
      <c r="C21" s="59">
        <v>7911838.8385199998</v>
      </c>
      <c r="D21" s="58">
        <v>244168.39531999998</v>
      </c>
      <c r="E21" s="59">
        <f>SUM(C21:D21)</f>
        <v>8156007.2338399999</v>
      </c>
      <c r="F21" s="59">
        <f>B21-E21</f>
        <v>58848.503860000521</v>
      </c>
      <c r="G21" s="59">
        <f>B21-C21</f>
        <v>303016.89918000065</v>
      </c>
      <c r="H21" s="60">
        <f>E21/B21*100</f>
        <v>99.283633142942122</v>
      </c>
    </row>
    <row r="22" spans="1:8" s="50" customFormat="1" ht="11.25" customHeight="1" x14ac:dyDescent="0.2">
      <c r="A22" s="57"/>
      <c r="B22" s="63"/>
      <c r="C22" s="63"/>
      <c r="D22" s="63"/>
      <c r="E22" s="63"/>
      <c r="F22" s="63"/>
      <c r="G22" s="63"/>
      <c r="H22" s="54"/>
    </row>
    <row r="23" spans="1:8" s="50" customFormat="1" ht="11.25" customHeight="1" x14ac:dyDescent="0.2">
      <c r="A23" s="52" t="s">
        <v>107</v>
      </c>
      <c r="B23" s="53">
        <f t="shared" ref="B23:G23" si="2">SUM(B24:B32)</f>
        <v>46834131.239179991</v>
      </c>
      <c r="C23" s="53">
        <f t="shared" si="2"/>
        <v>41216908.505599998</v>
      </c>
      <c r="D23" s="53">
        <f t="shared" si="2"/>
        <v>3427313.0099499999</v>
      </c>
      <c r="E23" s="53">
        <f t="shared" si="2"/>
        <v>44644221.515549995</v>
      </c>
      <c r="F23" s="53">
        <f t="shared" si="2"/>
        <v>2189909.7236300111</v>
      </c>
      <c r="G23" s="53">
        <f t="shared" si="2"/>
        <v>5617222.73358001</v>
      </c>
      <c r="H23" s="54">
        <f t="shared" ref="H23:H32" si="3">E23/B23*100</f>
        <v>95.324115840974571</v>
      </c>
    </row>
    <row r="24" spans="1:8" s="50" customFormat="1" ht="11.25" customHeight="1" x14ac:dyDescent="0.2">
      <c r="A24" s="57" t="s">
        <v>108</v>
      </c>
      <c r="B24" s="58">
        <v>33955379.644590005</v>
      </c>
      <c r="C24" s="59">
        <v>29070050.533589996</v>
      </c>
      <c r="D24" s="58">
        <v>2959249.7203000002</v>
      </c>
      <c r="E24" s="59">
        <f t="shared" ref="E24:E32" si="4">SUM(C24:D24)</f>
        <v>32029300.253889997</v>
      </c>
      <c r="F24" s="59">
        <f t="shared" ref="F24:F32" si="5">B24-E24</f>
        <v>1926079.3907000087</v>
      </c>
      <c r="G24" s="59">
        <f t="shared" ref="G24:G32" si="6">B24-C24</f>
        <v>4885329.1110000089</v>
      </c>
      <c r="H24" s="60">
        <f t="shared" si="3"/>
        <v>94.327616386975421</v>
      </c>
    </row>
    <row r="25" spans="1:8" s="50" customFormat="1" ht="11.25" customHeight="1" x14ac:dyDescent="0.2">
      <c r="A25" s="57" t="s">
        <v>109</v>
      </c>
      <c r="B25" s="58">
        <v>3543467.5610000002</v>
      </c>
      <c r="C25" s="59">
        <v>3441348.7527299998</v>
      </c>
      <c r="D25" s="58">
        <v>94856.879620000007</v>
      </c>
      <c r="E25" s="59">
        <f t="shared" si="4"/>
        <v>3536205.6323499996</v>
      </c>
      <c r="F25" s="59">
        <f t="shared" si="5"/>
        <v>7261.9286500005983</v>
      </c>
      <c r="G25" s="59">
        <f t="shared" si="6"/>
        <v>102118.80827000039</v>
      </c>
      <c r="H25" s="60">
        <f t="shared" si="3"/>
        <v>99.795061517426419</v>
      </c>
    </row>
    <row r="26" spans="1:8" s="50" customFormat="1" ht="11.25" customHeight="1" x14ac:dyDescent="0.2">
      <c r="A26" s="57" t="s">
        <v>110</v>
      </c>
      <c r="B26" s="58">
        <v>6773190.9135900009</v>
      </c>
      <c r="C26" s="59">
        <v>6398164.5636399994</v>
      </c>
      <c r="D26" s="58">
        <v>322731.67686999991</v>
      </c>
      <c r="E26" s="59">
        <f t="shared" si="4"/>
        <v>6720896.240509999</v>
      </c>
      <c r="F26" s="59">
        <f t="shared" si="5"/>
        <v>52294.673080001958</v>
      </c>
      <c r="G26" s="59">
        <f t="shared" si="6"/>
        <v>375026.34995000158</v>
      </c>
      <c r="H26" s="60">
        <f t="shared" si="3"/>
        <v>99.227916741943957</v>
      </c>
    </row>
    <row r="27" spans="1:8" s="50" customFormat="1" ht="11.25" customHeight="1" x14ac:dyDescent="0.2">
      <c r="A27" s="57" t="s">
        <v>325</v>
      </c>
      <c r="B27" s="58">
        <v>224553.71599999999</v>
      </c>
      <c r="C27" s="59">
        <v>158893.71789</v>
      </c>
      <c r="D27" s="58">
        <v>2273.1283800000001</v>
      </c>
      <c r="E27" s="59">
        <f t="shared" si="4"/>
        <v>161166.84627000001</v>
      </c>
      <c r="F27" s="59">
        <f t="shared" si="5"/>
        <v>63386.869729999977</v>
      </c>
      <c r="G27" s="59">
        <f t="shared" si="6"/>
        <v>65659.998109999986</v>
      </c>
      <c r="H27" s="60">
        <f t="shared" si="3"/>
        <v>71.772068234221535</v>
      </c>
    </row>
    <row r="28" spans="1:8" s="50" customFormat="1" ht="11.25" customHeight="1" x14ac:dyDescent="0.2">
      <c r="A28" s="57" t="s">
        <v>111</v>
      </c>
      <c r="B28" s="58">
        <v>630730.89199999999</v>
      </c>
      <c r="C28" s="59">
        <v>586450.56492999999</v>
      </c>
      <c r="D28" s="58">
        <v>592.47593000000006</v>
      </c>
      <c r="E28" s="59">
        <f t="shared" si="4"/>
        <v>587043.04085999995</v>
      </c>
      <c r="F28" s="59">
        <f t="shared" si="5"/>
        <v>43687.851140000043</v>
      </c>
      <c r="G28" s="59">
        <f t="shared" si="6"/>
        <v>44280.327069999999</v>
      </c>
      <c r="H28" s="60">
        <f t="shared" si="3"/>
        <v>93.073456256206327</v>
      </c>
    </row>
    <row r="29" spans="1:8" s="50" customFormat="1" ht="11.25" customHeight="1" x14ac:dyDescent="0.2">
      <c r="A29" s="57" t="s">
        <v>112</v>
      </c>
      <c r="B29" s="58">
        <v>680711.00800000003</v>
      </c>
      <c r="C29" s="59">
        <v>659601.27422999998</v>
      </c>
      <c r="D29" s="58">
        <v>21109.287530000001</v>
      </c>
      <c r="E29" s="59">
        <f t="shared" si="4"/>
        <v>680710.56175999995</v>
      </c>
      <c r="F29" s="59">
        <f t="shared" si="5"/>
        <v>0.44624000007752329</v>
      </c>
      <c r="G29" s="59">
        <f t="shared" si="6"/>
        <v>21109.73377000005</v>
      </c>
      <c r="H29" s="60">
        <f t="shared" si="3"/>
        <v>99.999934445014873</v>
      </c>
    </row>
    <row r="30" spans="1:8" s="50" customFormat="1" ht="11.25" customHeight="1" x14ac:dyDescent="0.2">
      <c r="A30" s="57" t="s">
        <v>113</v>
      </c>
      <c r="B30" s="58">
        <v>306123.78999999998</v>
      </c>
      <c r="C30" s="59">
        <v>264201.78194000002</v>
      </c>
      <c r="D30" s="58">
        <v>23346.45983</v>
      </c>
      <c r="E30" s="59">
        <f t="shared" si="4"/>
        <v>287548.24177000002</v>
      </c>
      <c r="F30" s="59">
        <f t="shared" si="5"/>
        <v>18575.548229999957</v>
      </c>
      <c r="G30" s="59">
        <f t="shared" si="6"/>
        <v>41922.008059999964</v>
      </c>
      <c r="H30" s="60">
        <f t="shared" si="3"/>
        <v>93.932014160023314</v>
      </c>
    </row>
    <row r="31" spans="1:8" s="50" customFormat="1" ht="11.25" customHeight="1" x14ac:dyDescent="0.2">
      <c r="A31" s="57" t="s">
        <v>114</v>
      </c>
      <c r="B31" s="58">
        <v>517001.93199999991</v>
      </c>
      <c r="C31" s="59">
        <v>437548.24983999995</v>
      </c>
      <c r="D31" s="58">
        <v>1543.3536899999999</v>
      </c>
      <c r="E31" s="59">
        <f t="shared" si="4"/>
        <v>439091.60352999996</v>
      </c>
      <c r="F31" s="59">
        <f t="shared" si="5"/>
        <v>77910.328469999949</v>
      </c>
      <c r="G31" s="59">
        <f t="shared" si="6"/>
        <v>79453.682159999968</v>
      </c>
      <c r="H31" s="60">
        <f t="shared" si="3"/>
        <v>84.930360285384793</v>
      </c>
    </row>
    <row r="32" spans="1:8" s="50" customFormat="1" ht="11.25" customHeight="1" x14ac:dyDescent="0.2">
      <c r="A32" s="57" t="s">
        <v>115</v>
      </c>
      <c r="B32" s="58">
        <v>202971.78200000001</v>
      </c>
      <c r="C32" s="59">
        <v>200649.06680999999</v>
      </c>
      <c r="D32" s="58">
        <v>1610.0278000000001</v>
      </c>
      <c r="E32" s="59">
        <f t="shared" si="4"/>
        <v>202259.09461</v>
      </c>
      <c r="F32" s="59">
        <f t="shared" si="5"/>
        <v>712.68739000000642</v>
      </c>
      <c r="G32" s="59">
        <f t="shared" si="6"/>
        <v>2322.7151900000172</v>
      </c>
      <c r="H32" s="60">
        <f t="shared" si="3"/>
        <v>99.648873659689315</v>
      </c>
    </row>
    <row r="33" spans="1:8" s="50" customFormat="1" ht="11.25" customHeight="1" x14ac:dyDescent="0.2">
      <c r="A33" s="57"/>
      <c r="B33" s="63"/>
      <c r="C33" s="63"/>
      <c r="D33" s="63"/>
      <c r="E33" s="63"/>
      <c r="F33" s="63"/>
      <c r="G33" s="63"/>
      <c r="H33" s="54"/>
    </row>
    <row r="34" spans="1:8" s="50" customFormat="1" ht="11.25" customHeight="1" x14ac:dyDescent="0.2">
      <c r="A34" s="52" t="s">
        <v>116</v>
      </c>
      <c r="B34" s="65">
        <f t="shared" ref="B34:G34" si="7">+B35+B36</f>
        <v>6524933.2170000011</v>
      </c>
      <c r="C34" s="65">
        <f t="shared" si="7"/>
        <v>4590142.2725400012</v>
      </c>
      <c r="D34" s="65">
        <f t="shared" si="7"/>
        <v>25122.787889999996</v>
      </c>
      <c r="E34" s="65">
        <f t="shared" si="7"/>
        <v>4615265.0604300015</v>
      </c>
      <c r="F34" s="65">
        <f t="shared" si="7"/>
        <v>1909668.1565699996</v>
      </c>
      <c r="G34" s="65">
        <f t="shared" si="7"/>
        <v>1934790.9444599999</v>
      </c>
      <c r="H34" s="54">
        <f>E34/B34*100</f>
        <v>70.732755523158957</v>
      </c>
    </row>
    <row r="35" spans="1:8" s="50" customFormat="1" ht="11.25" customHeight="1" x14ac:dyDescent="0.2">
      <c r="A35" s="57" t="s">
        <v>117</v>
      </c>
      <c r="B35" s="58">
        <v>6312450.4990000008</v>
      </c>
      <c r="C35" s="59">
        <v>4382531.5555900009</v>
      </c>
      <c r="D35" s="58">
        <v>24423.635039999997</v>
      </c>
      <c r="E35" s="59">
        <f>SUM(C35:D35)</f>
        <v>4406955.190630001</v>
      </c>
      <c r="F35" s="59">
        <f>B35-E35</f>
        <v>1905495.3083699998</v>
      </c>
      <c r="G35" s="59">
        <f>B35-C35</f>
        <v>1929918.9434099998</v>
      </c>
      <c r="H35" s="60">
        <f>E35/B35*100</f>
        <v>69.813698995788371</v>
      </c>
    </row>
    <row r="36" spans="1:8" s="50" customFormat="1" ht="11.25" customHeight="1" x14ac:dyDescent="0.2">
      <c r="A36" s="57" t="s">
        <v>118</v>
      </c>
      <c r="B36" s="58">
        <v>212482.71799999999</v>
      </c>
      <c r="C36" s="59">
        <v>207610.71695</v>
      </c>
      <c r="D36" s="58">
        <v>699.15284999999994</v>
      </c>
      <c r="E36" s="59">
        <f>SUM(C36:D36)</f>
        <v>208309.86980000001</v>
      </c>
      <c r="F36" s="59">
        <f>B36-E36</f>
        <v>4172.8481999999785</v>
      </c>
      <c r="G36" s="59">
        <f>B36-C36</f>
        <v>4872.0010499999917</v>
      </c>
      <c r="H36" s="60">
        <f>E36/B36*100</f>
        <v>98.03614701502454</v>
      </c>
    </row>
    <row r="37" spans="1:8" s="50" customFormat="1" ht="11.25" customHeight="1" x14ac:dyDescent="0.2">
      <c r="A37" s="57"/>
      <c r="B37" s="63"/>
      <c r="C37" s="63"/>
      <c r="D37" s="63"/>
      <c r="E37" s="63"/>
      <c r="F37" s="63"/>
      <c r="G37" s="63"/>
      <c r="H37" s="54"/>
    </row>
    <row r="38" spans="1:8" s="50" customFormat="1" ht="11.25" customHeight="1" x14ac:dyDescent="0.2">
      <c r="A38" s="52" t="s">
        <v>119</v>
      </c>
      <c r="B38" s="65">
        <f t="shared" ref="B38:G38" si="8">SUM(B39:B44)</f>
        <v>532774600.98132992</v>
      </c>
      <c r="C38" s="65">
        <f t="shared" si="8"/>
        <v>503995740.87528008</v>
      </c>
      <c r="D38" s="65">
        <f t="shared" si="8"/>
        <v>8692097.0849900022</v>
      </c>
      <c r="E38" s="65">
        <f t="shared" si="8"/>
        <v>512687837.96027005</v>
      </c>
      <c r="F38" s="65">
        <f t="shared" si="8"/>
        <v>20086763.021059871</v>
      </c>
      <c r="G38" s="65">
        <f t="shared" si="8"/>
        <v>28778860.106049865</v>
      </c>
      <c r="H38" s="54">
        <f t="shared" ref="H38:H44" si="9">E38/B38*100</f>
        <v>96.229782166030148</v>
      </c>
    </row>
    <row r="39" spans="1:8" s="50" customFormat="1" ht="11.25" customHeight="1" x14ac:dyDescent="0.2">
      <c r="A39" s="57" t="s">
        <v>120</v>
      </c>
      <c r="B39" s="58">
        <v>531011671.77732992</v>
      </c>
      <c r="C39" s="59">
        <v>502648482.03568006</v>
      </c>
      <c r="D39" s="58">
        <v>8587269.7054000013</v>
      </c>
      <c r="E39" s="59">
        <f t="shared" ref="E39:E44" si="10">SUM(C39:D39)</f>
        <v>511235751.74108005</v>
      </c>
      <c r="F39" s="59">
        <f t="shared" ref="F39:F44" si="11">B39-E39</f>
        <v>19775920.036249876</v>
      </c>
      <c r="G39" s="59">
        <f t="shared" ref="G39:G44" si="12">B39-C39</f>
        <v>28363189.741649866</v>
      </c>
      <c r="H39" s="60">
        <f t="shared" si="9"/>
        <v>96.275803134409728</v>
      </c>
    </row>
    <row r="40" spans="1:8" s="50" customFormat="1" ht="11.25" customHeight="1" x14ac:dyDescent="0.2">
      <c r="A40" s="66" t="s">
        <v>121</v>
      </c>
      <c r="B40" s="58">
        <v>74453.743000000002</v>
      </c>
      <c r="C40" s="59">
        <v>51963.021959999998</v>
      </c>
      <c r="D40" s="58">
        <v>1606.7889700000001</v>
      </c>
      <c r="E40" s="59">
        <f t="shared" si="10"/>
        <v>53569.81093</v>
      </c>
      <c r="F40" s="59">
        <f t="shared" si="11"/>
        <v>20883.932070000003</v>
      </c>
      <c r="G40" s="59">
        <f t="shared" si="12"/>
        <v>22490.721040000004</v>
      </c>
      <c r="H40" s="60">
        <f t="shared" si="9"/>
        <v>71.950460475842021</v>
      </c>
    </row>
    <row r="41" spans="1:8" s="50" customFormat="1" ht="11.25" customHeight="1" x14ac:dyDescent="0.2">
      <c r="A41" s="66" t="s">
        <v>122</v>
      </c>
      <c r="B41" s="58">
        <v>15033</v>
      </c>
      <c r="C41" s="59">
        <v>12722.85284</v>
      </c>
      <c r="D41" s="58">
        <v>293.30367999999999</v>
      </c>
      <c r="E41" s="59">
        <f t="shared" si="10"/>
        <v>13016.15652</v>
      </c>
      <c r="F41" s="59">
        <f t="shared" si="11"/>
        <v>2016.8434799999995</v>
      </c>
      <c r="G41" s="59">
        <f t="shared" si="12"/>
        <v>2310.1471600000004</v>
      </c>
      <c r="H41" s="60">
        <f t="shared" si="9"/>
        <v>86.58389223707843</v>
      </c>
    </row>
    <row r="42" spans="1:8" s="50" customFormat="1" ht="11.25" customHeight="1" x14ac:dyDescent="0.2">
      <c r="A42" s="57" t="s">
        <v>123</v>
      </c>
      <c r="B42" s="58">
        <v>949471.2080000001</v>
      </c>
      <c r="C42" s="59">
        <v>831673.50342999992</v>
      </c>
      <c r="D42" s="58">
        <v>3228.8926800000004</v>
      </c>
      <c r="E42" s="59">
        <f t="shared" si="10"/>
        <v>834902.39610999997</v>
      </c>
      <c r="F42" s="59">
        <f t="shared" si="11"/>
        <v>114568.81189000013</v>
      </c>
      <c r="G42" s="59">
        <f t="shared" si="12"/>
        <v>117797.70457000018</v>
      </c>
      <c r="H42" s="60">
        <f t="shared" si="9"/>
        <v>87.933408519955876</v>
      </c>
    </row>
    <row r="43" spans="1:8" s="50" customFormat="1" ht="11.25" customHeight="1" x14ac:dyDescent="0.2">
      <c r="A43" s="57" t="s">
        <v>124</v>
      </c>
      <c r="B43" s="58">
        <v>125201.022</v>
      </c>
      <c r="C43" s="59">
        <v>125157.89356</v>
      </c>
      <c r="D43" s="58">
        <v>43.125529999999998</v>
      </c>
      <c r="E43" s="59">
        <f t="shared" si="10"/>
        <v>125201.01909</v>
      </c>
      <c r="F43" s="59">
        <f t="shared" si="11"/>
        <v>2.9099999956088141E-3</v>
      </c>
      <c r="G43" s="59">
        <f t="shared" si="12"/>
        <v>43.12844000000041</v>
      </c>
      <c r="H43" s="60">
        <f t="shared" si="9"/>
        <v>99.999997675737831</v>
      </c>
    </row>
    <row r="44" spans="1:8" s="50" customFormat="1" ht="11.25" customHeight="1" x14ac:dyDescent="0.2">
      <c r="A44" s="57" t="s">
        <v>125</v>
      </c>
      <c r="B44" s="58">
        <v>598770.23099999991</v>
      </c>
      <c r="C44" s="59">
        <v>325741.56780999992</v>
      </c>
      <c r="D44" s="58">
        <v>99655.268729999996</v>
      </c>
      <c r="E44" s="59">
        <f t="shared" si="10"/>
        <v>425396.83653999993</v>
      </c>
      <c r="F44" s="59">
        <f t="shared" si="11"/>
        <v>173373.39445999998</v>
      </c>
      <c r="G44" s="59">
        <f t="shared" si="12"/>
        <v>273028.66318999999</v>
      </c>
      <c r="H44" s="60">
        <f t="shared" si="9"/>
        <v>71.045087834368303</v>
      </c>
    </row>
    <row r="45" spans="1:8" s="50" customFormat="1" ht="11.25" customHeight="1" x14ac:dyDescent="0.2">
      <c r="A45" s="57"/>
      <c r="B45" s="59"/>
      <c r="C45" s="59"/>
      <c r="D45" s="59"/>
      <c r="E45" s="59"/>
      <c r="F45" s="59"/>
      <c r="G45" s="59"/>
      <c r="H45" s="60"/>
    </row>
    <row r="46" spans="1:8" s="50" customFormat="1" ht="11.25" customHeight="1" x14ac:dyDescent="0.2">
      <c r="A46" s="52" t="s">
        <v>126</v>
      </c>
      <c r="B46" s="58">
        <v>65616154.799039997</v>
      </c>
      <c r="C46" s="59">
        <v>61989803.008399993</v>
      </c>
      <c r="D46" s="58">
        <v>1293664.0149099999</v>
      </c>
      <c r="E46" s="59">
        <f>SUM(C46:D46)</f>
        <v>63283467.023309991</v>
      </c>
      <c r="F46" s="59">
        <f>B46-E46</f>
        <v>2332687.7757300064</v>
      </c>
      <c r="G46" s="59">
        <f>B46-C46</f>
        <v>3626351.790640004</v>
      </c>
      <c r="H46" s="60">
        <f>E46/B46*100</f>
        <v>96.44494898722084</v>
      </c>
    </row>
    <row r="47" spans="1:8" s="50" customFormat="1" ht="11.25" customHeight="1" x14ac:dyDescent="0.2">
      <c r="A47" s="67"/>
      <c r="B47" s="63"/>
      <c r="C47" s="63"/>
      <c r="D47" s="63"/>
      <c r="E47" s="63"/>
      <c r="F47" s="63"/>
      <c r="G47" s="63"/>
      <c r="H47" s="54"/>
    </row>
    <row r="48" spans="1:8" s="50" customFormat="1" ht="11.25" customHeight="1" x14ac:dyDescent="0.2">
      <c r="A48" s="52" t="s">
        <v>127</v>
      </c>
      <c r="B48" s="58">
        <v>2299996.7919999994</v>
      </c>
      <c r="C48" s="59">
        <v>1734201.0851099999</v>
      </c>
      <c r="D48" s="58">
        <v>22990.690730000002</v>
      </c>
      <c r="E48" s="59">
        <f>SUM(C48:D48)</f>
        <v>1757191.7758399998</v>
      </c>
      <c r="F48" s="59">
        <f>B48-E48</f>
        <v>542805.01615999965</v>
      </c>
      <c r="G48" s="59">
        <f>B48-C48</f>
        <v>565795.70688999956</v>
      </c>
      <c r="H48" s="60">
        <f>E48/B48*100</f>
        <v>76.399748988867302</v>
      </c>
    </row>
    <row r="49" spans="1:8" s="50" customFormat="1" ht="11.25" customHeight="1" x14ac:dyDescent="0.2">
      <c r="A49" s="57"/>
      <c r="B49" s="63"/>
      <c r="C49" s="63"/>
      <c r="D49" s="63"/>
      <c r="E49" s="63"/>
      <c r="F49" s="63"/>
      <c r="G49" s="63"/>
      <c r="H49" s="54"/>
    </row>
    <row r="50" spans="1:8" s="50" customFormat="1" ht="11.25" customHeight="1" x14ac:dyDescent="0.2">
      <c r="A50" s="52" t="s">
        <v>128</v>
      </c>
      <c r="B50" s="65">
        <f t="shared" ref="B50:G50" si="13">SUM(B51:B56)</f>
        <v>26330665.179189999</v>
      </c>
      <c r="C50" s="65">
        <f t="shared" si="13"/>
        <v>23942675.701030001</v>
      </c>
      <c r="D50" s="65">
        <f t="shared" si="13"/>
        <v>1109911.3283200001</v>
      </c>
      <c r="E50" s="65">
        <f t="shared" si="13"/>
        <v>25052587.029349998</v>
      </c>
      <c r="F50" s="65">
        <f t="shared" si="13"/>
        <v>1278078.1498399943</v>
      </c>
      <c r="G50" s="65">
        <f t="shared" si="13"/>
        <v>2387989.4781599944</v>
      </c>
      <c r="H50" s="54">
        <f t="shared" ref="H50:H56" si="14">E50/B50*100</f>
        <v>95.146046857752353</v>
      </c>
    </row>
    <row r="51" spans="1:8" s="50" customFormat="1" ht="11.25" customHeight="1" x14ac:dyDescent="0.2">
      <c r="A51" s="57" t="s">
        <v>108</v>
      </c>
      <c r="B51" s="58">
        <v>19481158.047189996</v>
      </c>
      <c r="C51" s="59">
        <v>18132391.274860002</v>
      </c>
      <c r="D51" s="58">
        <v>505458.47896000009</v>
      </c>
      <c r="E51" s="59">
        <f t="shared" ref="E51:E56" si="15">SUM(C51:D51)</f>
        <v>18637849.753820002</v>
      </c>
      <c r="F51" s="59">
        <f t="shared" ref="F51:F56" si="16">B51-E51</f>
        <v>843308.29336999357</v>
      </c>
      <c r="G51" s="59">
        <f t="shared" ref="G51:G56" si="17">B51-C51</f>
        <v>1348766.7723299935</v>
      </c>
      <c r="H51" s="60">
        <f t="shared" si="14"/>
        <v>95.671159325707364</v>
      </c>
    </row>
    <row r="52" spans="1:8" s="50" customFormat="1" ht="11.25" customHeight="1" x14ac:dyDescent="0.2">
      <c r="A52" s="57" t="s">
        <v>129</v>
      </c>
      <c r="B52" s="58">
        <v>3704302.5430000005</v>
      </c>
      <c r="C52" s="59">
        <v>2959759.4638400003</v>
      </c>
      <c r="D52" s="58">
        <v>452989.96336999995</v>
      </c>
      <c r="E52" s="59">
        <f t="shared" si="15"/>
        <v>3412749.4272100003</v>
      </c>
      <c r="F52" s="59">
        <f t="shared" si="16"/>
        <v>291553.11579000019</v>
      </c>
      <c r="G52" s="59">
        <f t="shared" si="17"/>
        <v>744543.0791600002</v>
      </c>
      <c r="H52" s="60">
        <f t="shared" si="14"/>
        <v>92.129338454253784</v>
      </c>
    </row>
    <row r="53" spans="1:8" s="50" customFormat="1" ht="11.25" customHeight="1" x14ac:dyDescent="0.2">
      <c r="A53" s="57" t="s">
        <v>130</v>
      </c>
      <c r="B53" s="58">
        <v>1459572.1500000004</v>
      </c>
      <c r="C53" s="59">
        <v>1269433.9932699997</v>
      </c>
      <c r="D53" s="58">
        <v>113419.85878000002</v>
      </c>
      <c r="E53" s="59">
        <f t="shared" si="15"/>
        <v>1382853.8520499999</v>
      </c>
      <c r="F53" s="59">
        <f t="shared" si="16"/>
        <v>76718.297950000502</v>
      </c>
      <c r="G53" s="59">
        <f t="shared" si="17"/>
        <v>190138.15673000063</v>
      </c>
      <c r="H53" s="60">
        <f t="shared" si="14"/>
        <v>94.743781734256814</v>
      </c>
    </row>
    <row r="54" spans="1:8" s="50" customFormat="1" ht="11.25" customHeight="1" x14ac:dyDescent="0.2">
      <c r="A54" s="57" t="s">
        <v>131</v>
      </c>
      <c r="B54" s="58">
        <v>1405703.4809999999</v>
      </c>
      <c r="C54" s="59">
        <v>1330590.48321</v>
      </c>
      <c r="D54" s="58">
        <v>19057.160319999999</v>
      </c>
      <c r="E54" s="59">
        <f t="shared" si="15"/>
        <v>1349647.64353</v>
      </c>
      <c r="F54" s="59">
        <f t="shared" si="16"/>
        <v>56055.837469999911</v>
      </c>
      <c r="G54" s="59">
        <f t="shared" si="17"/>
        <v>75112.997789999936</v>
      </c>
      <c r="H54" s="60">
        <f t="shared" si="14"/>
        <v>96.01225733394908</v>
      </c>
    </row>
    <row r="55" spans="1:8" s="50" customFormat="1" ht="11.25" customHeight="1" x14ac:dyDescent="0.2">
      <c r="A55" s="57" t="s">
        <v>132</v>
      </c>
      <c r="B55" s="58">
        <v>152789.08700000003</v>
      </c>
      <c r="C55" s="59">
        <v>139262.26961000002</v>
      </c>
      <c r="D55" s="58">
        <v>3432.37545</v>
      </c>
      <c r="E55" s="59">
        <f t="shared" si="15"/>
        <v>142694.64506000001</v>
      </c>
      <c r="F55" s="59">
        <f t="shared" si="16"/>
        <v>10094.441940000019</v>
      </c>
      <c r="G55" s="59">
        <f t="shared" si="17"/>
        <v>13526.817390000011</v>
      </c>
      <c r="H55" s="60">
        <f t="shared" si="14"/>
        <v>93.393217972432794</v>
      </c>
    </row>
    <row r="56" spans="1:8" s="50" customFormat="1" ht="11.25" customHeight="1" x14ac:dyDescent="0.2">
      <c r="A56" s="57" t="s">
        <v>133</v>
      </c>
      <c r="B56" s="58">
        <v>127139.87100000004</v>
      </c>
      <c r="C56" s="59">
        <v>111238.21623999999</v>
      </c>
      <c r="D56" s="58">
        <v>15553.49144</v>
      </c>
      <c r="E56" s="59">
        <f t="shared" si="15"/>
        <v>126791.70767999999</v>
      </c>
      <c r="F56" s="59">
        <f t="shared" si="16"/>
        <v>348.16332000005059</v>
      </c>
      <c r="G56" s="59">
        <f t="shared" si="17"/>
        <v>15901.654760000049</v>
      </c>
      <c r="H56" s="60">
        <f t="shared" si="14"/>
        <v>99.726157249286445</v>
      </c>
    </row>
    <row r="57" spans="1:8" s="50" customFormat="1" ht="11.25" customHeight="1" x14ac:dyDescent="0.2">
      <c r="A57" s="57"/>
      <c r="B57" s="63"/>
      <c r="C57" s="63"/>
      <c r="D57" s="63"/>
      <c r="E57" s="63"/>
      <c r="F57" s="63"/>
      <c r="G57" s="63"/>
      <c r="H57" s="54"/>
    </row>
    <row r="58" spans="1:8" s="50" customFormat="1" ht="11.25" customHeight="1" x14ac:dyDescent="0.2">
      <c r="A58" s="52" t="s">
        <v>134</v>
      </c>
      <c r="B58" s="68">
        <f t="shared" ref="B58:G58" si="18">SUM(B59:B68)</f>
        <v>20927403.657359917</v>
      </c>
      <c r="C58" s="68">
        <f t="shared" si="18"/>
        <v>18986045.652950089</v>
      </c>
      <c r="D58" s="68">
        <f t="shared" si="18"/>
        <v>487676.01505000005</v>
      </c>
      <c r="E58" s="68">
        <f t="shared" si="18"/>
        <v>19473721.668000083</v>
      </c>
      <c r="F58" s="68">
        <f t="shared" si="18"/>
        <v>1453681.9893598277</v>
      </c>
      <c r="G58" s="68">
        <f t="shared" si="18"/>
        <v>1941358.0044098282</v>
      </c>
      <c r="H58" s="54">
        <f t="shared" ref="H58:H68" si="19">E58/B58*100</f>
        <v>93.053691642017938</v>
      </c>
    </row>
    <row r="59" spans="1:8" s="50" customFormat="1" ht="11.25" customHeight="1" x14ac:dyDescent="0.2">
      <c r="A59" s="57" t="s">
        <v>135</v>
      </c>
      <c r="B59" s="58">
        <v>1129546.2556199171</v>
      </c>
      <c r="C59" s="59">
        <v>872482.69800008356</v>
      </c>
      <c r="D59" s="58">
        <v>114961.64260000005</v>
      </c>
      <c r="E59" s="59">
        <f t="shared" ref="E59:E68" si="20">SUM(C59:D59)</f>
        <v>987444.34060008358</v>
      </c>
      <c r="F59" s="59">
        <f t="shared" ref="F59:F68" si="21">B59-E59</f>
        <v>142101.91501983348</v>
      </c>
      <c r="G59" s="59">
        <f t="shared" ref="G59:G68" si="22">B59-C59</f>
        <v>257063.5576198335</v>
      </c>
      <c r="H59" s="60">
        <f t="shared" si="19"/>
        <v>87.419557692938824</v>
      </c>
    </row>
    <row r="60" spans="1:8" s="50" customFormat="1" ht="11.25" customHeight="1" x14ac:dyDescent="0.2">
      <c r="A60" s="57" t="s">
        <v>136</v>
      </c>
      <c r="B60" s="58">
        <v>5343023.3489999995</v>
      </c>
      <c r="C60" s="59">
        <v>4947941.5451000007</v>
      </c>
      <c r="D60" s="58">
        <v>114906.45246</v>
      </c>
      <c r="E60" s="59">
        <f t="shared" si="20"/>
        <v>5062847.997560001</v>
      </c>
      <c r="F60" s="59">
        <f t="shared" si="21"/>
        <v>280175.35143999849</v>
      </c>
      <c r="G60" s="59">
        <f t="shared" si="22"/>
        <v>395081.80389999878</v>
      </c>
      <c r="H60" s="60">
        <f t="shared" si="19"/>
        <v>94.756239433383044</v>
      </c>
    </row>
    <row r="61" spans="1:8" s="50" customFormat="1" ht="11.25" customHeight="1" x14ac:dyDescent="0.2">
      <c r="A61" s="57" t="s">
        <v>137</v>
      </c>
      <c r="B61" s="58">
        <v>9693788.4807999991</v>
      </c>
      <c r="C61" s="59">
        <v>9105273.0914000012</v>
      </c>
      <c r="D61" s="58">
        <v>214371.77664999999</v>
      </c>
      <c r="E61" s="59">
        <f t="shared" si="20"/>
        <v>9319644.8680500016</v>
      </c>
      <c r="F61" s="59">
        <f t="shared" si="21"/>
        <v>374143.61274999753</v>
      </c>
      <c r="G61" s="59">
        <f t="shared" si="22"/>
        <v>588515.38939999789</v>
      </c>
      <c r="H61" s="60">
        <f t="shared" si="19"/>
        <v>96.1403777945945</v>
      </c>
    </row>
    <row r="62" spans="1:8" s="50" customFormat="1" ht="11.25" customHeight="1" x14ac:dyDescent="0.2">
      <c r="A62" s="57" t="s">
        <v>138</v>
      </c>
      <c r="B62" s="58">
        <v>299078.48300000007</v>
      </c>
      <c r="C62" s="59">
        <v>268813.43299999996</v>
      </c>
      <c r="D62" s="58">
        <v>7612</v>
      </c>
      <c r="E62" s="59">
        <f t="shared" si="20"/>
        <v>276425.43299999996</v>
      </c>
      <c r="F62" s="59">
        <f t="shared" si="21"/>
        <v>22653.050000000105</v>
      </c>
      <c r="G62" s="59">
        <f t="shared" si="22"/>
        <v>30265.050000000105</v>
      </c>
      <c r="H62" s="60">
        <f t="shared" si="19"/>
        <v>92.425717232222254</v>
      </c>
    </row>
    <row r="63" spans="1:8" s="50" customFormat="1" ht="11.25" customHeight="1" x14ac:dyDescent="0.2">
      <c r="A63" s="57" t="s">
        <v>139</v>
      </c>
      <c r="B63" s="58">
        <v>3283660.188829999</v>
      </c>
      <c r="C63" s="59">
        <v>2666974.5270800008</v>
      </c>
      <c r="D63" s="58">
        <v>22098.074759999996</v>
      </c>
      <c r="E63" s="59">
        <f t="shared" si="20"/>
        <v>2689072.6018400011</v>
      </c>
      <c r="F63" s="59">
        <f t="shared" si="21"/>
        <v>594587.58698999789</v>
      </c>
      <c r="G63" s="59">
        <f t="shared" si="22"/>
        <v>616685.66174999811</v>
      </c>
      <c r="H63" s="60">
        <f t="shared" si="19"/>
        <v>81.892535987353327</v>
      </c>
    </row>
    <row r="64" spans="1:8" s="50" customFormat="1" ht="11.25" customHeight="1" x14ac:dyDescent="0.2">
      <c r="A64" s="57" t="s">
        <v>140</v>
      </c>
      <c r="B64" s="58">
        <v>19933</v>
      </c>
      <c r="C64" s="59">
        <v>19399.045690000003</v>
      </c>
      <c r="D64" s="58">
        <v>171.58226999999999</v>
      </c>
      <c r="E64" s="59">
        <f t="shared" si="20"/>
        <v>19570.627960000002</v>
      </c>
      <c r="F64" s="59">
        <f t="shared" si="21"/>
        <v>362.37203999999838</v>
      </c>
      <c r="G64" s="59">
        <f t="shared" si="22"/>
        <v>533.95430999999735</v>
      </c>
      <c r="H64" s="60">
        <f t="shared" si="19"/>
        <v>98.182049666382383</v>
      </c>
    </row>
    <row r="65" spans="1:8" s="50" customFormat="1" ht="11.25" customHeight="1" x14ac:dyDescent="0.2">
      <c r="A65" s="57" t="s">
        <v>141</v>
      </c>
      <c r="B65" s="58">
        <v>255655.82703999995</v>
      </c>
      <c r="C65" s="59">
        <v>213082.1464</v>
      </c>
      <c r="D65" s="58">
        <v>6410.1652300000005</v>
      </c>
      <c r="E65" s="59">
        <f t="shared" si="20"/>
        <v>219492.31163000001</v>
      </c>
      <c r="F65" s="59">
        <f t="shared" si="21"/>
        <v>36163.515409999934</v>
      </c>
      <c r="G65" s="59">
        <f t="shared" si="22"/>
        <v>42573.680639999948</v>
      </c>
      <c r="H65" s="60">
        <f t="shared" si="19"/>
        <v>85.854609367326574</v>
      </c>
    </row>
    <row r="66" spans="1:8" s="50" customFormat="1" ht="11.25" customHeight="1" x14ac:dyDescent="0.2">
      <c r="A66" s="57" t="s">
        <v>142</v>
      </c>
      <c r="B66" s="58">
        <v>71016.256000000008</v>
      </c>
      <c r="C66" s="59">
        <v>68007.688209999993</v>
      </c>
      <c r="D66" s="58">
        <v>1564.02243</v>
      </c>
      <c r="E66" s="59">
        <f t="shared" si="20"/>
        <v>69571.71063999999</v>
      </c>
      <c r="F66" s="59">
        <f t="shared" si="21"/>
        <v>1444.5453600000183</v>
      </c>
      <c r="G66" s="59">
        <f t="shared" si="22"/>
        <v>3008.5677900000155</v>
      </c>
      <c r="H66" s="60">
        <f t="shared" si="19"/>
        <v>97.965894794566438</v>
      </c>
    </row>
    <row r="67" spans="1:8" s="50" customFormat="1" ht="11.25" customHeight="1" x14ac:dyDescent="0.2">
      <c r="A67" s="66" t="s">
        <v>143</v>
      </c>
      <c r="B67" s="58">
        <v>74767</v>
      </c>
      <c r="C67" s="59">
        <v>70063.917979999998</v>
      </c>
      <c r="D67" s="58">
        <v>2687.7146400000001</v>
      </c>
      <c r="E67" s="59">
        <f t="shared" si="20"/>
        <v>72751.632620000004</v>
      </c>
      <c r="F67" s="59">
        <f t="shared" si="21"/>
        <v>2015.367379999996</v>
      </c>
      <c r="G67" s="59">
        <f t="shared" si="22"/>
        <v>4703.0820200000016</v>
      </c>
      <c r="H67" s="60">
        <f t="shared" si="19"/>
        <v>97.304469378201617</v>
      </c>
    </row>
    <row r="68" spans="1:8" s="50" customFormat="1" ht="11.25" customHeight="1" x14ac:dyDescent="0.2">
      <c r="A68" s="57" t="s">
        <v>144</v>
      </c>
      <c r="B68" s="58">
        <v>756934.81707000011</v>
      </c>
      <c r="C68" s="59">
        <v>754007.56009000004</v>
      </c>
      <c r="D68" s="58">
        <v>2892.5840099999996</v>
      </c>
      <c r="E68" s="59">
        <f t="shared" si="20"/>
        <v>756900.14410000003</v>
      </c>
      <c r="F68" s="59">
        <f t="shared" si="21"/>
        <v>34.672970000072382</v>
      </c>
      <c r="G68" s="59">
        <f t="shared" si="22"/>
        <v>2927.2569800000638</v>
      </c>
      <c r="H68" s="60">
        <f t="shared" si="19"/>
        <v>99.995419292491476</v>
      </c>
    </row>
    <row r="69" spans="1:8" s="50" customFormat="1" ht="11.25" customHeight="1" x14ac:dyDescent="0.2">
      <c r="A69" s="57"/>
      <c r="B69" s="63"/>
      <c r="C69" s="63"/>
      <c r="D69" s="63"/>
      <c r="E69" s="63"/>
      <c r="F69" s="63"/>
      <c r="G69" s="63"/>
      <c r="H69" s="54"/>
    </row>
    <row r="70" spans="1:8" s="50" customFormat="1" ht="11.25" customHeight="1" x14ac:dyDescent="0.2">
      <c r="A70" s="52" t="s">
        <v>145</v>
      </c>
      <c r="B70" s="65">
        <f t="shared" ref="B70:G70" si="23">SUM(B71:B74)</f>
        <v>19148584.572999995</v>
      </c>
      <c r="C70" s="65">
        <f t="shared" si="23"/>
        <v>12779617.963850003</v>
      </c>
      <c r="D70" s="65">
        <f t="shared" si="23"/>
        <v>311318.77510000003</v>
      </c>
      <c r="E70" s="65">
        <f t="shared" si="23"/>
        <v>13090936.738950001</v>
      </c>
      <c r="F70" s="65">
        <f t="shared" si="23"/>
        <v>6057647.8340499951</v>
      </c>
      <c r="G70" s="65">
        <f t="shared" si="23"/>
        <v>6368966.6091499953</v>
      </c>
      <c r="H70" s="54">
        <f>E70/B70*100</f>
        <v>68.365036011113659</v>
      </c>
    </row>
    <row r="71" spans="1:8" s="50" customFormat="1" ht="11.25" customHeight="1" x14ac:dyDescent="0.2">
      <c r="A71" s="57" t="s">
        <v>108</v>
      </c>
      <c r="B71" s="58">
        <v>19003602.209999997</v>
      </c>
      <c r="C71" s="59">
        <v>12658434.847400002</v>
      </c>
      <c r="D71" s="58">
        <v>305787.96318000002</v>
      </c>
      <c r="E71" s="59">
        <f>SUM(C71:D71)</f>
        <v>12964222.810580002</v>
      </c>
      <c r="F71" s="59">
        <f>B71-E71</f>
        <v>6039379.399419995</v>
      </c>
      <c r="G71" s="59">
        <f>B71-C71</f>
        <v>6345167.362599995</v>
      </c>
      <c r="H71" s="60">
        <f>E71/B71*100</f>
        <v>68.219817839367437</v>
      </c>
    </row>
    <row r="72" spans="1:8" s="50" customFormat="1" ht="11.25" customHeight="1" x14ac:dyDescent="0.2">
      <c r="A72" s="57" t="s">
        <v>146</v>
      </c>
      <c r="B72" s="58">
        <v>109224.827</v>
      </c>
      <c r="C72" s="59">
        <v>90135.507230000003</v>
      </c>
      <c r="D72" s="58">
        <v>5485.4834099999998</v>
      </c>
      <c r="E72" s="59">
        <f>SUM(C72:D72)</f>
        <v>95620.990640000004</v>
      </c>
      <c r="F72" s="59">
        <f>B72-E72</f>
        <v>13603.836360000001</v>
      </c>
      <c r="G72" s="59">
        <f>B72-C72</f>
        <v>19089.319770000002</v>
      </c>
      <c r="H72" s="60">
        <f>E72/B72*100</f>
        <v>87.545106059083068</v>
      </c>
    </row>
    <row r="73" spans="1:8" s="50" customFormat="1" ht="11.25" customHeight="1" x14ac:dyDescent="0.2">
      <c r="A73" s="57" t="s">
        <v>147</v>
      </c>
      <c r="B73" s="58">
        <v>10018.535999999998</v>
      </c>
      <c r="C73" s="59">
        <v>9835.4435699999995</v>
      </c>
      <c r="D73" s="58">
        <v>41.128509999999999</v>
      </c>
      <c r="E73" s="59">
        <f>SUM(C73:D73)</f>
        <v>9876.5720799999999</v>
      </c>
      <c r="F73" s="59">
        <f>B73-E73</f>
        <v>141.96391999999832</v>
      </c>
      <c r="G73" s="59">
        <f>B73-C73</f>
        <v>183.09242999999879</v>
      </c>
      <c r="H73" s="60">
        <f>E73/B73*100</f>
        <v>98.582987374602453</v>
      </c>
    </row>
    <row r="74" spans="1:8" s="50" customFormat="1" ht="11.25" customHeight="1" x14ac:dyDescent="0.2">
      <c r="A74" s="57" t="s">
        <v>148</v>
      </c>
      <c r="B74" s="58">
        <v>25739.000000000004</v>
      </c>
      <c r="C74" s="59">
        <v>21212.165649999999</v>
      </c>
      <c r="D74" s="58">
        <v>4.2</v>
      </c>
      <c r="E74" s="59">
        <f>SUM(C74:D74)</f>
        <v>21216.36565</v>
      </c>
      <c r="F74" s="59">
        <f>B74-E74</f>
        <v>4522.6343500000039</v>
      </c>
      <c r="G74" s="59">
        <f>B74-C74</f>
        <v>4526.8343500000046</v>
      </c>
      <c r="H74" s="60">
        <f>E74/B74*100</f>
        <v>82.428865340533804</v>
      </c>
    </row>
    <row r="75" spans="1:8" s="50" customFormat="1" ht="11.25" customHeight="1" x14ac:dyDescent="0.2">
      <c r="A75" s="57"/>
      <c r="B75" s="63"/>
      <c r="C75" s="63"/>
      <c r="D75" s="63"/>
      <c r="E75" s="63"/>
      <c r="F75" s="63"/>
      <c r="G75" s="63"/>
      <c r="H75" s="54"/>
    </row>
    <row r="76" spans="1:8" s="50" customFormat="1" ht="11.25" customHeight="1" x14ac:dyDescent="0.2">
      <c r="A76" s="52" t="s">
        <v>149</v>
      </c>
      <c r="B76" s="65">
        <f t="shared" ref="B76:G76" si="24">SUM(B77:B79)</f>
        <v>105583067.19167002</v>
      </c>
      <c r="C76" s="65">
        <f t="shared" si="24"/>
        <v>94768099.443910018</v>
      </c>
      <c r="D76" s="65">
        <f t="shared" si="24"/>
        <v>6558893.9443800002</v>
      </c>
      <c r="E76" s="65">
        <f t="shared" si="24"/>
        <v>101326993.38829002</v>
      </c>
      <c r="F76" s="65">
        <f t="shared" si="24"/>
        <v>4256073.8033799892</v>
      </c>
      <c r="G76" s="65">
        <f t="shared" si="24"/>
        <v>10814967.747759992</v>
      </c>
      <c r="H76" s="54">
        <f>E76/B76*100</f>
        <v>95.96898071197937</v>
      </c>
    </row>
    <row r="77" spans="1:8" s="50" customFormat="1" ht="11.25" customHeight="1" x14ac:dyDescent="0.2">
      <c r="A77" s="57" t="s">
        <v>150</v>
      </c>
      <c r="B77" s="58">
        <v>104167693.82187001</v>
      </c>
      <c r="C77" s="59">
        <v>93579225.714290023</v>
      </c>
      <c r="D77" s="58">
        <v>6504367.9433500003</v>
      </c>
      <c r="E77" s="59">
        <f>SUM(C77:D77)</f>
        <v>100083593.65764003</v>
      </c>
      <c r="F77" s="59">
        <f>B77-E77</f>
        <v>4084100.1642299891</v>
      </c>
      <c r="G77" s="59">
        <f>B77-C77</f>
        <v>10588468.107579991</v>
      </c>
      <c r="H77" s="60">
        <f>E77/B77*100</f>
        <v>96.079302503121625</v>
      </c>
    </row>
    <row r="78" spans="1:8" s="50" customFormat="1" ht="11.25" customHeight="1" x14ac:dyDescent="0.2">
      <c r="A78" s="57" t="s">
        <v>151</v>
      </c>
      <c r="B78" s="58">
        <v>817599.61979999999</v>
      </c>
      <c r="C78" s="59">
        <v>621722.61658999999</v>
      </c>
      <c r="D78" s="58">
        <v>38950.274920000011</v>
      </c>
      <c r="E78" s="59">
        <f>SUM(C78:D78)</f>
        <v>660672.89150999999</v>
      </c>
      <c r="F78" s="59">
        <f>B78-E78</f>
        <v>156926.72829</v>
      </c>
      <c r="G78" s="59">
        <f>B78-C78</f>
        <v>195877.00321</v>
      </c>
      <c r="H78" s="60">
        <f>E78/B78*100</f>
        <v>80.806408847354021</v>
      </c>
    </row>
    <row r="79" spans="1:8" s="50" customFormat="1" ht="11.25" customHeight="1" x14ac:dyDescent="0.2">
      <c r="A79" s="57" t="s">
        <v>152</v>
      </c>
      <c r="B79" s="58">
        <v>597773.75</v>
      </c>
      <c r="C79" s="59">
        <v>567151.11303000001</v>
      </c>
      <c r="D79" s="58">
        <v>15575.72611</v>
      </c>
      <c r="E79" s="59">
        <f>SUM(C79:D79)</f>
        <v>582726.83914000005</v>
      </c>
      <c r="F79" s="59">
        <f>B79-E79</f>
        <v>15046.910859999945</v>
      </c>
      <c r="G79" s="59">
        <f>B79-C79</f>
        <v>30622.636969999992</v>
      </c>
      <c r="H79" s="60">
        <f>E79/B79*100</f>
        <v>97.482841817660955</v>
      </c>
    </row>
    <row r="80" spans="1:8" s="50" customFormat="1" ht="11.25" customHeight="1" x14ac:dyDescent="0.2">
      <c r="A80" s="57"/>
      <c r="B80" s="63"/>
      <c r="C80" s="63"/>
      <c r="D80" s="63"/>
      <c r="E80" s="63"/>
      <c r="F80" s="63"/>
      <c r="G80" s="63"/>
      <c r="H80" s="54"/>
    </row>
    <row r="81" spans="1:8" s="50" customFormat="1" ht="11.25" customHeight="1" x14ac:dyDescent="0.2">
      <c r="A81" s="52" t="s">
        <v>153</v>
      </c>
      <c r="B81" s="65">
        <f t="shared" ref="B81:G81" si="25">SUM(B82:B85)</f>
        <v>4476717.3580000009</v>
      </c>
      <c r="C81" s="65">
        <f t="shared" si="25"/>
        <v>3177562.9374299999</v>
      </c>
      <c r="D81" s="65">
        <f t="shared" si="25"/>
        <v>92476.317649999997</v>
      </c>
      <c r="E81" s="65">
        <f t="shared" si="25"/>
        <v>3270039.2550799996</v>
      </c>
      <c r="F81" s="65">
        <f t="shared" si="25"/>
        <v>1206678.1029200009</v>
      </c>
      <c r="G81" s="65">
        <f t="shared" si="25"/>
        <v>1299154.4205700008</v>
      </c>
      <c r="H81" s="54">
        <f>E81/B81*100</f>
        <v>73.045470454737583</v>
      </c>
    </row>
    <row r="82" spans="1:8" s="50" customFormat="1" ht="11.25" customHeight="1" x14ac:dyDescent="0.2">
      <c r="A82" s="57" t="s">
        <v>120</v>
      </c>
      <c r="B82" s="58">
        <v>3631647.4179500006</v>
      </c>
      <c r="C82" s="59">
        <v>2585309.67294</v>
      </c>
      <c r="D82" s="58">
        <v>35797.284399999997</v>
      </c>
      <c r="E82" s="59">
        <f>SUM(C82:D82)</f>
        <v>2621106.9573399997</v>
      </c>
      <c r="F82" s="59">
        <f>B82-E82</f>
        <v>1010540.4606100009</v>
      </c>
      <c r="G82" s="59">
        <f>B82-C82</f>
        <v>1046337.7450100007</v>
      </c>
      <c r="H82" s="60">
        <f>E82/B82*100</f>
        <v>72.174048184985068</v>
      </c>
    </row>
    <row r="83" spans="1:8" s="50" customFormat="1" ht="11.25" customHeight="1" x14ac:dyDescent="0.2">
      <c r="A83" s="57" t="s">
        <v>154</v>
      </c>
      <c r="B83" s="58">
        <v>0</v>
      </c>
      <c r="C83" s="59">
        <v>0</v>
      </c>
      <c r="D83" s="58">
        <v>0</v>
      </c>
      <c r="E83" s="59">
        <f>SUM(C83:D83)</f>
        <v>0</v>
      </c>
      <c r="F83" s="59">
        <f>B83-E83</f>
        <v>0</v>
      </c>
      <c r="G83" s="59">
        <f>B83-C83</f>
        <v>0</v>
      </c>
      <c r="H83" s="60" t="e">
        <f>E83/B83*100</f>
        <v>#DIV/0!</v>
      </c>
    </row>
    <row r="84" spans="1:8" s="50" customFormat="1" ht="11.25" customHeight="1" x14ac:dyDescent="0.2">
      <c r="A84" s="57" t="s">
        <v>155</v>
      </c>
      <c r="B84" s="58">
        <v>228548.58199999999</v>
      </c>
      <c r="C84" s="59">
        <v>154792.22311000002</v>
      </c>
      <c r="D84" s="58">
        <v>13297.5731</v>
      </c>
      <c r="E84" s="59">
        <f>SUM(C84:D84)</f>
        <v>168089.79621000003</v>
      </c>
      <c r="F84" s="59">
        <f>B84-E84</f>
        <v>60458.785789999965</v>
      </c>
      <c r="G84" s="59">
        <f>B84-C84</f>
        <v>73756.358889999974</v>
      </c>
      <c r="H84" s="60">
        <f>E84/B84*100</f>
        <v>73.54663710405346</v>
      </c>
    </row>
    <row r="85" spans="1:8" s="50" customFormat="1" ht="11.25" customHeight="1" x14ac:dyDescent="0.2">
      <c r="A85" s="57" t="s">
        <v>156</v>
      </c>
      <c r="B85" s="58">
        <v>616521.35805000004</v>
      </c>
      <c r="C85" s="59">
        <v>437461.04138000001</v>
      </c>
      <c r="D85" s="58">
        <v>43381.460149999999</v>
      </c>
      <c r="E85" s="59">
        <f>SUM(C85:D85)</f>
        <v>480842.50153000001</v>
      </c>
      <c r="F85" s="59">
        <f>B85-E85</f>
        <v>135678.85652000003</v>
      </c>
      <c r="G85" s="59">
        <f>B85-C85</f>
        <v>179060.31667000003</v>
      </c>
      <c r="H85" s="60">
        <f>E85/B85*100</f>
        <v>77.992837596228668</v>
      </c>
    </row>
    <row r="86" spans="1:8" s="50" customFormat="1" ht="11.25" customHeight="1" x14ac:dyDescent="0.2">
      <c r="A86" s="69"/>
      <c r="B86" s="58"/>
      <c r="C86" s="59"/>
      <c r="D86" s="58"/>
      <c r="E86" s="59"/>
      <c r="F86" s="59"/>
      <c r="G86" s="59"/>
      <c r="H86" s="60"/>
    </row>
    <row r="87" spans="1:8" s="50" customFormat="1" ht="11.25" customHeight="1" x14ac:dyDescent="0.2">
      <c r="A87" s="52" t="s">
        <v>157</v>
      </c>
      <c r="B87" s="65">
        <f t="shared" ref="B87:G87" si="26">SUM(B88:B97)</f>
        <v>278634871.51811999</v>
      </c>
      <c r="C87" s="65">
        <f t="shared" si="26"/>
        <v>268157240.02023998</v>
      </c>
      <c r="D87" s="65">
        <f t="shared" si="26"/>
        <v>4306973.1199700003</v>
      </c>
      <c r="E87" s="65">
        <f t="shared" si="26"/>
        <v>272464213.14020991</v>
      </c>
      <c r="F87" s="65">
        <f t="shared" si="26"/>
        <v>6170658.3779100096</v>
      </c>
      <c r="G87" s="65">
        <f t="shared" si="26"/>
        <v>10477631.497879995</v>
      </c>
      <c r="H87" s="54">
        <f t="shared" ref="H87:H97" si="27">E87/B87*100</f>
        <v>97.785396226865032</v>
      </c>
    </row>
    <row r="88" spans="1:8" s="50" customFormat="1" ht="11.25" customHeight="1" x14ac:dyDescent="0.2">
      <c r="A88" s="57" t="s">
        <v>135</v>
      </c>
      <c r="B88" s="58">
        <v>8901497.5349600017</v>
      </c>
      <c r="C88" s="59">
        <v>7842292.7562000006</v>
      </c>
      <c r="D88" s="58">
        <v>636953.44758000004</v>
      </c>
      <c r="E88" s="59">
        <f t="shared" ref="E88:E97" si="28">SUM(C88:D88)</f>
        <v>8479246.203780001</v>
      </c>
      <c r="F88" s="59">
        <f t="shared" ref="F88:F97" si="29">B88-E88</f>
        <v>422251.33118000068</v>
      </c>
      <c r="G88" s="59">
        <f t="shared" ref="G88:G97" si="30">B88-C88</f>
        <v>1059204.7787600011</v>
      </c>
      <c r="H88" s="60">
        <f t="shared" si="27"/>
        <v>95.256401189556712</v>
      </c>
    </row>
    <row r="89" spans="1:8" s="50" customFormat="1" ht="11.25" customHeight="1" x14ac:dyDescent="0.2">
      <c r="A89" s="57" t="s">
        <v>158</v>
      </c>
      <c r="B89" s="58">
        <v>27207382.881699987</v>
      </c>
      <c r="C89" s="59">
        <v>25444709.194989994</v>
      </c>
      <c r="D89" s="58">
        <v>234583.86840999997</v>
      </c>
      <c r="E89" s="59">
        <f t="shared" si="28"/>
        <v>25679293.063399993</v>
      </c>
      <c r="F89" s="59">
        <f t="shared" si="29"/>
        <v>1528089.8182999939</v>
      </c>
      <c r="G89" s="59">
        <f t="shared" si="30"/>
        <v>1762673.6867099926</v>
      </c>
      <c r="H89" s="60">
        <f t="shared" si="27"/>
        <v>94.383547197669628</v>
      </c>
    </row>
    <row r="90" spans="1:8" s="50" customFormat="1" ht="11.25" customHeight="1" x14ac:dyDescent="0.2">
      <c r="A90" s="57" t="s">
        <v>159</v>
      </c>
      <c r="B90" s="58">
        <v>20262476.523100004</v>
      </c>
      <c r="C90" s="59">
        <v>17819462.031319998</v>
      </c>
      <c r="D90" s="58">
        <v>611781.14241000009</v>
      </c>
      <c r="E90" s="59">
        <f t="shared" si="28"/>
        <v>18431243.173729997</v>
      </c>
      <c r="F90" s="59">
        <f t="shared" si="29"/>
        <v>1831233.3493700065</v>
      </c>
      <c r="G90" s="59">
        <f t="shared" si="30"/>
        <v>2443014.4917800054</v>
      </c>
      <c r="H90" s="60">
        <f t="shared" si="27"/>
        <v>90.962440611431035</v>
      </c>
    </row>
    <row r="91" spans="1:8" s="50" customFormat="1" ht="11.25" customHeight="1" x14ac:dyDescent="0.2">
      <c r="A91" s="57" t="s">
        <v>160</v>
      </c>
      <c r="B91" s="58">
        <v>262122.00000000006</v>
      </c>
      <c r="C91" s="59">
        <v>233141.72701</v>
      </c>
      <c r="D91" s="58">
        <v>24239.599600000001</v>
      </c>
      <c r="E91" s="59">
        <f t="shared" si="28"/>
        <v>257381.32660999999</v>
      </c>
      <c r="F91" s="59">
        <f t="shared" si="29"/>
        <v>4740.673390000069</v>
      </c>
      <c r="G91" s="59">
        <f t="shared" si="30"/>
        <v>28980.272990000056</v>
      </c>
      <c r="H91" s="60">
        <f t="shared" si="27"/>
        <v>98.19142483652648</v>
      </c>
    </row>
    <row r="92" spans="1:8" s="50" customFormat="1" ht="11.25" customHeight="1" x14ac:dyDescent="0.2">
      <c r="A92" s="57" t="s">
        <v>161</v>
      </c>
      <c r="B92" s="58">
        <v>1656954.1869999992</v>
      </c>
      <c r="C92" s="59">
        <v>1544766.2591400004</v>
      </c>
      <c r="D92" s="58">
        <v>53202.558920000003</v>
      </c>
      <c r="E92" s="59">
        <f t="shared" si="28"/>
        <v>1597968.8180600004</v>
      </c>
      <c r="F92" s="59">
        <f t="shared" si="29"/>
        <v>58985.368939998792</v>
      </c>
      <c r="G92" s="59">
        <f t="shared" si="30"/>
        <v>112187.92785999877</v>
      </c>
      <c r="H92" s="60">
        <f t="shared" si="27"/>
        <v>96.440132780810629</v>
      </c>
    </row>
    <row r="93" spans="1:8" s="50" customFormat="1" ht="11.25" customHeight="1" x14ac:dyDescent="0.2">
      <c r="A93" s="57" t="s">
        <v>162</v>
      </c>
      <c r="B93" s="58">
        <v>217247230.78935999</v>
      </c>
      <c r="C93" s="59">
        <v>212462728.57881999</v>
      </c>
      <c r="D93" s="58">
        <v>2620279.0282999999</v>
      </c>
      <c r="E93" s="59">
        <f t="shared" si="28"/>
        <v>215083007.60711998</v>
      </c>
      <c r="F93" s="59">
        <f t="shared" si="29"/>
        <v>2164223.1822400093</v>
      </c>
      <c r="G93" s="59">
        <f t="shared" si="30"/>
        <v>4784502.2105399966</v>
      </c>
      <c r="H93" s="60">
        <f t="shared" si="27"/>
        <v>99.003797114293988</v>
      </c>
    </row>
    <row r="94" spans="1:8" s="50" customFormat="1" ht="11.25" customHeight="1" x14ac:dyDescent="0.2">
      <c r="A94" s="57" t="s">
        <v>163</v>
      </c>
      <c r="B94" s="58">
        <v>2117870.8169999998</v>
      </c>
      <c r="C94" s="59">
        <v>1905556.6432100001</v>
      </c>
      <c r="D94" s="58">
        <v>109212.42151</v>
      </c>
      <c r="E94" s="59">
        <f t="shared" si="28"/>
        <v>2014769.0647200001</v>
      </c>
      <c r="F94" s="59">
        <f t="shared" si="29"/>
        <v>103101.75227999967</v>
      </c>
      <c r="G94" s="59">
        <f t="shared" si="30"/>
        <v>212314.17378999968</v>
      </c>
      <c r="H94" s="60">
        <f t="shared" si="27"/>
        <v>95.131820531620292</v>
      </c>
    </row>
    <row r="95" spans="1:8" s="50" customFormat="1" ht="11.25" customHeight="1" x14ac:dyDescent="0.2">
      <c r="A95" s="57" t="s">
        <v>326</v>
      </c>
      <c r="B95" s="63">
        <v>666959.78200000012</v>
      </c>
      <c r="C95" s="63">
        <v>650223.47827999992</v>
      </c>
      <c r="D95" s="63">
        <v>1636.8908799999999</v>
      </c>
      <c r="E95" s="63">
        <f t="shared" si="28"/>
        <v>651860.36915999989</v>
      </c>
      <c r="F95" s="63">
        <f t="shared" si="29"/>
        <v>15099.412840000237</v>
      </c>
      <c r="G95" s="63">
        <f t="shared" si="30"/>
        <v>16736.3037200002</v>
      </c>
      <c r="H95" s="54">
        <f t="shared" si="27"/>
        <v>97.736083456978179</v>
      </c>
    </row>
    <row r="96" spans="1:8" s="50" customFormat="1" ht="11.25" customHeight="1" x14ac:dyDescent="0.2">
      <c r="A96" s="67" t="s">
        <v>327</v>
      </c>
      <c r="B96" s="63">
        <v>128052.42099999997</v>
      </c>
      <c r="C96" s="63">
        <v>122917.89361</v>
      </c>
      <c r="D96" s="63">
        <v>1208.4061499999998</v>
      </c>
      <c r="E96" s="63">
        <f t="shared" si="28"/>
        <v>124126.29975999999</v>
      </c>
      <c r="F96" s="63">
        <f t="shared" si="29"/>
        <v>3926.1212399999786</v>
      </c>
      <c r="G96" s="63">
        <f t="shared" si="30"/>
        <v>5134.5273899999738</v>
      </c>
      <c r="H96" s="54">
        <f t="shared" si="27"/>
        <v>96.933973438893446</v>
      </c>
    </row>
    <row r="97" spans="1:8" s="50" customFormat="1" ht="11.25" customHeight="1" x14ac:dyDescent="0.2">
      <c r="A97" s="57" t="s">
        <v>278</v>
      </c>
      <c r="B97" s="58">
        <v>184324.58200000002</v>
      </c>
      <c r="C97" s="59">
        <v>131441.45765999999</v>
      </c>
      <c r="D97" s="58">
        <v>13875.756210000001</v>
      </c>
      <c r="E97" s="59">
        <f t="shared" si="28"/>
        <v>145317.21386999998</v>
      </c>
      <c r="F97" s="59">
        <f t="shared" si="29"/>
        <v>39007.368130000046</v>
      </c>
      <c r="G97" s="59">
        <f t="shared" si="30"/>
        <v>52883.124340000039</v>
      </c>
      <c r="H97" s="60">
        <f t="shared" si="27"/>
        <v>78.837674439972389</v>
      </c>
    </row>
    <row r="98" spans="1:8" s="50" customFormat="1" ht="11.25" customHeight="1" x14ac:dyDescent="0.2">
      <c r="A98" s="57"/>
      <c r="B98" s="58"/>
      <c r="C98" s="59"/>
      <c r="D98" s="58"/>
      <c r="E98" s="59"/>
      <c r="F98" s="59"/>
      <c r="G98" s="59"/>
      <c r="H98" s="60"/>
    </row>
    <row r="99" spans="1:8" s="50" customFormat="1" ht="11.25" customHeight="1" x14ac:dyDescent="0.2">
      <c r="A99" s="52" t="s">
        <v>164</v>
      </c>
      <c r="B99" s="77">
        <f t="shared" ref="B99:G99" si="31">SUM(B100:B109)</f>
        <v>23547370.531500001</v>
      </c>
      <c r="C99" s="65">
        <f t="shared" si="31"/>
        <v>21761497.110030003</v>
      </c>
      <c r="D99" s="77">
        <f t="shared" si="31"/>
        <v>288228.47145999997</v>
      </c>
      <c r="E99" s="65">
        <f t="shared" si="31"/>
        <v>22049725.581490003</v>
      </c>
      <c r="F99" s="65">
        <f t="shared" si="31"/>
        <v>1497644.9500099982</v>
      </c>
      <c r="G99" s="65">
        <f t="shared" si="31"/>
        <v>1785873.4214699985</v>
      </c>
      <c r="H99" s="60">
        <f t="shared" ref="H99:H109" si="32">E99/B99*100</f>
        <v>93.639863321441538</v>
      </c>
    </row>
    <row r="100" spans="1:8" s="50" customFormat="1" ht="11.25" customHeight="1" x14ac:dyDescent="0.2">
      <c r="A100" s="57" t="s">
        <v>108</v>
      </c>
      <c r="B100" s="58">
        <v>8229016.9780000001</v>
      </c>
      <c r="C100" s="59">
        <v>7502482.3688400006</v>
      </c>
      <c r="D100" s="58">
        <v>9982.89876</v>
      </c>
      <c r="E100" s="59">
        <f t="shared" ref="E100:E109" si="33">SUM(C100:D100)</f>
        <v>7512465.2676000008</v>
      </c>
      <c r="F100" s="59">
        <f t="shared" ref="F100:F109" si="34">B100-E100</f>
        <v>716551.71039999928</v>
      </c>
      <c r="G100" s="59">
        <f t="shared" ref="G100:G109" si="35">B100-C100</f>
        <v>726534.60915999953</v>
      </c>
      <c r="H100" s="60">
        <f t="shared" si="32"/>
        <v>91.292377785637385</v>
      </c>
    </row>
    <row r="101" spans="1:8" s="50" customFormat="1" ht="11.25" customHeight="1" x14ac:dyDescent="0.2">
      <c r="A101" s="57" t="s">
        <v>165</v>
      </c>
      <c r="B101" s="58">
        <v>3506036.6239999998</v>
      </c>
      <c r="C101" s="59">
        <v>3241095.9803600004</v>
      </c>
      <c r="D101" s="58">
        <v>40889.277950000003</v>
      </c>
      <c r="E101" s="59">
        <f t="shared" si="33"/>
        <v>3281985.2583100004</v>
      </c>
      <c r="F101" s="59">
        <f t="shared" si="34"/>
        <v>224051.36568999942</v>
      </c>
      <c r="G101" s="59">
        <f t="shared" si="35"/>
        <v>264940.64363999944</v>
      </c>
      <c r="H101" s="60">
        <f t="shared" si="32"/>
        <v>93.609554328203743</v>
      </c>
    </row>
    <row r="102" spans="1:8" s="50" customFormat="1" ht="11.25" customHeight="1" x14ac:dyDescent="0.2">
      <c r="A102" s="57" t="s">
        <v>166</v>
      </c>
      <c r="B102" s="58">
        <v>1279688.9210000001</v>
      </c>
      <c r="C102" s="59">
        <v>1184471.13843</v>
      </c>
      <c r="D102" s="58">
        <v>38089.613389999999</v>
      </c>
      <c r="E102" s="59">
        <f t="shared" si="33"/>
        <v>1222560.7518200001</v>
      </c>
      <c r="F102" s="59">
        <f t="shared" si="34"/>
        <v>57128.169179999968</v>
      </c>
      <c r="G102" s="59">
        <f t="shared" si="35"/>
        <v>95217.782570000039</v>
      </c>
      <c r="H102" s="60">
        <f t="shared" si="32"/>
        <v>95.535776840565461</v>
      </c>
    </row>
    <row r="103" spans="1:8" s="50" customFormat="1" ht="11.25" customHeight="1" x14ac:dyDescent="0.2">
      <c r="A103" s="57" t="s">
        <v>167</v>
      </c>
      <c r="B103" s="58">
        <v>1579423.8220000004</v>
      </c>
      <c r="C103" s="59">
        <v>1422604.1226999999</v>
      </c>
      <c r="D103" s="58">
        <v>18054.992719999998</v>
      </c>
      <c r="E103" s="59">
        <f t="shared" si="33"/>
        <v>1440659.1154199999</v>
      </c>
      <c r="F103" s="59">
        <f t="shared" si="34"/>
        <v>138764.70658000046</v>
      </c>
      <c r="G103" s="59">
        <f t="shared" si="35"/>
        <v>156819.69930000044</v>
      </c>
      <c r="H103" s="60">
        <f t="shared" si="32"/>
        <v>91.214219727021415</v>
      </c>
    </row>
    <row r="104" spans="1:8" s="50" customFormat="1" ht="11.25" customHeight="1" x14ac:dyDescent="0.2">
      <c r="A104" s="57" t="s">
        <v>168</v>
      </c>
      <c r="B104" s="58">
        <v>1911363.791</v>
      </c>
      <c r="C104" s="59">
        <v>1681545.851</v>
      </c>
      <c r="D104" s="58">
        <v>32455.100019999998</v>
      </c>
      <c r="E104" s="59">
        <f t="shared" si="33"/>
        <v>1714000.95102</v>
      </c>
      <c r="F104" s="59">
        <f t="shared" si="34"/>
        <v>197362.83997999993</v>
      </c>
      <c r="G104" s="59">
        <f t="shared" si="35"/>
        <v>229817.93999999994</v>
      </c>
      <c r="H104" s="60">
        <f t="shared" si="32"/>
        <v>89.67423988518992</v>
      </c>
    </row>
    <row r="105" spans="1:8" s="50" customFormat="1" ht="11.25" customHeight="1" x14ac:dyDescent="0.2">
      <c r="A105" s="57" t="s">
        <v>169</v>
      </c>
      <c r="B105" s="58">
        <v>207321.799</v>
      </c>
      <c r="C105" s="59">
        <v>180966.21322000001</v>
      </c>
      <c r="D105" s="58">
        <v>5914.8805599999996</v>
      </c>
      <c r="E105" s="59">
        <f t="shared" si="33"/>
        <v>186881.09378</v>
      </c>
      <c r="F105" s="59">
        <f t="shared" si="34"/>
        <v>20440.705220000003</v>
      </c>
      <c r="G105" s="59">
        <f t="shared" si="35"/>
        <v>26355.585779999994</v>
      </c>
      <c r="H105" s="60">
        <f t="shared" si="32"/>
        <v>90.140590464392019</v>
      </c>
    </row>
    <row r="106" spans="1:8" s="50" customFormat="1" ht="11.25" customHeight="1" x14ac:dyDescent="0.2">
      <c r="A106" s="57" t="s">
        <v>170</v>
      </c>
      <c r="B106" s="58">
        <v>1316813.5625</v>
      </c>
      <c r="C106" s="59">
        <v>1218271.1954999999</v>
      </c>
      <c r="D106" s="58">
        <v>42268.783349999998</v>
      </c>
      <c r="E106" s="59">
        <f t="shared" si="33"/>
        <v>1260539.9788499998</v>
      </c>
      <c r="F106" s="59">
        <f t="shared" si="34"/>
        <v>56273.583650000161</v>
      </c>
      <c r="G106" s="59">
        <f t="shared" si="35"/>
        <v>98542.367000000086</v>
      </c>
      <c r="H106" s="60">
        <f t="shared" si="32"/>
        <v>95.726533713461791</v>
      </c>
    </row>
    <row r="107" spans="1:8" s="50" customFormat="1" ht="11.25" customHeight="1" x14ac:dyDescent="0.2">
      <c r="A107" s="57" t="s">
        <v>171</v>
      </c>
      <c r="B107" s="63">
        <v>1009403.496000001</v>
      </c>
      <c r="C107" s="63">
        <v>920330.7232700024</v>
      </c>
      <c r="D107" s="63">
        <v>17201.49760000001</v>
      </c>
      <c r="E107" s="63">
        <f t="shared" si="33"/>
        <v>937532.22087000241</v>
      </c>
      <c r="F107" s="63">
        <f t="shared" si="34"/>
        <v>71871.275129998568</v>
      </c>
      <c r="G107" s="63">
        <f t="shared" si="35"/>
        <v>89072.772729998571</v>
      </c>
      <c r="H107" s="54">
        <f t="shared" si="32"/>
        <v>92.879827005275345</v>
      </c>
    </row>
    <row r="108" spans="1:8" s="50" customFormat="1" ht="11.25" customHeight="1" x14ac:dyDescent="0.2">
      <c r="A108" s="67" t="s">
        <v>172</v>
      </c>
      <c r="B108" s="63">
        <v>166474.10399999999</v>
      </c>
      <c r="C108" s="63">
        <v>146665.70788999999</v>
      </c>
      <c r="D108" s="63">
        <v>4607.8024699999996</v>
      </c>
      <c r="E108" s="63">
        <f t="shared" si="33"/>
        <v>151273.51035999999</v>
      </c>
      <c r="F108" s="63">
        <f t="shared" si="34"/>
        <v>15200.593640000006</v>
      </c>
      <c r="G108" s="63">
        <f t="shared" si="35"/>
        <v>19808.396110000001</v>
      </c>
      <c r="H108" s="54">
        <f t="shared" si="32"/>
        <v>90.869094186564894</v>
      </c>
    </row>
    <row r="109" spans="1:8" s="50" customFormat="1" ht="11.25" customHeight="1" x14ac:dyDescent="0.2">
      <c r="A109" s="57" t="s">
        <v>173</v>
      </c>
      <c r="B109" s="58">
        <v>4341827.4340000004</v>
      </c>
      <c r="C109" s="59">
        <v>4263063.8088199999</v>
      </c>
      <c r="D109" s="58">
        <v>78763.624639999995</v>
      </c>
      <c r="E109" s="59">
        <f t="shared" si="33"/>
        <v>4341827.43346</v>
      </c>
      <c r="F109" s="59">
        <f t="shared" si="34"/>
        <v>5.4000038653612137E-4</v>
      </c>
      <c r="G109" s="59">
        <f t="shared" si="35"/>
        <v>78763.625180000439</v>
      </c>
      <c r="H109" s="60">
        <f t="shared" si="32"/>
        <v>99.99999998756283</v>
      </c>
    </row>
    <row r="110" spans="1:8" s="50" customFormat="1" ht="11.25" customHeight="1" x14ac:dyDescent="0.2">
      <c r="A110" s="57"/>
      <c r="B110" s="58"/>
      <c r="C110" s="59"/>
      <c r="D110" s="58"/>
      <c r="E110" s="59"/>
      <c r="F110" s="59"/>
      <c r="G110" s="59"/>
      <c r="H110" s="60"/>
    </row>
    <row r="111" spans="1:8" s="50" customFormat="1" ht="11.25" customHeight="1" x14ac:dyDescent="0.2">
      <c r="A111" s="52" t="s">
        <v>174</v>
      </c>
      <c r="B111" s="77">
        <f t="shared" ref="B111:G111" si="36">SUM(B112:B120)</f>
        <v>15642151.043860003</v>
      </c>
      <c r="C111" s="65">
        <f t="shared" si="36"/>
        <v>13595378.087489998</v>
      </c>
      <c r="D111" s="77">
        <f t="shared" si="36"/>
        <v>872622.64350999985</v>
      </c>
      <c r="E111" s="65">
        <f t="shared" si="36"/>
        <v>14468000.731000001</v>
      </c>
      <c r="F111" s="65">
        <f t="shared" si="36"/>
        <v>1174150.3128600027</v>
      </c>
      <c r="G111" s="65">
        <f t="shared" si="36"/>
        <v>2046772.9563700031</v>
      </c>
      <c r="H111" s="60">
        <f t="shared" ref="H111:H120" si="37">E111/B111*100</f>
        <v>92.493677438814331</v>
      </c>
    </row>
    <row r="112" spans="1:8" s="50" customFormat="1" ht="11.25" customHeight="1" x14ac:dyDescent="0.2">
      <c r="A112" s="57" t="s">
        <v>108</v>
      </c>
      <c r="B112" s="58">
        <v>10618134.575780002</v>
      </c>
      <c r="C112" s="59">
        <v>9076263.0419999994</v>
      </c>
      <c r="D112" s="58">
        <v>809607.76127999986</v>
      </c>
      <c r="E112" s="59">
        <f t="shared" ref="E112:E120" si="38">SUM(C112:D112)</f>
        <v>9885870.8032799996</v>
      </c>
      <c r="F112" s="59">
        <f t="shared" ref="F112:F120" si="39">B112-E112</f>
        <v>732263.77250000276</v>
      </c>
      <c r="G112" s="59">
        <f t="shared" ref="G112:G120" si="40">B112-C112</f>
        <v>1541871.533780003</v>
      </c>
      <c r="H112" s="60">
        <f t="shared" si="37"/>
        <v>93.103649541508943</v>
      </c>
    </row>
    <row r="113" spans="1:8" s="50" customFormat="1" ht="11.25" customHeight="1" x14ac:dyDescent="0.2">
      <c r="A113" s="57" t="s">
        <v>175</v>
      </c>
      <c r="B113" s="58">
        <v>46925.679999999993</v>
      </c>
      <c r="C113" s="59">
        <v>42158.64142</v>
      </c>
      <c r="D113" s="58">
        <v>803.91422999999998</v>
      </c>
      <c r="E113" s="59">
        <f t="shared" si="38"/>
        <v>42962.555650000002</v>
      </c>
      <c r="F113" s="59">
        <f t="shared" si="39"/>
        <v>3963.124349999991</v>
      </c>
      <c r="G113" s="59">
        <f t="shared" si="40"/>
        <v>4767.0385799999931</v>
      </c>
      <c r="H113" s="60">
        <f t="shared" si="37"/>
        <v>91.55446580635595</v>
      </c>
    </row>
    <row r="114" spans="1:8" s="50" customFormat="1" ht="11.25" customHeight="1" x14ac:dyDescent="0.2">
      <c r="A114" s="57" t="s">
        <v>176</v>
      </c>
      <c r="B114" s="58">
        <v>230050.45700000002</v>
      </c>
      <c r="C114" s="59">
        <v>224222.48119999998</v>
      </c>
      <c r="D114" s="58">
        <v>5077.9782699999996</v>
      </c>
      <c r="E114" s="59">
        <f t="shared" si="38"/>
        <v>229300.45946999997</v>
      </c>
      <c r="F114" s="59">
        <f t="shared" si="39"/>
        <v>749.99753000005148</v>
      </c>
      <c r="G114" s="59">
        <f t="shared" si="40"/>
        <v>5827.9758000000438</v>
      </c>
      <c r="H114" s="60">
        <f t="shared" si="37"/>
        <v>99.673985637855068</v>
      </c>
    </row>
    <row r="115" spans="1:8" s="50" customFormat="1" ht="11.25" customHeight="1" x14ac:dyDescent="0.2">
      <c r="A115" s="57" t="s">
        <v>177</v>
      </c>
      <c r="B115" s="58">
        <v>1521985.0490000001</v>
      </c>
      <c r="C115" s="59">
        <v>1479519.9422299999</v>
      </c>
      <c r="D115" s="58">
        <v>5545.5807100000011</v>
      </c>
      <c r="E115" s="59">
        <f t="shared" si="38"/>
        <v>1485065.5229399998</v>
      </c>
      <c r="F115" s="59">
        <f t="shared" si="39"/>
        <v>36919.526060000295</v>
      </c>
      <c r="G115" s="59">
        <f t="shared" si="40"/>
        <v>42465.106770000188</v>
      </c>
      <c r="H115" s="60">
        <f t="shared" si="37"/>
        <v>97.574251725780243</v>
      </c>
    </row>
    <row r="116" spans="1:8" s="50" customFormat="1" ht="11.25" customHeight="1" x14ac:dyDescent="0.2">
      <c r="A116" s="57" t="s">
        <v>178</v>
      </c>
      <c r="B116" s="58">
        <v>112669.864</v>
      </c>
      <c r="C116" s="59">
        <v>103553.99348</v>
      </c>
      <c r="D116" s="58">
        <v>2987.3037899999999</v>
      </c>
      <c r="E116" s="59">
        <f t="shared" si="38"/>
        <v>106541.29727000001</v>
      </c>
      <c r="F116" s="59">
        <f t="shared" si="39"/>
        <v>6128.5667299999914</v>
      </c>
      <c r="G116" s="59">
        <f t="shared" si="40"/>
        <v>9115.8705199999968</v>
      </c>
      <c r="H116" s="60">
        <f t="shared" si="37"/>
        <v>94.56059809391445</v>
      </c>
    </row>
    <row r="117" spans="1:8" s="50" customFormat="1" ht="11.25" customHeight="1" x14ac:dyDescent="0.2">
      <c r="A117" s="57" t="s">
        <v>179</v>
      </c>
      <c r="B117" s="63">
        <v>232864.91107999999</v>
      </c>
      <c r="C117" s="63">
        <v>206439.71866999997</v>
      </c>
      <c r="D117" s="63">
        <v>5269.3919999999998</v>
      </c>
      <c r="E117" s="63">
        <f t="shared" si="38"/>
        <v>211709.11066999997</v>
      </c>
      <c r="F117" s="63">
        <f t="shared" si="39"/>
        <v>21155.800410000025</v>
      </c>
      <c r="G117" s="63">
        <f t="shared" si="40"/>
        <v>26425.192410000018</v>
      </c>
      <c r="H117" s="54">
        <f t="shared" si="37"/>
        <v>90.914990020659644</v>
      </c>
    </row>
    <row r="118" spans="1:8" s="50" customFormat="1" ht="11.25" customHeight="1" x14ac:dyDescent="0.2">
      <c r="A118" s="67" t="s">
        <v>180</v>
      </c>
      <c r="B118" s="63">
        <v>1136909.8859999999</v>
      </c>
      <c r="C118" s="63">
        <v>883496.36363000004</v>
      </c>
      <c r="D118" s="63">
        <v>30950.174230000001</v>
      </c>
      <c r="E118" s="63">
        <f t="shared" si="38"/>
        <v>914446.53786000004</v>
      </c>
      <c r="F118" s="63">
        <f t="shared" si="39"/>
        <v>222463.3481399999</v>
      </c>
      <c r="G118" s="63">
        <f t="shared" si="40"/>
        <v>253413.5223699999</v>
      </c>
      <c r="H118" s="54">
        <f t="shared" si="37"/>
        <v>80.432631391508551</v>
      </c>
    </row>
    <row r="119" spans="1:8" s="50" customFormat="1" ht="12" x14ac:dyDescent="0.2">
      <c r="A119" s="67" t="s">
        <v>181</v>
      </c>
      <c r="B119" s="63">
        <v>566306.11399999994</v>
      </c>
      <c r="C119" s="63">
        <v>506856.06345000002</v>
      </c>
      <c r="D119" s="63">
        <v>2880.9809</v>
      </c>
      <c r="E119" s="63">
        <f t="shared" si="38"/>
        <v>509737.04435000004</v>
      </c>
      <c r="F119" s="63">
        <f t="shared" si="39"/>
        <v>56569.069649999903</v>
      </c>
      <c r="G119" s="63">
        <f t="shared" si="40"/>
        <v>59450.050549999927</v>
      </c>
      <c r="H119" s="60">
        <f t="shared" si="37"/>
        <v>90.010867223305326</v>
      </c>
    </row>
    <row r="120" spans="1:8" s="50" customFormat="1" ht="11.25" customHeight="1" x14ac:dyDescent="0.2">
      <c r="A120" s="57" t="s">
        <v>182</v>
      </c>
      <c r="B120" s="64">
        <v>1176304.5069999998</v>
      </c>
      <c r="C120" s="63">
        <v>1072867.8414099999</v>
      </c>
      <c r="D120" s="64">
        <v>9499.5581000000002</v>
      </c>
      <c r="E120" s="63">
        <f t="shared" si="38"/>
        <v>1082367.3995099999</v>
      </c>
      <c r="F120" s="63">
        <f t="shared" si="39"/>
        <v>93937.107489999849</v>
      </c>
      <c r="G120" s="63">
        <f t="shared" si="40"/>
        <v>103436.66558999987</v>
      </c>
      <c r="H120" s="60">
        <f t="shared" si="37"/>
        <v>92.014218518164711</v>
      </c>
    </row>
    <row r="121" spans="1:8" s="50" customFormat="1" ht="11.25" customHeight="1" x14ac:dyDescent="0.2">
      <c r="A121" s="67"/>
      <c r="B121" s="58"/>
      <c r="C121" s="59"/>
      <c r="D121" s="58"/>
      <c r="E121" s="59"/>
      <c r="F121" s="59"/>
      <c r="G121" s="59"/>
      <c r="H121" s="60"/>
    </row>
    <row r="122" spans="1:8" s="50" customFormat="1" ht="11.25" customHeight="1" x14ac:dyDescent="0.2">
      <c r="A122" s="52" t="s">
        <v>183</v>
      </c>
      <c r="B122" s="77">
        <f t="shared" ref="B122:G122" si="41">+B123+B131</f>
        <v>266822760.08636001</v>
      </c>
      <c r="C122" s="65">
        <f t="shared" si="41"/>
        <v>259033557.00942996</v>
      </c>
      <c r="D122" s="77">
        <f t="shared" si="41"/>
        <v>5845927.3827400003</v>
      </c>
      <c r="E122" s="65">
        <f t="shared" si="41"/>
        <v>264879484.39216998</v>
      </c>
      <c r="F122" s="65">
        <f t="shared" si="41"/>
        <v>1943275.6941900086</v>
      </c>
      <c r="G122" s="65">
        <f t="shared" si="41"/>
        <v>7789203.0769300116</v>
      </c>
      <c r="H122" s="60">
        <f t="shared" ref="H122:H134" si="42">E122/B122*100</f>
        <v>99.271697926533307</v>
      </c>
    </row>
    <row r="123" spans="1:8" s="50" customFormat="1" ht="11.25" customHeight="1" x14ac:dyDescent="0.2">
      <c r="A123" s="70" t="s">
        <v>184</v>
      </c>
      <c r="B123" s="71">
        <f t="shared" ref="B123:G123" si="43">SUM(B124:B128)</f>
        <v>15198414.357999999</v>
      </c>
      <c r="C123" s="72">
        <f t="shared" si="43"/>
        <v>14214491.67812</v>
      </c>
      <c r="D123" s="71">
        <f t="shared" si="43"/>
        <v>450018.13375000004</v>
      </c>
      <c r="E123" s="72">
        <f t="shared" si="43"/>
        <v>14664509.811870001</v>
      </c>
      <c r="F123" s="72">
        <f t="shared" si="43"/>
        <v>533904.54612999968</v>
      </c>
      <c r="G123" s="72">
        <f t="shared" si="43"/>
        <v>983922.67987999949</v>
      </c>
      <c r="H123" s="60">
        <f t="shared" si="42"/>
        <v>96.487103630985246</v>
      </c>
    </row>
    <row r="124" spans="1:8" s="50" customFormat="1" ht="11.25" customHeight="1" x14ac:dyDescent="0.2">
      <c r="A124" s="73" t="s">
        <v>185</v>
      </c>
      <c r="B124" s="63">
        <v>531627.88800000015</v>
      </c>
      <c r="C124" s="63">
        <v>494229.71672000003</v>
      </c>
      <c r="D124" s="63">
        <v>13779.272300000001</v>
      </c>
      <c r="E124" s="63">
        <f t="shared" ref="E124:E130" si="44">SUM(C124:D124)</f>
        <v>508008.98902000004</v>
      </c>
      <c r="F124" s="63">
        <f t="shared" ref="F124:F130" si="45">B124-E124</f>
        <v>23618.898980000115</v>
      </c>
      <c r="G124" s="63">
        <f t="shared" ref="G124:G130" si="46">B124-C124</f>
        <v>37398.171280000126</v>
      </c>
      <c r="H124" s="60">
        <f t="shared" si="42"/>
        <v>95.557249814554481</v>
      </c>
    </row>
    <row r="125" spans="1:8" s="50" customFormat="1" ht="11.25" customHeight="1" x14ac:dyDescent="0.2">
      <c r="A125" s="73" t="s">
        <v>186</v>
      </c>
      <c r="B125" s="64">
        <v>1394970.9360000005</v>
      </c>
      <c r="C125" s="63">
        <v>1317382.91656</v>
      </c>
      <c r="D125" s="64">
        <v>37760.446229999994</v>
      </c>
      <c r="E125" s="63">
        <f t="shared" si="44"/>
        <v>1355143.3627899999</v>
      </c>
      <c r="F125" s="63">
        <f t="shared" si="45"/>
        <v>39827.573210000526</v>
      </c>
      <c r="G125" s="63">
        <f t="shared" si="46"/>
        <v>77588.019440000411</v>
      </c>
      <c r="H125" s="60">
        <f t="shared" si="42"/>
        <v>97.144917346865739</v>
      </c>
    </row>
    <row r="126" spans="1:8" s="50" customFormat="1" ht="11.25" customHeight="1" x14ac:dyDescent="0.2">
      <c r="A126" s="73" t="s">
        <v>187</v>
      </c>
      <c r="B126" s="58">
        <v>238311.851</v>
      </c>
      <c r="C126" s="59">
        <v>145278.39508000002</v>
      </c>
      <c r="D126" s="58">
        <v>9935.451140000001</v>
      </c>
      <c r="E126" s="59">
        <f t="shared" si="44"/>
        <v>155213.84622000001</v>
      </c>
      <c r="F126" s="59">
        <f t="shared" si="45"/>
        <v>83098.004779999988</v>
      </c>
      <c r="G126" s="59">
        <f t="shared" si="46"/>
        <v>93033.455919999979</v>
      </c>
      <c r="H126" s="60">
        <f t="shared" si="42"/>
        <v>65.130561308090378</v>
      </c>
    </row>
    <row r="127" spans="1:8" s="50" customFormat="1" ht="11.25" customHeight="1" x14ac:dyDescent="0.2">
      <c r="A127" s="73" t="s">
        <v>188</v>
      </c>
      <c r="B127" s="63">
        <v>1376031.48</v>
      </c>
      <c r="C127" s="63">
        <v>910184.65872000006</v>
      </c>
      <c r="D127" s="63">
        <v>149153.02287000002</v>
      </c>
      <c r="E127" s="63">
        <f t="shared" si="44"/>
        <v>1059337.6815900002</v>
      </c>
      <c r="F127" s="63">
        <f t="shared" si="45"/>
        <v>316693.79840999981</v>
      </c>
      <c r="G127" s="63">
        <f t="shared" si="46"/>
        <v>465846.82127999992</v>
      </c>
      <c r="H127" s="60">
        <f t="shared" si="42"/>
        <v>76.984988860138586</v>
      </c>
    </row>
    <row r="128" spans="1:8" s="50" customFormat="1" ht="11.25" customHeight="1" x14ac:dyDescent="0.2">
      <c r="A128" s="70" t="s">
        <v>189</v>
      </c>
      <c r="B128" s="74">
        <f>SUM(B129:B130)</f>
        <v>11657472.203</v>
      </c>
      <c r="C128" s="74">
        <f>SUM(C129:C130)</f>
        <v>11347415.991040001</v>
      </c>
      <c r="D128" s="74">
        <f>SUM(D129:D130)</f>
        <v>239389.94121000002</v>
      </c>
      <c r="E128" s="74">
        <f>SUM(E129:E130)</f>
        <v>11586805.932250001</v>
      </c>
      <c r="F128" s="65">
        <f t="shared" si="45"/>
        <v>70666.27074999921</v>
      </c>
      <c r="G128" s="65">
        <f t="shared" si="46"/>
        <v>310056.21195999905</v>
      </c>
      <c r="H128" s="60">
        <f t="shared" si="42"/>
        <v>99.393811372487647</v>
      </c>
    </row>
    <row r="129" spans="1:8" s="50" customFormat="1" ht="11.25" customHeight="1" x14ac:dyDescent="0.2">
      <c r="A129" s="75" t="s">
        <v>189</v>
      </c>
      <c r="B129" s="58">
        <v>9775675.9749999996</v>
      </c>
      <c r="C129" s="59">
        <v>9602533.7360500004</v>
      </c>
      <c r="D129" s="58">
        <v>162822.06766</v>
      </c>
      <c r="E129" s="59">
        <f t="shared" si="44"/>
        <v>9765355.8037100006</v>
      </c>
      <c r="F129" s="59">
        <f t="shared" si="45"/>
        <v>10320.171289999038</v>
      </c>
      <c r="G129" s="59">
        <f t="shared" si="46"/>
        <v>173142.23894999921</v>
      </c>
      <c r="H129" s="60">
        <f t="shared" si="42"/>
        <v>99.894430100625357</v>
      </c>
    </row>
    <row r="130" spans="1:8" s="50" customFormat="1" ht="11.25" customHeight="1" x14ac:dyDescent="0.2">
      <c r="A130" s="75" t="s">
        <v>190</v>
      </c>
      <c r="B130" s="58">
        <v>1881796.2279999999</v>
      </c>
      <c r="C130" s="59">
        <v>1744882.25499</v>
      </c>
      <c r="D130" s="58">
        <v>76567.873550000004</v>
      </c>
      <c r="E130" s="59">
        <f t="shared" si="44"/>
        <v>1821450.1285399999</v>
      </c>
      <c r="F130" s="59">
        <f t="shared" si="45"/>
        <v>60346.099459999939</v>
      </c>
      <c r="G130" s="59">
        <f t="shared" si="46"/>
        <v>136913.97300999984</v>
      </c>
      <c r="H130" s="60">
        <f t="shared" si="42"/>
        <v>96.793165032319322</v>
      </c>
    </row>
    <row r="131" spans="1:8" s="50" customFormat="1" ht="11.25" customHeight="1" x14ac:dyDescent="0.2">
      <c r="A131" s="70" t="s">
        <v>191</v>
      </c>
      <c r="B131" s="76">
        <f t="shared" ref="B131:G131" si="47">SUM(B132:B135)</f>
        <v>251624345.72836</v>
      </c>
      <c r="C131" s="76">
        <f t="shared" si="47"/>
        <v>244819065.33130997</v>
      </c>
      <c r="D131" s="76">
        <f t="shared" si="47"/>
        <v>5395909.2489900002</v>
      </c>
      <c r="E131" s="76">
        <f t="shared" si="47"/>
        <v>250214974.58029997</v>
      </c>
      <c r="F131" s="76">
        <f t="shared" si="47"/>
        <v>1409371.1480600089</v>
      </c>
      <c r="G131" s="76">
        <f t="shared" si="47"/>
        <v>6805280.3970500119</v>
      </c>
      <c r="H131" s="60">
        <f t="shared" si="42"/>
        <v>99.439890784820363</v>
      </c>
    </row>
    <row r="132" spans="1:8" s="50" customFormat="1" ht="11.25" customHeight="1" x14ac:dyDescent="0.2">
      <c r="A132" s="75" t="s">
        <v>192</v>
      </c>
      <c r="B132" s="64">
        <v>89521584.251459971</v>
      </c>
      <c r="C132" s="63">
        <v>86893558.17850998</v>
      </c>
      <c r="D132" s="64">
        <v>2604822.1015999997</v>
      </c>
      <c r="E132" s="63">
        <f>SUM(C132:D132)</f>
        <v>89498380.280109987</v>
      </c>
      <c r="F132" s="63">
        <f>B132-E132</f>
        <v>23203.971349984407</v>
      </c>
      <c r="G132" s="63">
        <f>B132-C132</f>
        <v>2628026.0729499906</v>
      </c>
      <c r="H132" s="60">
        <f t="shared" si="42"/>
        <v>99.974080026013837</v>
      </c>
    </row>
    <row r="133" spans="1:8" s="50" customFormat="1" ht="11.25" customHeight="1" x14ac:dyDescent="0.2">
      <c r="A133" s="75" t="s">
        <v>193</v>
      </c>
      <c r="B133" s="63">
        <v>25950131.515069999</v>
      </c>
      <c r="C133" s="63">
        <v>24386946.033230003</v>
      </c>
      <c r="D133" s="63">
        <v>1207435.5849600004</v>
      </c>
      <c r="E133" s="63">
        <f>SUM(C133:D133)</f>
        <v>25594381.618190002</v>
      </c>
      <c r="F133" s="63">
        <f>B133-E133</f>
        <v>355749.8968799971</v>
      </c>
      <c r="G133" s="63">
        <f>B133-C133</f>
        <v>1563185.4818399958</v>
      </c>
      <c r="H133" s="54">
        <f t="shared" si="42"/>
        <v>98.629101757448112</v>
      </c>
    </row>
    <row r="134" spans="1:8" s="50" customFormat="1" ht="11.25" customHeight="1" x14ac:dyDescent="0.2">
      <c r="A134" s="97" t="s">
        <v>194</v>
      </c>
      <c r="B134" s="58">
        <v>26962764.551400006</v>
      </c>
      <c r="C134" s="59">
        <v>26185746.242539994</v>
      </c>
      <c r="D134" s="58">
        <v>770011.31299000001</v>
      </c>
      <c r="E134" s="59">
        <f>SUM(C134:D134)</f>
        <v>26955757.555529993</v>
      </c>
      <c r="F134" s="59">
        <f>B134-E134</f>
        <v>7006.99587001279</v>
      </c>
      <c r="G134" s="59">
        <f>B134-C134</f>
        <v>777018.3088600114</v>
      </c>
      <c r="H134" s="60">
        <f t="shared" si="42"/>
        <v>99.974012324082523</v>
      </c>
    </row>
    <row r="135" spans="1:8" s="50" customFormat="1" ht="11.25" hidden="1" customHeight="1" x14ac:dyDescent="0.2">
      <c r="A135" s="98" t="s">
        <v>195</v>
      </c>
      <c r="B135" s="65">
        <f t="shared" ref="B135:G135" si="48">SUM(B136)</f>
        <v>109189865.41043001</v>
      </c>
      <c r="C135" s="65">
        <f t="shared" si="48"/>
        <v>107352814.87703</v>
      </c>
      <c r="D135" s="65">
        <f t="shared" si="48"/>
        <v>813640.24944000004</v>
      </c>
      <c r="E135" s="65">
        <f t="shared" si="48"/>
        <v>108166455.12647</v>
      </c>
      <c r="F135" s="65">
        <f t="shared" si="48"/>
        <v>1023410.2839600146</v>
      </c>
      <c r="G135" s="65">
        <f t="shared" si="48"/>
        <v>1837050.533400014</v>
      </c>
      <c r="H135" s="99">
        <f>+H136</f>
        <v>99.062724108951727</v>
      </c>
    </row>
    <row r="136" spans="1:8" s="50" customFormat="1" ht="11.25" customHeight="1" x14ac:dyDescent="0.2">
      <c r="A136" s="97" t="s">
        <v>196</v>
      </c>
      <c r="B136" s="63">
        <v>109189865.41043001</v>
      </c>
      <c r="C136" s="63">
        <v>107352814.87703</v>
      </c>
      <c r="D136" s="63">
        <v>813640.24944000004</v>
      </c>
      <c r="E136" s="63">
        <f>SUM(C136:D136)</f>
        <v>108166455.12647</v>
      </c>
      <c r="F136" s="63">
        <f>B136-E136</f>
        <v>1023410.2839600146</v>
      </c>
      <c r="G136" s="63">
        <f>B136-C136</f>
        <v>1837050.533400014</v>
      </c>
      <c r="H136" s="54">
        <f>E136/B136*100</f>
        <v>99.062724108951727</v>
      </c>
    </row>
    <row r="137" spans="1:8" s="50" customFormat="1" ht="11.25" customHeight="1" x14ac:dyDescent="0.2">
      <c r="A137" s="67"/>
      <c r="B137" s="64"/>
      <c r="C137" s="63"/>
      <c r="D137" s="64"/>
      <c r="E137" s="63"/>
      <c r="F137" s="63"/>
      <c r="G137" s="63"/>
      <c r="H137" s="60"/>
    </row>
    <row r="138" spans="1:8" s="50" customFormat="1" ht="11.25" customHeight="1" x14ac:dyDescent="0.2">
      <c r="A138" s="52" t="s">
        <v>197</v>
      </c>
      <c r="B138" s="58">
        <v>647526037.95328999</v>
      </c>
      <c r="C138" s="59">
        <v>625371413.10442007</v>
      </c>
      <c r="D138" s="58">
        <v>16161265.827410001</v>
      </c>
      <c r="E138" s="59">
        <f>SUM(C138:D138)</f>
        <v>641532678.93183005</v>
      </c>
      <c r="F138" s="59">
        <f>B138-E138</f>
        <v>5993359.0214599371</v>
      </c>
      <c r="G138" s="59">
        <f>B138-C138</f>
        <v>22154624.84886992</v>
      </c>
      <c r="H138" s="60">
        <f>E138/B138*100</f>
        <v>99.074421927432638</v>
      </c>
    </row>
    <row r="139" spans="1:8" s="50" customFormat="1" ht="11.25" customHeight="1" x14ac:dyDescent="0.2">
      <c r="A139" s="67"/>
      <c r="B139" s="58"/>
      <c r="C139" s="59"/>
      <c r="D139" s="58"/>
      <c r="E139" s="59"/>
      <c r="F139" s="59"/>
      <c r="G139" s="59"/>
      <c r="H139" s="60"/>
    </row>
    <row r="140" spans="1:8" s="50" customFormat="1" ht="11.25" customHeight="1" x14ac:dyDescent="0.2">
      <c r="A140" s="52" t="s">
        <v>198</v>
      </c>
      <c r="B140" s="77">
        <f t="shared" ref="B140:G140" si="49">SUM(B141:B159)</f>
        <v>23725263.423999999</v>
      </c>
      <c r="C140" s="65">
        <f t="shared" si="49"/>
        <v>21753618.800320003</v>
      </c>
      <c r="D140" s="77">
        <f t="shared" si="49"/>
        <v>689923.22531999974</v>
      </c>
      <c r="E140" s="65">
        <f t="shared" si="49"/>
        <v>22443542.02564</v>
      </c>
      <c r="F140" s="65">
        <f t="shared" si="49"/>
        <v>1281721.3983599981</v>
      </c>
      <c r="G140" s="65">
        <f t="shared" si="49"/>
        <v>1971644.6236799981</v>
      </c>
      <c r="H140" s="60">
        <f t="shared" ref="H140:H159" si="50">E140/B140*100</f>
        <v>94.597651560473565</v>
      </c>
    </row>
    <row r="141" spans="1:8" s="50" customFormat="1" ht="11.25" customHeight="1" x14ac:dyDescent="0.2">
      <c r="A141" s="78" t="s">
        <v>199</v>
      </c>
      <c r="B141" s="58">
        <v>6320402.6119999979</v>
      </c>
      <c r="C141" s="59">
        <v>5743498.3169599995</v>
      </c>
      <c r="D141" s="58">
        <v>357474.71761999989</v>
      </c>
      <c r="E141" s="59">
        <f t="shared" ref="E141:E159" si="51">SUM(C141:D141)</f>
        <v>6100973.0345799997</v>
      </c>
      <c r="F141" s="59">
        <f t="shared" ref="F141:F159" si="52">B141-E141</f>
        <v>219429.57741999812</v>
      </c>
      <c r="G141" s="59">
        <f t="shared" ref="G141:G159" si="53">B141-C141</f>
        <v>576904.29503999837</v>
      </c>
      <c r="H141" s="60">
        <f t="shared" si="50"/>
        <v>96.52823418237017</v>
      </c>
    </row>
    <row r="142" spans="1:8" s="50" customFormat="1" ht="11.25" customHeight="1" x14ac:dyDescent="0.2">
      <c r="A142" s="78" t="s">
        <v>200</v>
      </c>
      <c r="B142" s="58">
        <v>724446.54599999986</v>
      </c>
      <c r="C142" s="59">
        <v>721088.69461000001</v>
      </c>
      <c r="D142" s="58">
        <v>3357.8505599999999</v>
      </c>
      <c r="E142" s="59">
        <f t="shared" si="51"/>
        <v>724446.54517000006</v>
      </c>
      <c r="F142" s="59">
        <f t="shared" si="52"/>
        <v>8.2999980077147484E-4</v>
      </c>
      <c r="G142" s="59">
        <f t="shared" si="53"/>
        <v>3357.8513899998507</v>
      </c>
      <c r="H142" s="60">
        <f t="shared" si="50"/>
        <v>99.999999885429801</v>
      </c>
    </row>
    <row r="143" spans="1:8" s="50" customFormat="1" ht="11.25" customHeight="1" x14ac:dyDescent="0.2">
      <c r="A143" s="57" t="s">
        <v>201</v>
      </c>
      <c r="B143" s="58">
        <v>518443.52899999998</v>
      </c>
      <c r="C143" s="59">
        <v>423782.75219999999</v>
      </c>
      <c r="D143" s="58">
        <v>2655.9669900000004</v>
      </c>
      <c r="E143" s="59">
        <f t="shared" si="51"/>
        <v>426438.71918999997</v>
      </c>
      <c r="F143" s="59">
        <f t="shared" si="52"/>
        <v>92004.809810000006</v>
      </c>
      <c r="G143" s="59">
        <f t="shared" si="53"/>
        <v>94660.776799999992</v>
      </c>
      <c r="H143" s="60">
        <f t="shared" si="50"/>
        <v>82.253648726706359</v>
      </c>
    </row>
    <row r="144" spans="1:8" s="50" customFormat="1" ht="11.25" customHeight="1" x14ac:dyDescent="0.2">
      <c r="A144" s="57" t="s">
        <v>202</v>
      </c>
      <c r="B144" s="58">
        <v>264574.924</v>
      </c>
      <c r="C144" s="59">
        <v>211276.11596</v>
      </c>
      <c r="D144" s="58">
        <v>15164.06544</v>
      </c>
      <c r="E144" s="59">
        <f t="shared" si="51"/>
        <v>226440.1814</v>
      </c>
      <c r="F144" s="59">
        <f t="shared" si="52"/>
        <v>38134.742599999998</v>
      </c>
      <c r="G144" s="59">
        <f t="shared" si="53"/>
        <v>53298.808040000004</v>
      </c>
      <c r="H144" s="60">
        <f t="shared" si="50"/>
        <v>85.586410827051779</v>
      </c>
    </row>
    <row r="145" spans="1:8" s="50" customFormat="1" ht="11.25" customHeight="1" x14ac:dyDescent="0.2">
      <c r="A145" s="57" t="s">
        <v>203</v>
      </c>
      <c r="B145" s="58">
        <v>665034.82400000014</v>
      </c>
      <c r="C145" s="59">
        <v>624016.41087999998</v>
      </c>
      <c r="D145" s="58">
        <v>6561.3353299999999</v>
      </c>
      <c r="E145" s="59">
        <f t="shared" si="51"/>
        <v>630577.74621000001</v>
      </c>
      <c r="F145" s="59">
        <f t="shared" si="52"/>
        <v>34457.077790000127</v>
      </c>
      <c r="G145" s="59">
        <f t="shared" si="53"/>
        <v>41018.413120000158</v>
      </c>
      <c r="H145" s="60">
        <f t="shared" si="50"/>
        <v>94.818755868640025</v>
      </c>
    </row>
    <row r="146" spans="1:8" s="50" customFormat="1" ht="11.25" customHeight="1" x14ac:dyDescent="0.2">
      <c r="A146" s="57" t="s">
        <v>204</v>
      </c>
      <c r="B146" s="58">
        <v>335972.74599999998</v>
      </c>
      <c r="C146" s="59">
        <v>308030.46445999999</v>
      </c>
      <c r="D146" s="58">
        <v>170.32724999999999</v>
      </c>
      <c r="E146" s="59">
        <f t="shared" si="51"/>
        <v>308200.79170999996</v>
      </c>
      <c r="F146" s="59">
        <f t="shared" si="52"/>
        <v>27771.954290000023</v>
      </c>
      <c r="G146" s="59">
        <f t="shared" si="53"/>
        <v>27942.281539999996</v>
      </c>
      <c r="H146" s="60">
        <f t="shared" si="50"/>
        <v>91.733866922050865</v>
      </c>
    </row>
    <row r="147" spans="1:8" s="50" customFormat="1" ht="11.25" customHeight="1" x14ac:dyDescent="0.2">
      <c r="A147" s="57" t="s">
        <v>205</v>
      </c>
      <c r="B147" s="58">
        <v>84470.84599999999</v>
      </c>
      <c r="C147" s="59">
        <v>72923.015249999997</v>
      </c>
      <c r="D147" s="58">
        <v>7746.7867200000001</v>
      </c>
      <c r="E147" s="59">
        <f t="shared" si="51"/>
        <v>80669.80197</v>
      </c>
      <c r="F147" s="59">
        <f t="shared" si="52"/>
        <v>3801.04402999999</v>
      </c>
      <c r="G147" s="59">
        <f t="shared" si="53"/>
        <v>11547.830749999994</v>
      </c>
      <c r="H147" s="60">
        <f t="shared" si="50"/>
        <v>95.500170520371029</v>
      </c>
    </row>
    <row r="148" spans="1:8" s="50" customFormat="1" ht="11.25" customHeight="1" x14ac:dyDescent="0.2">
      <c r="A148" s="78" t="s">
        <v>206</v>
      </c>
      <c r="B148" s="58">
        <v>75511.5</v>
      </c>
      <c r="C148" s="59">
        <v>68571.598489999989</v>
      </c>
      <c r="D148" s="58">
        <v>456.99669</v>
      </c>
      <c r="E148" s="59">
        <f t="shared" si="51"/>
        <v>69028.595179999989</v>
      </c>
      <c r="F148" s="59">
        <f t="shared" si="52"/>
        <v>6482.9048200000107</v>
      </c>
      <c r="G148" s="59">
        <f t="shared" si="53"/>
        <v>6939.9015100000106</v>
      </c>
      <c r="H148" s="60">
        <f t="shared" si="50"/>
        <v>91.414678797269275</v>
      </c>
    </row>
    <row r="149" spans="1:8" s="50" customFormat="1" ht="11.25" customHeight="1" x14ac:dyDescent="0.2">
      <c r="A149" s="57" t="s">
        <v>207</v>
      </c>
      <c r="B149" s="58">
        <v>2753470.1980000003</v>
      </c>
      <c r="C149" s="59">
        <v>2737438.3727699998</v>
      </c>
      <c r="D149" s="58">
        <v>15596.30359</v>
      </c>
      <c r="E149" s="59">
        <f t="shared" si="51"/>
        <v>2753034.6763599999</v>
      </c>
      <c r="F149" s="59">
        <f t="shared" si="52"/>
        <v>435.5216400003992</v>
      </c>
      <c r="G149" s="59">
        <f t="shared" si="53"/>
        <v>16031.825230000541</v>
      </c>
      <c r="H149" s="60">
        <f t="shared" si="50"/>
        <v>99.984182809012552</v>
      </c>
    </row>
    <row r="150" spans="1:8" s="50" customFormat="1" ht="11.25" customHeight="1" x14ac:dyDescent="0.2">
      <c r="A150" s="57" t="s">
        <v>208</v>
      </c>
      <c r="B150" s="58">
        <v>1473401.4740000002</v>
      </c>
      <c r="C150" s="59">
        <v>893638.94007000001</v>
      </c>
      <c r="D150" s="58">
        <v>27223.935920000004</v>
      </c>
      <c r="E150" s="59">
        <f t="shared" si="51"/>
        <v>920862.87598999997</v>
      </c>
      <c r="F150" s="59">
        <f t="shared" si="52"/>
        <v>552538.59801000019</v>
      </c>
      <c r="G150" s="59">
        <f t="shared" si="53"/>
        <v>579762.53393000015</v>
      </c>
      <c r="H150" s="60">
        <f t="shared" si="50"/>
        <v>62.499114616061526</v>
      </c>
    </row>
    <row r="151" spans="1:8" s="50" customFormat="1" ht="11.25" customHeight="1" x14ac:dyDescent="0.2">
      <c r="A151" s="57" t="s">
        <v>209</v>
      </c>
      <c r="B151" s="58">
        <v>645909.34100000001</v>
      </c>
      <c r="C151" s="59">
        <v>638472.01354999992</v>
      </c>
      <c r="D151" s="58">
        <v>6977.7145199999995</v>
      </c>
      <c r="E151" s="59">
        <f t="shared" si="51"/>
        <v>645449.72806999995</v>
      </c>
      <c r="F151" s="59">
        <f t="shared" si="52"/>
        <v>459.61293000006117</v>
      </c>
      <c r="G151" s="59">
        <f t="shared" si="53"/>
        <v>7437.3274500000989</v>
      </c>
      <c r="H151" s="60">
        <f t="shared" si="50"/>
        <v>99.928842501443242</v>
      </c>
    </row>
    <row r="152" spans="1:8" s="50" customFormat="1" ht="11.25" customHeight="1" x14ac:dyDescent="0.2">
      <c r="A152" s="57" t="s">
        <v>210</v>
      </c>
      <c r="B152" s="58">
        <v>826003.45400000014</v>
      </c>
      <c r="C152" s="59">
        <v>755005.51338999998</v>
      </c>
      <c r="D152" s="58">
        <v>3091.5872300000001</v>
      </c>
      <c r="E152" s="59">
        <f t="shared" si="51"/>
        <v>758097.10061999992</v>
      </c>
      <c r="F152" s="59">
        <f t="shared" si="52"/>
        <v>67906.353380000219</v>
      </c>
      <c r="G152" s="59">
        <f t="shared" si="53"/>
        <v>70997.940610000165</v>
      </c>
      <c r="H152" s="60">
        <f t="shared" si="50"/>
        <v>91.778926219841182</v>
      </c>
    </row>
    <row r="153" spans="1:8" s="50" customFormat="1" ht="11.25" customHeight="1" x14ac:dyDescent="0.2">
      <c r="A153" s="57" t="s">
        <v>211</v>
      </c>
      <c r="B153" s="58">
        <v>510755.91899999988</v>
      </c>
      <c r="C153" s="59">
        <v>455390.31157000002</v>
      </c>
      <c r="D153" s="58">
        <v>32883.150829999999</v>
      </c>
      <c r="E153" s="59">
        <f t="shared" si="51"/>
        <v>488273.46240000002</v>
      </c>
      <c r="F153" s="59">
        <f t="shared" si="52"/>
        <v>22482.456599999859</v>
      </c>
      <c r="G153" s="59">
        <f t="shared" si="53"/>
        <v>55365.607429999858</v>
      </c>
      <c r="H153" s="60">
        <f t="shared" si="50"/>
        <v>95.598199499279829</v>
      </c>
    </row>
    <row r="154" spans="1:8" s="50" customFormat="1" ht="11.25" customHeight="1" x14ac:dyDescent="0.2">
      <c r="A154" s="57" t="s">
        <v>212</v>
      </c>
      <c r="B154" s="58">
        <v>360248.69099999999</v>
      </c>
      <c r="C154" s="59">
        <v>313721.40472000005</v>
      </c>
      <c r="D154" s="58">
        <v>15437.71766</v>
      </c>
      <c r="E154" s="59">
        <f t="shared" si="51"/>
        <v>329159.12238000007</v>
      </c>
      <c r="F154" s="59">
        <f t="shared" si="52"/>
        <v>31089.568619999918</v>
      </c>
      <c r="G154" s="59">
        <f t="shared" si="53"/>
        <v>46527.286279999942</v>
      </c>
      <c r="H154" s="60">
        <f t="shared" si="50"/>
        <v>91.369970413022287</v>
      </c>
    </row>
    <row r="155" spans="1:8" s="50" customFormat="1" ht="11.25" customHeight="1" x14ac:dyDescent="0.2">
      <c r="A155" s="57" t="s">
        <v>213</v>
      </c>
      <c r="B155" s="58">
        <v>3283488.9639999997</v>
      </c>
      <c r="C155" s="59">
        <v>2977206.8125800006</v>
      </c>
      <c r="D155" s="58">
        <v>174261.87562000004</v>
      </c>
      <c r="E155" s="59">
        <f t="shared" si="51"/>
        <v>3151468.6882000007</v>
      </c>
      <c r="F155" s="59">
        <f t="shared" si="52"/>
        <v>132020.27579999901</v>
      </c>
      <c r="G155" s="59">
        <f t="shared" si="53"/>
        <v>306282.15141999908</v>
      </c>
      <c r="H155" s="60">
        <f t="shared" si="50"/>
        <v>95.979268477906814</v>
      </c>
    </row>
    <row r="156" spans="1:8" s="50" customFormat="1" ht="11.25" customHeight="1" x14ac:dyDescent="0.2">
      <c r="A156" s="57" t="s">
        <v>214</v>
      </c>
      <c r="B156" s="63">
        <v>138674.274</v>
      </c>
      <c r="C156" s="63">
        <v>111629.08529</v>
      </c>
      <c r="D156" s="63">
        <v>13319.74524</v>
      </c>
      <c r="E156" s="63">
        <f t="shared" si="51"/>
        <v>124948.83053000001</v>
      </c>
      <c r="F156" s="63">
        <f t="shared" si="52"/>
        <v>13725.443469999998</v>
      </c>
      <c r="G156" s="63">
        <f t="shared" si="53"/>
        <v>27045.188710000002</v>
      </c>
      <c r="H156" s="54">
        <f t="shared" si="50"/>
        <v>90.102386640221383</v>
      </c>
    </row>
    <row r="157" spans="1:8" s="50" customFormat="1" ht="11.25" customHeight="1" x14ac:dyDescent="0.2">
      <c r="A157" s="67" t="s">
        <v>215</v>
      </c>
      <c r="B157" s="63">
        <v>4503915.8959999997</v>
      </c>
      <c r="C157" s="63">
        <v>4472366.2544799997</v>
      </c>
      <c r="D157" s="63">
        <v>4113.13562</v>
      </c>
      <c r="E157" s="63">
        <f t="shared" si="51"/>
        <v>4476479.3900999995</v>
      </c>
      <c r="F157" s="63">
        <f t="shared" si="52"/>
        <v>27436.505900000222</v>
      </c>
      <c r="G157" s="63">
        <f t="shared" si="53"/>
        <v>31549.641520000063</v>
      </c>
      <c r="H157" s="54">
        <f t="shared" si="50"/>
        <v>99.390829968109145</v>
      </c>
    </row>
    <row r="158" spans="1:8" s="50" customFormat="1" ht="11.25" customHeight="1" x14ac:dyDescent="0.2">
      <c r="A158" s="67" t="s">
        <v>216</v>
      </c>
      <c r="B158" s="64">
        <v>108811.75699999998</v>
      </c>
      <c r="C158" s="63">
        <v>95754.942680000007</v>
      </c>
      <c r="D158" s="64">
        <v>2379.79342</v>
      </c>
      <c r="E158" s="63">
        <f t="shared" si="51"/>
        <v>98134.736100000009</v>
      </c>
      <c r="F158" s="63">
        <f t="shared" si="52"/>
        <v>10677.020899999974</v>
      </c>
      <c r="G158" s="63">
        <f t="shared" si="53"/>
        <v>13056.814319999976</v>
      </c>
      <c r="H158" s="60">
        <f t="shared" si="50"/>
        <v>90.187622004853779</v>
      </c>
    </row>
    <row r="159" spans="1:8" s="50" customFormat="1" ht="11.25" customHeight="1" x14ac:dyDescent="0.2">
      <c r="A159" s="57" t="s">
        <v>217</v>
      </c>
      <c r="B159" s="58">
        <v>131725.929</v>
      </c>
      <c r="C159" s="59">
        <v>129807.78040999999</v>
      </c>
      <c r="D159" s="58">
        <v>1050.2190700000001</v>
      </c>
      <c r="E159" s="59">
        <f t="shared" si="51"/>
        <v>130857.99948</v>
      </c>
      <c r="F159" s="59">
        <f t="shared" si="52"/>
        <v>867.92952000000514</v>
      </c>
      <c r="G159" s="59">
        <f t="shared" si="53"/>
        <v>1918.1485900000116</v>
      </c>
      <c r="H159" s="60">
        <f t="shared" si="50"/>
        <v>99.341109585190324</v>
      </c>
    </row>
    <row r="160" spans="1:8" s="50" customFormat="1" ht="11.25" customHeight="1" x14ac:dyDescent="0.2">
      <c r="A160" s="67"/>
      <c r="B160" s="58"/>
      <c r="C160" s="59"/>
      <c r="D160" s="58"/>
      <c r="E160" s="59"/>
      <c r="F160" s="59"/>
      <c r="G160" s="59"/>
      <c r="H160" s="60"/>
    </row>
    <row r="161" spans="1:8" s="50" customFormat="1" ht="11.25" customHeight="1" x14ac:dyDescent="0.2">
      <c r="A161" s="52" t="s">
        <v>218</v>
      </c>
      <c r="B161" s="77">
        <f t="shared" ref="B161:G161" si="54">SUM(B162:B169)</f>
        <v>142631602.63065994</v>
      </c>
      <c r="C161" s="65">
        <f t="shared" si="54"/>
        <v>131587000.83953999</v>
      </c>
      <c r="D161" s="77">
        <f t="shared" si="54"/>
        <v>2400570.9336599996</v>
      </c>
      <c r="E161" s="65">
        <f t="shared" si="54"/>
        <v>133987571.77319999</v>
      </c>
      <c r="F161" s="65">
        <f t="shared" si="54"/>
        <v>8644030.8574599605</v>
      </c>
      <c r="G161" s="65">
        <f t="shared" si="54"/>
        <v>11044601.791119959</v>
      </c>
      <c r="H161" s="60">
        <f t="shared" ref="H161:H169" si="55">E161/B161*100</f>
        <v>93.939610368227164</v>
      </c>
    </row>
    <row r="162" spans="1:8" s="50" customFormat="1" ht="11.25" customHeight="1" x14ac:dyDescent="0.2">
      <c r="A162" s="57" t="s">
        <v>108</v>
      </c>
      <c r="B162" s="58">
        <v>140726689.94562995</v>
      </c>
      <c r="C162" s="59">
        <v>129887058.87876999</v>
      </c>
      <c r="D162" s="58">
        <v>2347294.6001799996</v>
      </c>
      <c r="E162" s="59">
        <f t="shared" ref="E162:E169" si="56">SUM(C162:D162)</f>
        <v>132234353.47894999</v>
      </c>
      <c r="F162" s="59">
        <f t="shared" ref="F162:F169" si="57">B162-E162</f>
        <v>8492336.4666799605</v>
      </c>
      <c r="G162" s="59">
        <f t="shared" ref="G162:G169" si="58">B162-C162</f>
        <v>10839631.066859961</v>
      </c>
      <c r="H162" s="60">
        <f t="shared" si="55"/>
        <v>93.965368992931616</v>
      </c>
    </row>
    <row r="163" spans="1:8" s="50" customFormat="1" ht="11.25" customHeight="1" x14ac:dyDescent="0.2">
      <c r="A163" s="57" t="s">
        <v>219</v>
      </c>
      <c r="B163" s="63">
        <v>84476.398000000016</v>
      </c>
      <c r="C163" s="63">
        <v>67481.764249999993</v>
      </c>
      <c r="D163" s="63">
        <v>5241.4118099999996</v>
      </c>
      <c r="E163" s="63">
        <f t="shared" si="56"/>
        <v>72723.176059999998</v>
      </c>
      <c r="F163" s="63">
        <f t="shared" si="57"/>
        <v>11753.221940000018</v>
      </c>
      <c r="G163" s="63">
        <f t="shared" si="58"/>
        <v>16994.633750000023</v>
      </c>
      <c r="H163" s="54">
        <f t="shared" si="55"/>
        <v>86.086975512379198</v>
      </c>
    </row>
    <row r="164" spans="1:8" s="50" customFormat="1" ht="11.25" customHeight="1" x14ac:dyDescent="0.2">
      <c r="A164" s="67" t="s">
        <v>220</v>
      </c>
      <c r="B164" s="63">
        <v>52530.466000000008</v>
      </c>
      <c r="C164" s="63">
        <v>50606.798609999998</v>
      </c>
      <c r="D164" s="63">
        <v>802.00532999999996</v>
      </c>
      <c r="E164" s="63">
        <f t="shared" si="56"/>
        <v>51408.803939999998</v>
      </c>
      <c r="F164" s="63">
        <f t="shared" si="57"/>
        <v>1121.6620600000097</v>
      </c>
      <c r="G164" s="63">
        <f t="shared" si="58"/>
        <v>1923.6673900000096</v>
      </c>
      <c r="H164" s="54">
        <f t="shared" si="55"/>
        <v>97.864739939676127</v>
      </c>
    </row>
    <row r="165" spans="1:8" s="50" customFormat="1" ht="11.25" customHeight="1" x14ac:dyDescent="0.2">
      <c r="A165" s="67" t="s">
        <v>221</v>
      </c>
      <c r="B165" s="64">
        <v>60045.720999999998</v>
      </c>
      <c r="C165" s="63">
        <v>47592.523209999999</v>
      </c>
      <c r="D165" s="64">
        <v>2204.4946500000001</v>
      </c>
      <c r="E165" s="63">
        <f t="shared" si="56"/>
        <v>49797.01786</v>
      </c>
      <c r="F165" s="63">
        <f t="shared" si="57"/>
        <v>10248.703139999998</v>
      </c>
      <c r="G165" s="63">
        <f t="shared" si="58"/>
        <v>12453.197789999998</v>
      </c>
      <c r="H165" s="60">
        <f t="shared" si="55"/>
        <v>82.931834326712476</v>
      </c>
    </row>
    <row r="166" spans="1:8" s="50" customFormat="1" ht="11.25" customHeight="1" x14ac:dyDescent="0.2">
      <c r="A166" s="57" t="s">
        <v>222</v>
      </c>
      <c r="B166" s="58">
        <v>92614.353030000013</v>
      </c>
      <c r="C166" s="59">
        <v>89225.554140000007</v>
      </c>
      <c r="D166" s="58">
        <v>212.94225</v>
      </c>
      <c r="E166" s="59">
        <f t="shared" si="56"/>
        <v>89438.49639</v>
      </c>
      <c r="F166" s="59">
        <f t="shared" si="57"/>
        <v>3175.8566400000127</v>
      </c>
      <c r="G166" s="59">
        <f t="shared" si="58"/>
        <v>3388.7988900000055</v>
      </c>
      <c r="H166" s="60">
        <f t="shared" si="55"/>
        <v>96.570880715463971</v>
      </c>
    </row>
    <row r="167" spans="1:8" s="50" customFormat="1" ht="11.25" customHeight="1" x14ac:dyDescent="0.2">
      <c r="A167" s="57" t="s">
        <v>328</v>
      </c>
      <c r="B167" s="58">
        <v>328569.67299999995</v>
      </c>
      <c r="C167" s="59">
        <v>245220.17465999999</v>
      </c>
      <c r="D167" s="58">
        <v>534.91151000000002</v>
      </c>
      <c r="E167" s="59">
        <f t="shared" si="56"/>
        <v>245755.08617</v>
      </c>
      <c r="F167" s="59">
        <f t="shared" si="57"/>
        <v>82814.586829999957</v>
      </c>
      <c r="G167" s="59">
        <f t="shared" si="58"/>
        <v>83349.498339999962</v>
      </c>
      <c r="H167" s="60">
        <f t="shared" si="55"/>
        <v>74.795425860864526</v>
      </c>
    </row>
    <row r="168" spans="1:8" s="50" customFormat="1" ht="11.25" customHeight="1" x14ac:dyDescent="0.2">
      <c r="A168" s="57" t="s">
        <v>275</v>
      </c>
      <c r="B168" s="63">
        <v>1094253.1190000004</v>
      </c>
      <c r="C168" s="63">
        <v>1028269.09106</v>
      </c>
      <c r="D168" s="63">
        <v>42914.983879999992</v>
      </c>
      <c r="E168" s="63">
        <f t="shared" si="56"/>
        <v>1071184.07494</v>
      </c>
      <c r="F168" s="63">
        <f t="shared" si="57"/>
        <v>23069.044060000451</v>
      </c>
      <c r="G168" s="63">
        <f t="shared" si="58"/>
        <v>65984.027940000407</v>
      </c>
      <c r="H168" s="54">
        <f t="shared" si="55"/>
        <v>97.891800017798218</v>
      </c>
    </row>
    <row r="169" spans="1:8" s="50" customFormat="1" ht="11.25" customHeight="1" x14ac:dyDescent="0.2">
      <c r="A169" s="67" t="s">
        <v>285</v>
      </c>
      <c r="B169" s="63">
        <v>192422.95500000002</v>
      </c>
      <c r="C169" s="63">
        <v>171546.05484</v>
      </c>
      <c r="D169" s="63">
        <v>1365.5840499999999</v>
      </c>
      <c r="E169" s="63">
        <f t="shared" si="56"/>
        <v>172911.63889</v>
      </c>
      <c r="F169" s="63">
        <f t="shared" si="57"/>
        <v>19511.316110000014</v>
      </c>
      <c r="G169" s="63">
        <f t="shared" si="58"/>
        <v>20876.900160000019</v>
      </c>
      <c r="H169" s="54">
        <f t="shared" si="55"/>
        <v>89.860193078315419</v>
      </c>
    </row>
    <row r="170" spans="1:8" s="50" customFormat="1" ht="11.25" customHeight="1" x14ac:dyDescent="0.2">
      <c r="A170" s="67"/>
      <c r="B170" s="64"/>
      <c r="C170" s="63"/>
      <c r="D170" s="64"/>
      <c r="E170" s="63"/>
      <c r="F170" s="63"/>
      <c r="G170" s="63"/>
      <c r="H170" s="60"/>
    </row>
    <row r="171" spans="1:8" s="50" customFormat="1" ht="11.25" customHeight="1" x14ac:dyDescent="0.2">
      <c r="A171" s="52" t="s">
        <v>223</v>
      </c>
      <c r="B171" s="77">
        <f t="shared" ref="B171:G171" si="59">SUM(B172:B174)</f>
        <v>4144208.6979999999</v>
      </c>
      <c r="C171" s="65">
        <f t="shared" si="59"/>
        <v>2824143.9382500006</v>
      </c>
      <c r="D171" s="77">
        <f t="shared" si="59"/>
        <v>360087.62604999996</v>
      </c>
      <c r="E171" s="65">
        <f t="shared" si="59"/>
        <v>3184231.5643000007</v>
      </c>
      <c r="F171" s="65">
        <f t="shared" si="59"/>
        <v>959977.13369999919</v>
      </c>
      <c r="G171" s="65">
        <f t="shared" si="59"/>
        <v>1320064.7597499995</v>
      </c>
      <c r="H171" s="60">
        <f>E171/B171*100</f>
        <v>76.835695215752892</v>
      </c>
    </row>
    <row r="172" spans="1:8" s="50" customFormat="1" ht="11.25" customHeight="1" x14ac:dyDescent="0.2">
      <c r="A172" s="57" t="s">
        <v>199</v>
      </c>
      <c r="B172" s="58">
        <v>3752688.9279999998</v>
      </c>
      <c r="C172" s="59">
        <v>2518219.9923500004</v>
      </c>
      <c r="D172" s="58">
        <v>344024.63095999998</v>
      </c>
      <c r="E172" s="59">
        <f>SUM(C172:D172)</f>
        <v>2862244.6233100006</v>
      </c>
      <c r="F172" s="59">
        <f>B172-E172</f>
        <v>890444.3046899992</v>
      </c>
      <c r="G172" s="59">
        <f>B172-C172</f>
        <v>1234468.9356499994</v>
      </c>
      <c r="H172" s="60">
        <f>E172/B172*100</f>
        <v>76.271832763805378</v>
      </c>
    </row>
    <row r="173" spans="1:8" s="50" customFormat="1" ht="11.45" customHeight="1" x14ac:dyDescent="0.2">
      <c r="A173" s="57" t="s">
        <v>224</v>
      </c>
      <c r="B173" s="58">
        <v>95212.527999999991</v>
      </c>
      <c r="C173" s="59">
        <v>82869.454450000005</v>
      </c>
      <c r="D173" s="58">
        <v>12340.87185</v>
      </c>
      <c r="E173" s="59">
        <f>SUM(C173:D173)</f>
        <v>95210.326300000001</v>
      </c>
      <c r="F173" s="59">
        <f>B173-E173</f>
        <v>2.2016999999905238</v>
      </c>
      <c r="G173" s="59">
        <f>B173-C173</f>
        <v>12343.073549999986</v>
      </c>
      <c r="H173" s="60">
        <f>E173/B173*100</f>
        <v>99.997687594220807</v>
      </c>
    </row>
    <row r="174" spans="1:8" s="50" customFormat="1" ht="11.25" customHeight="1" x14ac:dyDescent="0.2">
      <c r="A174" s="57" t="s">
        <v>225</v>
      </c>
      <c r="B174" s="58">
        <v>296307.24199999997</v>
      </c>
      <c r="C174" s="59">
        <v>223054.49145</v>
      </c>
      <c r="D174" s="58">
        <v>3722.1232400000004</v>
      </c>
      <c r="E174" s="59">
        <f>SUM(C174:D174)</f>
        <v>226776.61468999999</v>
      </c>
      <c r="F174" s="59">
        <f>B174-E174</f>
        <v>69530.627309999982</v>
      </c>
      <c r="G174" s="59">
        <f>B174-C174</f>
        <v>73252.750549999968</v>
      </c>
      <c r="H174" s="60">
        <f>E174/B174*100</f>
        <v>76.534280147631364</v>
      </c>
    </row>
    <row r="175" spans="1:8" s="50" customFormat="1" ht="11.25" customHeight="1" x14ac:dyDescent="0.2">
      <c r="A175" s="67" t="s">
        <v>226</v>
      </c>
      <c r="B175" s="63"/>
      <c r="C175" s="63"/>
      <c r="D175" s="63"/>
      <c r="E175" s="63"/>
      <c r="F175" s="63"/>
      <c r="G175" s="63"/>
      <c r="H175" s="54"/>
    </row>
    <row r="176" spans="1:8" s="50" customFormat="1" ht="11.25" customHeight="1" x14ac:dyDescent="0.2">
      <c r="A176" s="52" t="s">
        <v>227</v>
      </c>
      <c r="B176" s="65">
        <f t="shared" ref="B176:G176" si="60">SUM(B177:B183)</f>
        <v>19895266.14951</v>
      </c>
      <c r="C176" s="65">
        <f t="shared" si="60"/>
        <v>18218178.988420002</v>
      </c>
      <c r="D176" s="65">
        <f t="shared" si="60"/>
        <v>533535.08365000004</v>
      </c>
      <c r="E176" s="65">
        <f t="shared" si="60"/>
        <v>18751714.072069999</v>
      </c>
      <c r="F176" s="65">
        <f t="shared" si="60"/>
        <v>1143552.0774400001</v>
      </c>
      <c r="G176" s="65">
        <f t="shared" si="60"/>
        <v>1677087.1610899998</v>
      </c>
      <c r="H176" s="54">
        <f t="shared" ref="H176:H183" si="61">E176/B176*100</f>
        <v>94.252139836449658</v>
      </c>
    </row>
    <row r="177" spans="1:8" s="50" customFormat="1" ht="11.25" customHeight="1" x14ac:dyDescent="0.2">
      <c r="A177" s="67" t="s">
        <v>199</v>
      </c>
      <c r="B177" s="64">
        <v>5483623.7933500074</v>
      </c>
      <c r="C177" s="63">
        <v>5067779.3361399993</v>
      </c>
      <c r="D177" s="64">
        <v>201369.61145999999</v>
      </c>
      <c r="E177" s="63">
        <f t="shared" ref="E177:E183" si="62">SUM(C177:D177)</f>
        <v>5269148.9475999996</v>
      </c>
      <c r="F177" s="63">
        <f t="shared" ref="F177:F183" si="63">B177-E177</f>
        <v>214474.84575000778</v>
      </c>
      <c r="G177" s="63">
        <f t="shared" ref="G177:G183" si="64">B177-C177</f>
        <v>415844.45721000805</v>
      </c>
      <c r="H177" s="60">
        <f t="shared" si="61"/>
        <v>96.088811818015273</v>
      </c>
    </row>
    <row r="178" spans="1:8" s="50" customFormat="1" ht="11.25" customHeight="1" x14ac:dyDescent="0.2">
      <c r="A178" s="57" t="s">
        <v>228</v>
      </c>
      <c r="B178" s="58">
        <v>420533.30999999994</v>
      </c>
      <c r="C178" s="59">
        <v>387374.79058999999</v>
      </c>
      <c r="D178" s="58">
        <v>22064.31997</v>
      </c>
      <c r="E178" s="59">
        <f t="shared" si="62"/>
        <v>409439.11056</v>
      </c>
      <c r="F178" s="59">
        <f t="shared" si="63"/>
        <v>11094.199439999938</v>
      </c>
      <c r="G178" s="59">
        <f t="shared" si="64"/>
        <v>33158.51940999995</v>
      </c>
      <c r="H178" s="60">
        <f t="shared" si="61"/>
        <v>97.361873797821161</v>
      </c>
    </row>
    <row r="179" spans="1:8" s="50" customFormat="1" ht="11.25" customHeight="1" x14ac:dyDescent="0.2">
      <c r="A179" s="57" t="s">
        <v>229</v>
      </c>
      <c r="B179" s="58">
        <v>104363.12800000001</v>
      </c>
      <c r="C179" s="59">
        <v>64529.623919999998</v>
      </c>
      <c r="D179" s="58">
        <v>2941.97541</v>
      </c>
      <c r="E179" s="59">
        <f t="shared" si="62"/>
        <v>67471.599329999997</v>
      </c>
      <c r="F179" s="59">
        <f t="shared" si="63"/>
        <v>36891.528670000014</v>
      </c>
      <c r="G179" s="59">
        <f t="shared" si="64"/>
        <v>39833.504080000013</v>
      </c>
      <c r="H179" s="60">
        <f t="shared" si="61"/>
        <v>64.650802082129985</v>
      </c>
    </row>
    <row r="180" spans="1:8" s="50" customFormat="1" ht="11.25" customHeight="1" x14ac:dyDescent="0.2">
      <c r="A180" s="57" t="s">
        <v>230</v>
      </c>
      <c r="B180" s="58">
        <v>117869</v>
      </c>
      <c r="C180" s="59">
        <v>104687.18057</v>
      </c>
      <c r="D180" s="58">
        <v>2547.21765</v>
      </c>
      <c r="E180" s="59">
        <f t="shared" si="62"/>
        <v>107234.39822</v>
      </c>
      <c r="F180" s="59">
        <f t="shared" si="63"/>
        <v>10634.601779999997</v>
      </c>
      <c r="G180" s="59">
        <f t="shared" si="64"/>
        <v>13181.819430000003</v>
      </c>
      <c r="H180" s="60">
        <f t="shared" si="61"/>
        <v>90.9776092271929</v>
      </c>
    </row>
    <row r="181" spans="1:8" s="50" customFormat="1" ht="11.25" customHeight="1" x14ac:dyDescent="0.2">
      <c r="A181" s="57" t="s">
        <v>231</v>
      </c>
      <c r="B181" s="58">
        <v>119002.52799999998</v>
      </c>
      <c r="C181" s="59">
        <v>112656.57277</v>
      </c>
      <c r="D181" s="58">
        <v>5540.7686800000001</v>
      </c>
      <c r="E181" s="59">
        <f t="shared" si="62"/>
        <v>118197.34144999999</v>
      </c>
      <c r="F181" s="59">
        <f t="shared" si="63"/>
        <v>805.18654999998398</v>
      </c>
      <c r="G181" s="59">
        <f t="shared" si="64"/>
        <v>6345.9552299999777</v>
      </c>
      <c r="H181" s="60">
        <f t="shared" si="61"/>
        <v>99.323387020820277</v>
      </c>
    </row>
    <row r="182" spans="1:8" s="50" customFormat="1" ht="11.25" customHeight="1" x14ac:dyDescent="0.2">
      <c r="A182" s="57" t="s">
        <v>259</v>
      </c>
      <c r="B182" s="58">
        <v>689815.22380000004</v>
      </c>
      <c r="C182" s="59">
        <v>594320.52450000006</v>
      </c>
      <c r="D182" s="58">
        <v>21514.466480000003</v>
      </c>
      <c r="E182" s="59">
        <f t="shared" si="62"/>
        <v>615834.99098</v>
      </c>
      <c r="F182" s="59">
        <f t="shared" si="63"/>
        <v>73980.232820000034</v>
      </c>
      <c r="G182" s="59">
        <f t="shared" si="64"/>
        <v>95494.699299999978</v>
      </c>
      <c r="H182" s="60">
        <f t="shared" si="61"/>
        <v>89.275355157796682</v>
      </c>
    </row>
    <row r="183" spans="1:8" s="50" customFormat="1" ht="11.25" customHeight="1" x14ac:dyDescent="0.2">
      <c r="A183" s="57" t="s">
        <v>329</v>
      </c>
      <c r="B183" s="58">
        <v>12960059.166359993</v>
      </c>
      <c r="C183" s="59">
        <v>11886830.959930001</v>
      </c>
      <c r="D183" s="58">
        <v>277556.72399999999</v>
      </c>
      <c r="E183" s="59">
        <f t="shared" si="62"/>
        <v>12164387.68393</v>
      </c>
      <c r="F183" s="59">
        <f t="shared" si="63"/>
        <v>795671.48242999241</v>
      </c>
      <c r="G183" s="59">
        <f t="shared" si="64"/>
        <v>1073228.2064299919</v>
      </c>
      <c r="H183" s="60">
        <f t="shared" si="61"/>
        <v>93.860587577444932</v>
      </c>
    </row>
    <row r="184" spans="1:8" s="50" customFormat="1" ht="11.25" customHeight="1" x14ac:dyDescent="0.2">
      <c r="A184" s="67"/>
      <c r="B184" s="63"/>
      <c r="C184" s="63"/>
      <c r="D184" s="63"/>
      <c r="E184" s="63"/>
      <c r="F184" s="63"/>
      <c r="G184" s="63"/>
      <c r="H184" s="54"/>
    </row>
    <row r="185" spans="1:8" s="50" customFormat="1" ht="11.25" customHeight="1" x14ac:dyDescent="0.2">
      <c r="A185" s="52" t="s">
        <v>232</v>
      </c>
      <c r="B185" s="100">
        <f t="shared" ref="B185:G185" si="65">SUM(B186:B192)</f>
        <v>53024483.539619997</v>
      </c>
      <c r="C185" s="100">
        <f t="shared" si="65"/>
        <v>45266997.054100007</v>
      </c>
      <c r="D185" s="100">
        <f t="shared" si="65"/>
        <v>1420045.9581700002</v>
      </c>
      <c r="E185" s="100">
        <f t="shared" si="65"/>
        <v>46687043.012270004</v>
      </c>
      <c r="F185" s="100">
        <f t="shared" si="65"/>
        <v>6337440.5273499936</v>
      </c>
      <c r="G185" s="100">
        <f t="shared" si="65"/>
        <v>7757486.4855199941</v>
      </c>
      <c r="H185" s="54">
        <f t="shared" ref="H185:H192" si="66">E185/B185*100</f>
        <v>88.048086272043278</v>
      </c>
    </row>
    <row r="186" spans="1:8" s="50" customFormat="1" ht="11.25" customHeight="1" x14ac:dyDescent="0.2">
      <c r="A186" s="67" t="s">
        <v>199</v>
      </c>
      <c r="B186" s="101">
        <v>36869154.883667</v>
      </c>
      <c r="C186" s="79">
        <v>30664567.723300006</v>
      </c>
      <c r="D186" s="101">
        <v>815711.22317000013</v>
      </c>
      <c r="E186" s="79">
        <f t="shared" ref="E186:E192" si="67">SUM(C186:D186)</f>
        <v>31480278.946470007</v>
      </c>
      <c r="F186" s="79">
        <f t="shared" ref="F186:F192" si="68">B186-E186</f>
        <v>5388875.9371969923</v>
      </c>
      <c r="G186" s="79">
        <f t="shared" ref="G186:G192" si="69">B186-C186</f>
        <v>6204587.1603669934</v>
      </c>
      <c r="H186" s="60">
        <f t="shared" si="66"/>
        <v>85.383782312883284</v>
      </c>
    </row>
    <row r="187" spans="1:8" s="50" customFormat="1" ht="11.25" customHeight="1" x14ac:dyDescent="0.2">
      <c r="A187" s="57" t="s">
        <v>233</v>
      </c>
      <c r="B187" s="58">
        <v>139874.42700000003</v>
      </c>
      <c r="C187" s="59">
        <v>138992.84530000002</v>
      </c>
      <c r="D187" s="58">
        <v>877.74324000000001</v>
      </c>
      <c r="E187" s="59">
        <f t="shared" si="67"/>
        <v>139870.58854000003</v>
      </c>
      <c r="F187" s="59">
        <f t="shared" si="68"/>
        <v>3.8384599999990314</v>
      </c>
      <c r="G187" s="59">
        <f t="shared" si="69"/>
        <v>881.58170000000973</v>
      </c>
      <c r="H187" s="60">
        <f t="shared" si="66"/>
        <v>99.997255781430297</v>
      </c>
    </row>
    <row r="188" spans="1:8" s="50" customFormat="1" ht="11.25" customHeight="1" x14ac:dyDescent="0.2">
      <c r="A188" s="57" t="s">
        <v>234</v>
      </c>
      <c r="B188" s="58">
        <v>1010338.8738830002</v>
      </c>
      <c r="C188" s="59">
        <v>971565.94611000025</v>
      </c>
      <c r="D188" s="58">
        <v>36515.645730000004</v>
      </c>
      <c r="E188" s="59">
        <f t="shared" si="67"/>
        <v>1008081.5918400002</v>
      </c>
      <c r="F188" s="59">
        <f t="shared" si="68"/>
        <v>2257.2820429999847</v>
      </c>
      <c r="G188" s="59">
        <f t="shared" si="69"/>
        <v>38772.927772999974</v>
      </c>
      <c r="H188" s="60">
        <f t="shared" si="66"/>
        <v>99.776581689436071</v>
      </c>
    </row>
    <row r="189" spans="1:8" s="50" customFormat="1" ht="11.25" customHeight="1" x14ac:dyDescent="0.2">
      <c r="A189" s="57" t="s">
        <v>235</v>
      </c>
      <c r="B189" s="58">
        <v>45551.231000000014</v>
      </c>
      <c r="C189" s="59">
        <v>42246.684460000004</v>
      </c>
      <c r="D189" s="58">
        <v>55.557650000000002</v>
      </c>
      <c r="E189" s="59">
        <f t="shared" si="67"/>
        <v>42302.242110000007</v>
      </c>
      <c r="F189" s="59">
        <f t="shared" si="68"/>
        <v>3248.9888900000078</v>
      </c>
      <c r="G189" s="59">
        <f t="shared" si="69"/>
        <v>3304.5465400000103</v>
      </c>
      <c r="H189" s="60">
        <f t="shared" si="66"/>
        <v>92.867396075421084</v>
      </c>
    </row>
    <row r="190" spans="1:8" s="50" customFormat="1" ht="11.25" customHeight="1" x14ac:dyDescent="0.2">
      <c r="A190" s="57" t="s">
        <v>236</v>
      </c>
      <c r="B190" s="58">
        <v>1685511.5330000005</v>
      </c>
      <c r="C190" s="59">
        <v>1218626.4308499999</v>
      </c>
      <c r="D190" s="58">
        <v>24461.63754</v>
      </c>
      <c r="E190" s="59">
        <f t="shared" si="67"/>
        <v>1243088.0683899999</v>
      </c>
      <c r="F190" s="59">
        <f t="shared" si="68"/>
        <v>442423.46461000061</v>
      </c>
      <c r="G190" s="59">
        <f t="shared" si="69"/>
        <v>466885.10215000063</v>
      </c>
      <c r="H190" s="60">
        <f t="shared" si="66"/>
        <v>73.751383129218823</v>
      </c>
    </row>
    <row r="191" spans="1:8" s="50" customFormat="1" ht="11.25" customHeight="1" x14ac:dyDescent="0.2">
      <c r="A191" s="57" t="s">
        <v>237</v>
      </c>
      <c r="B191" s="58">
        <v>13234999.123</v>
      </c>
      <c r="C191" s="59">
        <v>12197126.549489999</v>
      </c>
      <c r="D191" s="58">
        <v>541542.62828999991</v>
      </c>
      <c r="E191" s="59">
        <f t="shared" si="67"/>
        <v>12738669.177779999</v>
      </c>
      <c r="F191" s="59">
        <f t="shared" si="68"/>
        <v>496329.94522000104</v>
      </c>
      <c r="G191" s="59">
        <f t="shared" si="69"/>
        <v>1037872.5735100005</v>
      </c>
      <c r="H191" s="60">
        <f t="shared" si="66"/>
        <v>96.249867940244357</v>
      </c>
    </row>
    <row r="192" spans="1:8" s="50" customFormat="1" ht="11.25" customHeight="1" x14ac:dyDescent="0.2">
      <c r="A192" s="57" t="s">
        <v>238</v>
      </c>
      <c r="B192" s="63">
        <v>39053.468070000003</v>
      </c>
      <c r="C192" s="63">
        <v>33870.874590000007</v>
      </c>
      <c r="D192" s="63">
        <v>881.52255000000002</v>
      </c>
      <c r="E192" s="63">
        <f t="shared" si="67"/>
        <v>34752.397140000008</v>
      </c>
      <c r="F192" s="63">
        <f t="shared" si="68"/>
        <v>4301.0709299999944</v>
      </c>
      <c r="G192" s="63">
        <f t="shared" si="69"/>
        <v>5182.5934799999959</v>
      </c>
      <c r="H192" s="54">
        <f t="shared" si="66"/>
        <v>88.986711955284761</v>
      </c>
    </row>
    <row r="193" spans="1:8" s="50" customFormat="1" ht="11.25" customHeight="1" x14ac:dyDescent="0.2">
      <c r="A193" s="67"/>
      <c r="B193" s="63"/>
      <c r="C193" s="63"/>
      <c r="D193" s="63"/>
      <c r="E193" s="63"/>
      <c r="F193" s="63"/>
      <c r="G193" s="63"/>
      <c r="H193" s="54"/>
    </row>
    <row r="194" spans="1:8" s="50" customFormat="1" ht="11.25" customHeight="1" x14ac:dyDescent="0.2">
      <c r="A194" s="52" t="s">
        <v>239</v>
      </c>
      <c r="B194" s="80">
        <f t="shared" ref="B194:G194" si="70">SUM(B195:B200)</f>
        <v>9163082.3081100006</v>
      </c>
      <c r="C194" s="81">
        <f t="shared" si="70"/>
        <v>6044221.3614799995</v>
      </c>
      <c r="D194" s="80">
        <f t="shared" si="70"/>
        <v>425362.45275999996</v>
      </c>
      <c r="E194" s="81">
        <f t="shared" si="70"/>
        <v>6469583.8142399993</v>
      </c>
      <c r="F194" s="81">
        <f t="shared" si="70"/>
        <v>2693498.4938700008</v>
      </c>
      <c r="G194" s="81">
        <f t="shared" si="70"/>
        <v>3118860.9466300006</v>
      </c>
      <c r="H194" s="60">
        <f t="shared" ref="H194:H200" si="71">E194/B194*100</f>
        <v>70.604885961942557</v>
      </c>
    </row>
    <row r="195" spans="1:8" s="50" customFormat="1" ht="11.25" customHeight="1" x14ac:dyDescent="0.2">
      <c r="A195" s="57" t="s">
        <v>240</v>
      </c>
      <c r="B195" s="58">
        <v>2420072.7321400014</v>
      </c>
      <c r="C195" s="59">
        <v>2048745.3649299992</v>
      </c>
      <c r="D195" s="58">
        <v>39299.547289999864</v>
      </c>
      <c r="E195" s="59">
        <f t="shared" ref="E195:E200" si="72">SUM(C195:D195)</f>
        <v>2088044.9122199991</v>
      </c>
      <c r="F195" s="59">
        <f t="shared" ref="F195:F200" si="73">B195-E195</f>
        <v>332027.81992000225</v>
      </c>
      <c r="G195" s="59">
        <f t="shared" ref="G195:G200" si="74">B195-C195</f>
        <v>371327.36721000215</v>
      </c>
      <c r="H195" s="60">
        <f t="shared" si="71"/>
        <v>86.280254493574688</v>
      </c>
    </row>
    <row r="196" spans="1:8" s="50" customFormat="1" ht="11.25" customHeight="1" x14ac:dyDescent="0.2">
      <c r="A196" s="57" t="s">
        <v>241</v>
      </c>
      <c r="B196" s="58">
        <v>36834.053999999996</v>
      </c>
      <c r="C196" s="59">
        <v>31063.47781</v>
      </c>
      <c r="D196" s="58">
        <v>2052.74098</v>
      </c>
      <c r="E196" s="59">
        <f t="shared" si="72"/>
        <v>33116.218789999999</v>
      </c>
      <c r="F196" s="59">
        <f t="shared" si="73"/>
        <v>3717.8352099999975</v>
      </c>
      <c r="G196" s="59">
        <f t="shared" si="74"/>
        <v>5770.5761899999961</v>
      </c>
      <c r="H196" s="60">
        <f t="shared" si="71"/>
        <v>89.906527231566741</v>
      </c>
    </row>
    <row r="197" spans="1:8" s="50" customFormat="1" ht="11.25" customHeight="1" x14ac:dyDescent="0.2">
      <c r="A197" s="57" t="s">
        <v>242</v>
      </c>
      <c r="B197" s="58">
        <v>170971.53599999999</v>
      </c>
      <c r="C197" s="59">
        <v>154915.92436</v>
      </c>
      <c r="D197" s="58">
        <v>33.037239999999997</v>
      </c>
      <c r="E197" s="59">
        <f t="shared" si="72"/>
        <v>154948.96160000001</v>
      </c>
      <c r="F197" s="59">
        <f t="shared" si="73"/>
        <v>16022.574399999983</v>
      </c>
      <c r="G197" s="59">
        <f t="shared" si="74"/>
        <v>16055.611639999988</v>
      </c>
      <c r="H197" s="60">
        <f t="shared" si="71"/>
        <v>90.62851350882174</v>
      </c>
    </row>
    <row r="198" spans="1:8" s="50" customFormat="1" ht="11.25" customHeight="1" x14ac:dyDescent="0.2">
      <c r="A198" s="57" t="s">
        <v>243</v>
      </c>
      <c r="B198" s="58">
        <v>56587.914999999994</v>
      </c>
      <c r="C198" s="59">
        <v>45491.842589999993</v>
      </c>
      <c r="D198" s="58">
        <v>2921.20019</v>
      </c>
      <c r="E198" s="59">
        <f t="shared" si="72"/>
        <v>48413.042779999996</v>
      </c>
      <c r="F198" s="59">
        <f t="shared" si="73"/>
        <v>8174.8722199999975</v>
      </c>
      <c r="G198" s="59">
        <f t="shared" si="74"/>
        <v>11096.072410000001</v>
      </c>
      <c r="H198" s="60">
        <f t="shared" si="71"/>
        <v>85.553678342805171</v>
      </c>
    </row>
    <row r="199" spans="1:8" s="50" customFormat="1" ht="11.25" customHeight="1" x14ac:dyDescent="0.2">
      <c r="A199" s="57" t="s">
        <v>244</v>
      </c>
      <c r="B199" s="58">
        <v>83932.698000000004</v>
      </c>
      <c r="C199" s="59">
        <v>76308.196450000003</v>
      </c>
      <c r="D199" s="58">
        <v>1738.75135</v>
      </c>
      <c r="E199" s="59">
        <f t="shared" si="72"/>
        <v>78046.947800000009</v>
      </c>
      <c r="F199" s="59">
        <f t="shared" si="73"/>
        <v>5885.7501999999949</v>
      </c>
      <c r="G199" s="59">
        <f t="shared" si="74"/>
        <v>7624.5015500000009</v>
      </c>
      <c r="H199" s="60">
        <f t="shared" si="71"/>
        <v>92.987536037504725</v>
      </c>
    </row>
    <row r="200" spans="1:8" s="50" customFormat="1" ht="11.25" customHeight="1" x14ac:dyDescent="0.2">
      <c r="A200" s="57" t="s">
        <v>245</v>
      </c>
      <c r="B200" s="58">
        <v>6394683.372969999</v>
      </c>
      <c r="C200" s="59">
        <v>3687696.5553400004</v>
      </c>
      <c r="D200" s="58">
        <v>379317.1757100001</v>
      </c>
      <c r="E200" s="59">
        <f t="shared" si="72"/>
        <v>4067013.7310500005</v>
      </c>
      <c r="F200" s="59">
        <f t="shared" si="73"/>
        <v>2327669.6419199985</v>
      </c>
      <c r="G200" s="59">
        <f t="shared" si="74"/>
        <v>2706986.8176299985</v>
      </c>
      <c r="H200" s="60">
        <f t="shared" si="71"/>
        <v>63.599923465187672</v>
      </c>
    </row>
    <row r="201" spans="1:8" s="50" customFormat="1" ht="11.25" customHeight="1" x14ac:dyDescent="0.2">
      <c r="A201" s="67"/>
      <c r="B201" s="63"/>
      <c r="C201" s="63"/>
      <c r="D201" s="63"/>
      <c r="E201" s="63"/>
      <c r="F201" s="63"/>
      <c r="G201" s="63"/>
      <c r="H201" s="54"/>
    </row>
    <row r="202" spans="1:8" s="50" customFormat="1" ht="11.25" customHeight="1" x14ac:dyDescent="0.2">
      <c r="A202" s="52" t="s">
        <v>246</v>
      </c>
      <c r="B202" s="100">
        <f t="shared" ref="B202:G202" si="75">SUM(B203:B209)</f>
        <v>1607204.1990000003</v>
      </c>
      <c r="C202" s="100">
        <f t="shared" si="75"/>
        <v>1385942.0679299999</v>
      </c>
      <c r="D202" s="100">
        <f t="shared" si="75"/>
        <v>14040.70865</v>
      </c>
      <c r="E202" s="100">
        <f t="shared" si="75"/>
        <v>1399982.7765799998</v>
      </c>
      <c r="F202" s="100">
        <f t="shared" si="75"/>
        <v>207221.42242000016</v>
      </c>
      <c r="G202" s="100">
        <f t="shared" si="75"/>
        <v>221262.13107000012</v>
      </c>
      <c r="H202" s="54">
        <f t="shared" ref="H202:H209" si="76">E202/B202*100</f>
        <v>87.106714719328565</v>
      </c>
    </row>
    <row r="203" spans="1:8" s="50" customFormat="1" ht="11.25" customHeight="1" x14ac:dyDescent="0.2">
      <c r="A203" s="67" t="s">
        <v>247</v>
      </c>
      <c r="B203" s="101">
        <v>442386.47100000019</v>
      </c>
      <c r="C203" s="79">
        <v>355106.13344000006</v>
      </c>
      <c r="D203" s="101">
        <v>2174.5673899999997</v>
      </c>
      <c r="E203" s="79">
        <f t="shared" ref="E203:E209" si="77">SUM(C203:D203)</f>
        <v>357280.70083000005</v>
      </c>
      <c r="F203" s="79">
        <f t="shared" ref="F203:F209" si="78">B203-E203</f>
        <v>85105.770170000149</v>
      </c>
      <c r="G203" s="79">
        <f t="shared" ref="G203:G209" si="79">B203-C203</f>
        <v>87280.337560000131</v>
      </c>
      <c r="H203" s="60">
        <f t="shared" si="76"/>
        <v>80.762121866516097</v>
      </c>
    </row>
    <row r="204" spans="1:8" s="50" customFormat="1" ht="11.25" customHeight="1" x14ac:dyDescent="0.2">
      <c r="A204" s="57" t="s">
        <v>248</v>
      </c>
      <c r="B204" s="58">
        <v>403705.21300000005</v>
      </c>
      <c r="C204" s="59">
        <v>372869.14744999999</v>
      </c>
      <c r="D204" s="58">
        <v>5466.2610400000003</v>
      </c>
      <c r="E204" s="59">
        <f t="shared" si="77"/>
        <v>378335.40849</v>
      </c>
      <c r="F204" s="59">
        <f t="shared" si="78"/>
        <v>25369.804510000045</v>
      </c>
      <c r="G204" s="59">
        <f t="shared" si="79"/>
        <v>30836.065550000058</v>
      </c>
      <c r="H204" s="60">
        <f t="shared" si="76"/>
        <v>93.715759991932529</v>
      </c>
    </row>
    <row r="205" spans="1:8" s="50" customFormat="1" ht="11.25" customHeight="1" x14ac:dyDescent="0.2">
      <c r="A205" s="57" t="s">
        <v>249</v>
      </c>
      <c r="B205" s="58">
        <v>49723.263999999996</v>
      </c>
      <c r="C205" s="59">
        <v>48662.96905</v>
      </c>
      <c r="D205" s="58">
        <v>1041.0130100000001</v>
      </c>
      <c r="E205" s="59">
        <f t="shared" si="77"/>
        <v>49703.982060000002</v>
      </c>
      <c r="F205" s="59">
        <f t="shared" si="78"/>
        <v>19.281939999993483</v>
      </c>
      <c r="G205" s="59">
        <f t="shared" si="79"/>
        <v>1060.2949499999959</v>
      </c>
      <c r="H205" s="60">
        <f t="shared" si="76"/>
        <v>99.961221491815195</v>
      </c>
    </row>
    <row r="206" spans="1:8" s="50" customFormat="1" ht="11.25" customHeight="1" x14ac:dyDescent="0.2">
      <c r="A206" s="57" t="s">
        <v>250</v>
      </c>
      <c r="B206" s="58">
        <v>13529</v>
      </c>
      <c r="C206" s="59">
        <v>2317</v>
      </c>
      <c r="D206" s="58">
        <v>0</v>
      </c>
      <c r="E206" s="59">
        <f t="shared" si="77"/>
        <v>2317</v>
      </c>
      <c r="F206" s="59">
        <f t="shared" si="78"/>
        <v>11212</v>
      </c>
      <c r="G206" s="59">
        <f t="shared" si="79"/>
        <v>11212</v>
      </c>
      <c r="H206" s="60">
        <f t="shared" si="76"/>
        <v>17.126173405277552</v>
      </c>
    </row>
    <row r="207" spans="1:8" s="50" customFormat="1" ht="11.25" customHeight="1" x14ac:dyDescent="0.2">
      <c r="A207" s="57" t="s">
        <v>251</v>
      </c>
      <c r="B207" s="58">
        <v>119680.179</v>
      </c>
      <c r="C207" s="59">
        <v>119508.67739</v>
      </c>
      <c r="D207" s="58">
        <v>170.98952</v>
      </c>
      <c r="E207" s="59">
        <f t="shared" si="77"/>
        <v>119679.66691</v>
      </c>
      <c r="F207" s="59">
        <f t="shared" si="78"/>
        <v>0.51209000000380911</v>
      </c>
      <c r="G207" s="59">
        <f t="shared" si="79"/>
        <v>171.50161000000662</v>
      </c>
      <c r="H207" s="60">
        <f t="shared" si="76"/>
        <v>99.999572117952795</v>
      </c>
    </row>
    <row r="208" spans="1:8" s="50" customFormat="1" ht="11.25" customHeight="1" x14ac:dyDescent="0.2">
      <c r="A208" s="57" t="s">
        <v>252</v>
      </c>
      <c r="B208" s="58">
        <v>334905.549</v>
      </c>
      <c r="C208" s="59">
        <v>313537.6067</v>
      </c>
      <c r="D208" s="58">
        <v>3919.0319500000001</v>
      </c>
      <c r="E208" s="59">
        <f t="shared" si="77"/>
        <v>317456.63864999998</v>
      </c>
      <c r="F208" s="59">
        <f t="shared" si="78"/>
        <v>17448.91035000002</v>
      </c>
      <c r="G208" s="59">
        <f t="shared" si="79"/>
        <v>21367.942299999995</v>
      </c>
      <c r="H208" s="60">
        <f t="shared" si="76"/>
        <v>94.789901092382308</v>
      </c>
    </row>
    <row r="209" spans="1:8" s="50" customFormat="1" ht="11.25" customHeight="1" x14ac:dyDescent="0.2">
      <c r="A209" s="57" t="s">
        <v>253</v>
      </c>
      <c r="B209" s="58">
        <v>243274.52299999996</v>
      </c>
      <c r="C209" s="59">
        <v>173940.53390000001</v>
      </c>
      <c r="D209" s="58">
        <v>1268.84574</v>
      </c>
      <c r="E209" s="59">
        <f t="shared" si="77"/>
        <v>175209.37964</v>
      </c>
      <c r="F209" s="59">
        <f t="shared" si="78"/>
        <v>68065.143359999958</v>
      </c>
      <c r="G209" s="59">
        <f t="shared" si="79"/>
        <v>69333.989099999948</v>
      </c>
      <c r="H209" s="60">
        <f t="shared" si="76"/>
        <v>72.021261198814486</v>
      </c>
    </row>
    <row r="210" spans="1:8" s="50" customFormat="1" ht="11.25" customHeight="1" x14ac:dyDescent="0.2">
      <c r="A210" s="67"/>
      <c r="B210" s="58"/>
      <c r="C210" s="59"/>
      <c r="D210" s="58"/>
      <c r="E210" s="59"/>
      <c r="F210" s="59"/>
      <c r="G210" s="59"/>
      <c r="H210" s="60"/>
    </row>
    <row r="211" spans="1:8" s="50" customFormat="1" ht="11.25" customHeight="1" x14ac:dyDescent="0.2">
      <c r="A211" s="52" t="s">
        <v>254</v>
      </c>
      <c r="B211" s="80">
        <f t="shared" ref="B211:G211" si="80">SUM(B212:B226)+SUM(B231:B242)</f>
        <v>69115966.520519987</v>
      </c>
      <c r="C211" s="80">
        <f t="shared" si="80"/>
        <v>51233365.023530006</v>
      </c>
      <c r="D211" s="80">
        <f t="shared" si="80"/>
        <v>4626408.7794499984</v>
      </c>
      <c r="E211" s="80">
        <f t="shared" si="80"/>
        <v>55859773.802980028</v>
      </c>
      <c r="F211" s="80">
        <f t="shared" si="80"/>
        <v>13256192.717539977</v>
      </c>
      <c r="G211" s="80">
        <f t="shared" si="80"/>
        <v>17882601.496989977</v>
      </c>
      <c r="H211" s="60">
        <f t="shared" ref="H211:H242" si="81">E211/B211*100</f>
        <v>80.820361220580921</v>
      </c>
    </row>
    <row r="212" spans="1:8" s="50" customFormat="1" ht="11.25" customHeight="1" x14ac:dyDescent="0.2">
      <c r="A212" s="57" t="s">
        <v>255</v>
      </c>
      <c r="B212" s="58">
        <v>68265.2</v>
      </c>
      <c r="C212" s="59">
        <v>55304.104189999998</v>
      </c>
      <c r="D212" s="58">
        <v>0</v>
      </c>
      <c r="E212" s="59">
        <f t="shared" ref="E212:E225" si="82">SUM(C212:D212)</f>
        <v>55304.104189999998</v>
      </c>
      <c r="F212" s="59">
        <f t="shared" ref="F212:F225" si="83">B212-E212</f>
        <v>12961.095809999999</v>
      </c>
      <c r="G212" s="59">
        <f t="shared" ref="G212:G225" si="84">B212-C212</f>
        <v>12961.095809999999</v>
      </c>
      <c r="H212" s="60">
        <f t="shared" si="81"/>
        <v>81.013611898888456</v>
      </c>
    </row>
    <row r="213" spans="1:8" s="50" customFormat="1" ht="11.25" customHeight="1" x14ac:dyDescent="0.2">
      <c r="A213" s="57" t="s">
        <v>256</v>
      </c>
      <c r="B213" s="58">
        <v>125355.11000000002</v>
      </c>
      <c r="C213" s="59">
        <v>119901.68462</v>
      </c>
      <c r="D213" s="58">
        <v>181.37858</v>
      </c>
      <c r="E213" s="59">
        <f t="shared" si="82"/>
        <v>120083.0632</v>
      </c>
      <c r="F213" s="59">
        <f t="shared" si="83"/>
        <v>5272.046800000011</v>
      </c>
      <c r="G213" s="59">
        <f t="shared" si="84"/>
        <v>5453.4253800000151</v>
      </c>
      <c r="H213" s="60">
        <f t="shared" si="81"/>
        <v>95.79431041941568</v>
      </c>
    </row>
    <row r="214" spans="1:8" s="50" customFormat="1" ht="11.25" customHeight="1" x14ac:dyDescent="0.2">
      <c r="A214" s="57" t="s">
        <v>257</v>
      </c>
      <c r="B214" s="58">
        <v>139889.81700000001</v>
      </c>
      <c r="C214" s="59">
        <v>124749.31784999999</v>
      </c>
      <c r="D214" s="58">
        <v>4716.4296299999996</v>
      </c>
      <c r="E214" s="59">
        <f t="shared" si="82"/>
        <v>129465.74747999999</v>
      </c>
      <c r="F214" s="59">
        <f t="shared" si="83"/>
        <v>10424.069520000019</v>
      </c>
      <c r="G214" s="59">
        <f t="shared" si="84"/>
        <v>15140.499150000018</v>
      </c>
      <c r="H214" s="60">
        <f t="shared" si="81"/>
        <v>92.548371465808671</v>
      </c>
    </row>
    <row r="215" spans="1:8" s="50" customFormat="1" ht="11.25" customHeight="1" x14ac:dyDescent="0.2">
      <c r="A215" s="57" t="s">
        <v>258</v>
      </c>
      <c r="B215" s="58">
        <v>48450338.772869989</v>
      </c>
      <c r="C215" s="59">
        <v>34217116.491490014</v>
      </c>
      <c r="D215" s="58">
        <v>3656078.0882099993</v>
      </c>
      <c r="E215" s="59">
        <f t="shared" si="82"/>
        <v>37873194.579700015</v>
      </c>
      <c r="F215" s="59">
        <f t="shared" si="83"/>
        <v>10577144.193169974</v>
      </c>
      <c r="G215" s="59">
        <f t="shared" si="84"/>
        <v>14233222.281379975</v>
      </c>
      <c r="H215" s="60">
        <f t="shared" si="81"/>
        <v>78.169101680063591</v>
      </c>
    </row>
    <row r="216" spans="1:8" s="50" customFormat="1" ht="11.25" customHeight="1" x14ac:dyDescent="0.2">
      <c r="A216" s="57" t="s">
        <v>260</v>
      </c>
      <c r="B216" s="58">
        <v>82724.73599999999</v>
      </c>
      <c r="C216" s="59">
        <v>79880.881789999999</v>
      </c>
      <c r="D216" s="58">
        <v>822.25701000000004</v>
      </c>
      <c r="E216" s="59">
        <f t="shared" si="82"/>
        <v>80703.138800000001</v>
      </c>
      <c r="F216" s="59">
        <f t="shared" si="83"/>
        <v>2021.5971999999892</v>
      </c>
      <c r="G216" s="59">
        <f t="shared" si="84"/>
        <v>2843.8542099999904</v>
      </c>
      <c r="H216" s="60">
        <f t="shared" si="81"/>
        <v>97.556236141992656</v>
      </c>
    </row>
    <row r="217" spans="1:8" s="50" customFormat="1" ht="11.25" customHeight="1" x14ac:dyDescent="0.2">
      <c r="A217" s="57" t="s">
        <v>261</v>
      </c>
      <c r="B217" s="58">
        <v>405166.28900000005</v>
      </c>
      <c r="C217" s="59">
        <v>351819.11025999999</v>
      </c>
      <c r="D217" s="58">
        <v>19288.855530000001</v>
      </c>
      <c r="E217" s="59">
        <f t="shared" si="82"/>
        <v>371107.96578999999</v>
      </c>
      <c r="F217" s="59">
        <f t="shared" si="83"/>
        <v>34058.32321000006</v>
      </c>
      <c r="G217" s="59">
        <f t="shared" si="84"/>
        <v>53347.178740000061</v>
      </c>
      <c r="H217" s="60">
        <f t="shared" si="81"/>
        <v>91.593988904145959</v>
      </c>
    </row>
    <row r="218" spans="1:8" s="50" customFormat="1" ht="11.25" customHeight="1" x14ac:dyDescent="0.2">
      <c r="A218" s="57" t="s">
        <v>262</v>
      </c>
      <c r="B218" s="58">
        <v>570936.60200000007</v>
      </c>
      <c r="C218" s="59">
        <v>488776.04802999995</v>
      </c>
      <c r="D218" s="58">
        <v>29469.727030000002</v>
      </c>
      <c r="E218" s="59">
        <f t="shared" si="82"/>
        <v>518245.77505999996</v>
      </c>
      <c r="F218" s="59">
        <f t="shared" si="83"/>
        <v>52690.826940000115</v>
      </c>
      <c r="G218" s="59">
        <f t="shared" si="84"/>
        <v>82160.553970000125</v>
      </c>
      <c r="H218" s="60">
        <f t="shared" si="81"/>
        <v>90.771159747785774</v>
      </c>
    </row>
    <row r="219" spans="1:8" s="50" customFormat="1" ht="11.25" customHeight="1" x14ac:dyDescent="0.2">
      <c r="A219" s="57" t="s">
        <v>263</v>
      </c>
      <c r="B219" s="64">
        <v>274038.88300000003</v>
      </c>
      <c r="C219" s="63">
        <v>253032.17596000002</v>
      </c>
      <c r="D219" s="64">
        <v>16220.099399999999</v>
      </c>
      <c r="E219" s="63">
        <f t="shared" si="82"/>
        <v>269252.27536000003</v>
      </c>
      <c r="F219" s="63">
        <f t="shared" si="83"/>
        <v>4786.607640000002</v>
      </c>
      <c r="G219" s="63">
        <f t="shared" si="84"/>
        <v>21006.707040000008</v>
      </c>
      <c r="H219" s="60">
        <f t="shared" si="81"/>
        <v>98.25331077560989</v>
      </c>
    </row>
    <row r="220" spans="1:8" s="50" customFormat="1" ht="11.25" customHeight="1" x14ac:dyDescent="0.2">
      <c r="A220" s="57" t="s">
        <v>264</v>
      </c>
      <c r="B220" s="58">
        <v>145914.693</v>
      </c>
      <c r="C220" s="59">
        <v>106105.85024</v>
      </c>
      <c r="D220" s="58">
        <v>7729.0913599999994</v>
      </c>
      <c r="E220" s="59">
        <f t="shared" si="82"/>
        <v>113834.94160000001</v>
      </c>
      <c r="F220" s="59">
        <f t="shared" si="83"/>
        <v>32079.751399999994</v>
      </c>
      <c r="G220" s="59">
        <f t="shared" si="84"/>
        <v>39808.84276</v>
      </c>
      <c r="H220" s="60">
        <f t="shared" si="81"/>
        <v>78.014721656577805</v>
      </c>
    </row>
    <row r="221" spans="1:8" s="50" customFormat="1" ht="11.25" customHeight="1" x14ac:dyDescent="0.2">
      <c r="A221" s="57" t="s">
        <v>265</v>
      </c>
      <c r="B221" s="58">
        <v>232637.49899999995</v>
      </c>
      <c r="C221" s="59">
        <v>154226.50853999998</v>
      </c>
      <c r="D221" s="58">
        <v>2852.2048399999999</v>
      </c>
      <c r="E221" s="59">
        <f t="shared" si="82"/>
        <v>157078.71337999997</v>
      </c>
      <c r="F221" s="59">
        <f t="shared" si="83"/>
        <v>75558.785619999981</v>
      </c>
      <c r="G221" s="59">
        <f t="shared" si="84"/>
        <v>78410.990459999972</v>
      </c>
      <c r="H221" s="60">
        <f t="shared" si="81"/>
        <v>67.520805568839108</v>
      </c>
    </row>
    <row r="222" spans="1:8" s="50" customFormat="1" ht="11.25" customHeight="1" x14ac:dyDescent="0.2">
      <c r="A222" s="57" t="s">
        <v>266</v>
      </c>
      <c r="B222" s="58">
        <v>732757.89424999978</v>
      </c>
      <c r="C222" s="59">
        <v>632954.51666999992</v>
      </c>
      <c r="D222" s="58">
        <v>6288.6295600000003</v>
      </c>
      <c r="E222" s="59">
        <f t="shared" si="82"/>
        <v>639243.14622999995</v>
      </c>
      <c r="F222" s="59">
        <f t="shared" si="83"/>
        <v>93514.748019999824</v>
      </c>
      <c r="G222" s="59">
        <f t="shared" si="84"/>
        <v>99803.377579999855</v>
      </c>
      <c r="H222" s="60">
        <f t="shared" si="81"/>
        <v>87.23797467706369</v>
      </c>
    </row>
    <row r="223" spans="1:8" s="50" customFormat="1" ht="11.25" customHeight="1" x14ac:dyDescent="0.2">
      <c r="A223" s="57" t="s">
        <v>267</v>
      </c>
      <c r="B223" s="58">
        <v>183868</v>
      </c>
      <c r="C223" s="59">
        <v>133181.33364</v>
      </c>
      <c r="D223" s="58">
        <v>14462.91281</v>
      </c>
      <c r="E223" s="59">
        <f t="shared" si="82"/>
        <v>147644.24645000001</v>
      </c>
      <c r="F223" s="59">
        <f t="shared" si="83"/>
        <v>36223.753549999994</v>
      </c>
      <c r="G223" s="59">
        <f t="shared" si="84"/>
        <v>50686.666360000003</v>
      </c>
      <c r="H223" s="60">
        <f t="shared" si="81"/>
        <v>80.299044124045508</v>
      </c>
    </row>
    <row r="224" spans="1:8" s="50" customFormat="1" ht="11.25" customHeight="1" x14ac:dyDescent="0.2">
      <c r="A224" s="57" t="s">
        <v>268</v>
      </c>
      <c r="B224" s="58">
        <v>173643.36299999998</v>
      </c>
      <c r="C224" s="59">
        <v>153231.27924</v>
      </c>
      <c r="D224" s="58">
        <v>6362.8803699999999</v>
      </c>
      <c r="E224" s="59">
        <f t="shared" si="82"/>
        <v>159594.15961</v>
      </c>
      <c r="F224" s="59">
        <f t="shared" si="83"/>
        <v>14049.203389999981</v>
      </c>
      <c r="G224" s="59">
        <f t="shared" si="84"/>
        <v>20412.08375999998</v>
      </c>
      <c r="H224" s="60">
        <f t="shared" si="81"/>
        <v>91.90916188947574</v>
      </c>
    </row>
    <row r="225" spans="1:8" s="50" customFormat="1" ht="11.25" customHeight="1" x14ac:dyDescent="0.2">
      <c r="A225" s="57" t="s">
        <v>269</v>
      </c>
      <c r="B225" s="58">
        <v>116224.571</v>
      </c>
      <c r="C225" s="59">
        <v>79920.439269999988</v>
      </c>
      <c r="D225" s="58">
        <v>10133.702960000001</v>
      </c>
      <c r="E225" s="59">
        <f t="shared" si="82"/>
        <v>90054.142229999983</v>
      </c>
      <c r="F225" s="59">
        <f t="shared" si="83"/>
        <v>26170.428770000013</v>
      </c>
      <c r="G225" s="59">
        <f t="shared" si="84"/>
        <v>36304.131730000008</v>
      </c>
      <c r="H225" s="60">
        <f t="shared" si="81"/>
        <v>77.482877721269432</v>
      </c>
    </row>
    <row r="226" spans="1:8" s="50" customFormat="1" ht="11.25" customHeight="1" x14ac:dyDescent="0.2">
      <c r="A226" s="57" t="s">
        <v>270</v>
      </c>
      <c r="B226" s="77">
        <f t="shared" ref="B226:G226" si="85">SUM(B227:B230)</f>
        <v>2466127.4929999998</v>
      </c>
      <c r="C226" s="65">
        <f t="shared" si="85"/>
        <v>2131829.4458300001</v>
      </c>
      <c r="D226" s="77">
        <f t="shared" si="85"/>
        <v>9212.7612800000006</v>
      </c>
      <c r="E226" s="65">
        <f t="shared" si="85"/>
        <v>2141042.2071099998</v>
      </c>
      <c r="F226" s="65">
        <f t="shared" si="85"/>
        <v>325085.28588999977</v>
      </c>
      <c r="G226" s="65">
        <f t="shared" si="85"/>
        <v>334298.04716999974</v>
      </c>
      <c r="H226" s="60">
        <f t="shared" si="81"/>
        <v>86.817985411835323</v>
      </c>
    </row>
    <row r="227" spans="1:8" s="50" customFormat="1" ht="11.25" customHeight="1" x14ac:dyDescent="0.2">
      <c r="A227" s="57" t="s">
        <v>271</v>
      </c>
      <c r="B227" s="58">
        <v>1004404.2619999996</v>
      </c>
      <c r="C227" s="59">
        <v>909736.78555999999</v>
      </c>
      <c r="D227" s="58">
        <v>3110.28521</v>
      </c>
      <c r="E227" s="59">
        <f t="shared" ref="E227:E242" si="86">SUM(C227:D227)</f>
        <v>912847.07076999999</v>
      </c>
      <c r="F227" s="59">
        <f t="shared" ref="F227:F242" si="87">B227-E227</f>
        <v>91557.191229999647</v>
      </c>
      <c r="G227" s="59">
        <f t="shared" ref="G227:G242" si="88">B227-C227</f>
        <v>94667.476439999649</v>
      </c>
      <c r="H227" s="60">
        <f t="shared" si="81"/>
        <v>90.884428243296355</v>
      </c>
    </row>
    <row r="228" spans="1:8" s="50" customFormat="1" ht="11.25" customHeight="1" x14ac:dyDescent="0.2">
      <c r="A228" s="57" t="s">
        <v>272</v>
      </c>
      <c r="B228" s="58">
        <v>543810.59400000004</v>
      </c>
      <c r="C228" s="59">
        <v>542237.14417999994</v>
      </c>
      <c r="D228" s="58">
        <v>1554.4120399999999</v>
      </c>
      <c r="E228" s="59">
        <f t="shared" si="86"/>
        <v>543791.55621999991</v>
      </c>
      <c r="F228" s="59">
        <f t="shared" si="87"/>
        <v>19.037780000129715</v>
      </c>
      <c r="G228" s="59">
        <f t="shared" si="88"/>
        <v>1573.4498200000962</v>
      </c>
      <c r="H228" s="60">
        <f t="shared" si="81"/>
        <v>99.996499189201131</v>
      </c>
    </row>
    <row r="229" spans="1:8" s="50" customFormat="1" ht="11.25" customHeight="1" x14ac:dyDescent="0.2">
      <c r="A229" s="57" t="s">
        <v>273</v>
      </c>
      <c r="B229" s="58">
        <v>280333.24</v>
      </c>
      <c r="C229" s="59">
        <v>260714.92959000001</v>
      </c>
      <c r="D229" s="58">
        <v>2508.0601200000001</v>
      </c>
      <c r="E229" s="59">
        <f t="shared" si="86"/>
        <v>263222.98970999999</v>
      </c>
      <c r="F229" s="59">
        <f t="shared" si="87"/>
        <v>17110.250289999996</v>
      </c>
      <c r="G229" s="59">
        <f t="shared" si="88"/>
        <v>19618.310409999976</v>
      </c>
      <c r="H229" s="60">
        <f t="shared" si="81"/>
        <v>93.896460409047464</v>
      </c>
    </row>
    <row r="230" spans="1:8" s="50" customFormat="1" ht="11.25" customHeight="1" x14ac:dyDescent="0.2">
      <c r="A230" s="57" t="s">
        <v>274</v>
      </c>
      <c r="B230" s="58">
        <v>637579.397</v>
      </c>
      <c r="C230" s="59">
        <v>419140.58649999998</v>
      </c>
      <c r="D230" s="58">
        <v>2040.0039099999999</v>
      </c>
      <c r="E230" s="59">
        <f t="shared" si="86"/>
        <v>421180.59041</v>
      </c>
      <c r="F230" s="59">
        <f t="shared" si="87"/>
        <v>216398.80658999999</v>
      </c>
      <c r="G230" s="59">
        <f t="shared" si="88"/>
        <v>218438.81050000002</v>
      </c>
      <c r="H230" s="60">
        <f t="shared" si="81"/>
        <v>66.059316281514029</v>
      </c>
    </row>
    <row r="231" spans="1:8" s="50" customFormat="1" ht="11.25" customHeight="1" x14ac:dyDescent="0.2">
      <c r="A231" s="57" t="s">
        <v>276</v>
      </c>
      <c r="B231" s="58">
        <v>999185.19599999976</v>
      </c>
      <c r="C231" s="59">
        <v>905173.95490000001</v>
      </c>
      <c r="D231" s="58">
        <v>65425.036799999994</v>
      </c>
      <c r="E231" s="59">
        <f t="shared" si="86"/>
        <v>970598.99170000001</v>
      </c>
      <c r="F231" s="59">
        <f t="shared" si="87"/>
        <v>28586.20429999975</v>
      </c>
      <c r="G231" s="59">
        <f t="shared" si="88"/>
        <v>94011.241099999752</v>
      </c>
      <c r="H231" s="60">
        <f t="shared" si="81"/>
        <v>97.139048455237543</v>
      </c>
    </row>
    <row r="232" spans="1:8" s="50" customFormat="1" ht="11.25" customHeight="1" x14ac:dyDescent="0.2">
      <c r="A232" s="57" t="s">
        <v>277</v>
      </c>
      <c r="B232" s="58">
        <v>308517.69500000001</v>
      </c>
      <c r="C232" s="59">
        <v>251946.60349000001</v>
      </c>
      <c r="D232" s="58">
        <v>24722.383379999999</v>
      </c>
      <c r="E232" s="59">
        <f t="shared" si="86"/>
        <v>276668.98687000002</v>
      </c>
      <c r="F232" s="59">
        <f t="shared" si="87"/>
        <v>31848.708129999985</v>
      </c>
      <c r="G232" s="59">
        <f t="shared" si="88"/>
        <v>56571.091509999998</v>
      </c>
      <c r="H232" s="60">
        <f t="shared" si="81"/>
        <v>89.676861766389123</v>
      </c>
    </row>
    <row r="233" spans="1:8" s="50" customFormat="1" ht="11.25" customHeight="1" x14ac:dyDescent="0.2">
      <c r="A233" s="57" t="s">
        <v>279</v>
      </c>
      <c r="B233" s="58">
        <v>2980018.7600000002</v>
      </c>
      <c r="C233" s="59">
        <v>2024142.4544899999</v>
      </c>
      <c r="D233" s="58">
        <v>20374.08509</v>
      </c>
      <c r="E233" s="59">
        <f t="shared" si="86"/>
        <v>2044516.5395799999</v>
      </c>
      <c r="F233" s="59">
        <f t="shared" si="87"/>
        <v>935502.22042000038</v>
      </c>
      <c r="G233" s="59">
        <f t="shared" si="88"/>
        <v>955876.30551000033</v>
      </c>
      <c r="H233" s="60">
        <f t="shared" si="81"/>
        <v>68.6075056648301</v>
      </c>
    </row>
    <row r="234" spans="1:8" s="50" customFormat="1" ht="11.25" customHeight="1" x14ac:dyDescent="0.2">
      <c r="A234" s="57" t="s">
        <v>280</v>
      </c>
      <c r="B234" s="58">
        <v>69336.759999999995</v>
      </c>
      <c r="C234" s="59">
        <v>66927.923729999995</v>
      </c>
      <c r="D234" s="58">
        <v>2326.47991</v>
      </c>
      <c r="E234" s="59">
        <f t="shared" si="86"/>
        <v>69254.40363999999</v>
      </c>
      <c r="F234" s="59">
        <f t="shared" si="87"/>
        <v>82.356360000005225</v>
      </c>
      <c r="G234" s="59">
        <f t="shared" si="88"/>
        <v>2408.8362699999998</v>
      </c>
      <c r="H234" s="60">
        <f t="shared" si="81"/>
        <v>99.88122265880321</v>
      </c>
    </row>
    <row r="235" spans="1:8" s="50" customFormat="1" ht="11.25" customHeight="1" x14ac:dyDescent="0.2">
      <c r="A235" s="57" t="s">
        <v>281</v>
      </c>
      <c r="B235" s="58">
        <v>267455.83999999997</v>
      </c>
      <c r="C235" s="59">
        <v>141826.99447000001</v>
      </c>
      <c r="D235" s="58">
        <v>3385.6867499999998</v>
      </c>
      <c r="E235" s="59">
        <f t="shared" si="86"/>
        <v>145212.68122</v>
      </c>
      <c r="F235" s="59">
        <f t="shared" si="87"/>
        <v>122243.15877999997</v>
      </c>
      <c r="G235" s="59">
        <f t="shared" si="88"/>
        <v>125628.84552999996</v>
      </c>
      <c r="H235" s="60">
        <f t="shared" si="81"/>
        <v>54.294077564356044</v>
      </c>
    </row>
    <row r="236" spans="1:8" s="50" customFormat="1" ht="11.25" customHeight="1" x14ac:dyDescent="0.2">
      <c r="A236" s="67" t="s">
        <v>112</v>
      </c>
      <c r="B236" s="58">
        <v>446752.30339999998</v>
      </c>
      <c r="C236" s="59">
        <v>309403.95024000003</v>
      </c>
      <c r="D236" s="58">
        <v>16300.298349999999</v>
      </c>
      <c r="E236" s="59">
        <f t="shared" si="86"/>
        <v>325704.24859000003</v>
      </c>
      <c r="F236" s="59">
        <f t="shared" si="87"/>
        <v>121048.05480999994</v>
      </c>
      <c r="G236" s="59">
        <f t="shared" si="88"/>
        <v>137348.35315999994</v>
      </c>
      <c r="H236" s="54">
        <f t="shared" si="81"/>
        <v>72.904884006469345</v>
      </c>
    </row>
    <row r="237" spans="1:8" s="50" customFormat="1" ht="11.25" customHeight="1" x14ac:dyDescent="0.2">
      <c r="A237" s="67" t="s">
        <v>282</v>
      </c>
      <c r="B237" s="63">
        <v>2579618.0520000001</v>
      </c>
      <c r="C237" s="63">
        <v>2576016.5274399999</v>
      </c>
      <c r="D237" s="63">
        <v>3601.2239199999999</v>
      </c>
      <c r="E237" s="63">
        <f t="shared" si="86"/>
        <v>2579617.7513599996</v>
      </c>
      <c r="F237" s="63">
        <f t="shared" si="87"/>
        <v>0.30064000049605966</v>
      </c>
      <c r="G237" s="63">
        <f t="shared" si="88"/>
        <v>3601.5245600002818</v>
      </c>
      <c r="H237" s="54">
        <f t="shared" si="81"/>
        <v>99.999988345561448</v>
      </c>
    </row>
    <row r="238" spans="1:8" s="50" customFormat="1" ht="11.25" customHeight="1" x14ac:dyDescent="0.2">
      <c r="A238" s="67" t="s">
        <v>283</v>
      </c>
      <c r="B238" s="58">
        <v>177783.96400000001</v>
      </c>
      <c r="C238" s="59">
        <v>153366.42220000003</v>
      </c>
      <c r="D238" s="58">
        <v>14199.611849999999</v>
      </c>
      <c r="E238" s="59">
        <f t="shared" si="86"/>
        <v>167566.03405000002</v>
      </c>
      <c r="F238" s="59">
        <f t="shared" si="87"/>
        <v>10217.929949999991</v>
      </c>
      <c r="G238" s="59">
        <f t="shared" si="88"/>
        <v>24417.541799999977</v>
      </c>
      <c r="H238" s="60">
        <f t="shared" si="81"/>
        <v>94.252614397775503</v>
      </c>
    </row>
    <row r="239" spans="1:8" s="50" customFormat="1" ht="11.25" customHeight="1" x14ac:dyDescent="0.2">
      <c r="A239" s="67" t="s">
        <v>284</v>
      </c>
      <c r="B239" s="63">
        <v>6403293.0800000001</v>
      </c>
      <c r="C239" s="63">
        <v>5112826.1429099999</v>
      </c>
      <c r="D239" s="63">
        <v>637003.65067</v>
      </c>
      <c r="E239" s="63">
        <f t="shared" si="86"/>
        <v>5749829.7935800003</v>
      </c>
      <c r="F239" s="63">
        <f t="shared" si="87"/>
        <v>653463.28641999979</v>
      </c>
      <c r="G239" s="63">
        <f t="shared" si="88"/>
        <v>1290466.9370900001</v>
      </c>
      <c r="H239" s="54">
        <f t="shared" si="81"/>
        <v>89.794887126734494</v>
      </c>
    </row>
    <row r="240" spans="1:8" s="50" customFormat="1" ht="11.25" customHeight="1" x14ac:dyDescent="0.2">
      <c r="A240" s="67" t="s">
        <v>286</v>
      </c>
      <c r="B240" s="64">
        <v>102110.92700000001</v>
      </c>
      <c r="C240" s="63">
        <v>83865.585030000002</v>
      </c>
      <c r="D240" s="64">
        <v>4490.8552</v>
      </c>
      <c r="E240" s="63">
        <f t="shared" si="86"/>
        <v>88356.440230000007</v>
      </c>
      <c r="F240" s="63">
        <f t="shared" si="87"/>
        <v>13754.486770000003</v>
      </c>
      <c r="G240" s="63">
        <f t="shared" si="88"/>
        <v>18245.341970000009</v>
      </c>
      <c r="H240" s="60">
        <f t="shared" si="81"/>
        <v>86.52985809246448</v>
      </c>
    </row>
    <row r="241" spans="1:8" s="50" customFormat="1" ht="11.25" customHeight="1" x14ac:dyDescent="0.2">
      <c r="A241" s="57" t="s">
        <v>287</v>
      </c>
      <c r="B241" s="58">
        <v>610802.20499999996</v>
      </c>
      <c r="C241" s="59">
        <v>524982.22328999999</v>
      </c>
      <c r="D241" s="58">
        <v>49894.243700000006</v>
      </c>
      <c r="E241" s="59">
        <f t="shared" si="86"/>
        <v>574876.46698999999</v>
      </c>
      <c r="F241" s="59">
        <f t="shared" si="87"/>
        <v>35925.738009999972</v>
      </c>
      <c r="G241" s="59">
        <f t="shared" si="88"/>
        <v>85819.981709999964</v>
      </c>
      <c r="H241" s="60">
        <f t="shared" si="81"/>
        <v>94.11826975804712</v>
      </c>
    </row>
    <row r="242" spans="1:8" s="50" customFormat="1" ht="11.25" customHeight="1" x14ac:dyDescent="0.2">
      <c r="A242" s="57" t="s">
        <v>330</v>
      </c>
      <c r="B242" s="58">
        <v>3202.8150000000001</v>
      </c>
      <c r="C242" s="59">
        <v>857.05372</v>
      </c>
      <c r="D242" s="58">
        <v>866.20525999999995</v>
      </c>
      <c r="E242" s="59">
        <f t="shared" si="86"/>
        <v>1723.2589800000001</v>
      </c>
      <c r="F242" s="59">
        <f t="shared" si="87"/>
        <v>1479.55602</v>
      </c>
      <c r="G242" s="59">
        <f t="shared" si="88"/>
        <v>2345.7612800000002</v>
      </c>
      <c r="H242" s="60">
        <f t="shared" si="81"/>
        <v>53.804511968377824</v>
      </c>
    </row>
    <row r="243" spans="1:8" s="50" customFormat="1" ht="11.25" customHeight="1" x14ac:dyDescent="0.2">
      <c r="A243" s="67"/>
      <c r="B243" s="58"/>
      <c r="C243" s="59"/>
      <c r="D243" s="58"/>
      <c r="E243" s="59"/>
      <c r="F243" s="59"/>
      <c r="G243" s="59"/>
      <c r="H243" s="60"/>
    </row>
    <row r="244" spans="1:8" s="50" customFormat="1" ht="11.25" customHeight="1" x14ac:dyDescent="0.2">
      <c r="A244" s="52" t="s">
        <v>288</v>
      </c>
      <c r="B244" s="58">
        <v>31379022.762999997</v>
      </c>
      <c r="C244" s="59">
        <v>26457558.955180001</v>
      </c>
      <c r="D244" s="58">
        <v>2518171.5437500002</v>
      </c>
      <c r="E244" s="59">
        <f>SUM(C244:D244)</f>
        <v>28975730.49893</v>
      </c>
      <c r="F244" s="59">
        <f>B244-E244</f>
        <v>2403292.2640699968</v>
      </c>
      <c r="G244" s="59">
        <f>B244-C244</f>
        <v>4921463.807819996</v>
      </c>
      <c r="H244" s="60">
        <f>E244/B244*100</f>
        <v>92.341086329483176</v>
      </c>
    </row>
    <row r="245" spans="1:8" s="50" customFormat="1" ht="11.25" customHeight="1" x14ac:dyDescent="0.2">
      <c r="A245" s="67"/>
      <c r="B245" s="63"/>
      <c r="C245" s="63"/>
      <c r="D245" s="63"/>
      <c r="E245" s="63"/>
      <c r="F245" s="63"/>
      <c r="G245" s="63"/>
      <c r="H245" s="54"/>
    </row>
    <row r="246" spans="1:8" s="50" customFormat="1" ht="11.25" customHeight="1" x14ac:dyDescent="0.2">
      <c r="A246" s="52" t="s">
        <v>289</v>
      </c>
      <c r="B246" s="63">
        <v>4259.378999999999</v>
      </c>
      <c r="C246" s="63">
        <v>3659.60455</v>
      </c>
      <c r="D246" s="63">
        <v>37.130849999999995</v>
      </c>
      <c r="E246" s="63">
        <f>SUM(C246:D246)</f>
        <v>3696.7354</v>
      </c>
      <c r="F246" s="63">
        <f>B246-E246</f>
        <v>562.64359999999897</v>
      </c>
      <c r="G246" s="63">
        <f>B246-C246</f>
        <v>599.77444999999898</v>
      </c>
      <c r="H246" s="54">
        <f>E246/B246*100</f>
        <v>86.790478142471031</v>
      </c>
    </row>
    <row r="247" spans="1:8" s="50" customFormat="1" ht="11.25" customHeight="1" x14ac:dyDescent="0.2">
      <c r="A247" s="67"/>
      <c r="B247" s="64"/>
      <c r="C247" s="63"/>
      <c r="D247" s="64"/>
      <c r="E247" s="63"/>
      <c r="F247" s="63"/>
      <c r="G247" s="63"/>
      <c r="H247" s="60"/>
    </row>
    <row r="248" spans="1:8" s="50" customFormat="1" ht="11.25" customHeight="1" x14ac:dyDescent="0.2">
      <c r="A248" s="52" t="s">
        <v>290</v>
      </c>
      <c r="B248" s="77">
        <f t="shared" ref="B248:G248" si="89">SUM(B249:B253)</f>
        <v>38620520.800999992</v>
      </c>
      <c r="C248" s="65">
        <f t="shared" si="89"/>
        <v>36258195.090070002</v>
      </c>
      <c r="D248" s="77">
        <f t="shared" si="89"/>
        <v>1904472.3149000003</v>
      </c>
      <c r="E248" s="65">
        <f t="shared" si="89"/>
        <v>38162667.404969998</v>
      </c>
      <c r="F248" s="65">
        <f t="shared" si="89"/>
        <v>457853.39602999372</v>
      </c>
      <c r="G248" s="65">
        <f t="shared" si="89"/>
        <v>2362325.7109299945</v>
      </c>
      <c r="H248" s="60">
        <f t="shared" ref="H248:H253" si="90">E248/B248*100</f>
        <v>98.814481559197048</v>
      </c>
    </row>
    <row r="249" spans="1:8" s="50" customFormat="1" ht="11.25" customHeight="1" x14ac:dyDescent="0.2">
      <c r="A249" s="57" t="s">
        <v>291</v>
      </c>
      <c r="B249" s="63">
        <v>33602388.787999995</v>
      </c>
      <c r="C249" s="63">
        <v>31534271.59592</v>
      </c>
      <c r="D249" s="63">
        <v>1875412.9739600003</v>
      </c>
      <c r="E249" s="63">
        <f>SUM(C249:D249)</f>
        <v>33409684.569880001</v>
      </c>
      <c r="F249" s="63">
        <f>B249-E249</f>
        <v>192704.21811999381</v>
      </c>
      <c r="G249" s="63">
        <f>B249-C249</f>
        <v>2068117.1920799948</v>
      </c>
      <c r="H249" s="54">
        <f t="shared" si="90"/>
        <v>99.426516313063999</v>
      </c>
    </row>
    <row r="250" spans="1:8" s="50" customFormat="1" ht="11.25" customHeight="1" x14ac:dyDescent="0.2">
      <c r="A250" s="67" t="s">
        <v>292</v>
      </c>
      <c r="B250" s="58">
        <v>134372.12100000001</v>
      </c>
      <c r="C250" s="59">
        <v>118346.92020000001</v>
      </c>
      <c r="D250" s="58">
        <v>7253.5047699999996</v>
      </c>
      <c r="E250" s="59">
        <f>SUM(C250:D250)</f>
        <v>125600.42497000001</v>
      </c>
      <c r="F250" s="59">
        <f>B250-E250</f>
        <v>8771.6960300000064</v>
      </c>
      <c r="G250" s="59">
        <f>B250-C250</f>
        <v>16025.200800000006</v>
      </c>
      <c r="H250" s="60">
        <f t="shared" si="90"/>
        <v>93.472086348923526</v>
      </c>
    </row>
    <row r="251" spans="1:8" s="50" customFormat="1" ht="11.25" customHeight="1" x14ac:dyDescent="0.2">
      <c r="A251" s="67" t="s">
        <v>293</v>
      </c>
      <c r="B251" s="63">
        <v>1489635.344</v>
      </c>
      <c r="C251" s="63">
        <v>1465807.91744</v>
      </c>
      <c r="D251" s="63">
        <v>1334.7633500000002</v>
      </c>
      <c r="E251" s="63">
        <f>SUM(C251:D251)</f>
        <v>1467142.6807899999</v>
      </c>
      <c r="F251" s="63">
        <f>B251-E251</f>
        <v>22492.663210000144</v>
      </c>
      <c r="G251" s="63">
        <f>B251-C251</f>
        <v>23827.426560000051</v>
      </c>
      <c r="H251" s="54">
        <f t="shared" si="90"/>
        <v>98.490055750852264</v>
      </c>
    </row>
    <row r="252" spans="1:8" s="50" customFormat="1" ht="11.25" customHeight="1" x14ac:dyDescent="0.2">
      <c r="A252" s="67" t="s">
        <v>294</v>
      </c>
      <c r="B252" s="58">
        <v>2945002.9059999995</v>
      </c>
      <c r="C252" s="59">
        <v>2744160.3857499999</v>
      </c>
      <c r="D252" s="58">
        <v>1228.05098</v>
      </c>
      <c r="E252" s="59">
        <f>SUM(C252:D252)</f>
        <v>2745388.4367299997</v>
      </c>
      <c r="F252" s="59">
        <f>B252-E252</f>
        <v>199614.46926999977</v>
      </c>
      <c r="G252" s="59">
        <f>B252-C252</f>
        <v>200842.52024999959</v>
      </c>
      <c r="H252" s="54">
        <f t="shared" si="90"/>
        <v>93.221926237718975</v>
      </c>
    </row>
    <row r="253" spans="1:8" s="50" customFormat="1" ht="11.25" customHeight="1" x14ac:dyDescent="0.2">
      <c r="A253" s="67" t="s">
        <v>295</v>
      </c>
      <c r="B253" s="63">
        <v>449121.64199999999</v>
      </c>
      <c r="C253" s="63">
        <v>395608.27075999998</v>
      </c>
      <c r="D253" s="63">
        <v>19243.021840000001</v>
      </c>
      <c r="E253" s="63">
        <f>SUM(C253:D253)</f>
        <v>414851.29259999999</v>
      </c>
      <c r="F253" s="63">
        <f>B253-E253</f>
        <v>34270.349400000006</v>
      </c>
      <c r="G253" s="63">
        <f>B253-C253</f>
        <v>53513.371240000008</v>
      </c>
      <c r="H253" s="54">
        <f t="shared" si="90"/>
        <v>92.369472722937715</v>
      </c>
    </row>
    <row r="254" spans="1:8" s="50" customFormat="1" ht="11.25" customHeight="1" x14ac:dyDescent="0.2">
      <c r="A254" s="67"/>
      <c r="B254" s="58"/>
      <c r="C254" s="59"/>
      <c r="D254" s="58"/>
      <c r="E254" s="59"/>
      <c r="F254" s="59"/>
      <c r="G254" s="59"/>
      <c r="H254" s="54"/>
    </row>
    <row r="255" spans="1:8" s="50" customFormat="1" ht="11.25" customHeight="1" x14ac:dyDescent="0.2">
      <c r="A255" s="52" t="s">
        <v>296</v>
      </c>
      <c r="B255" s="65">
        <f t="shared" ref="B255:G255" si="91">+B256+B257</f>
        <v>1684303.6779969998</v>
      </c>
      <c r="C255" s="65">
        <f t="shared" si="91"/>
        <v>1656643.8444400001</v>
      </c>
      <c r="D255" s="65">
        <f t="shared" si="91"/>
        <v>24288.174950000001</v>
      </c>
      <c r="E255" s="65">
        <f t="shared" si="91"/>
        <v>1680932.0193900003</v>
      </c>
      <c r="F255" s="65">
        <f t="shared" si="91"/>
        <v>3371.6586069995101</v>
      </c>
      <c r="G255" s="65">
        <f t="shared" si="91"/>
        <v>27659.833556999554</v>
      </c>
      <c r="H255" s="54">
        <f>E255/B255*100</f>
        <v>99.799818841991183</v>
      </c>
    </row>
    <row r="256" spans="1:8" s="50" customFormat="1" ht="11.25" customHeight="1" x14ac:dyDescent="0.2">
      <c r="A256" s="67" t="s">
        <v>297</v>
      </c>
      <c r="B256" s="58">
        <v>1591369.2159969998</v>
      </c>
      <c r="C256" s="59">
        <v>1575377.7320800002</v>
      </c>
      <c r="D256" s="58">
        <v>14488.44191</v>
      </c>
      <c r="E256" s="59">
        <f>SUM(C256:D256)</f>
        <v>1589866.1739900003</v>
      </c>
      <c r="F256" s="59">
        <f>B256-E256</f>
        <v>1503.0420069994871</v>
      </c>
      <c r="G256" s="59">
        <f>B256-C256</f>
        <v>15991.483916999539</v>
      </c>
      <c r="H256" s="54">
        <f>E256/B256*100</f>
        <v>99.90555039070189</v>
      </c>
    </row>
    <row r="257" spans="1:13" s="50" customFormat="1" ht="11.25" customHeight="1" x14ac:dyDescent="0.2">
      <c r="A257" s="102" t="s">
        <v>298</v>
      </c>
      <c r="B257" s="63">
        <v>92934.462000000014</v>
      </c>
      <c r="C257" s="63">
        <v>81266.112359999999</v>
      </c>
      <c r="D257" s="63">
        <v>9799.7330399999992</v>
      </c>
      <c r="E257" s="63">
        <f>SUM(C257:D257)</f>
        <v>91065.845399999991</v>
      </c>
      <c r="F257" s="63">
        <f>B257-E257</f>
        <v>1868.616600000023</v>
      </c>
      <c r="G257" s="63">
        <f>B257-C257</f>
        <v>11668.349640000015</v>
      </c>
      <c r="H257" s="54">
        <f>E257/B257*100</f>
        <v>97.989317891569627</v>
      </c>
    </row>
    <row r="258" spans="1:13" s="50" customFormat="1" ht="12" x14ac:dyDescent="0.2">
      <c r="A258" s="67"/>
      <c r="B258" s="63"/>
      <c r="C258" s="63"/>
      <c r="D258" s="63"/>
      <c r="E258" s="63"/>
      <c r="F258" s="63"/>
      <c r="G258" s="63"/>
      <c r="H258" s="54"/>
    </row>
    <row r="259" spans="1:13" s="50" customFormat="1" ht="11.25" customHeight="1" x14ac:dyDescent="0.2">
      <c r="A259" s="103" t="s">
        <v>299</v>
      </c>
      <c r="B259" s="63">
        <v>11638386.362</v>
      </c>
      <c r="C259" s="63">
        <v>11569833.177380001</v>
      </c>
      <c r="D259" s="63">
        <v>25030.305830000001</v>
      </c>
      <c r="E259" s="63">
        <f>SUM(C259:D259)</f>
        <v>11594863.483210001</v>
      </c>
      <c r="F259" s="63">
        <f>B259-E259</f>
        <v>43522.878789998591</v>
      </c>
      <c r="G259" s="63">
        <f>B259-C259</f>
        <v>68553.184619998559</v>
      </c>
      <c r="H259" s="54">
        <f>E259/B259*100</f>
        <v>99.626040265065413</v>
      </c>
    </row>
    <row r="260" spans="1:13" s="50" customFormat="1" ht="11.25" customHeight="1" x14ac:dyDescent="0.2">
      <c r="A260" s="67"/>
      <c r="B260" s="63"/>
      <c r="C260" s="63"/>
      <c r="D260" s="63"/>
      <c r="E260" s="63"/>
      <c r="F260" s="63"/>
      <c r="G260" s="63"/>
      <c r="H260" s="54"/>
    </row>
    <row r="261" spans="1:13" s="50" customFormat="1" ht="11.25" customHeight="1" x14ac:dyDescent="0.2">
      <c r="A261" s="52" t="s">
        <v>300</v>
      </c>
      <c r="B261" s="58">
        <v>12032448.417000001</v>
      </c>
      <c r="C261" s="59">
        <v>11995784.780469999</v>
      </c>
      <c r="D261" s="58">
        <v>31084.541069999999</v>
      </c>
      <c r="E261" s="59">
        <f>SUM(C261:D261)</f>
        <v>12026869.321539998</v>
      </c>
      <c r="F261" s="59">
        <f>B261-E261</f>
        <v>5579.0954600032419</v>
      </c>
      <c r="G261" s="59">
        <f>B261-C261</f>
        <v>36663.636530002579</v>
      </c>
      <c r="H261" s="60">
        <f>E261/B261*100</f>
        <v>99.953632916039595</v>
      </c>
    </row>
    <row r="262" spans="1:13" s="50" customFormat="1" ht="11.25" customHeight="1" x14ac:dyDescent="0.2">
      <c r="A262" s="67"/>
      <c r="B262" s="63"/>
      <c r="C262" s="63"/>
      <c r="D262" s="63"/>
      <c r="E262" s="63"/>
      <c r="F262" s="63"/>
      <c r="G262" s="63"/>
      <c r="H262" s="54"/>
    </row>
    <row r="263" spans="1:13" s="50" customFormat="1" ht="11.25" customHeight="1" x14ac:dyDescent="0.2">
      <c r="A263" s="52" t="s">
        <v>301</v>
      </c>
      <c r="B263" s="63">
        <v>4416518.1459999997</v>
      </c>
      <c r="C263" s="63">
        <v>4021898.63051</v>
      </c>
      <c r="D263" s="63">
        <v>394619.51549000002</v>
      </c>
      <c r="E263" s="63">
        <f>SUM(C263:D263)</f>
        <v>4416518.1459999997</v>
      </c>
      <c r="F263" s="63">
        <f>B263-E263</f>
        <v>0</v>
      </c>
      <c r="G263" s="63">
        <f>B263-C263</f>
        <v>394619.51548999967</v>
      </c>
      <c r="H263" s="54">
        <f>E263/B263*100</f>
        <v>100</v>
      </c>
    </row>
    <row r="264" spans="1:13" s="50" customFormat="1" ht="11.25" customHeight="1" x14ac:dyDescent="0.2">
      <c r="A264" s="104"/>
      <c r="B264" s="58"/>
      <c r="C264" s="58"/>
      <c r="D264" s="58"/>
      <c r="E264" s="58"/>
      <c r="F264" s="58"/>
      <c r="G264" s="58"/>
      <c r="H264" s="61"/>
      <c r="I264" s="56"/>
      <c r="J264" s="56"/>
      <c r="K264" s="56"/>
      <c r="L264" s="56"/>
      <c r="M264" s="56"/>
    </row>
    <row r="265" spans="1:13" s="50" customFormat="1" ht="11.25" customHeight="1" x14ac:dyDescent="0.2">
      <c r="A265" s="105" t="s">
        <v>302</v>
      </c>
      <c r="B265" s="77">
        <f t="shared" ref="B265:G265" si="92">+B266+B267</f>
        <v>990513.76831999992</v>
      </c>
      <c r="C265" s="77">
        <f t="shared" si="92"/>
        <v>880464.46878999996</v>
      </c>
      <c r="D265" s="77">
        <f t="shared" si="92"/>
        <v>103821.40395000001</v>
      </c>
      <c r="E265" s="77">
        <f t="shared" si="92"/>
        <v>984285.87274000002</v>
      </c>
      <c r="F265" s="77">
        <f t="shared" si="92"/>
        <v>6227.8955799998839</v>
      </c>
      <c r="G265" s="77">
        <f t="shared" si="92"/>
        <v>110049.29952999995</v>
      </c>
      <c r="H265" s="61">
        <f>E265/B265*100</f>
        <v>99.371245935272256</v>
      </c>
    </row>
    <row r="266" spans="1:13" s="50" customFormat="1" ht="11.25" customHeight="1" x14ac:dyDescent="0.2">
      <c r="A266" s="78" t="s">
        <v>331</v>
      </c>
      <c r="B266" s="58">
        <v>986822.4725899999</v>
      </c>
      <c r="C266" s="58">
        <v>880464.46878999996</v>
      </c>
      <c r="D266" s="58">
        <v>103821.40395000001</v>
      </c>
      <c r="E266" s="58">
        <f>SUM(C266:D266)</f>
        <v>984285.87274000002</v>
      </c>
      <c r="F266" s="58">
        <f>B266-E266</f>
        <v>2536.5998499998823</v>
      </c>
      <c r="G266" s="58">
        <f>B266-C266</f>
        <v>106358.00379999995</v>
      </c>
      <c r="H266" s="61">
        <f>E266/B266*100</f>
        <v>99.742952768055389</v>
      </c>
    </row>
    <row r="267" spans="1:13" s="50" customFormat="1" ht="11.25" customHeight="1" x14ac:dyDescent="0.2">
      <c r="A267" s="78" t="s">
        <v>332</v>
      </c>
      <c r="B267" s="58">
        <v>3691.2957300000021</v>
      </c>
      <c r="C267" s="58">
        <v>0</v>
      </c>
      <c r="D267" s="58">
        <v>0</v>
      </c>
      <c r="E267" s="58">
        <f>SUM(C267:D267)</f>
        <v>0</v>
      </c>
      <c r="F267" s="58">
        <f>B267-E267</f>
        <v>3691.2957300000021</v>
      </c>
      <c r="G267" s="58">
        <f>B267-C267</f>
        <v>3691.2957300000021</v>
      </c>
      <c r="H267" s="61">
        <f>E267/B267*100</f>
        <v>0</v>
      </c>
    </row>
    <row r="268" spans="1:13" s="50" customFormat="1" ht="12" customHeight="1" x14ac:dyDescent="0.2">
      <c r="A268" s="106"/>
      <c r="B268" s="58"/>
      <c r="C268" s="58"/>
      <c r="D268" s="58"/>
      <c r="E268" s="58"/>
      <c r="F268" s="58"/>
      <c r="G268" s="58"/>
      <c r="H268" s="61"/>
    </row>
    <row r="269" spans="1:13" s="50" customFormat="1" ht="11.25" customHeight="1" x14ac:dyDescent="0.2">
      <c r="A269" s="107" t="s">
        <v>303</v>
      </c>
      <c r="B269" s="108">
        <f t="shared" ref="B269:G269" si="93">B10+B17+B19+B21+B23+B34+B38+B46+B48+B50+B58+B70+B76+B81+B87+B99+B111+B122+B138+B140+B161+B171+B176+B185+B194+B202+B211+B244+B246+B248+B255+B259+B261+B263+B265</f>
        <v>2522915243.3383374</v>
      </c>
      <c r="C269" s="108">
        <f t="shared" si="93"/>
        <v>2359532846.9888401</v>
      </c>
      <c r="D269" s="108">
        <f t="shared" si="93"/>
        <v>66069604.386200018</v>
      </c>
      <c r="E269" s="108">
        <f t="shared" si="93"/>
        <v>2425602451.3750401</v>
      </c>
      <c r="F269" s="108">
        <f t="shared" si="93"/>
        <v>97312791.963296562</v>
      </c>
      <c r="G269" s="108">
        <f t="shared" si="93"/>
        <v>163382396.34949651</v>
      </c>
      <c r="H269" s="55">
        <f>E269/B269*100</f>
        <v>96.142843394353093</v>
      </c>
    </row>
    <row r="270" spans="1:13" s="50" customFormat="1" ht="11.25" customHeight="1" x14ac:dyDescent="0.2">
      <c r="A270" s="96"/>
      <c r="B270" s="59"/>
      <c r="C270" s="59"/>
      <c r="D270" s="59"/>
      <c r="E270" s="59"/>
      <c r="F270" s="59"/>
      <c r="G270" s="59"/>
      <c r="H270" s="54"/>
    </row>
    <row r="271" spans="1:13" s="50" customFormat="1" ht="11.25" customHeight="1" x14ac:dyDescent="0.2">
      <c r="A271" s="51" t="s">
        <v>304</v>
      </c>
      <c r="B271" s="59"/>
      <c r="C271" s="59"/>
      <c r="D271" s="59"/>
      <c r="E271" s="59"/>
      <c r="F271" s="59"/>
      <c r="G271" s="59"/>
      <c r="H271" s="60"/>
    </row>
    <row r="272" spans="1:13" s="50" customFormat="1" ht="11.25" customHeight="1" x14ac:dyDescent="0.2">
      <c r="A272" s="57" t="s">
        <v>305</v>
      </c>
      <c r="B272" s="59">
        <f>'[1]as of Dec_all banks'!$B337</f>
        <v>208328668.17601997</v>
      </c>
      <c r="C272" s="59">
        <v>201705005.7701</v>
      </c>
      <c r="D272" s="59">
        <v>510597.33030000003</v>
      </c>
      <c r="E272" s="59">
        <f>SUM(C272:D272)</f>
        <v>202215603.1004</v>
      </c>
      <c r="F272" s="59">
        <f>B272-E272</f>
        <v>6113065.0756199658</v>
      </c>
      <c r="G272" s="59">
        <f>B272-C272</f>
        <v>6623662.4059199691</v>
      </c>
      <c r="H272" s="54">
        <f>E272/B272*100</f>
        <v>97.065663055813829</v>
      </c>
    </row>
    <row r="273" spans="1:9" s="50" customFormat="1" ht="12" x14ac:dyDescent="0.2">
      <c r="A273" s="83"/>
      <c r="B273" s="59"/>
      <c r="C273" s="59"/>
      <c r="D273" s="59"/>
      <c r="E273" s="59"/>
      <c r="F273" s="59"/>
      <c r="G273" s="59"/>
      <c r="H273" s="60"/>
    </row>
    <row r="274" spans="1:9" s="50" customFormat="1" ht="11.25" customHeight="1" x14ac:dyDescent="0.2">
      <c r="A274" s="57" t="s">
        <v>306</v>
      </c>
      <c r="B274" s="59">
        <f t="shared" ref="B274:G274" si="94">SUM(B275:B280)</f>
        <v>606821364.45926011</v>
      </c>
      <c r="C274" s="59">
        <f t="shared" si="94"/>
        <v>606463176.67444003</v>
      </c>
      <c r="D274" s="59">
        <f t="shared" si="94"/>
        <v>132499.50080000001</v>
      </c>
      <c r="E274" s="59">
        <f t="shared" si="94"/>
        <v>606595676.17524004</v>
      </c>
      <c r="F274" s="59">
        <f t="shared" si="94"/>
        <v>225688.28402008116</v>
      </c>
      <c r="G274" s="59">
        <f t="shared" si="94"/>
        <v>358187.7848200812</v>
      </c>
      <c r="H274" s="54">
        <f t="shared" ref="H274:H280" si="95">E274/B274*100</f>
        <v>99.962808118296692</v>
      </c>
    </row>
    <row r="275" spans="1:9" s="50" customFormat="1" ht="11.25" hidden="1" customHeight="1" x14ac:dyDescent="0.2">
      <c r="A275" s="57" t="s">
        <v>322</v>
      </c>
      <c r="B275" s="59">
        <v>603731679.13067007</v>
      </c>
      <c r="C275" s="59">
        <v>603512286.30625999</v>
      </c>
      <c r="D275" s="59">
        <v>0</v>
      </c>
      <c r="E275" s="59">
        <f t="shared" ref="E275:E280" si="96">SUM(C275:D275)</f>
        <v>603512286.30625999</v>
      </c>
      <c r="F275" s="59">
        <f t="shared" ref="F275:F280" si="97">B275-E275</f>
        <v>219392.82441008091</v>
      </c>
      <c r="G275" s="59">
        <f t="shared" ref="G275:G280" si="98">B275-C275</f>
        <v>219392.82441008091</v>
      </c>
      <c r="H275" s="60">
        <f t="shared" si="95"/>
        <v>99.963660541264616</v>
      </c>
    </row>
    <row r="276" spans="1:9" s="50" customFormat="1" ht="11.25" hidden="1" customHeight="1" x14ac:dyDescent="0.2">
      <c r="A276" s="84" t="s">
        <v>307</v>
      </c>
      <c r="B276" s="85"/>
      <c r="C276" s="85">
        <v>0</v>
      </c>
      <c r="D276" s="85"/>
      <c r="E276" s="85">
        <f t="shared" si="96"/>
        <v>0</v>
      </c>
      <c r="F276" s="85">
        <f t="shared" si="97"/>
        <v>0</v>
      </c>
      <c r="G276" s="85">
        <f t="shared" si="98"/>
        <v>0</v>
      </c>
      <c r="H276" s="109" t="e">
        <f t="shared" si="95"/>
        <v>#DIV/0!</v>
      </c>
    </row>
    <row r="277" spans="1:9" s="50" customFormat="1" ht="12" hidden="1" customHeight="1" x14ac:dyDescent="0.2">
      <c r="A277" s="84" t="s">
        <v>308</v>
      </c>
      <c r="B277" s="85"/>
      <c r="C277" s="85">
        <v>0</v>
      </c>
      <c r="D277" s="85"/>
      <c r="E277" s="85">
        <f t="shared" si="96"/>
        <v>0</v>
      </c>
      <c r="F277" s="85">
        <f t="shared" si="97"/>
        <v>0</v>
      </c>
      <c r="G277" s="85">
        <f t="shared" si="98"/>
        <v>0</v>
      </c>
      <c r="H277" s="86" t="e">
        <f t="shared" si="95"/>
        <v>#DIV/0!</v>
      </c>
    </row>
    <row r="278" spans="1:9" s="50" customFormat="1" ht="11.25" hidden="1" customHeight="1" x14ac:dyDescent="0.2">
      <c r="A278" s="87" t="s">
        <v>309</v>
      </c>
      <c r="B278" s="85"/>
      <c r="C278" s="85">
        <v>0</v>
      </c>
      <c r="D278" s="85"/>
      <c r="E278" s="85">
        <f t="shared" si="96"/>
        <v>0</v>
      </c>
      <c r="F278" s="85">
        <f t="shared" si="97"/>
        <v>0</v>
      </c>
      <c r="G278" s="85">
        <f t="shared" si="98"/>
        <v>0</v>
      </c>
      <c r="H278" s="110" t="e">
        <f t="shared" si="95"/>
        <v>#DIV/0!</v>
      </c>
    </row>
    <row r="279" spans="1:9" s="50" customFormat="1" ht="11.25" hidden="1" customHeight="1" x14ac:dyDescent="0.2">
      <c r="A279" s="88" t="s">
        <v>310</v>
      </c>
      <c r="B279" s="85"/>
      <c r="C279" s="85">
        <v>0</v>
      </c>
      <c r="D279" s="85"/>
      <c r="E279" s="85">
        <f t="shared" si="96"/>
        <v>0</v>
      </c>
      <c r="F279" s="85">
        <f t="shared" si="97"/>
        <v>0</v>
      </c>
      <c r="G279" s="85">
        <f t="shared" si="98"/>
        <v>0</v>
      </c>
      <c r="H279" s="86" t="e">
        <f t="shared" si="95"/>
        <v>#DIV/0!</v>
      </c>
    </row>
    <row r="280" spans="1:9" s="50" customFormat="1" ht="11.25" customHeight="1" x14ac:dyDescent="0.2">
      <c r="A280" s="89" t="s">
        <v>311</v>
      </c>
      <c r="B280" s="59">
        <v>3089685.32859</v>
      </c>
      <c r="C280" s="59">
        <v>2950890.3681799998</v>
      </c>
      <c r="D280" s="59">
        <v>132499.50080000001</v>
      </c>
      <c r="E280" s="59">
        <f t="shared" si="96"/>
        <v>3083389.8689799998</v>
      </c>
      <c r="F280" s="59">
        <f t="shared" si="97"/>
        <v>6295.4596100002527</v>
      </c>
      <c r="G280" s="59">
        <f t="shared" si="98"/>
        <v>138794.96041000029</v>
      </c>
      <c r="H280" s="54">
        <f t="shared" si="95"/>
        <v>99.796242693333653</v>
      </c>
    </row>
    <row r="281" spans="1:9" s="50" customFormat="1" ht="11.25" customHeight="1" x14ac:dyDescent="0.2">
      <c r="A281" s="89"/>
      <c r="B281" s="59"/>
      <c r="C281" s="59"/>
      <c r="D281" s="59"/>
      <c r="E281" s="59"/>
      <c r="F281" s="59"/>
      <c r="G281" s="59"/>
      <c r="H281" s="60"/>
    </row>
    <row r="282" spans="1:9" s="50" customFormat="1" ht="11.25" customHeight="1" x14ac:dyDescent="0.2">
      <c r="A282" s="51" t="s">
        <v>312</v>
      </c>
      <c r="B282" s="90">
        <f t="shared" ref="B282:G282" si="99">+B272+B274</f>
        <v>815150032.63528013</v>
      </c>
      <c r="C282" s="90">
        <f t="shared" si="99"/>
        <v>808168182.44454002</v>
      </c>
      <c r="D282" s="90">
        <f t="shared" si="99"/>
        <v>643096.83110000007</v>
      </c>
      <c r="E282" s="90">
        <f t="shared" si="99"/>
        <v>808811279.27564001</v>
      </c>
      <c r="F282" s="90">
        <f t="shared" si="99"/>
        <v>6338753.359640047</v>
      </c>
      <c r="G282" s="90">
        <f t="shared" si="99"/>
        <v>6981850.1907400507</v>
      </c>
      <c r="H282" s="60">
        <f>E282/B282*100</f>
        <v>99.222382002593108</v>
      </c>
    </row>
    <row r="283" spans="1:9" s="50" customFormat="1" ht="11.25" hidden="1" customHeight="1" x14ac:dyDescent="0.2">
      <c r="A283" s="57"/>
      <c r="B283" s="59"/>
      <c r="C283" s="59"/>
      <c r="D283" s="59"/>
      <c r="E283" s="59"/>
      <c r="F283" s="59"/>
      <c r="G283" s="59"/>
      <c r="H283" s="60"/>
    </row>
    <row r="284" spans="1:9" s="50" customFormat="1" ht="11.25" hidden="1" customHeight="1" x14ac:dyDescent="0.2">
      <c r="A284" s="83" t="s">
        <v>313</v>
      </c>
      <c r="B284" s="65">
        <f t="shared" ref="B284:G284" si="100">+B282+B269</f>
        <v>3338065275.9736176</v>
      </c>
      <c r="C284" s="65">
        <f t="shared" si="100"/>
        <v>3167701029.4333801</v>
      </c>
      <c r="D284" s="65">
        <f t="shared" si="100"/>
        <v>66712701.21730002</v>
      </c>
      <c r="E284" s="65">
        <f t="shared" si="100"/>
        <v>3234413730.6506801</v>
      </c>
      <c r="F284" s="65">
        <f t="shared" si="100"/>
        <v>103651545.32293661</v>
      </c>
      <c r="G284" s="65">
        <f t="shared" si="100"/>
        <v>170364246.54023656</v>
      </c>
      <c r="H284" s="82">
        <f>E284/B284*100</f>
        <v>96.894861641292934</v>
      </c>
    </row>
    <row r="285" spans="1:9" s="50" customFormat="1" ht="12" customHeight="1" x14ac:dyDescent="0.2">
      <c r="A285" s="57"/>
      <c r="B285" s="59"/>
      <c r="C285" s="63"/>
      <c r="D285" s="59"/>
      <c r="E285" s="63"/>
      <c r="F285" s="63"/>
      <c r="G285" s="63"/>
      <c r="H285" s="54"/>
    </row>
    <row r="286" spans="1:9" ht="12.75" thickBot="1" x14ac:dyDescent="0.25">
      <c r="A286" s="91" t="s">
        <v>314</v>
      </c>
      <c r="B286" s="92">
        <f>+B284</f>
        <v>3338065275.9736176</v>
      </c>
      <c r="C286" s="92">
        <f t="shared" ref="C286:G286" si="101">+C284</f>
        <v>3167701029.4333801</v>
      </c>
      <c r="D286" s="92">
        <f t="shared" si="101"/>
        <v>66712701.21730002</v>
      </c>
      <c r="E286" s="92">
        <f t="shared" si="101"/>
        <v>3234413730.6506801</v>
      </c>
      <c r="F286" s="92">
        <f t="shared" si="101"/>
        <v>103651545.32293661</v>
      </c>
      <c r="G286" s="92">
        <f t="shared" si="101"/>
        <v>170364246.54023656</v>
      </c>
      <c r="H286" s="112">
        <f>E286/B286*100</f>
        <v>96.894861641292934</v>
      </c>
      <c r="I286" s="93"/>
    </row>
    <row r="287" spans="1:9" ht="12" thickTop="1" x14ac:dyDescent="0.2">
      <c r="E287" s="94"/>
      <c r="F287" s="93"/>
      <c r="G287" s="113"/>
      <c r="I287" s="93"/>
    </row>
    <row r="288" spans="1:9" x14ac:dyDescent="0.2">
      <c r="A288" s="114" t="s">
        <v>315</v>
      </c>
      <c r="E288" s="94"/>
      <c r="F288" s="93"/>
      <c r="G288" s="35"/>
      <c r="I288" s="93"/>
    </row>
    <row r="289" spans="1:9" x14ac:dyDescent="0.2">
      <c r="A289" s="50" t="s">
        <v>316</v>
      </c>
      <c r="E289" s="94"/>
      <c r="F289" s="93"/>
      <c r="G289" s="35"/>
      <c r="I289" s="93"/>
    </row>
    <row r="290" spans="1:9" x14ac:dyDescent="0.2">
      <c r="A290" s="111" t="s">
        <v>317</v>
      </c>
      <c r="E290" s="94"/>
      <c r="F290" s="93"/>
      <c r="G290" s="35"/>
      <c r="I290" s="93"/>
    </row>
    <row r="291" spans="1:9" x14ac:dyDescent="0.2">
      <c r="A291" s="50" t="s">
        <v>318</v>
      </c>
      <c r="E291" s="94"/>
      <c r="F291" s="93"/>
      <c r="G291" s="35"/>
      <c r="I291" s="93"/>
    </row>
    <row r="292" spans="1:9" x14ac:dyDescent="0.2">
      <c r="A292" s="50" t="s">
        <v>319</v>
      </c>
      <c r="E292" s="94"/>
      <c r="F292" s="93"/>
      <c r="G292" s="35"/>
      <c r="I292" s="93"/>
    </row>
    <row r="293" spans="1:9" x14ac:dyDescent="0.2">
      <c r="A293" s="50" t="s">
        <v>320</v>
      </c>
      <c r="E293" s="94"/>
      <c r="F293" s="93"/>
      <c r="G293" s="35"/>
      <c r="I293" s="93"/>
    </row>
    <row r="294" spans="1:9" x14ac:dyDescent="0.2">
      <c r="A294" s="50" t="s">
        <v>321</v>
      </c>
      <c r="E294" s="94"/>
      <c r="F294" s="93"/>
      <c r="G294" s="35"/>
      <c r="I294" s="93"/>
    </row>
    <row r="295" spans="1:9" x14ac:dyDescent="0.2">
      <c r="E295" s="94"/>
      <c r="F295" s="93"/>
      <c r="G295" s="113"/>
      <c r="I295" s="93"/>
    </row>
  </sheetData>
  <mergeCells count="7">
    <mergeCell ref="H6:H7"/>
    <mergeCell ref="G6:G7"/>
    <mergeCell ref="A5:A7"/>
    <mergeCell ref="C5:E5"/>
    <mergeCell ref="B6:B7"/>
    <mergeCell ref="C6:E6"/>
    <mergeCell ref="F6:F7"/>
  </mergeCells>
  <printOptions horizontalCentered="1"/>
  <pageMargins left="0.4" right="0.4" top="0.3" bottom="0.4" header="0.2" footer="0.18"/>
  <pageSetup paperSize="9" scale="76" fitToHeight="0" orientation="portrait" r:id="rId1"/>
  <headerFooter alignWithMargins="0">
    <oddFooter>Page &amp;P of &amp;N</oddFooter>
  </headerFooter>
  <rowBreaks count="1" manualBreakCount="1">
    <brk id="175"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Graph</vt:lpstr>
      <vt:lpstr>Department</vt:lpstr>
      <vt:lpstr>Agency</vt:lpstr>
      <vt:lpstr>Agency!Print_Area</vt:lpstr>
      <vt:lpstr>Department!Print_Area</vt:lpstr>
      <vt:lpstr>Graph!Print_Area</vt:lpstr>
      <vt:lpstr>Agency!Print_Titles</vt:lpstr>
    </vt:vector>
  </TitlesOfParts>
  <Company>ICTSS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mdcruz</dc:creator>
  <cp:lastModifiedBy>Mary Joyce Marasigan</cp:lastModifiedBy>
  <cp:lastPrinted>2020-01-16T05:43:50Z</cp:lastPrinted>
  <dcterms:created xsi:type="dcterms:W3CDTF">2014-06-18T02:22:11Z</dcterms:created>
  <dcterms:modified xsi:type="dcterms:W3CDTF">2020-01-16T05:43:53Z</dcterms:modified>
</cp:coreProperties>
</file>