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asigan\Desktop\CPD\ACTUAL DISBURSEMENT (BANK)\bank reports\2019\WEBSITE\For website\"/>
    </mc:Choice>
  </mc:AlternateContent>
  <bookViews>
    <workbookView xWindow="240" yWindow="75" windowWidth="20955" windowHeight="10740" activeTab="1"/>
  </bookViews>
  <sheets>
    <sheet name="By Department" sheetId="6" r:id="rId1"/>
    <sheet name="By Agency" sheetId="7" r:id="rId2"/>
    <sheet name="Graph" sheetId="3" r:id="rId3"/>
  </sheets>
  <externalReferences>
    <externalReference r:id="rId4"/>
  </externalReferences>
  <definedNames>
    <definedName name="_xlnm.Print_Area" localSheetId="1">'By Agency'!$A$1:$H$296</definedName>
    <definedName name="_xlnm.Print_Area" localSheetId="0">'By Department'!$A$1:$N$65</definedName>
    <definedName name="_xlnm.Print_Area" localSheetId="2">Graph!$A$9:$I$49</definedName>
    <definedName name="_xlnm.Print_Titles" localSheetId="1">'By Agency'!$1:$8</definedName>
    <definedName name="Z_149BABA1_3CBB_4AB5_8307_CDFFE2416884_.wvu.PrintArea" localSheetId="1" hidden="1">'By Agency'!$A$1:$F$294</definedName>
    <definedName name="Z_149BABA1_3CBB_4AB5_8307_CDFFE2416884_.wvu.PrintTitles" localSheetId="1" hidden="1">'By Agency'!$1:$8</definedName>
    <definedName name="Z_149BABA1_3CBB_4AB5_8307_CDFFE2416884_.wvu.Rows" localSheetId="1" hidden="1">'By Agency'!$131:$131,'By Agency'!$274:$277,'By Agency'!$280:$280,'By Agency'!$283:$285</definedName>
    <definedName name="Z_32FD75DB_C2F2_4294_8471_7CD68BDD134B_.wvu.Rows" localSheetId="1" hidden="1">'By Agency'!#REF!,'By Agency'!#REF!,'By Agency'!#REF!,'By Agency'!#REF!,'By Agency'!#REF!,'By Agency'!#REF!,'By Agency'!#REF!,'By Agency'!#REF!,'By Agency'!#REF!,'By Agency'!#REF!,'By Agency'!#REF!,'By Agency'!#REF!,'By Agency'!#REF!,'By Agency'!#REF!,'By Agency'!#REF!</definedName>
    <definedName name="Z_63CE5467_86C0_4816_A6C7_6C3632652BD9_.wvu.PrintArea" localSheetId="1" hidden="1">'By Agency'!$A$1:$H$295</definedName>
    <definedName name="Z_63CE5467_86C0_4816_A6C7_6C3632652BD9_.wvu.PrintTitles" localSheetId="1" hidden="1">'By Agency'!$1:$8</definedName>
    <definedName name="Z_63CE5467_86C0_4816_A6C7_6C3632652BD9_.wvu.Rows" localSheetId="1" hidden="1">'By Agency'!$131:$131,'By Agency'!$273:$277,'By Agency'!$280:$280,'By Agency'!$283:$285</definedName>
    <definedName name="Z_92A72121_270A_4D07_961C_15515D7CE906_.wvu.Cols" localSheetId="1" hidden="1">'By Agency'!#REF!,'By Agency'!#REF!,'By Agency'!#REF!,'By Agency'!#REF!,'By Agency'!#REF!</definedName>
    <definedName name="Z_92A72121_270A_4D07_961C_15515D7CE906_.wvu.PrintArea" localSheetId="1" hidden="1">'By Agency'!#REF!</definedName>
    <definedName name="Z_92A72121_270A_4D07_961C_15515D7CE906_.wvu.PrintTitles" localSheetId="1" hidden="1">'By Agency'!#REF!</definedName>
    <definedName name="Z_92A72121_270A_4D07_961C_15515D7CE906_.wvu.Rows" localSheetId="1" hidden="1">'By Agency'!#REF!,'By Agency'!#REF!,'By Agency'!#REF!,'By Agency'!#REF!,'By Agency'!#REF!,'By Agency'!#REF!,'By Agency'!#REF!,'By Agency'!#REF!,'By Agency'!#REF!,'By Agency'!#REF!,'By Agency'!#REF!,'By Agency'!#REF!,'By Agency'!#REF!,'By Agency'!#REF!,'By Agency'!#REF!,'By Agency'!#REF!,'By Agency'!#REF!,'By Agency'!#REF!</definedName>
    <definedName name="Z_A36966C3_2B91_49EA_8368_0F103F951C33_.wvu.Cols" localSheetId="1" hidden="1">'By Agency'!#REF!,'By Agency'!#REF!,'By Agency'!#REF!,'By Agency'!#REF!</definedName>
    <definedName name="Z_A36966C3_2B91_49EA_8368_0F103F951C33_.wvu.PrintArea" localSheetId="1" hidden="1">'By Agency'!#REF!</definedName>
    <definedName name="Z_A36966C3_2B91_49EA_8368_0F103F951C33_.wvu.PrintTitles" localSheetId="1" hidden="1">'By Agency'!#REF!</definedName>
    <definedName name="Z_A36966C3_2B91_49EA_8368_0F103F951C33_.wvu.Rows" localSheetId="1" hidden="1">'By Agency'!#REF!,'By Agency'!#REF!,'By Agency'!#REF!,'By Agency'!#REF!,'By Agency'!#REF!,'By Agency'!#REF!,'By Agency'!#REF!,'By Agency'!#REF!,'By Agency'!#REF!,'By Agency'!#REF!,'By Agency'!#REF!,'By Agency'!#REF!,'By Agency'!#REF!,'By Agency'!#REF!,'By Agency'!#REF!,'By Agency'!#REF!,'By Agency'!#REF!</definedName>
    <definedName name="Z_E72949E6_F470_4685_A8B8_FC40C2B684D5_.wvu.Cols" localSheetId="1" hidden="1">'By Agency'!#REF!</definedName>
    <definedName name="Z_E72949E6_F470_4685_A8B8_FC40C2B684D5_.wvu.PrintArea" localSheetId="1" hidden="1">'By Agency'!$A$1:$F$294</definedName>
    <definedName name="Z_E72949E6_F470_4685_A8B8_FC40C2B684D5_.wvu.PrintTitles" localSheetId="1" hidden="1">'By Agency'!$1:$8</definedName>
    <definedName name="Z_E72949E6_F470_4685_A8B8_FC40C2B684D5_.wvu.Rows" localSheetId="1" hidden="1">'By Agency'!$131:$131,'By Agency'!$274:$277,'By Agency'!$280:$280,'By Agency'!$283:$285</definedName>
  </definedNames>
  <calcPr calcId="152511"/>
</workbook>
</file>

<file path=xl/calcChain.xml><?xml version="1.0" encoding="utf-8"?>
<calcChain xmlns="http://schemas.openxmlformats.org/spreadsheetml/2006/main">
  <c r="C125" i="7" l="1"/>
  <c r="E279" i="7" l="1"/>
  <c r="H279" i="7" s="1"/>
  <c r="G277" i="7"/>
  <c r="G275" i="7"/>
  <c r="D273" i="7"/>
  <c r="D282" i="7" s="1"/>
  <c r="D264" i="7"/>
  <c r="E258" i="7"/>
  <c r="H258" i="7" s="1"/>
  <c r="E256" i="7"/>
  <c r="H256" i="7" s="1"/>
  <c r="D254" i="7"/>
  <c r="E250" i="7"/>
  <c r="H250" i="7" s="1"/>
  <c r="E249" i="7"/>
  <c r="H249" i="7" s="1"/>
  <c r="E241" i="7"/>
  <c r="H241" i="7" s="1"/>
  <c r="E240" i="7"/>
  <c r="H240" i="7" s="1"/>
  <c r="E237" i="7"/>
  <c r="H237" i="7" s="1"/>
  <c r="E233" i="7"/>
  <c r="H233" i="7" s="1"/>
  <c r="E232" i="7"/>
  <c r="H232" i="7" s="1"/>
  <c r="E229" i="7"/>
  <c r="H229" i="7" s="1"/>
  <c r="E225" i="7"/>
  <c r="H225" i="7" s="1"/>
  <c r="E224" i="7"/>
  <c r="H224" i="7" s="1"/>
  <c r="D220" i="7"/>
  <c r="E221" i="7"/>
  <c r="E218" i="7"/>
  <c r="H218" i="7" s="1"/>
  <c r="E215" i="7"/>
  <c r="H215" i="7" s="1"/>
  <c r="E211" i="7"/>
  <c r="H211" i="7" s="1"/>
  <c r="E209" i="7"/>
  <c r="H209" i="7" s="1"/>
  <c r="E206" i="7"/>
  <c r="H206" i="7" s="1"/>
  <c r="D194" i="7"/>
  <c r="E195" i="7"/>
  <c r="E192" i="7"/>
  <c r="H192" i="7" s="1"/>
  <c r="E188" i="7"/>
  <c r="H188" i="7" s="1"/>
  <c r="D177" i="7"/>
  <c r="B177" i="7"/>
  <c r="E174" i="7"/>
  <c r="H174" i="7" s="1"/>
  <c r="D170" i="7"/>
  <c r="B170" i="7"/>
  <c r="E167" i="7"/>
  <c r="H167" i="7" s="1"/>
  <c r="B165" i="7"/>
  <c r="E160" i="7"/>
  <c r="H160" i="7" s="1"/>
  <c r="E153" i="7"/>
  <c r="H153" i="7" s="1"/>
  <c r="E149" i="7"/>
  <c r="H149" i="7" s="1"/>
  <c r="E145" i="7"/>
  <c r="H145" i="7" s="1"/>
  <c r="E141" i="7"/>
  <c r="H141" i="7" s="1"/>
  <c r="D137" i="7"/>
  <c r="B137" i="7"/>
  <c r="E133" i="7"/>
  <c r="E132" i="7" s="1"/>
  <c r="D132" i="7"/>
  <c r="B132" i="7"/>
  <c r="D128" i="7"/>
  <c r="E129" i="7"/>
  <c r="E127" i="7"/>
  <c r="H127" i="7" s="1"/>
  <c r="B125" i="7"/>
  <c r="E121" i="7"/>
  <c r="E117" i="7"/>
  <c r="H117" i="7" s="1"/>
  <c r="E115" i="7"/>
  <c r="H115" i="7" s="1"/>
  <c r="E113" i="7"/>
  <c r="H113" i="7" s="1"/>
  <c r="E111" i="7"/>
  <c r="H111" i="7" s="1"/>
  <c r="D108" i="7"/>
  <c r="D96" i="7"/>
  <c r="B96" i="7"/>
  <c r="E93" i="7"/>
  <c r="H93" i="7" s="1"/>
  <c r="E89" i="7"/>
  <c r="H89" i="7" s="1"/>
  <c r="E83" i="7"/>
  <c r="D76" i="7"/>
  <c r="B76" i="7"/>
  <c r="E73" i="7"/>
  <c r="H73" i="7" s="1"/>
  <c r="E66" i="7"/>
  <c r="H66" i="7" s="1"/>
  <c r="E62" i="7"/>
  <c r="H62" i="7" s="1"/>
  <c r="D58" i="7"/>
  <c r="B58" i="7"/>
  <c r="E55" i="7"/>
  <c r="H55" i="7" s="1"/>
  <c r="D50" i="7"/>
  <c r="E51" i="7"/>
  <c r="E48" i="7"/>
  <c r="H48" i="7" s="1"/>
  <c r="E42" i="7"/>
  <c r="H42" i="7" s="1"/>
  <c r="D38" i="7"/>
  <c r="B38" i="7"/>
  <c r="D34" i="7"/>
  <c r="E35" i="7"/>
  <c r="E32" i="7"/>
  <c r="H32" i="7" s="1"/>
  <c r="E28" i="7"/>
  <c r="H28" i="7" s="1"/>
  <c r="D23" i="7"/>
  <c r="E24" i="7"/>
  <c r="E21" i="7"/>
  <c r="H21" i="7" s="1"/>
  <c r="E14" i="7"/>
  <c r="H14" i="7" s="1"/>
  <c r="D10" i="7"/>
  <c r="B10" i="7"/>
  <c r="E275" i="7" l="1"/>
  <c r="H275" i="7" s="1"/>
  <c r="G279" i="7"/>
  <c r="D81" i="7"/>
  <c r="D125" i="7"/>
  <c r="D120" i="7" s="1"/>
  <c r="D119" i="7" s="1"/>
  <c r="D186" i="7"/>
  <c r="E199" i="7"/>
  <c r="H199" i="7" s="1"/>
  <c r="E214" i="7"/>
  <c r="H214" i="7" s="1"/>
  <c r="D87" i="7"/>
  <c r="E100" i="7"/>
  <c r="H100" i="7" s="1"/>
  <c r="E104" i="7"/>
  <c r="H104" i="7" s="1"/>
  <c r="E106" i="7"/>
  <c r="H106" i="7" s="1"/>
  <c r="D158" i="7"/>
  <c r="D165" i="7"/>
  <c r="E181" i="7"/>
  <c r="H181" i="7" s="1"/>
  <c r="F214" i="7"/>
  <c r="G214" i="7"/>
  <c r="E219" i="7"/>
  <c r="H219" i="7" s="1"/>
  <c r="E228" i="7"/>
  <c r="H228" i="7" s="1"/>
  <c r="E236" i="7"/>
  <c r="H236" i="7" s="1"/>
  <c r="E277" i="7"/>
  <c r="F277" i="7" s="1"/>
  <c r="F279" i="7"/>
  <c r="E13" i="7"/>
  <c r="H13" i="7" s="1"/>
  <c r="G13" i="7"/>
  <c r="G15" i="7"/>
  <c r="E15" i="7"/>
  <c r="H15" i="7" s="1"/>
  <c r="E19" i="7"/>
  <c r="H19" i="7" s="1"/>
  <c r="G19" i="7"/>
  <c r="E27" i="7"/>
  <c r="H27" i="7" s="1"/>
  <c r="G27" i="7"/>
  <c r="G29" i="7"/>
  <c r="E29" i="7"/>
  <c r="H29" i="7" s="1"/>
  <c r="E31" i="7"/>
  <c r="H31" i="7" s="1"/>
  <c r="G31" i="7"/>
  <c r="E41" i="7"/>
  <c r="H41" i="7" s="1"/>
  <c r="G41" i="7"/>
  <c r="G43" i="7"/>
  <c r="E43" i="7"/>
  <c r="H43" i="7" s="1"/>
  <c r="E46" i="7"/>
  <c r="H46" i="7" s="1"/>
  <c r="G46" i="7"/>
  <c r="E54" i="7"/>
  <c r="H54" i="7" s="1"/>
  <c r="G54" i="7"/>
  <c r="G56" i="7"/>
  <c r="E56" i="7"/>
  <c r="H56" i="7" s="1"/>
  <c r="E61" i="7"/>
  <c r="H61" i="7" s="1"/>
  <c r="G61" i="7"/>
  <c r="G63" i="7"/>
  <c r="E63" i="7"/>
  <c r="H63" i="7" s="1"/>
  <c r="E65" i="7"/>
  <c r="H65" i="7" s="1"/>
  <c r="G65" i="7"/>
  <c r="G67" i="7"/>
  <c r="E67" i="7"/>
  <c r="H67" i="7" s="1"/>
  <c r="E85" i="7"/>
  <c r="H85" i="7" s="1"/>
  <c r="G85" i="7"/>
  <c r="E72" i="7"/>
  <c r="H72" i="7" s="1"/>
  <c r="G72" i="7"/>
  <c r="G74" i="7"/>
  <c r="E74" i="7"/>
  <c r="H74" i="7" s="1"/>
  <c r="E79" i="7"/>
  <c r="H79" i="7" s="1"/>
  <c r="G79" i="7"/>
  <c r="G90" i="7"/>
  <c r="E90" i="7"/>
  <c r="H90" i="7" s="1"/>
  <c r="E92" i="7"/>
  <c r="H92" i="7" s="1"/>
  <c r="G92" i="7"/>
  <c r="G94" i="7"/>
  <c r="E94" i="7"/>
  <c r="H94" i="7" s="1"/>
  <c r="E99" i="7"/>
  <c r="H99" i="7" s="1"/>
  <c r="G99" i="7"/>
  <c r="G101" i="7"/>
  <c r="E101" i="7"/>
  <c r="H101" i="7" s="1"/>
  <c r="G103" i="7"/>
  <c r="E103" i="7"/>
  <c r="H103" i="7" s="1"/>
  <c r="F13" i="7"/>
  <c r="H24" i="7"/>
  <c r="F27" i="7"/>
  <c r="H35" i="7"/>
  <c r="H51" i="7"/>
  <c r="B70" i="7"/>
  <c r="F92" i="7"/>
  <c r="E109" i="7"/>
  <c r="F109" i="7" s="1"/>
  <c r="C108" i="7"/>
  <c r="G110" i="7"/>
  <c r="E110" i="7"/>
  <c r="H110" i="7" s="1"/>
  <c r="G112" i="7"/>
  <c r="E112" i="7"/>
  <c r="H112" i="7" s="1"/>
  <c r="G114" i="7"/>
  <c r="E114" i="7"/>
  <c r="H114" i="7" s="1"/>
  <c r="G116" i="7"/>
  <c r="E116" i="7"/>
  <c r="H116" i="7" s="1"/>
  <c r="E124" i="7"/>
  <c r="H124" i="7" s="1"/>
  <c r="G124" i="7"/>
  <c r="G135" i="7"/>
  <c r="E135" i="7"/>
  <c r="H135" i="7" s="1"/>
  <c r="E140" i="7"/>
  <c r="H140" i="7" s="1"/>
  <c r="G140" i="7"/>
  <c r="G142" i="7"/>
  <c r="E142" i="7"/>
  <c r="H142" i="7" s="1"/>
  <c r="E144" i="7"/>
  <c r="H144" i="7" s="1"/>
  <c r="G144" i="7"/>
  <c r="G146" i="7"/>
  <c r="E146" i="7"/>
  <c r="H146" i="7" s="1"/>
  <c r="E148" i="7"/>
  <c r="H148" i="7" s="1"/>
  <c r="G148" i="7"/>
  <c r="G150" i="7"/>
  <c r="E150" i="7"/>
  <c r="H150" i="7" s="1"/>
  <c r="E152" i="7"/>
  <c r="H152" i="7" s="1"/>
  <c r="G152" i="7"/>
  <c r="G154" i="7"/>
  <c r="E154" i="7"/>
  <c r="H154" i="7" s="1"/>
  <c r="E156" i="7"/>
  <c r="H156" i="7" s="1"/>
  <c r="G156" i="7"/>
  <c r="G189" i="7"/>
  <c r="E189" i="7"/>
  <c r="H189" i="7" s="1"/>
  <c r="E191" i="7"/>
  <c r="H191" i="7" s="1"/>
  <c r="G191" i="7"/>
  <c r="E198" i="7"/>
  <c r="H198" i="7" s="1"/>
  <c r="G198" i="7"/>
  <c r="G200" i="7"/>
  <c r="E200" i="7"/>
  <c r="H200" i="7" s="1"/>
  <c r="G212" i="7"/>
  <c r="E212" i="7"/>
  <c r="H212" i="7" s="1"/>
  <c r="G230" i="7"/>
  <c r="E230" i="7"/>
  <c r="H230" i="7" s="1"/>
  <c r="G238" i="7"/>
  <c r="E238" i="7"/>
  <c r="H238" i="7" s="1"/>
  <c r="E12" i="7"/>
  <c r="H12" i="7" s="1"/>
  <c r="G14" i="7"/>
  <c r="F14" i="7"/>
  <c r="E17" i="7"/>
  <c r="H17" i="7" s="1"/>
  <c r="G21" i="7"/>
  <c r="F21" i="7"/>
  <c r="G24" i="7"/>
  <c r="B23" i="7"/>
  <c r="F24" i="7"/>
  <c r="E26" i="7"/>
  <c r="H26" i="7" s="1"/>
  <c r="G28" i="7"/>
  <c r="F28" i="7"/>
  <c r="E30" i="7"/>
  <c r="H30" i="7" s="1"/>
  <c r="G32" i="7"/>
  <c r="F32" i="7"/>
  <c r="G35" i="7"/>
  <c r="B34" i="7"/>
  <c r="F35" i="7"/>
  <c r="E40" i="7"/>
  <c r="H40" i="7" s="1"/>
  <c r="G42" i="7"/>
  <c r="F42" i="7"/>
  <c r="E44" i="7"/>
  <c r="H44" i="7" s="1"/>
  <c r="G48" i="7"/>
  <c r="F48" i="7"/>
  <c r="G51" i="7"/>
  <c r="B50" i="7"/>
  <c r="F51" i="7"/>
  <c r="E53" i="7"/>
  <c r="H53" i="7" s="1"/>
  <c r="G55" i="7"/>
  <c r="F55" i="7"/>
  <c r="E60" i="7"/>
  <c r="H60" i="7" s="1"/>
  <c r="G62" i="7"/>
  <c r="F62" i="7"/>
  <c r="E64" i="7"/>
  <c r="H64" i="7" s="1"/>
  <c r="G66" i="7"/>
  <c r="F66" i="7"/>
  <c r="E68" i="7"/>
  <c r="H68" i="7" s="1"/>
  <c r="D70" i="7"/>
  <c r="G73" i="7"/>
  <c r="F73" i="7"/>
  <c r="F74" i="7"/>
  <c r="E78" i="7"/>
  <c r="H78" i="7" s="1"/>
  <c r="B81" i="7"/>
  <c r="G83" i="7"/>
  <c r="F83" i="7"/>
  <c r="E84" i="7"/>
  <c r="H84" i="7" s="1"/>
  <c r="B87" i="7"/>
  <c r="G89" i="7"/>
  <c r="F89" i="7"/>
  <c r="E91" i="7"/>
  <c r="H91" i="7" s="1"/>
  <c r="G93" i="7"/>
  <c r="F93" i="7"/>
  <c r="E98" i="7"/>
  <c r="H98" i="7" s="1"/>
  <c r="G100" i="7"/>
  <c r="F101" i="7"/>
  <c r="E102" i="7"/>
  <c r="H102" i="7" s="1"/>
  <c r="G105" i="7"/>
  <c r="E105" i="7"/>
  <c r="H105" i="7" s="1"/>
  <c r="G109" i="7"/>
  <c r="G111" i="7"/>
  <c r="G113" i="7"/>
  <c r="G115" i="7"/>
  <c r="G117" i="7"/>
  <c r="G161" i="7"/>
  <c r="E161" i="7"/>
  <c r="H161" i="7" s="1"/>
  <c r="E163" i="7"/>
  <c r="H163" i="7" s="1"/>
  <c r="G163" i="7"/>
  <c r="G168" i="7"/>
  <c r="E168" i="7"/>
  <c r="H168" i="7" s="1"/>
  <c r="E173" i="7"/>
  <c r="H173" i="7" s="1"/>
  <c r="G173" i="7"/>
  <c r="G175" i="7"/>
  <c r="E175" i="7"/>
  <c r="H175" i="7" s="1"/>
  <c r="E180" i="7"/>
  <c r="H180" i="7" s="1"/>
  <c r="G180" i="7"/>
  <c r="G182" i="7"/>
  <c r="E182" i="7"/>
  <c r="H182" i="7" s="1"/>
  <c r="E184" i="7"/>
  <c r="H184" i="7" s="1"/>
  <c r="G184" i="7"/>
  <c r="E205" i="7"/>
  <c r="H205" i="7" s="1"/>
  <c r="G205" i="7"/>
  <c r="G207" i="7"/>
  <c r="E207" i="7"/>
  <c r="H207" i="7" s="1"/>
  <c r="G216" i="7"/>
  <c r="E216" i="7"/>
  <c r="H216" i="7" s="1"/>
  <c r="G226" i="7"/>
  <c r="E226" i="7"/>
  <c r="H226" i="7" s="1"/>
  <c r="G234" i="7"/>
  <c r="E234" i="7"/>
  <c r="H234" i="7" s="1"/>
  <c r="G243" i="7"/>
  <c r="E243" i="7"/>
  <c r="H243" i="7" s="1"/>
  <c r="G251" i="7"/>
  <c r="E251" i="7"/>
  <c r="H251" i="7" s="1"/>
  <c r="G260" i="7"/>
  <c r="E260" i="7"/>
  <c r="H260" i="7" s="1"/>
  <c r="G265" i="7"/>
  <c r="E265" i="7"/>
  <c r="F265" i="7" s="1"/>
  <c r="F104" i="7"/>
  <c r="F106" i="7"/>
  <c r="F111" i="7"/>
  <c r="F113" i="7"/>
  <c r="F115" i="7"/>
  <c r="F117" i="7"/>
  <c r="H121" i="7"/>
  <c r="H129" i="7"/>
  <c r="H133" i="7"/>
  <c r="H132" i="7" s="1"/>
  <c r="F148" i="7"/>
  <c r="F163" i="7"/>
  <c r="H195" i="7"/>
  <c r="B247" i="7"/>
  <c r="B254" i="7"/>
  <c r="B108" i="7"/>
  <c r="G121" i="7"/>
  <c r="B120" i="7"/>
  <c r="F121" i="7"/>
  <c r="E123" i="7"/>
  <c r="H123" i="7" s="1"/>
  <c r="G127" i="7"/>
  <c r="F127" i="7"/>
  <c r="G129" i="7"/>
  <c r="B128" i="7"/>
  <c r="F129" i="7"/>
  <c r="E131" i="7"/>
  <c r="H131" i="7" s="1"/>
  <c r="C132" i="7"/>
  <c r="G133" i="7"/>
  <c r="G132" i="7" s="1"/>
  <c r="F133" i="7"/>
  <c r="F132" i="7" s="1"/>
  <c r="E139" i="7"/>
  <c r="H139" i="7" s="1"/>
  <c r="G141" i="7"/>
  <c r="F141" i="7"/>
  <c r="E143" i="7"/>
  <c r="H143" i="7" s="1"/>
  <c r="G145" i="7"/>
  <c r="F145" i="7"/>
  <c r="E147" i="7"/>
  <c r="H147" i="7" s="1"/>
  <c r="G149" i="7"/>
  <c r="F149" i="7"/>
  <c r="E151" i="7"/>
  <c r="H151" i="7" s="1"/>
  <c r="G153" i="7"/>
  <c r="F153" i="7"/>
  <c r="E155" i="7"/>
  <c r="H155" i="7" s="1"/>
  <c r="B158" i="7"/>
  <c r="G160" i="7"/>
  <c r="F160" i="7"/>
  <c r="E162" i="7"/>
  <c r="H162" i="7" s="1"/>
  <c r="G167" i="7"/>
  <c r="F167" i="7"/>
  <c r="E172" i="7"/>
  <c r="H172" i="7" s="1"/>
  <c r="G174" i="7"/>
  <c r="F174" i="7"/>
  <c r="E179" i="7"/>
  <c r="H179" i="7" s="1"/>
  <c r="G181" i="7"/>
  <c r="F181" i="7"/>
  <c r="E183" i="7"/>
  <c r="H183" i="7" s="1"/>
  <c r="B186" i="7"/>
  <c r="G188" i="7"/>
  <c r="F188" i="7"/>
  <c r="E190" i="7"/>
  <c r="H190" i="7" s="1"/>
  <c r="G192" i="7"/>
  <c r="F192" i="7"/>
  <c r="G195" i="7"/>
  <c r="B194" i="7"/>
  <c r="F195" i="7"/>
  <c r="E197" i="7"/>
  <c r="H197" i="7" s="1"/>
  <c r="G199" i="7"/>
  <c r="F199" i="7"/>
  <c r="E201" i="7"/>
  <c r="H201" i="7" s="1"/>
  <c r="D203" i="7"/>
  <c r="G206" i="7"/>
  <c r="F206" i="7"/>
  <c r="E208" i="7"/>
  <c r="H208" i="7" s="1"/>
  <c r="F211" i="7"/>
  <c r="G211" i="7"/>
  <c r="F218" i="7"/>
  <c r="G218" i="7"/>
  <c r="H221" i="7"/>
  <c r="F224" i="7"/>
  <c r="G224" i="7"/>
  <c r="F232" i="7"/>
  <c r="G232" i="7"/>
  <c r="F240" i="7"/>
  <c r="G240" i="7"/>
  <c r="F249" i="7"/>
  <c r="G249" i="7"/>
  <c r="F256" i="7"/>
  <c r="G256" i="7"/>
  <c r="F209" i="7"/>
  <c r="G209" i="7"/>
  <c r="E210" i="7"/>
  <c r="H210" i="7" s="1"/>
  <c r="F212" i="7"/>
  <c r="E213" i="7"/>
  <c r="H213" i="7" s="1"/>
  <c r="G215" i="7"/>
  <c r="F215" i="7"/>
  <c r="E217" i="7"/>
  <c r="H217" i="7" s="1"/>
  <c r="G219" i="7"/>
  <c r="F219" i="7"/>
  <c r="G221" i="7"/>
  <c r="B220" i="7"/>
  <c r="B203" i="7" s="1"/>
  <c r="F221" i="7"/>
  <c r="E223" i="7"/>
  <c r="H223" i="7" s="1"/>
  <c r="G225" i="7"/>
  <c r="F225" i="7"/>
  <c r="E227" i="7"/>
  <c r="H227" i="7" s="1"/>
  <c r="G229" i="7"/>
  <c r="F229" i="7"/>
  <c r="E231" i="7"/>
  <c r="H231" i="7" s="1"/>
  <c r="G233" i="7"/>
  <c r="F233" i="7"/>
  <c r="E235" i="7"/>
  <c r="H235" i="7" s="1"/>
  <c r="G237" i="7"/>
  <c r="F237" i="7"/>
  <c r="F238" i="7"/>
  <c r="E239" i="7"/>
  <c r="H239" i="7" s="1"/>
  <c r="G241" i="7"/>
  <c r="F241" i="7"/>
  <c r="E245" i="7"/>
  <c r="H245" i="7" s="1"/>
  <c r="D247" i="7"/>
  <c r="G250" i="7"/>
  <c r="F250" i="7"/>
  <c r="F251" i="7"/>
  <c r="E252" i="7"/>
  <c r="H252" i="7" s="1"/>
  <c r="G258" i="7"/>
  <c r="F258" i="7"/>
  <c r="E262" i="7"/>
  <c r="H262" i="7" s="1"/>
  <c r="B264" i="7"/>
  <c r="B273" i="7"/>
  <c r="B282" i="7" s="1"/>
  <c r="E266" i="7"/>
  <c r="H266" i="7" s="1"/>
  <c r="F275" i="7"/>
  <c r="G276" i="7"/>
  <c r="E276" i="7"/>
  <c r="G278" i="7"/>
  <c r="E278" i="7"/>
  <c r="G271" i="7"/>
  <c r="F216" i="7" l="1"/>
  <c r="F207" i="7"/>
  <c r="H277" i="7"/>
  <c r="F230" i="7"/>
  <c r="F200" i="7"/>
  <c r="F189" i="7"/>
  <c r="F154" i="7"/>
  <c r="F150" i="7"/>
  <c r="F146" i="7"/>
  <c r="F142" i="7"/>
  <c r="F180" i="7"/>
  <c r="F79" i="7"/>
  <c r="F61" i="7"/>
  <c r="F205" i="7"/>
  <c r="F184" i="7"/>
  <c r="F173" i="7"/>
  <c r="F156" i="7"/>
  <c r="F140" i="7"/>
  <c r="F99" i="7"/>
  <c r="F85" i="7"/>
  <c r="F72" i="7"/>
  <c r="F65" i="7"/>
  <c r="F54" i="7"/>
  <c r="F46" i="7"/>
  <c r="F31" i="7"/>
  <c r="F243" i="7"/>
  <c r="F234" i="7"/>
  <c r="F226" i="7"/>
  <c r="F175" i="7"/>
  <c r="F191" i="7"/>
  <c r="F152" i="7"/>
  <c r="F144" i="7"/>
  <c r="F124" i="7"/>
  <c r="F100" i="7"/>
  <c r="F67" i="7"/>
  <c r="F63" i="7"/>
  <c r="F43" i="7"/>
  <c r="F15" i="7"/>
  <c r="F103" i="7"/>
  <c r="F245" i="7"/>
  <c r="F227" i="7"/>
  <c r="B119" i="7"/>
  <c r="F94" i="7"/>
  <c r="F90" i="7"/>
  <c r="F252" i="7"/>
  <c r="F235" i="7"/>
  <c r="G213" i="7"/>
  <c r="G239" i="7"/>
  <c r="G223" i="7"/>
  <c r="F210" i="7"/>
  <c r="F197" i="7"/>
  <c r="G190" i="7"/>
  <c r="G131" i="7"/>
  <c r="F105" i="7"/>
  <c r="F102" i="7"/>
  <c r="G98" i="7"/>
  <c r="G84" i="7"/>
  <c r="G236" i="7"/>
  <c r="G228" i="7"/>
  <c r="G104" i="7"/>
  <c r="G231" i="7"/>
  <c r="F217" i="7"/>
  <c r="F208" i="7"/>
  <c r="G201" i="7"/>
  <c r="F172" i="7"/>
  <c r="G155" i="7"/>
  <c r="F151" i="7"/>
  <c r="G147" i="7"/>
  <c r="F143" i="7"/>
  <c r="G139" i="7"/>
  <c r="D268" i="7"/>
  <c r="D284" i="7" s="1"/>
  <c r="D287" i="7" s="1"/>
  <c r="F68" i="7"/>
  <c r="G64" i="7"/>
  <c r="F60" i="7"/>
  <c r="F236" i="7"/>
  <c r="F228" i="7"/>
  <c r="G106" i="7"/>
  <c r="B268" i="7"/>
  <c r="B284" i="7" s="1"/>
  <c r="B287" i="7" s="1"/>
  <c r="H278" i="7"/>
  <c r="F278" i="7"/>
  <c r="H276" i="7"/>
  <c r="F276" i="7"/>
  <c r="E274" i="7"/>
  <c r="C273" i="7"/>
  <c r="C282" i="7" s="1"/>
  <c r="E255" i="7"/>
  <c r="C254" i="7"/>
  <c r="E248" i="7"/>
  <c r="C247" i="7"/>
  <c r="F262" i="7"/>
  <c r="G222" i="7"/>
  <c r="E222" i="7"/>
  <c r="C220" i="7"/>
  <c r="E204" i="7"/>
  <c r="C203" i="7"/>
  <c r="C165" i="7"/>
  <c r="E166" i="7"/>
  <c r="G166" i="7"/>
  <c r="G165" i="7" s="1"/>
  <c r="C158" i="7"/>
  <c r="E159" i="7"/>
  <c r="G159" i="7"/>
  <c r="G248" i="7"/>
  <c r="G204" i="7"/>
  <c r="G196" i="7"/>
  <c r="E196" i="7"/>
  <c r="C194" i="7"/>
  <c r="G183" i="7"/>
  <c r="F179" i="7"/>
  <c r="C177" i="7"/>
  <c r="G178" i="7"/>
  <c r="E178" i="7"/>
  <c r="C170" i="7"/>
  <c r="G171" i="7"/>
  <c r="E171" i="7"/>
  <c r="G162" i="7"/>
  <c r="G123" i="7"/>
  <c r="C264" i="7"/>
  <c r="G108" i="7"/>
  <c r="C87" i="7"/>
  <c r="E88" i="7"/>
  <c r="G88" i="7"/>
  <c r="C81" i="7"/>
  <c r="E82" i="7"/>
  <c r="G82" i="7"/>
  <c r="G81" i="7" s="1"/>
  <c r="E71" i="7"/>
  <c r="C70" i="7"/>
  <c r="G91" i="7"/>
  <c r="G78" i="7"/>
  <c r="C58" i="7"/>
  <c r="G59" i="7"/>
  <c r="E59" i="7"/>
  <c r="F53" i="7"/>
  <c r="G52" i="7"/>
  <c r="E52" i="7"/>
  <c r="C50" i="7"/>
  <c r="G44" i="7"/>
  <c r="F40" i="7"/>
  <c r="C38" i="7"/>
  <c r="G39" i="7"/>
  <c r="E39" i="7"/>
  <c r="F30" i="7"/>
  <c r="G26" i="7"/>
  <c r="F17" i="7"/>
  <c r="G12" i="7"/>
  <c r="E271" i="7"/>
  <c r="G274" i="7"/>
  <c r="G273" i="7" s="1"/>
  <c r="G282" i="7" s="1"/>
  <c r="F266" i="7"/>
  <c r="F264" i="7" s="1"/>
  <c r="G266" i="7"/>
  <c r="G264" i="7" s="1"/>
  <c r="F260" i="7"/>
  <c r="G262" i="7"/>
  <c r="G252" i="7"/>
  <c r="G245" i="7"/>
  <c r="G235" i="7"/>
  <c r="G227" i="7"/>
  <c r="F213" i="7"/>
  <c r="C186" i="7"/>
  <c r="E187" i="7"/>
  <c r="G187" i="7"/>
  <c r="F182" i="7"/>
  <c r="F168" i="7"/>
  <c r="F161" i="7"/>
  <c r="F135" i="7"/>
  <c r="E126" i="7"/>
  <c r="E125" i="7" s="1"/>
  <c r="F125" i="7" s="1"/>
  <c r="G126" i="7"/>
  <c r="G125" i="7"/>
  <c r="G255" i="7"/>
  <c r="G254" i="7" s="1"/>
  <c r="F239" i="7"/>
  <c r="F231" i="7"/>
  <c r="F223" i="7"/>
  <c r="G217" i="7"/>
  <c r="G210" i="7"/>
  <c r="G208" i="7"/>
  <c r="F201" i="7"/>
  <c r="F198" i="7"/>
  <c r="G197" i="7"/>
  <c r="F190" i="7"/>
  <c r="F183" i="7"/>
  <c r="G179" i="7"/>
  <c r="G172" i="7"/>
  <c r="F162" i="7"/>
  <c r="F155" i="7"/>
  <c r="G151" i="7"/>
  <c r="F147" i="7"/>
  <c r="G143" i="7"/>
  <c r="F139" i="7"/>
  <c r="C137" i="7"/>
  <c r="G138" i="7"/>
  <c r="E138" i="7"/>
  <c r="F131" i="7"/>
  <c r="G130" i="7"/>
  <c r="G128" i="7" s="1"/>
  <c r="E130" i="7"/>
  <c r="C128" i="7"/>
  <c r="F123" i="7"/>
  <c r="G122" i="7"/>
  <c r="E122" i="7"/>
  <c r="C120" i="7"/>
  <c r="C119" i="7" s="1"/>
  <c r="H265" i="7"/>
  <c r="E264" i="7"/>
  <c r="H264" i="7" s="1"/>
  <c r="F116" i="7"/>
  <c r="F114" i="7"/>
  <c r="F112" i="7"/>
  <c r="F110" i="7"/>
  <c r="F56" i="7"/>
  <c r="F29" i="7"/>
  <c r="H109" i="7"/>
  <c r="E108" i="7"/>
  <c r="H108" i="7" s="1"/>
  <c r="G102" i="7"/>
  <c r="F98" i="7"/>
  <c r="C96" i="7"/>
  <c r="G97" i="7"/>
  <c r="E97" i="7"/>
  <c r="F91" i="7"/>
  <c r="F84" i="7"/>
  <c r="F78" i="7"/>
  <c r="C76" i="7"/>
  <c r="G77" i="7"/>
  <c r="E77" i="7"/>
  <c r="G71" i="7"/>
  <c r="G70" i="7" s="1"/>
  <c r="G68" i="7"/>
  <c r="F64" i="7"/>
  <c r="G60" i="7"/>
  <c r="G53" i="7"/>
  <c r="G50" i="7" s="1"/>
  <c r="F44" i="7"/>
  <c r="F41" i="7"/>
  <c r="G40" i="7"/>
  <c r="G36" i="7"/>
  <c r="G34" i="7" s="1"/>
  <c r="E36" i="7"/>
  <c r="C34" i="7"/>
  <c r="G30" i="7"/>
  <c r="F26" i="7"/>
  <c r="G25" i="7"/>
  <c r="G23" i="7" s="1"/>
  <c r="E25" i="7"/>
  <c r="C23" i="7"/>
  <c r="F19" i="7"/>
  <c r="G17" i="7"/>
  <c r="F12" i="7"/>
  <c r="C10" i="7"/>
  <c r="G11" i="7"/>
  <c r="E11" i="7"/>
  <c r="G120" i="7" l="1"/>
  <c r="G119" i="7" s="1"/>
  <c r="G186" i="7"/>
  <c r="F108" i="7"/>
  <c r="H125" i="7"/>
  <c r="G220" i="7"/>
  <c r="C268" i="7"/>
  <c r="C284" i="7" s="1"/>
  <c r="C287" i="7" s="1"/>
  <c r="G194" i="7"/>
  <c r="G170" i="7"/>
  <c r="H11" i="7"/>
  <c r="E10" i="7"/>
  <c r="F11" i="7"/>
  <c r="F10" i="7" s="1"/>
  <c r="H36" i="7"/>
  <c r="E34" i="7"/>
  <c r="H34" i="7" s="1"/>
  <c r="F36" i="7"/>
  <c r="F34" i="7" s="1"/>
  <c r="H77" i="7"/>
  <c r="E76" i="7"/>
  <c r="H76" i="7" s="1"/>
  <c r="F77" i="7"/>
  <c r="F76" i="7" s="1"/>
  <c r="H97" i="7"/>
  <c r="E96" i="7"/>
  <c r="H96" i="7" s="1"/>
  <c r="F97" i="7"/>
  <c r="F96" i="7" s="1"/>
  <c r="H138" i="7"/>
  <c r="E137" i="7"/>
  <c r="H137" i="7" s="1"/>
  <c r="F138" i="7"/>
  <c r="F137" i="7" s="1"/>
  <c r="H187" i="7"/>
  <c r="E186" i="7"/>
  <c r="H186" i="7" s="1"/>
  <c r="F187" i="7"/>
  <c r="F186" i="7" s="1"/>
  <c r="H271" i="7"/>
  <c r="F271" i="7"/>
  <c r="H39" i="7"/>
  <c r="E38" i="7"/>
  <c r="H38" i="7" s="1"/>
  <c r="F39" i="7"/>
  <c r="F38" i="7" s="1"/>
  <c r="H52" i="7"/>
  <c r="F52" i="7"/>
  <c r="F50" i="7" s="1"/>
  <c r="E50" i="7"/>
  <c r="H50" i="7" s="1"/>
  <c r="G58" i="7"/>
  <c r="H88" i="7"/>
  <c r="E87" i="7"/>
  <c r="H87" i="7" s="1"/>
  <c r="F88" i="7"/>
  <c r="F87" i="7" s="1"/>
  <c r="H178" i="7"/>
  <c r="E177" i="7"/>
  <c r="H177" i="7" s="1"/>
  <c r="F178" i="7"/>
  <c r="F177" i="7" s="1"/>
  <c r="H196" i="7"/>
  <c r="E194" i="7"/>
  <c r="H194" i="7" s="1"/>
  <c r="F196" i="7"/>
  <c r="F194" i="7" s="1"/>
  <c r="G203" i="7"/>
  <c r="G158" i="7"/>
  <c r="H166" i="7"/>
  <c r="E165" i="7"/>
  <c r="H165" i="7" s="1"/>
  <c r="F166" i="7"/>
  <c r="F165" i="7" s="1"/>
  <c r="H204" i="7"/>
  <c r="F204" i="7"/>
  <c r="H222" i="7"/>
  <c r="E220" i="7"/>
  <c r="H220" i="7" s="1"/>
  <c r="F222" i="7"/>
  <c r="F220" i="7" s="1"/>
  <c r="G10" i="7"/>
  <c r="H25" i="7"/>
  <c r="F25" i="7"/>
  <c r="F23" i="7" s="1"/>
  <c r="E23" i="7"/>
  <c r="H23" i="7" s="1"/>
  <c r="G76" i="7"/>
  <c r="G96" i="7"/>
  <c r="H122" i="7"/>
  <c r="E120" i="7"/>
  <c r="F122" i="7"/>
  <c r="F120" i="7" s="1"/>
  <c r="H130" i="7"/>
  <c r="E128" i="7"/>
  <c r="H128" i="7" s="1"/>
  <c r="F130" i="7"/>
  <c r="F128" i="7" s="1"/>
  <c r="G137" i="7"/>
  <c r="H126" i="7"/>
  <c r="F126" i="7"/>
  <c r="G38" i="7"/>
  <c r="H59" i="7"/>
  <c r="E58" i="7"/>
  <c r="H58" i="7" s="1"/>
  <c r="F59" i="7"/>
  <c r="F58" i="7" s="1"/>
  <c r="H71" i="7"/>
  <c r="E70" i="7"/>
  <c r="H70" i="7" s="1"/>
  <c r="F71" i="7"/>
  <c r="F70" i="7" s="1"/>
  <c r="H82" i="7"/>
  <c r="E81" i="7"/>
  <c r="H81" i="7" s="1"/>
  <c r="F82" i="7"/>
  <c r="F81" i="7" s="1"/>
  <c r="G87" i="7"/>
  <c r="H171" i="7"/>
  <c r="E170" i="7"/>
  <c r="H170" i="7" s="1"/>
  <c r="F171" i="7"/>
  <c r="F170" i="7" s="1"/>
  <c r="G177" i="7"/>
  <c r="G247" i="7"/>
  <c r="H159" i="7"/>
  <c r="E158" i="7"/>
  <c r="H158" i="7" s="1"/>
  <c r="F159" i="7"/>
  <c r="F158" i="7" s="1"/>
  <c r="H248" i="7"/>
  <c r="E247" i="7"/>
  <c r="H247" i="7" s="1"/>
  <c r="F248" i="7"/>
  <c r="F247" i="7" s="1"/>
  <c r="H255" i="7"/>
  <c r="E254" i="7"/>
  <c r="H254" i="7" s="1"/>
  <c r="F255" i="7"/>
  <c r="F254" i="7" s="1"/>
  <c r="H274" i="7"/>
  <c r="E273" i="7"/>
  <c r="F274" i="7"/>
  <c r="F273" i="7" s="1"/>
  <c r="F282" i="7" l="1"/>
  <c r="H273" i="7"/>
  <c r="E282" i="7"/>
  <c r="E203" i="7"/>
  <c r="H203" i="7" s="1"/>
  <c r="H120" i="7"/>
  <c r="E119" i="7"/>
  <c r="H119" i="7" s="1"/>
  <c r="F119" i="7"/>
  <c r="G268" i="7"/>
  <c r="G284" i="7" s="1"/>
  <c r="G287" i="7" s="1"/>
  <c r="F203" i="7"/>
  <c r="E268" i="7"/>
  <c r="H268" i="7" s="1"/>
  <c r="H10" i="7"/>
  <c r="F268" i="7" l="1"/>
  <c r="F284" i="7" s="1"/>
  <c r="F287" i="7" s="1"/>
  <c r="H282" i="7"/>
  <c r="E284" i="7"/>
  <c r="E287" i="7" s="1"/>
  <c r="H284" i="7" l="1"/>
  <c r="H287" i="7"/>
  <c r="C48" i="6" l="1"/>
  <c r="I38" i="6"/>
  <c r="I37" i="6"/>
  <c r="I36" i="6"/>
  <c r="I35" i="6"/>
  <c r="I34" i="6"/>
  <c r="I33" i="6"/>
  <c r="I32" i="6"/>
  <c r="I31" i="6"/>
  <c r="I30" i="6"/>
  <c r="I29" i="6"/>
  <c r="I28" i="6"/>
  <c r="I27" i="6"/>
  <c r="I26" i="6"/>
  <c r="F10" i="6"/>
  <c r="L40" i="6" l="1"/>
  <c r="L44" i="6"/>
  <c r="L22" i="6"/>
  <c r="L24" i="6"/>
  <c r="L25" i="6"/>
  <c r="L39" i="6"/>
  <c r="L41" i="6"/>
  <c r="L43" i="6"/>
  <c r="L45" i="6"/>
  <c r="L50" i="6"/>
  <c r="L53" i="6"/>
  <c r="L12" i="6"/>
  <c r="L13" i="6"/>
  <c r="L14" i="6"/>
  <c r="L15" i="6"/>
  <c r="L16" i="6"/>
  <c r="L17" i="6"/>
  <c r="L18" i="6"/>
  <c r="L19" i="6"/>
  <c r="L20" i="6"/>
  <c r="L21" i="6"/>
  <c r="L23" i="6"/>
  <c r="F48" i="6"/>
  <c r="C10" i="6"/>
  <c r="C8" i="6" s="1"/>
  <c r="I12" i="6"/>
  <c r="I13" i="6"/>
  <c r="I14" i="6"/>
  <c r="I15" i="6"/>
  <c r="I16" i="6"/>
  <c r="I17" i="6"/>
  <c r="I18" i="6"/>
  <c r="I19" i="6"/>
  <c r="I20" i="6"/>
  <c r="L42" i="6"/>
  <c r="L46" i="6"/>
  <c r="L52" i="6"/>
  <c r="I21" i="6"/>
  <c r="I22" i="6"/>
  <c r="I23" i="6"/>
  <c r="I24" i="6"/>
  <c r="I25" i="6"/>
  <c r="L26" i="6"/>
  <c r="L27" i="6"/>
  <c r="L28" i="6"/>
  <c r="L29" i="6"/>
  <c r="L30" i="6"/>
  <c r="L31" i="6"/>
  <c r="L32" i="6"/>
  <c r="L33" i="6"/>
  <c r="L34" i="6"/>
  <c r="L35" i="6"/>
  <c r="L36" i="6"/>
  <c r="L37" i="6"/>
  <c r="L38" i="6"/>
  <c r="I39" i="6"/>
  <c r="I40" i="6"/>
  <c r="I41" i="6"/>
  <c r="I42" i="6"/>
  <c r="I43" i="6"/>
  <c r="I44" i="6"/>
  <c r="I45" i="6"/>
  <c r="I46" i="6"/>
  <c r="I50" i="6"/>
  <c r="I52" i="6"/>
  <c r="I53" i="6"/>
  <c r="I48" i="6" l="1"/>
  <c r="L48" i="6"/>
  <c r="F8" i="6"/>
  <c r="L10" i="6"/>
  <c r="I10" i="6"/>
  <c r="I8" i="6" s="1"/>
  <c r="L8" i="6" l="1"/>
  <c r="F6" i="3" l="1"/>
  <c r="F5" i="3"/>
  <c r="H6" i="3" l="1"/>
  <c r="I6" i="3" s="1"/>
  <c r="H5" i="3"/>
  <c r="I5" i="3" s="1"/>
  <c r="J5" i="3" s="1"/>
  <c r="K5" i="3" s="1"/>
  <c r="H7" i="3" l="1"/>
  <c r="B7" i="3" s="1"/>
  <c r="I7" i="3"/>
  <c r="C7" i="3" s="1"/>
  <c r="J6" i="3"/>
  <c r="J7" i="3" l="1"/>
  <c r="D7" i="3" s="1"/>
  <c r="K6" i="3"/>
  <c r="K7" i="3" s="1"/>
  <c r="E7" i="3" s="1"/>
  <c r="E46" i="6" l="1"/>
  <c r="E42" i="6"/>
  <c r="E38" i="6"/>
  <c r="E34" i="6"/>
  <c r="E26" i="6"/>
  <c r="E14" i="6"/>
  <c r="E28" i="6"/>
  <c r="E22" i="6"/>
  <c r="E16" i="6"/>
  <c r="E19" i="6"/>
  <c r="E52" i="6"/>
  <c r="E44" i="6"/>
  <c r="E40" i="6"/>
  <c r="E36" i="6"/>
  <c r="E30" i="6"/>
  <c r="E20" i="6"/>
  <c r="E32" i="6"/>
  <c r="E24" i="6"/>
  <c r="E53" i="6"/>
  <c r="D10" i="6"/>
  <c r="E12" i="6"/>
  <c r="D48" i="6"/>
  <c r="D8" i="6" s="1"/>
  <c r="E50" i="6"/>
  <c r="E48" i="6" s="1"/>
  <c r="E43" i="6"/>
  <c r="E39" i="6"/>
  <c r="E35" i="6"/>
  <c r="E31" i="6"/>
  <c r="E27" i="6"/>
  <c r="E23" i="6"/>
  <c r="E15" i="6"/>
  <c r="E18" i="6"/>
  <c r="E45" i="6"/>
  <c r="E41" i="6"/>
  <c r="E37" i="6"/>
  <c r="E33" i="6"/>
  <c r="E29" i="6"/>
  <c r="E25" i="6"/>
  <c r="E21" i="6"/>
  <c r="E17" i="6"/>
  <c r="E13" i="6"/>
  <c r="E10" i="6" l="1"/>
  <c r="E8" i="6" s="1"/>
  <c r="M25" i="6" l="1"/>
  <c r="H25" i="6"/>
  <c r="N25" i="6" s="1"/>
  <c r="J25" i="6"/>
  <c r="K25" i="6" s="1"/>
  <c r="H18" i="6" l="1"/>
  <c r="N18" i="6" s="1"/>
  <c r="M18" i="6"/>
  <c r="J18" i="6"/>
  <c r="K18" i="6" s="1"/>
  <c r="M27" i="6"/>
  <c r="H27" i="6"/>
  <c r="N27" i="6" s="1"/>
  <c r="J27" i="6"/>
  <c r="K27" i="6" s="1"/>
  <c r="M35" i="6"/>
  <c r="H35" i="6"/>
  <c r="N35" i="6" s="1"/>
  <c r="J35" i="6"/>
  <c r="K35" i="6" s="1"/>
  <c r="M43" i="6"/>
  <c r="H43" i="6"/>
  <c r="N43" i="6" s="1"/>
  <c r="J43" i="6"/>
  <c r="K43" i="6" s="1"/>
  <c r="M15" i="6"/>
  <c r="H15" i="6"/>
  <c r="N15" i="6" s="1"/>
  <c r="J15" i="6"/>
  <c r="K15" i="6" s="1"/>
  <c r="M19" i="6"/>
  <c r="H19" i="6"/>
  <c r="N19" i="6" s="1"/>
  <c r="J19" i="6"/>
  <c r="K19" i="6" s="1"/>
  <c r="M23" i="6"/>
  <c r="H23" i="6"/>
  <c r="N23" i="6" s="1"/>
  <c r="J23" i="6"/>
  <c r="K23" i="6" s="1"/>
  <c r="M28" i="6"/>
  <c r="H28" i="6"/>
  <c r="N28" i="6" s="1"/>
  <c r="J28" i="6"/>
  <c r="K28" i="6" s="1"/>
  <c r="M36" i="6"/>
  <c r="H36" i="6"/>
  <c r="N36" i="6" s="1"/>
  <c r="J36" i="6"/>
  <c r="K36" i="6" s="1"/>
  <c r="M44" i="6"/>
  <c r="H44" i="6"/>
  <c r="N44" i="6" s="1"/>
  <c r="J44" i="6"/>
  <c r="K44" i="6" s="1"/>
  <c r="M16" i="6"/>
  <c r="H16" i="6"/>
  <c r="N16" i="6" s="1"/>
  <c r="J16" i="6"/>
  <c r="K16" i="6" s="1"/>
  <c r="M24" i="6"/>
  <c r="H24" i="6"/>
  <c r="N24" i="6" s="1"/>
  <c r="J24" i="6"/>
  <c r="K24" i="6" s="1"/>
  <c r="M29" i="6"/>
  <c r="H29" i="6"/>
  <c r="N29" i="6" s="1"/>
  <c r="J29" i="6"/>
  <c r="K29" i="6" s="1"/>
  <c r="M37" i="6"/>
  <c r="H37" i="6"/>
  <c r="N37" i="6" s="1"/>
  <c r="J37" i="6"/>
  <c r="K37" i="6" s="1"/>
  <c r="M45" i="6"/>
  <c r="H45" i="6"/>
  <c r="N45" i="6" s="1"/>
  <c r="J45" i="6"/>
  <c r="K45" i="6" s="1"/>
  <c r="H53" i="6"/>
  <c r="N53" i="6" s="1"/>
  <c r="M53" i="6"/>
  <c r="J53" i="6"/>
  <c r="K53" i="6" s="1"/>
  <c r="M13" i="6"/>
  <c r="H13" i="6"/>
  <c r="N13" i="6" s="1"/>
  <c r="J13" i="6"/>
  <c r="K13" i="6" s="1"/>
  <c r="M17" i="6"/>
  <c r="H17" i="6"/>
  <c r="N17" i="6" s="1"/>
  <c r="J17" i="6"/>
  <c r="K17" i="6" s="1"/>
  <c r="M21" i="6"/>
  <c r="H21" i="6"/>
  <c r="N21" i="6" s="1"/>
  <c r="J21" i="6"/>
  <c r="K21" i="6" s="1"/>
  <c r="M30" i="6"/>
  <c r="H30" i="6"/>
  <c r="N30" i="6" s="1"/>
  <c r="J30" i="6"/>
  <c r="K30" i="6" s="1"/>
  <c r="M38" i="6"/>
  <c r="H38" i="6"/>
  <c r="N38" i="6" s="1"/>
  <c r="J38" i="6"/>
  <c r="K38" i="6" s="1"/>
  <c r="M46" i="6"/>
  <c r="H46" i="6"/>
  <c r="N46" i="6" s="1"/>
  <c r="J46" i="6"/>
  <c r="K46" i="6" s="1"/>
  <c r="H14" i="6"/>
  <c r="N14" i="6" s="1"/>
  <c r="M14" i="6"/>
  <c r="J14" i="6"/>
  <c r="K14" i="6" s="1"/>
  <c r="M22" i="6"/>
  <c r="H22" i="6"/>
  <c r="N22" i="6" s="1"/>
  <c r="J22" i="6"/>
  <c r="K22" i="6" s="1"/>
  <c r="M31" i="6"/>
  <c r="H31" i="6"/>
  <c r="N31" i="6" s="1"/>
  <c r="J31" i="6"/>
  <c r="K31" i="6" s="1"/>
  <c r="M39" i="6"/>
  <c r="H39" i="6"/>
  <c r="N39" i="6" s="1"/>
  <c r="J39" i="6"/>
  <c r="K39" i="6" s="1"/>
  <c r="G48" i="6"/>
  <c r="M48" i="6" s="1"/>
  <c r="M50" i="6"/>
  <c r="H50" i="6"/>
  <c r="J50" i="6"/>
  <c r="M32" i="6"/>
  <c r="H32" i="6"/>
  <c r="N32" i="6" s="1"/>
  <c r="J32" i="6"/>
  <c r="K32" i="6" s="1"/>
  <c r="M40" i="6"/>
  <c r="H40" i="6"/>
  <c r="N40" i="6" s="1"/>
  <c r="J40" i="6"/>
  <c r="K40" i="6" s="1"/>
  <c r="M52" i="6"/>
  <c r="H52" i="6"/>
  <c r="N52" i="6" s="1"/>
  <c r="J52" i="6"/>
  <c r="K52" i="6" s="1"/>
  <c r="M12" i="6"/>
  <c r="H12" i="6"/>
  <c r="G10" i="6"/>
  <c r="J12" i="6"/>
  <c r="M20" i="6"/>
  <c r="H20" i="6"/>
  <c r="N20" i="6" s="1"/>
  <c r="J20" i="6"/>
  <c r="K20" i="6" s="1"/>
  <c r="M33" i="6"/>
  <c r="H33" i="6"/>
  <c r="N33" i="6" s="1"/>
  <c r="J33" i="6"/>
  <c r="K33" i="6" s="1"/>
  <c r="M41" i="6"/>
  <c r="H41" i="6"/>
  <c r="N41" i="6" s="1"/>
  <c r="J41" i="6"/>
  <c r="K41" i="6" s="1"/>
  <c r="M26" i="6"/>
  <c r="H26" i="6"/>
  <c r="N26" i="6" s="1"/>
  <c r="J26" i="6"/>
  <c r="K26" i="6" s="1"/>
  <c r="M34" i="6"/>
  <c r="H34" i="6"/>
  <c r="N34" i="6" s="1"/>
  <c r="J34" i="6"/>
  <c r="K34" i="6" s="1"/>
  <c r="H42" i="6"/>
  <c r="N42" i="6" s="1"/>
  <c r="M42" i="6"/>
  <c r="J42" i="6"/>
  <c r="K42" i="6" s="1"/>
  <c r="J10" i="6" l="1"/>
  <c r="K12" i="6"/>
  <c r="K10" i="6" s="1"/>
  <c r="H10" i="6"/>
  <c r="N12" i="6"/>
  <c r="J48" i="6"/>
  <c r="K50" i="6"/>
  <c r="K48" i="6" s="1"/>
  <c r="M10" i="6"/>
  <c r="G8" i="6"/>
  <c r="M8" i="6" s="1"/>
  <c r="N50" i="6"/>
  <c r="H48" i="6"/>
  <c r="N48" i="6" s="1"/>
  <c r="K8" i="6" l="1"/>
  <c r="N10" i="6"/>
  <c r="H8" i="6"/>
  <c r="N8" i="6" s="1"/>
  <c r="J8" i="6"/>
</calcChain>
</file>

<file path=xl/sharedStrings.xml><?xml version="1.0" encoding="utf-8"?>
<sst xmlns="http://schemas.openxmlformats.org/spreadsheetml/2006/main" count="349" uniqueCount="323">
  <si>
    <t>All Departments</t>
  </si>
  <si>
    <t>in millions</t>
  </si>
  <si>
    <t>CUMULATIVE</t>
  </si>
  <si>
    <t>JAN</t>
  </si>
  <si>
    <t>FEB</t>
  </si>
  <si>
    <t>MAR</t>
  </si>
  <si>
    <t>Monthly NCA Credited</t>
  </si>
  <si>
    <t>Monthly NCA Utilized</t>
  </si>
  <si>
    <t>APR</t>
  </si>
  <si>
    <t>AS OF APR</t>
  </si>
  <si>
    <t>NCA Utilized / NCAs Credited - Cumulative</t>
  </si>
  <si>
    <r>
      <t xml:space="preserve">REPORT ON UTILIZATION </t>
    </r>
    <r>
      <rPr>
        <vertAlign val="superscript"/>
        <sz val="10"/>
        <rFont val="Arial"/>
        <family val="2"/>
      </rPr>
      <t>/1</t>
    </r>
    <r>
      <rPr>
        <sz val="10"/>
        <rFont val="Arial"/>
        <family val="2"/>
      </rPr>
      <t xml:space="preserve"> OF NOTICES OF CASH ALLOCATIONS (NCAs) </t>
    </r>
    <r>
      <rPr>
        <vertAlign val="superscript"/>
        <sz val="10"/>
        <rFont val="Arial"/>
        <family val="2"/>
      </rPr>
      <t>/2</t>
    </r>
    <r>
      <rPr>
        <sz val="10"/>
        <rFont val="Arial"/>
        <family val="2"/>
      </rPr>
      <t xml:space="preserve"> FOR NATIONAL GOVERNMENT AGENCIES AND BUDGETARY SUPPORT TO GOCCs AND LGUs</t>
    </r>
  </si>
  <si>
    <t>(in thousand pesos)</t>
  </si>
  <si>
    <t>DEPARTMENT</t>
  </si>
  <si>
    <r>
      <t>NCA RELEASES</t>
    </r>
    <r>
      <rPr>
        <vertAlign val="superscript"/>
        <sz val="10"/>
        <rFont val="Arial"/>
        <family val="2"/>
      </rPr>
      <t>/3</t>
    </r>
  </si>
  <si>
    <r>
      <t>NCAs UTILIZED</t>
    </r>
    <r>
      <rPr>
        <vertAlign val="superscript"/>
        <sz val="10"/>
        <rFont val="Arial"/>
        <family val="2"/>
      </rPr>
      <t>/4</t>
    </r>
  </si>
  <si>
    <t xml:space="preserve">UNUSED NCAs </t>
  </si>
  <si>
    <r>
      <t>UTILIZATION RATIO (%)</t>
    </r>
    <r>
      <rPr>
        <vertAlign val="superscript"/>
        <sz val="10"/>
        <rFont val="Arial"/>
        <family val="2"/>
      </rPr>
      <t>/5</t>
    </r>
  </si>
  <si>
    <t>Q1</t>
  </si>
  <si>
    <t>APRIL</t>
  </si>
  <si>
    <t>As of end        APRIL</t>
  </si>
  <si>
    <t>TOTAL</t>
  </si>
  <si>
    <t>DEPARTMENTS</t>
  </si>
  <si>
    <t>Congress of the Philippines</t>
  </si>
  <si>
    <t>Office of the President</t>
  </si>
  <si>
    <t>Office of the Vice-President</t>
  </si>
  <si>
    <t>Department of Agrarian Reform</t>
  </si>
  <si>
    <t>Department of Agriculture</t>
  </si>
  <si>
    <t>Department of Education</t>
  </si>
  <si>
    <t>State Universities and Colleges</t>
  </si>
  <si>
    <t>Department of Energy</t>
  </si>
  <si>
    <t>Department of Environment and Natural Resources</t>
  </si>
  <si>
    <t>Department of Finance</t>
  </si>
  <si>
    <t>Department of Foreign Affairs</t>
  </si>
  <si>
    <t>Department of Health</t>
  </si>
  <si>
    <t>Department of Info and Communication Technology</t>
  </si>
  <si>
    <t>Department of Interior and Local Government</t>
  </si>
  <si>
    <t>Department of Justice</t>
  </si>
  <si>
    <t>Department of Labor and Employment</t>
  </si>
  <si>
    <t>Department of National Defense</t>
  </si>
  <si>
    <t>Department of Public Works and Highways</t>
  </si>
  <si>
    <t>Department of Science and Technology</t>
  </si>
  <si>
    <t>Dept. of Social Welfare and Development</t>
  </si>
  <si>
    <t>Department of Tourism</t>
  </si>
  <si>
    <t>Department of Trade and Industry</t>
  </si>
  <si>
    <t xml:space="preserve">Dept. of Transportation </t>
  </si>
  <si>
    <t>National Economic and Development Authority</t>
  </si>
  <si>
    <t>Presidential Communications Operations Office</t>
  </si>
  <si>
    <t>Other Executive Offices</t>
  </si>
  <si>
    <t>Joint Legislative-Executive Councils</t>
  </si>
  <si>
    <t>The Judiciary</t>
  </si>
  <si>
    <t>Civil Service Commission</t>
  </si>
  <si>
    <t>Commission on Audit</t>
  </si>
  <si>
    <t>Commission on Elections</t>
  </si>
  <si>
    <t>Office of the Ombudsman</t>
  </si>
  <si>
    <t>Commission on Human Rights</t>
  </si>
  <si>
    <t>Autonomous Region in Muslim Mindanao</t>
  </si>
  <si>
    <t>OTHERS</t>
  </si>
  <si>
    <t xml:space="preserve">Budgetary Support to Government </t>
  </si>
  <si>
    <t xml:space="preserve">  o.w.  Metropolitan Manila Development Authority
          (Fund 101)</t>
  </si>
  <si>
    <t>/1</t>
  </si>
  <si>
    <t>/2</t>
  </si>
  <si>
    <t xml:space="preserve">Notice of Cash Allocation (NCA) refers to cash authority issued by the DBM to central, regional and provincial offices and operating units through the authorized government servicing banks of the MDS, to cover the cash requirements of the agencies. </t>
  </si>
  <si>
    <t>/3</t>
  </si>
  <si>
    <t>NCAs credited by MDS-Government Servicing Banks inclusive of Lapsed NCA, but net of NCAs for Trust and Working Fund</t>
  </si>
  <si>
    <t>/4</t>
  </si>
  <si>
    <t>Refers to checks issued/ADA chargeable against NCAs credited</t>
  </si>
  <si>
    <t>/5</t>
  </si>
  <si>
    <t>Percent of NCAs utilized over NCA releases</t>
  </si>
  <si>
    <t>/6</t>
  </si>
  <si>
    <t>/7</t>
  </si>
  <si>
    <t>BSGC: Total budget support covered by NCA releases (i.e. subsidy and equity). Details to be coordinated with Bureau of Treasury</t>
  </si>
  <si>
    <t>ALGU: inclusive of IRA, special shares for LGUs, MMDA and other transfers to LGUs</t>
  </si>
  <si>
    <t>NCAs CREDITED VS NCA UTILIZATION, JANUARY-APRIL 2019</t>
  </si>
  <si>
    <t>AS OF APRIL 30, 2019</t>
  </si>
  <si>
    <t>Source: Report of MDS-Government Servicing Banks as of April 2019</t>
  </si>
  <si>
    <t>STATUS OF NCA UTILIZATION (Net Trust and Working Fund), as of April 30, 2019</t>
  </si>
  <si>
    <t>Based on Report of MDS-Government Servicing Banks</t>
  </si>
  <si>
    <t>In Thousand Pesos</t>
  </si>
  <si>
    <t>PARTICULARS</t>
  </si>
  <si>
    <r>
      <t xml:space="preserve">NCA RELEASES </t>
    </r>
    <r>
      <rPr>
        <b/>
        <vertAlign val="superscript"/>
        <sz val="8.5"/>
        <rFont val="Arial"/>
        <family val="2"/>
      </rPr>
      <t>/1</t>
    </r>
  </si>
  <si>
    <r>
      <t>NCAs UTILIZED</t>
    </r>
    <r>
      <rPr>
        <sz val="10"/>
        <rFont val="Arial"/>
        <family val="2"/>
      </rPr>
      <t xml:space="preserve"> </t>
    </r>
    <r>
      <rPr>
        <vertAlign val="superscript"/>
        <sz val="10"/>
        <rFont val="Arial"/>
        <family val="2"/>
      </rPr>
      <t>/2</t>
    </r>
  </si>
  <si>
    <r>
      <t xml:space="preserve">BOOK BALANCE </t>
    </r>
    <r>
      <rPr>
        <b/>
        <vertAlign val="superscript"/>
        <sz val="8"/>
        <rFont val="Arial"/>
        <family val="2"/>
      </rPr>
      <t>/5</t>
    </r>
  </si>
  <si>
    <r>
      <t xml:space="preserve">BANK BALANCE </t>
    </r>
    <r>
      <rPr>
        <b/>
        <vertAlign val="superscript"/>
        <sz val="8"/>
        <rFont val="Arial"/>
        <family val="2"/>
      </rPr>
      <t>/6</t>
    </r>
  </si>
  <si>
    <t>RATIO OF NCA UTILIZED to NCA RELEASED (%)</t>
  </si>
  <si>
    <r>
      <t xml:space="preserve">CASH DISBURSEMENT </t>
    </r>
    <r>
      <rPr>
        <b/>
        <vertAlign val="superscript"/>
        <sz val="8"/>
        <rFont val="Arial"/>
        <family val="2"/>
      </rPr>
      <t>/3</t>
    </r>
  </si>
  <si>
    <r>
      <t xml:space="preserve">OUTSTANDING CHECKS </t>
    </r>
    <r>
      <rPr>
        <b/>
        <vertAlign val="superscript"/>
        <sz val="8"/>
        <rFont val="Arial"/>
        <family val="2"/>
      </rPr>
      <t>/4</t>
    </r>
  </si>
  <si>
    <r>
      <t>DEPARTMENTS</t>
    </r>
    <r>
      <rPr>
        <b/>
        <sz val="9"/>
        <rFont val="Arial"/>
        <family val="2"/>
      </rPr>
      <t xml:space="preserve"> </t>
    </r>
    <r>
      <rPr>
        <vertAlign val="superscript"/>
        <sz val="9"/>
        <rFont val="Arial"/>
        <family val="2"/>
      </rPr>
      <t>/7</t>
    </r>
  </si>
  <si>
    <t>CONGRESS</t>
  </si>
  <si>
    <t xml:space="preserve">   Senate </t>
  </si>
  <si>
    <t xml:space="preserve">   SET</t>
  </si>
  <si>
    <t xml:space="preserve">   CA  </t>
  </si>
  <si>
    <t xml:space="preserve">   HOR</t>
  </si>
  <si>
    <t xml:space="preserve">   HET</t>
  </si>
  <si>
    <t>OP</t>
  </si>
  <si>
    <t>OVP</t>
  </si>
  <si>
    <t>DAR</t>
  </si>
  <si>
    <t>DA</t>
  </si>
  <si>
    <t xml:space="preserve">   OSEC</t>
  </si>
  <si>
    <t xml:space="preserve">   ACPC</t>
  </si>
  <si>
    <t xml:space="preserve">   BFAR</t>
  </si>
  <si>
    <t xml:space="preserve">   FPA</t>
  </si>
  <si>
    <t xml:space="preserve">   NMIS</t>
  </si>
  <si>
    <t xml:space="preserve">   PCC</t>
  </si>
  <si>
    <t xml:space="preserve">   PHILMECH</t>
  </si>
  <si>
    <t xml:space="preserve">   FDA</t>
  </si>
  <si>
    <t xml:space="preserve">   PCAF</t>
  </si>
  <si>
    <t xml:space="preserve">DBM </t>
  </si>
  <si>
    <t xml:space="preserve">   OSEC </t>
  </si>
  <si>
    <t xml:space="preserve">   GPPB-TSO</t>
  </si>
  <si>
    <t>DepEd</t>
  </si>
  <si>
    <t xml:space="preserve">  OSEC</t>
  </si>
  <si>
    <t xml:space="preserve">  NBDB</t>
  </si>
  <si>
    <t xml:space="preserve">  NCCT </t>
  </si>
  <si>
    <t xml:space="preserve">  NM</t>
  </si>
  <si>
    <t xml:space="preserve">  PHSA</t>
  </si>
  <si>
    <t xml:space="preserve">  ECCDC</t>
  </si>
  <si>
    <t xml:space="preserve">SUCS  </t>
  </si>
  <si>
    <t>DOE</t>
  </si>
  <si>
    <t>DENR</t>
  </si>
  <si>
    <t xml:space="preserve">   EMB</t>
  </si>
  <si>
    <t xml:space="preserve">   MGB</t>
  </si>
  <si>
    <t xml:space="preserve">   NAMRIA</t>
  </si>
  <si>
    <t xml:space="preserve">   NWRB</t>
  </si>
  <si>
    <t xml:space="preserve">   PCSDS</t>
  </si>
  <si>
    <t>DOF</t>
  </si>
  <si>
    <t xml:space="preserve">   OSEC  </t>
  </si>
  <si>
    <t xml:space="preserve">   BOC  </t>
  </si>
  <si>
    <t xml:space="preserve">   BIR   </t>
  </si>
  <si>
    <t xml:space="preserve">   BLGF</t>
  </si>
  <si>
    <t xml:space="preserve">   BTR  </t>
  </si>
  <si>
    <t xml:space="preserve">   CBAA </t>
  </si>
  <si>
    <t xml:space="preserve">   IC</t>
  </si>
  <si>
    <t xml:space="preserve">   NTRC</t>
  </si>
  <si>
    <t xml:space="preserve">   PMO  </t>
  </si>
  <si>
    <t xml:space="preserve">   SEC</t>
  </si>
  <si>
    <t>DFA</t>
  </si>
  <si>
    <t xml:space="preserve">   FSI</t>
  </si>
  <si>
    <t xml:space="preserve">   TCCP </t>
  </si>
  <si>
    <t xml:space="preserve">   UNESCO</t>
  </si>
  <si>
    <t>DOH</t>
  </si>
  <si>
    <t xml:space="preserve">  OSEC  </t>
  </si>
  <si>
    <t xml:space="preserve">  POPCOM</t>
  </si>
  <si>
    <t xml:space="preserve">  NNC</t>
  </si>
  <si>
    <t>DICT</t>
  </si>
  <si>
    <t xml:space="preserve">  CICC</t>
  </si>
  <si>
    <t xml:space="preserve">  NPC</t>
  </si>
  <si>
    <t xml:space="preserve">  NTC</t>
  </si>
  <si>
    <t>DILG</t>
  </si>
  <si>
    <t xml:space="preserve">   BFP</t>
  </si>
  <si>
    <t xml:space="preserve">   BJMP</t>
  </si>
  <si>
    <t xml:space="preserve">   LGA</t>
  </si>
  <si>
    <t xml:space="preserve">   NAPOLCOM</t>
  </si>
  <si>
    <t xml:space="preserve">   PNP</t>
  </si>
  <si>
    <t xml:space="preserve">   PPSC</t>
  </si>
  <si>
    <t>DOJ</t>
  </si>
  <si>
    <t xml:space="preserve">   BC</t>
  </si>
  <si>
    <t xml:space="preserve">   BI</t>
  </si>
  <si>
    <t xml:space="preserve">   LRA</t>
  </si>
  <si>
    <t xml:space="preserve">   NBI</t>
  </si>
  <si>
    <t xml:space="preserve">   OGCC</t>
  </si>
  <si>
    <t xml:space="preserve">   OSG</t>
  </si>
  <si>
    <t xml:space="preserve">   PPA</t>
  </si>
  <si>
    <t xml:space="preserve">   PCGG</t>
  </si>
  <si>
    <t xml:space="preserve">   PAO</t>
  </si>
  <si>
    <t>DOLE</t>
  </si>
  <si>
    <t xml:space="preserve">   ILS</t>
  </si>
  <si>
    <t xml:space="preserve">   NCMB</t>
  </si>
  <si>
    <t xml:space="preserve">   NLRC</t>
  </si>
  <si>
    <t xml:space="preserve">   NMP</t>
  </si>
  <si>
    <t xml:space="preserve">   NWPC</t>
  </si>
  <si>
    <t xml:space="preserve">   OWWA</t>
  </si>
  <si>
    <t xml:space="preserve">   POEA</t>
  </si>
  <si>
    <t xml:space="preserve">   PRC</t>
  </si>
  <si>
    <t>DND</t>
  </si>
  <si>
    <t>DND-Level Central Adm. &amp;  Support</t>
  </si>
  <si>
    <t>OSEC</t>
  </si>
  <si>
    <t>GA</t>
  </si>
  <si>
    <t>NDCP</t>
  </si>
  <si>
    <t>OCD</t>
  </si>
  <si>
    <t>PVAO</t>
  </si>
  <si>
    <t>VMMC</t>
  </si>
  <si>
    <t>AFP</t>
  </si>
  <si>
    <t>PA</t>
  </si>
  <si>
    <t>PAF</t>
  </si>
  <si>
    <t>PN</t>
  </si>
  <si>
    <t>Joint Level Central Adm. &amp; Support</t>
  </si>
  <si>
    <t>GHQ</t>
  </si>
  <si>
    <t>DPWH</t>
  </si>
  <si>
    <t>DOST</t>
  </si>
  <si>
    <t xml:space="preserve">    OSEC</t>
  </si>
  <si>
    <t xml:space="preserve">    ASTI</t>
  </si>
  <si>
    <t xml:space="preserve">    FNRI</t>
  </si>
  <si>
    <t xml:space="preserve">    FPRDI</t>
  </si>
  <si>
    <t xml:space="preserve">    ITDI</t>
  </si>
  <si>
    <t xml:space="preserve">    MIRDC</t>
  </si>
  <si>
    <t xml:space="preserve">    NAST</t>
  </si>
  <si>
    <t xml:space="preserve">    NRCP</t>
  </si>
  <si>
    <t xml:space="preserve">    PAGASA</t>
  </si>
  <si>
    <t xml:space="preserve">    PCAANRRD </t>
  </si>
  <si>
    <t xml:space="preserve">    PCHRD</t>
  </si>
  <si>
    <t xml:space="preserve">    PCIEETRD </t>
  </si>
  <si>
    <t xml:space="preserve">    PIVS</t>
  </si>
  <si>
    <t xml:space="preserve">    PNRI</t>
  </si>
  <si>
    <t xml:space="preserve">    PSHS</t>
  </si>
  <si>
    <t xml:space="preserve">    PTRI</t>
  </si>
  <si>
    <t xml:space="preserve">    SEI</t>
  </si>
  <si>
    <t xml:space="preserve">    STII</t>
  </si>
  <si>
    <t xml:space="preserve">    TAPI</t>
  </si>
  <si>
    <t>DSWD</t>
  </si>
  <si>
    <t xml:space="preserve">   CWC</t>
  </si>
  <si>
    <t xml:space="preserve">   ICAB</t>
  </si>
  <si>
    <t xml:space="preserve">   NCDA</t>
  </si>
  <si>
    <t xml:space="preserve">   JJWC</t>
  </si>
  <si>
    <t>DOT</t>
  </si>
  <si>
    <t xml:space="preserve">    IA</t>
  </si>
  <si>
    <t xml:space="preserve">    NPDC</t>
  </si>
  <si>
    <t xml:space="preserve"> </t>
  </si>
  <si>
    <t>DTI</t>
  </si>
  <si>
    <t xml:space="preserve">    BOI</t>
  </si>
  <si>
    <t xml:space="preserve">    PTTC</t>
  </si>
  <si>
    <t xml:space="preserve">    DCP</t>
  </si>
  <si>
    <t xml:space="preserve">    CIAP</t>
  </si>
  <si>
    <t>DOTr</t>
  </si>
  <si>
    <t xml:space="preserve">    CAB</t>
  </si>
  <si>
    <t xml:space="preserve">    MARINA</t>
  </si>
  <si>
    <t xml:space="preserve">    OTC</t>
  </si>
  <si>
    <t xml:space="preserve">    OTS</t>
  </si>
  <si>
    <t xml:space="preserve">    PCG</t>
  </si>
  <si>
    <t xml:space="preserve">    TRB</t>
  </si>
  <si>
    <t>NEDA</t>
  </si>
  <si>
    <t xml:space="preserve">    ODG</t>
  </si>
  <si>
    <t xml:space="preserve">    PNVSCA</t>
  </si>
  <si>
    <t xml:space="preserve">    PPPCP</t>
  </si>
  <si>
    <t xml:space="preserve">    PSRTI</t>
  </si>
  <si>
    <t xml:space="preserve">    TARIFF</t>
  </si>
  <si>
    <t xml:space="preserve">    PSA</t>
  </si>
  <si>
    <t>PCOO</t>
  </si>
  <si>
    <t xml:space="preserve">    PCOO-Proper</t>
  </si>
  <si>
    <t xml:space="preserve">    BBS</t>
  </si>
  <si>
    <t xml:space="preserve">    BCS</t>
  </si>
  <si>
    <t xml:space="preserve">    NPO</t>
  </si>
  <si>
    <t xml:space="preserve">    NIB</t>
  </si>
  <si>
    <t xml:space="preserve">    PIA</t>
  </si>
  <si>
    <t xml:space="preserve">    PBS-RTVM</t>
  </si>
  <si>
    <t>OEOs</t>
  </si>
  <si>
    <t xml:space="preserve">    AMLC</t>
  </si>
  <si>
    <t xml:space="preserve">    CCC</t>
  </si>
  <si>
    <t xml:space="preserve">    CFO</t>
  </si>
  <si>
    <t xml:space="preserve">    CHED  </t>
  </si>
  <si>
    <t xml:space="preserve">    CDA</t>
  </si>
  <si>
    <t xml:space="preserve">    CFL</t>
  </si>
  <si>
    <t xml:space="preserve">    DDB</t>
  </si>
  <si>
    <t xml:space="preserve">    ERC</t>
  </si>
  <si>
    <t xml:space="preserve">    FDCP</t>
  </si>
  <si>
    <t xml:space="preserve">    GAB</t>
  </si>
  <si>
    <t xml:space="preserve">    GCGOCC</t>
  </si>
  <si>
    <t xml:space="preserve">    HLURB</t>
  </si>
  <si>
    <t xml:space="preserve">    HUDCC</t>
  </si>
  <si>
    <t xml:space="preserve">    MDA</t>
  </si>
  <si>
    <t xml:space="preserve">    MTRCB</t>
  </si>
  <si>
    <t xml:space="preserve">    NAPC</t>
  </si>
  <si>
    <t xml:space="preserve">    NCCA</t>
  </si>
  <si>
    <t xml:space="preserve">     NCCA-Proper</t>
  </si>
  <si>
    <t xml:space="preserve">     NHCP (NHI)</t>
  </si>
  <si>
    <t xml:space="preserve">     NLP</t>
  </si>
  <si>
    <t xml:space="preserve">     NAP (RMAO) </t>
  </si>
  <si>
    <t xml:space="preserve">   NCIP</t>
  </si>
  <si>
    <t xml:space="preserve">   NCMF (OMA)</t>
  </si>
  <si>
    <t xml:space="preserve">   NICA</t>
  </si>
  <si>
    <t xml:space="preserve">   NSC  </t>
  </si>
  <si>
    <t xml:space="preserve">   NYC</t>
  </si>
  <si>
    <t xml:space="preserve">   OPAPP</t>
  </si>
  <si>
    <t xml:space="preserve">   OMB (VRB)</t>
  </si>
  <si>
    <t xml:space="preserve">   PRRC</t>
  </si>
  <si>
    <t xml:space="preserve">   PCW (NCRFW)</t>
  </si>
  <si>
    <t xml:space="preserve">   PDEA</t>
  </si>
  <si>
    <t xml:space="preserve">   PHILRACOM</t>
  </si>
  <si>
    <t xml:space="preserve">   PSC  </t>
  </si>
  <si>
    <t xml:space="preserve">   PCUP</t>
  </si>
  <si>
    <t xml:space="preserve">   PLLO</t>
  </si>
  <si>
    <t xml:space="preserve">   PMS</t>
  </si>
  <si>
    <t xml:space="preserve">   TESDA</t>
  </si>
  <si>
    <t>ARMM</t>
  </si>
  <si>
    <t>JLEC</t>
  </si>
  <si>
    <t>JUDICIARY</t>
  </si>
  <si>
    <t xml:space="preserve">     SCPLC </t>
  </si>
  <si>
    <t xml:space="preserve">     PET   </t>
  </si>
  <si>
    <t xml:space="preserve">     SB</t>
  </si>
  <si>
    <t xml:space="preserve">     CA</t>
  </si>
  <si>
    <t xml:space="preserve">     CTA</t>
  </si>
  <si>
    <t>CSC</t>
  </si>
  <si>
    <t xml:space="preserve">     CSC</t>
  </si>
  <si>
    <t xml:space="preserve">     CESB</t>
  </si>
  <si>
    <t>COA</t>
  </si>
  <si>
    <t>COMELEC</t>
  </si>
  <si>
    <t>OMBUDSMAN</t>
  </si>
  <si>
    <t>CHR</t>
  </si>
  <si>
    <t xml:space="preserve">     CHR</t>
  </si>
  <si>
    <t xml:space="preserve">     HRVVMC</t>
  </si>
  <si>
    <t>Sub-Total, Departments</t>
  </si>
  <si>
    <t>Special Purpose Funds (SPFs)</t>
  </si>
  <si>
    <t xml:space="preserve">BSGC   </t>
  </si>
  <si>
    <t>ALGU</t>
  </si>
  <si>
    <t xml:space="preserve">    Spec. Shares </t>
  </si>
  <si>
    <t xml:space="preserve">    BODBF</t>
  </si>
  <si>
    <t xml:space="preserve">    LGSF (FSLGU)</t>
  </si>
  <si>
    <t>Shares of LGUs in the Proceeds of Fire Code Fees</t>
  </si>
  <si>
    <t xml:space="preserve">    o.w. MMDA (Fund 101)</t>
  </si>
  <si>
    <t>Sub-Total, SPFs</t>
  </si>
  <si>
    <t xml:space="preserve">     TOTAL (Departments &amp; SPFs)</t>
  </si>
  <si>
    <t>TOTAL (Departments &amp; SPFs)</t>
  </si>
  <si>
    <t>/1 NCA Releases refer to NCAs credited by the Modified Disbursement Scheme (MDS)-Government Servicing Banks (GSBs) to the agencies' MDS sub accounts, inclusive of lapsed NCAs.</t>
  </si>
  <si>
    <t>/2 NCA Utilization refers to agency issuance of checks or Advice to Debit Account (ADA) against the NCAs issued.</t>
  </si>
  <si>
    <t>/3 Cash Disbursement refers to negotiated checks (checks presented for encashment at the banks) and to the ADA credited by the banks to the bank accounts of the agency's creditors/payees</t>
  </si>
  <si>
    <t>/4 Outstanding Checks refer to those checks issued by the agency but not yet encashed at the banks by the creditor/payee.</t>
  </si>
  <si>
    <t>/5 Book Balance refers to the NCAs which remain unutilized or the NCA balances for which no checks/ADA has been charged.</t>
  </si>
  <si>
    <t>/6 Bank Balance refers to the difference between the NCAs credited by the banks to the agency's MDS sub-accounts and the cash disbursement.</t>
  </si>
  <si>
    <t>/7 Amounts presented for Departments/Agencies include transfers from SPFs.</t>
  </si>
  <si>
    <t xml:space="preserve">    LGUs</t>
  </si>
  <si>
    <t>Department of Budget and Management</t>
  </si>
  <si>
    <r>
      <t xml:space="preserve">     Owned and Controlled Corporations </t>
    </r>
    <r>
      <rPr>
        <vertAlign val="superscript"/>
        <sz val="10"/>
        <rFont val="Arial"/>
        <family val="2"/>
      </rPr>
      <t>/6</t>
    </r>
  </si>
  <si>
    <r>
      <t xml:space="preserve">Allotment to Local Government Units </t>
    </r>
    <r>
      <rPr>
        <vertAlign val="superscript"/>
        <sz val="10"/>
        <rFont val="Arial"/>
        <family val="2"/>
      </rPr>
      <t>/7</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</si>
</sst>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_(* #,##0.0_);_(* \(#,##0.0\);_(* &quot;-&quot;??_);_(@_)"/>
    <numFmt numFmtId="165" formatCode="_(* #,##0_);_(* \(#,##0\);_(* &quot;-&quot;??_);_(@_)"/>
  </numFmts>
  <fonts count="39" x14ac:knownFonts="1">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ont>
    <font>
      <vertAlign val="superscript"/>
      <sz val="10"/>
      <name val="Arial"/>
      <family val="2"/>
    </font>
    <font>
      <b/>
      <sz val="10"/>
      <name val="Arial"/>
      <family val="2"/>
    </font>
    <font>
      <b/>
      <i/>
      <sz val="10"/>
      <name val="Arial"/>
      <family val="2"/>
    </font>
    <font>
      <i/>
      <sz val="10"/>
      <name val="Arial"/>
      <family val="2"/>
    </font>
    <font>
      <u val="singleAccounting"/>
      <sz val="10"/>
      <name val="Arial"/>
      <family val="2"/>
    </font>
    <font>
      <b/>
      <sz val="9"/>
      <name val="Arial"/>
      <family val="2"/>
    </font>
    <font>
      <sz val="8"/>
      <name val="Arial"/>
      <family val="2"/>
    </font>
    <font>
      <b/>
      <sz val="9"/>
      <name val="Arial Black"/>
      <family val="2"/>
    </font>
    <font>
      <b/>
      <sz val="8"/>
      <name val="Arial"/>
      <family val="2"/>
    </font>
    <font>
      <b/>
      <sz val="8.5"/>
      <name val="Arial"/>
      <family val="2"/>
    </font>
    <font>
      <b/>
      <vertAlign val="superscript"/>
      <sz val="8.5"/>
      <name val="Arial"/>
      <family val="2"/>
    </font>
    <font>
      <b/>
      <vertAlign val="superscript"/>
      <sz val="8"/>
      <name val="Arial"/>
      <family val="2"/>
    </font>
    <font>
      <b/>
      <sz val="7"/>
      <name val="Arial"/>
      <family val="2"/>
    </font>
    <font>
      <vertAlign val="superscript"/>
      <sz val="9"/>
      <name val="Arial"/>
      <family val="2"/>
    </font>
    <font>
      <b/>
      <sz val="8"/>
      <color indexed="12"/>
      <name val="Arial"/>
      <family val="2"/>
    </font>
    <font>
      <sz val="9"/>
      <name val="Arial"/>
      <family val="2"/>
    </font>
    <font>
      <i/>
      <sz val="9"/>
      <name val="Arial"/>
      <family val="2"/>
    </font>
    <font>
      <sz val="8"/>
      <color indexed="12"/>
      <name val="Arial"/>
      <family val="2"/>
    </font>
    <font>
      <b/>
      <i/>
      <sz val="9"/>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bgColor indexed="64"/>
      </patternFill>
    </fill>
    <fill>
      <patternFill patternType="solid">
        <fgColor indexed="22"/>
        <bgColor indexed="64"/>
      </patternFill>
    </fill>
    <fill>
      <patternFill patternType="solid">
        <fgColor indexed="43"/>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style="thin">
        <color indexed="8"/>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double">
        <color indexed="64"/>
      </bottom>
      <diagonal/>
    </border>
  </borders>
  <cellStyleXfs count="46">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23" borderId="7" applyNumberFormat="0" applyFont="0" applyAlignment="0" applyProtection="0"/>
    <xf numFmtId="0" fontId="15" fillId="20" borderId="8" applyNumberForma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0" borderId="0" applyNumberForma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0" fontId="14" fillId="0" borderId="0"/>
  </cellStyleXfs>
  <cellXfs count="132">
    <xf numFmtId="0" fontId="0" fillId="0" borderId="0" xfId="0"/>
    <xf numFmtId="41" fontId="0" fillId="0" borderId="0" xfId="0" applyNumberFormat="1"/>
    <xf numFmtId="0" fontId="0" fillId="0" borderId="0" xfId="0" applyAlignment="1">
      <alignment horizontal="center"/>
    </xf>
    <xf numFmtId="164" fontId="0" fillId="0" borderId="0" xfId="0" applyNumberFormat="1"/>
    <xf numFmtId="165" fontId="0" fillId="0" borderId="0" xfId="0" applyNumberFormat="1"/>
    <xf numFmtId="0" fontId="14" fillId="0" borderId="0" xfId="43" applyNumberFormat="1" applyFont="1"/>
    <xf numFmtId="0" fontId="14" fillId="0" borderId="0" xfId="37" applyNumberFormat="1" applyFont="1" applyAlignment="1"/>
    <xf numFmtId="0" fontId="14" fillId="0" borderId="0" xfId="37" applyFont="1"/>
    <xf numFmtId="0" fontId="14" fillId="0" borderId="0" xfId="37" applyNumberFormat="1" applyFont="1"/>
    <xf numFmtId="0" fontId="14" fillId="0" borderId="0" xfId="37" applyFont="1" applyAlignment="1">
      <alignment horizontal="center" wrapText="1"/>
    </xf>
    <xf numFmtId="0" fontId="14" fillId="0" borderId="10" xfId="37" applyFont="1" applyBorder="1" applyAlignment="1">
      <alignment horizontal="center" wrapText="1"/>
    </xf>
    <xf numFmtId="0" fontId="14" fillId="0" borderId="0" xfId="37" applyNumberFormat="1" applyFont="1" applyAlignment="1">
      <alignment horizontal="center"/>
    </xf>
    <xf numFmtId="41" fontId="14" fillId="0" borderId="0" xfId="37" applyNumberFormat="1" applyFont="1"/>
    <xf numFmtId="43" fontId="14" fillId="0" borderId="0" xfId="37" applyNumberFormat="1" applyFont="1"/>
    <xf numFmtId="0" fontId="21" fillId="0" borderId="0" xfId="37" applyNumberFormat="1" applyFont="1"/>
    <xf numFmtId="41" fontId="21" fillId="0" borderId="0" xfId="37" applyNumberFormat="1" applyFont="1"/>
    <xf numFmtId="0" fontId="21" fillId="0" borderId="0" xfId="37" applyFont="1"/>
    <xf numFmtId="41" fontId="24" fillId="0" borderId="0" xfId="37" applyNumberFormat="1" applyFont="1"/>
    <xf numFmtId="0" fontId="14" fillId="0" borderId="0" xfId="37" applyNumberFormat="1" applyFont="1" applyFill="1"/>
    <xf numFmtId="0" fontId="14" fillId="0" borderId="0" xfId="37" applyNumberFormat="1" applyFont="1" applyAlignment="1">
      <alignment wrapText="1"/>
    </xf>
    <xf numFmtId="0" fontId="14" fillId="0" borderId="11" xfId="37" applyNumberFormat="1" applyFont="1" applyBorder="1"/>
    <xf numFmtId="41" fontId="14" fillId="0" borderId="11" xfId="37" applyNumberFormat="1" applyFont="1" applyBorder="1"/>
    <xf numFmtId="0" fontId="14" fillId="0" borderId="11" xfId="37" applyFont="1" applyBorder="1"/>
    <xf numFmtId="0" fontId="14" fillId="0" borderId="0" xfId="37" applyNumberFormat="1" applyFont="1" applyBorder="1"/>
    <xf numFmtId="41" fontId="14" fillId="0" borderId="0" xfId="37" applyNumberFormat="1" applyFont="1" applyBorder="1"/>
    <xf numFmtId="0" fontId="14" fillId="0" borderId="0" xfId="37" applyFont="1" applyBorder="1"/>
    <xf numFmtId="165" fontId="22" fillId="0" borderId="0" xfId="37" applyNumberFormat="1" applyFont="1"/>
    <xf numFmtId="165" fontId="23" fillId="0" borderId="0" xfId="37" applyNumberFormat="1" applyFont="1"/>
    <xf numFmtId="0" fontId="25" fillId="24" borderId="0" xfId="0" applyFont="1" applyFill="1" applyAlignment="1"/>
    <xf numFmtId="0" fontId="26" fillId="24" borderId="0" xfId="0" applyFont="1" applyFill="1"/>
    <xf numFmtId="165" fontId="26" fillId="24" borderId="0" xfId="43" applyNumberFormat="1" applyFont="1" applyFill="1" applyBorder="1"/>
    <xf numFmtId="165" fontId="26" fillId="25" borderId="0" xfId="43" applyNumberFormat="1" applyFont="1" applyFill="1" applyBorder="1"/>
    <xf numFmtId="0" fontId="26" fillId="25" borderId="0" xfId="0" applyFont="1" applyFill="1"/>
    <xf numFmtId="0" fontId="26" fillId="0" borderId="0" xfId="0" applyFont="1" applyFill="1"/>
    <xf numFmtId="0" fontId="27" fillId="24" borderId="0" xfId="0" applyFont="1" applyFill="1" applyBorder="1" applyAlignment="1">
      <alignment horizontal="left"/>
    </xf>
    <xf numFmtId="41" fontId="26" fillId="24" borderId="0" xfId="0" applyNumberFormat="1" applyFont="1" applyFill="1" applyBorder="1" applyAlignment="1">
      <alignment horizontal="left"/>
    </xf>
    <xf numFmtId="41" fontId="26" fillId="25" borderId="0" xfId="0" applyNumberFormat="1" applyFont="1" applyFill="1" applyBorder="1" applyAlignment="1">
      <alignment horizontal="left"/>
    </xf>
    <xf numFmtId="0" fontId="26" fillId="25" borderId="0" xfId="0" applyFont="1" applyFill="1" applyBorder="1"/>
    <xf numFmtId="0" fontId="26" fillId="0" borderId="0" xfId="0" applyFont="1" applyFill="1" applyBorder="1"/>
    <xf numFmtId="0" fontId="28" fillId="24" borderId="0" xfId="0" applyFont="1" applyFill="1" applyBorder="1" applyAlignment="1">
      <alignment horizontal="left"/>
    </xf>
    <xf numFmtId="41" fontId="26" fillId="24" borderId="0" xfId="0" applyNumberFormat="1" applyFont="1" applyFill="1"/>
    <xf numFmtId="41" fontId="26" fillId="25" borderId="0" xfId="0" applyNumberFormat="1" applyFont="1" applyFill="1"/>
    <xf numFmtId="0" fontId="28" fillId="24" borderId="0" xfId="0" applyFont="1" applyFill="1" applyBorder="1"/>
    <xf numFmtId="41" fontId="26" fillId="24" borderId="0" xfId="0" applyNumberFormat="1" applyFont="1" applyFill="1" applyBorder="1"/>
    <xf numFmtId="41" fontId="26" fillId="25" borderId="0" xfId="0" applyNumberFormat="1" applyFont="1" applyFill="1" applyBorder="1"/>
    <xf numFmtId="165" fontId="28" fillId="26" borderId="12" xfId="43" applyNumberFormat="1" applyFont="1" applyFill="1" applyBorder="1" applyAlignment="1"/>
    <xf numFmtId="165" fontId="28" fillId="26" borderId="14" xfId="43" applyNumberFormat="1" applyFont="1" applyFill="1" applyBorder="1" applyAlignment="1"/>
    <xf numFmtId="0" fontId="28" fillId="26" borderId="10" xfId="0" applyFont="1" applyFill="1" applyBorder="1" applyAlignment="1">
      <alignment horizontal="center" vertical="center" wrapText="1"/>
    </xf>
    <xf numFmtId="0" fontId="28" fillId="0" borderId="0" xfId="0" applyFont="1" applyAlignment="1">
      <alignment horizontal="center"/>
    </xf>
    <xf numFmtId="165" fontId="26" fillId="0" borderId="0" xfId="43" applyNumberFormat="1" applyFont="1" applyBorder="1"/>
    <xf numFmtId="0" fontId="26" fillId="0" borderId="0" xfId="0" applyFont="1"/>
    <xf numFmtId="0" fontId="28" fillId="0" borderId="0" xfId="0" applyFont="1" applyAlignment="1">
      <alignment horizontal="left"/>
    </xf>
    <xf numFmtId="0" fontId="34" fillId="0" borderId="0" xfId="0" applyFont="1" applyAlignment="1">
      <alignment horizontal="left" indent="1"/>
    </xf>
    <xf numFmtId="165" fontId="35" fillId="0" borderId="11" xfId="43" applyNumberFormat="1" applyFont="1" applyBorder="1" applyAlignment="1">
      <alignment horizontal="right"/>
    </xf>
    <xf numFmtId="165" fontId="36" fillId="0" borderId="0" xfId="43" applyNumberFormat="1" applyFont="1" applyBorder="1" applyAlignment="1"/>
    <xf numFmtId="165" fontId="26" fillId="0" borderId="0" xfId="0" applyNumberFormat="1" applyFont="1"/>
    <xf numFmtId="0" fontId="26" fillId="0" borderId="0" xfId="0" applyFont="1" applyAlignment="1">
      <alignment horizontal="left" indent="1"/>
    </xf>
    <xf numFmtId="165" fontId="35" fillId="0" borderId="0" xfId="43" applyNumberFormat="1" applyFont="1" applyFill="1"/>
    <xf numFmtId="165" fontId="35" fillId="0" borderId="0" xfId="43" applyNumberFormat="1" applyFont="1"/>
    <xf numFmtId="165" fontId="36" fillId="0" borderId="0" xfId="43" applyNumberFormat="1" applyFont="1" applyAlignment="1"/>
    <xf numFmtId="0" fontId="26" fillId="0" borderId="0" xfId="0" applyFont="1" applyAlignment="1" applyProtection="1">
      <alignment horizontal="left" indent="1"/>
      <protection locked="0"/>
    </xf>
    <xf numFmtId="165" fontId="35" fillId="0" borderId="0" xfId="43" applyNumberFormat="1" applyFont="1" applyBorder="1"/>
    <xf numFmtId="165" fontId="35" fillId="0" borderId="0" xfId="43" applyNumberFormat="1" applyFont="1" applyFill="1" applyBorder="1"/>
    <xf numFmtId="165" fontId="35" fillId="0" borderId="11" xfId="43" applyNumberFormat="1" applyFont="1" applyBorder="1"/>
    <xf numFmtId="0" fontId="26" fillId="0" borderId="0" xfId="0" quotePrefix="1" applyFont="1" applyAlignment="1">
      <alignment horizontal="left" indent="1"/>
    </xf>
    <xf numFmtId="0" fontId="37" fillId="0" borderId="0" xfId="0" applyFont="1" applyAlignment="1">
      <alignment horizontal="left" indent="1"/>
    </xf>
    <xf numFmtId="37" fontId="35" fillId="0" borderId="11" xfId="43" applyNumberFormat="1" applyFont="1" applyBorder="1" applyAlignment="1">
      <alignment horizontal="right"/>
    </xf>
    <xf numFmtId="0" fontId="14" fillId="0" borderId="0" xfId="45" applyFont="1" applyFill="1" applyAlignment="1">
      <alignment horizontal="left" indent="2"/>
    </xf>
    <xf numFmtId="0" fontId="34" fillId="0" borderId="0" xfId="0" applyFont="1" applyAlignment="1">
      <alignment horizontal="left"/>
    </xf>
    <xf numFmtId="0" fontId="26" fillId="0" borderId="0" xfId="0" applyFont="1" applyAlignment="1">
      <alignment horizontal="left" wrapText="1" indent="2"/>
    </xf>
    <xf numFmtId="37" fontId="35" fillId="0" borderId="21" xfId="43" applyNumberFormat="1" applyFont="1" applyFill="1" applyBorder="1"/>
    <xf numFmtId="37" fontId="35" fillId="0" borderId="21" xfId="43" applyNumberFormat="1" applyFont="1" applyBorder="1"/>
    <xf numFmtId="0" fontId="26" fillId="0" borderId="0" xfId="0" applyFont="1" applyAlignment="1">
      <alignment horizontal="left" indent="2"/>
    </xf>
    <xf numFmtId="37" fontId="35" fillId="0" borderId="11" xfId="43" applyNumberFormat="1" applyFont="1" applyFill="1" applyBorder="1"/>
    <xf numFmtId="0" fontId="26" fillId="0" borderId="0" xfId="0" applyFont="1" applyAlignment="1">
      <alignment horizontal="left" indent="3"/>
    </xf>
    <xf numFmtId="37" fontId="35" fillId="0" borderId="11" xfId="43" applyNumberFormat="1" applyFont="1" applyBorder="1"/>
    <xf numFmtId="0" fontId="26" fillId="0" borderId="0" xfId="0" applyFont="1" applyAlignment="1">
      <alignment horizontal="left" wrapText="1" indent="3"/>
    </xf>
    <xf numFmtId="165" fontId="35" fillId="0" borderId="11" xfId="43" applyNumberFormat="1" applyFont="1" applyFill="1" applyBorder="1"/>
    <xf numFmtId="37" fontId="36" fillId="0" borderId="0" xfId="43" applyNumberFormat="1" applyFont="1" applyAlignment="1"/>
    <xf numFmtId="0" fontId="26" fillId="0" borderId="0" xfId="0" applyFont="1" applyFill="1" applyAlignment="1">
      <alignment horizontal="left" indent="1"/>
    </xf>
    <xf numFmtId="165" fontId="35" fillId="0" borderId="0" xfId="43" applyNumberFormat="1" applyFont="1" applyBorder="1" applyAlignment="1"/>
    <xf numFmtId="165" fontId="35" fillId="0" borderId="11" xfId="43" applyNumberFormat="1" applyFont="1" applyFill="1" applyBorder="1" applyAlignment="1">
      <alignment horizontal="right" vertical="top"/>
    </xf>
    <xf numFmtId="165" fontId="35" fillId="0" borderId="11" xfId="43" applyNumberFormat="1" applyFont="1" applyBorder="1" applyAlignment="1">
      <alignment horizontal="right" vertical="top"/>
    </xf>
    <xf numFmtId="0" fontId="34" fillId="0" borderId="0" xfId="0" applyFont="1" applyAlignment="1">
      <alignment horizontal="left" vertical="top"/>
    </xf>
    <xf numFmtId="0" fontId="28" fillId="0" borderId="0" xfId="0" applyFont="1" applyAlignment="1">
      <alignment vertical="top" wrapText="1"/>
    </xf>
    <xf numFmtId="165" fontId="35" fillId="0" borderId="21" xfId="43" applyNumberFormat="1" applyFont="1" applyBorder="1"/>
    <xf numFmtId="165" fontId="36" fillId="0" borderId="11" xfId="43" applyNumberFormat="1" applyFont="1" applyBorder="1" applyAlignment="1"/>
    <xf numFmtId="0" fontId="26" fillId="0" borderId="0" xfId="0" applyFont="1" applyAlignment="1"/>
    <xf numFmtId="0" fontId="28" fillId="0" borderId="0" xfId="0" applyFont="1" applyAlignment="1">
      <alignment horizontal="left" indent="1"/>
    </xf>
    <xf numFmtId="165" fontId="36" fillId="0" borderId="0" xfId="43" applyNumberFormat="1" applyFont="1" applyFill="1" applyAlignment="1"/>
    <xf numFmtId="0" fontId="26" fillId="27" borderId="0" xfId="0" applyFont="1" applyFill="1" applyAlignment="1">
      <alignment horizontal="left" indent="1"/>
    </xf>
    <xf numFmtId="165" fontId="35" fillId="27" borderId="0" xfId="43" applyNumberFormat="1" applyFont="1" applyFill="1"/>
    <xf numFmtId="41" fontId="36" fillId="27" borderId="0" xfId="43" applyNumberFormat="1" applyFont="1" applyFill="1" applyAlignment="1"/>
    <xf numFmtId="165" fontId="36" fillId="27" borderId="0" xfId="43" applyNumberFormat="1" applyFont="1" applyFill="1" applyAlignment="1"/>
    <xf numFmtId="0" fontId="26" fillId="27" borderId="0" xfId="0" applyFont="1" applyFill="1" applyAlignment="1">
      <alignment horizontal="left"/>
    </xf>
    <xf numFmtId="0" fontId="26" fillId="27" borderId="0" xfId="0" applyFont="1" applyFill="1" applyAlignment="1">
      <alignment horizontal="left" wrapText="1"/>
    </xf>
    <xf numFmtId="0" fontId="26" fillId="0" borderId="0" xfId="0" applyFont="1" applyAlignment="1">
      <alignment horizontal="left"/>
    </xf>
    <xf numFmtId="165" fontId="35" fillId="0" borderId="21" xfId="43" applyNumberFormat="1" applyFont="1" applyBorder="1" applyAlignment="1">
      <alignment horizontal="right" vertical="top"/>
    </xf>
    <xf numFmtId="0" fontId="26" fillId="0" borderId="0" xfId="0" applyFont="1" applyFill="1" applyAlignment="1">
      <alignment horizontal="left"/>
    </xf>
    <xf numFmtId="165" fontId="36" fillId="0" borderId="0" xfId="43" applyNumberFormat="1" applyFont="1" applyFill="1" applyBorder="1" applyAlignment="1"/>
    <xf numFmtId="0" fontId="28" fillId="0" borderId="0" xfId="0" applyFont="1" applyFill="1"/>
    <xf numFmtId="0" fontId="28" fillId="0" borderId="0" xfId="0" applyFont="1" applyAlignment="1">
      <alignment horizontal="left" vertical="top"/>
    </xf>
    <xf numFmtId="165" fontId="25" fillId="0" borderId="22" xfId="0" applyNumberFormat="1" applyFont="1" applyBorder="1"/>
    <xf numFmtId="165" fontId="38" fillId="0" borderId="22" xfId="0" applyNumberFormat="1" applyFont="1" applyBorder="1"/>
    <xf numFmtId="0" fontId="26" fillId="0" borderId="0" xfId="0" applyFont="1" applyBorder="1"/>
    <xf numFmtId="0" fontId="26" fillId="0" borderId="0" xfId="0" applyFont="1" applyBorder="1" applyAlignment="1"/>
    <xf numFmtId="0" fontId="37" fillId="0" borderId="0" xfId="0" applyFont="1" applyBorder="1" applyAlignment="1"/>
    <xf numFmtId="0" fontId="37" fillId="0" borderId="0" xfId="0" applyFont="1" applyBorder="1"/>
    <xf numFmtId="0" fontId="14" fillId="0" borderId="0" xfId="37" applyNumberFormat="1" applyFont="1" applyBorder="1" applyAlignment="1">
      <alignment horizontal="justify" wrapText="1"/>
    </xf>
    <xf numFmtId="0" fontId="14" fillId="0" borderId="10" xfId="37" applyNumberFormat="1" applyFont="1" applyBorder="1" applyAlignment="1">
      <alignment horizontal="center" wrapText="1"/>
    </xf>
    <xf numFmtId="0" fontId="14" fillId="0" borderId="10" xfId="37" applyFont="1" applyBorder="1" applyAlignment="1">
      <alignment horizontal="center" wrapText="1"/>
    </xf>
    <xf numFmtId="0" fontId="14" fillId="0" borderId="0" xfId="37" applyNumberFormat="1" applyFont="1" applyBorder="1" applyAlignment="1">
      <alignment horizontal="left" wrapText="1"/>
    </xf>
    <xf numFmtId="165" fontId="32" fillId="26" borderId="15" xfId="43" applyNumberFormat="1" applyFont="1" applyFill="1" applyBorder="1" applyAlignment="1">
      <alignment horizontal="center" vertical="center" wrapText="1"/>
    </xf>
    <xf numFmtId="165" fontId="32" fillId="26" borderId="20" xfId="43" applyNumberFormat="1" applyFont="1" applyFill="1" applyBorder="1" applyAlignment="1">
      <alignment horizontal="center" vertical="center" wrapText="1"/>
    </xf>
    <xf numFmtId="0" fontId="26" fillId="0" borderId="0" xfId="0" applyFont="1" applyBorder="1" applyAlignment="1">
      <alignment vertical="top" wrapText="1"/>
    </xf>
    <xf numFmtId="0" fontId="26" fillId="0" borderId="0" xfId="0" applyFont="1" applyBorder="1" applyAlignment="1"/>
    <xf numFmtId="0" fontId="26" fillId="0" borderId="0" xfId="0" applyFont="1" applyBorder="1" applyAlignment="1">
      <alignment horizontal="left" vertical="top" wrapText="1"/>
    </xf>
    <xf numFmtId="0" fontId="28" fillId="26" borderId="12" xfId="0" applyFont="1" applyFill="1" applyBorder="1" applyAlignment="1">
      <alignment horizontal="center" vertical="center"/>
    </xf>
    <xf numFmtId="0" fontId="28" fillId="26" borderId="15" xfId="0" applyFont="1" applyFill="1" applyBorder="1" applyAlignment="1">
      <alignment horizontal="center" vertical="center"/>
    </xf>
    <xf numFmtId="0" fontId="28" fillId="26" borderId="19" xfId="0" applyFont="1" applyFill="1" applyBorder="1" applyAlignment="1">
      <alignment horizontal="center" vertical="center"/>
    </xf>
    <xf numFmtId="165" fontId="28" fillId="26" borderId="13" xfId="43" applyNumberFormat="1" applyFont="1" applyFill="1" applyBorder="1" applyAlignment="1">
      <alignment horizontal="center"/>
    </xf>
    <xf numFmtId="165" fontId="28" fillId="26" borderId="14" xfId="43" applyNumberFormat="1" applyFont="1" applyFill="1" applyBorder="1" applyAlignment="1">
      <alignment horizontal="center"/>
    </xf>
    <xf numFmtId="0" fontId="29" fillId="26" borderId="15" xfId="0" applyFont="1" applyFill="1" applyBorder="1" applyAlignment="1">
      <alignment horizontal="center" vertical="center" wrapText="1"/>
    </xf>
    <xf numFmtId="0" fontId="0" fillId="0" borderId="20" xfId="0" applyBorder="1"/>
    <xf numFmtId="0" fontId="28" fillId="26" borderId="15" xfId="0" applyFont="1" applyFill="1" applyBorder="1" applyAlignment="1">
      <alignment horizontal="center" vertical="center" wrapText="1"/>
    </xf>
    <xf numFmtId="0" fontId="28" fillId="26" borderId="20" xfId="0" applyFont="1" applyFill="1" applyBorder="1" applyAlignment="1">
      <alignment horizontal="center" vertical="center" wrapText="1"/>
    </xf>
    <xf numFmtId="0" fontId="28" fillId="26" borderId="18" xfId="0" applyFont="1" applyFill="1" applyBorder="1" applyAlignment="1">
      <alignment horizontal="center" vertical="center" wrapText="1"/>
    </xf>
    <xf numFmtId="0" fontId="28" fillId="26" borderId="17" xfId="0" applyFont="1" applyFill="1" applyBorder="1" applyAlignment="1">
      <alignment horizontal="center" vertical="center" wrapText="1"/>
    </xf>
    <xf numFmtId="0" fontId="26" fillId="0" borderId="0" xfId="0" applyFont="1" applyAlignment="1"/>
    <xf numFmtId="165" fontId="28" fillId="26" borderId="16" xfId="43" applyNumberFormat="1" applyFont="1" applyFill="1" applyBorder="1" applyAlignment="1">
      <alignment horizontal="center"/>
    </xf>
    <xf numFmtId="165" fontId="28" fillId="26" borderId="11" xfId="43" applyNumberFormat="1" applyFont="1" applyFill="1" applyBorder="1" applyAlignment="1">
      <alignment horizontal="center"/>
    </xf>
    <xf numFmtId="165" fontId="28" fillId="26" borderId="17" xfId="43" applyNumberFormat="1" applyFont="1" applyFill="1" applyBorder="1" applyAlignment="1">
      <alignment horizontal="center"/>
    </xf>
  </cellXfs>
  <cellStyles count="46">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3"/>
    <cellStyle name="Comma 4" xfId="44"/>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 3" xfId="45"/>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en-PH"/>
              <a:t>NCAs CREDITED VS NCA UTILIZATION 
JANUARY-APRIL 2019</a:t>
            </a:r>
          </a:p>
        </c:rich>
      </c:tx>
      <c:layout>
        <c:manualLayout>
          <c:xMode val="edge"/>
          <c:yMode val="edge"/>
          <c:x val="0.32692326878666145"/>
          <c:y val="3.3794213520985626E-2"/>
        </c:manualLayout>
      </c:layout>
      <c:overlay val="0"/>
      <c:spPr>
        <a:solidFill>
          <a:srgbClr val="FFFFFF"/>
        </a:solidFill>
        <a:ln w="25400">
          <a:noFill/>
        </a:ln>
      </c:spPr>
    </c:title>
    <c:autoTitleDeleted val="0"/>
    <c:plotArea>
      <c:layout>
        <c:manualLayout>
          <c:layoutTarget val="inner"/>
          <c:xMode val="edge"/>
          <c:yMode val="edge"/>
          <c:x val="0.30889441205210294"/>
          <c:y val="0.1597544639173866"/>
          <c:w val="0.62139459545111753"/>
          <c:h val="0.56374892555462386"/>
        </c:manualLayout>
      </c:layout>
      <c:barChart>
        <c:barDir val="col"/>
        <c:grouping val="clustered"/>
        <c:varyColors val="0"/>
        <c:ser>
          <c:idx val="0"/>
          <c:order val="0"/>
          <c:tx>
            <c:strRef>
              <c:f>Graph!$A$5</c:f>
              <c:strCache>
                <c:ptCount val="1"/>
                <c:pt idx="0">
                  <c:v>Monthly NCA Credited</c:v>
                </c:pt>
              </c:strCache>
            </c:strRef>
          </c:tx>
          <c:spPr>
            <a:solidFill>
              <a:srgbClr val="FFFF00"/>
            </a:solidFill>
            <a:ln w="12700">
              <a:solidFill>
                <a:srgbClr val="000000"/>
              </a:solidFill>
              <a:prstDash val="solid"/>
            </a:ln>
          </c:spPr>
          <c:invertIfNegative val="0"/>
          <c:cat>
            <c:strRef>
              <c:f>Graph!$B$4:$E$4</c:f>
              <c:strCache>
                <c:ptCount val="4"/>
                <c:pt idx="0">
                  <c:v>JAN</c:v>
                </c:pt>
                <c:pt idx="1">
                  <c:v>FEB</c:v>
                </c:pt>
                <c:pt idx="2">
                  <c:v>MAR</c:v>
                </c:pt>
                <c:pt idx="3">
                  <c:v>APR</c:v>
                </c:pt>
              </c:strCache>
            </c:strRef>
          </c:cat>
          <c:val>
            <c:numRef>
              <c:f>Graph!$B$5:$E$5</c:f>
              <c:numCache>
                <c:formatCode>_(* #,##0_);_(* \(#,##0\);_(* "-"_);_(@_)</c:formatCode>
                <c:ptCount val="4"/>
                <c:pt idx="0">
                  <c:v>211942.04800000001</c:v>
                </c:pt>
                <c:pt idx="1">
                  <c:v>229477.02799999999</c:v>
                </c:pt>
                <c:pt idx="2">
                  <c:v>180934.66399999999</c:v>
                </c:pt>
                <c:pt idx="3">
                  <c:v>238799.367</c:v>
                </c:pt>
              </c:numCache>
            </c:numRef>
          </c:val>
        </c:ser>
        <c:ser>
          <c:idx val="2"/>
          <c:order val="1"/>
          <c:tx>
            <c:strRef>
              <c:f>Graph!$A$6</c:f>
              <c:strCache>
                <c:ptCount val="1"/>
                <c:pt idx="0">
                  <c:v>Monthly NCA Utilized</c:v>
                </c:pt>
              </c:strCache>
            </c:strRef>
          </c:tx>
          <c:spPr>
            <a:solidFill>
              <a:srgbClr val="FF0000"/>
            </a:solidFill>
            <a:ln w="12700">
              <a:solidFill>
                <a:srgbClr val="000000"/>
              </a:solidFill>
              <a:prstDash val="solid"/>
            </a:ln>
          </c:spPr>
          <c:invertIfNegative val="0"/>
          <c:cat>
            <c:strRef>
              <c:f>Graph!$B$4:$E$4</c:f>
              <c:strCache>
                <c:ptCount val="4"/>
                <c:pt idx="0">
                  <c:v>JAN</c:v>
                </c:pt>
                <c:pt idx="1">
                  <c:v>FEB</c:v>
                </c:pt>
                <c:pt idx="2">
                  <c:v>MAR</c:v>
                </c:pt>
                <c:pt idx="3">
                  <c:v>APR</c:v>
                </c:pt>
              </c:strCache>
            </c:strRef>
          </c:cat>
          <c:val>
            <c:numRef>
              <c:f>Graph!$B$6:$E$6</c:f>
              <c:numCache>
                <c:formatCode>_(* #,##0_);_(* \(#,##0\);_(* "-"_);_(@_)</c:formatCode>
                <c:ptCount val="4"/>
                <c:pt idx="0">
                  <c:v>126996.966</c:v>
                </c:pt>
                <c:pt idx="1">
                  <c:v>240393.27</c:v>
                </c:pt>
                <c:pt idx="2">
                  <c:v>247222.25</c:v>
                </c:pt>
                <c:pt idx="3">
                  <c:v>171139.606</c:v>
                </c:pt>
              </c:numCache>
            </c:numRef>
          </c:val>
        </c:ser>
        <c:dLbls>
          <c:showLegendKey val="0"/>
          <c:showVal val="0"/>
          <c:showCatName val="0"/>
          <c:showSerName val="0"/>
          <c:showPercent val="0"/>
          <c:showBubbleSize val="0"/>
        </c:dLbls>
        <c:gapWidth val="150"/>
        <c:axId val="160564208"/>
        <c:axId val="160564768"/>
      </c:barChart>
      <c:lineChart>
        <c:grouping val="standard"/>
        <c:varyColors val="0"/>
        <c:ser>
          <c:idx val="4"/>
          <c:order val="3"/>
          <c:tx>
            <c:strRef>
              <c:f>Graph!$A$7</c:f>
              <c:strCache>
                <c:ptCount val="1"/>
                <c:pt idx="0">
                  <c:v>NCA Utilized / NCAs Credited - Cumulative</c:v>
                </c:pt>
              </c:strCache>
            </c:strRef>
          </c:tx>
          <c:spPr>
            <a:ln w="38100">
              <a:solidFill>
                <a:srgbClr val="00FF00"/>
              </a:solidFill>
              <a:prstDash val="solid"/>
            </a:ln>
          </c:spPr>
          <c:marker>
            <c:symbol val="triangle"/>
            <c:size val="9"/>
            <c:spPr>
              <a:solidFill>
                <a:srgbClr val="00FF00"/>
              </a:solidFill>
              <a:ln>
                <a:solidFill>
                  <a:srgbClr val="00FF00"/>
                </a:solidFill>
                <a:prstDash val="solid"/>
              </a:ln>
            </c:spPr>
          </c:marker>
          <c:cat>
            <c:strRef>
              <c:f>Graph!$B$4:$E$4</c:f>
              <c:strCache>
                <c:ptCount val="4"/>
                <c:pt idx="0">
                  <c:v>JAN</c:v>
                </c:pt>
                <c:pt idx="1">
                  <c:v>FEB</c:v>
                </c:pt>
                <c:pt idx="2">
                  <c:v>MAR</c:v>
                </c:pt>
                <c:pt idx="3">
                  <c:v>APR</c:v>
                </c:pt>
              </c:strCache>
            </c:strRef>
          </c:cat>
          <c:val>
            <c:numRef>
              <c:f>Graph!$B$7:$E$7</c:f>
              <c:numCache>
                <c:formatCode>_(* #,##0_);_(* \(#,##0\);_(* "-"??_);_(@_)</c:formatCode>
                <c:ptCount val="4"/>
                <c:pt idx="0">
                  <c:v>59.920609052527418</c:v>
                </c:pt>
                <c:pt idx="1">
                  <c:v>83.229351873320496</c:v>
                </c:pt>
                <c:pt idx="2">
                  <c:v>98.75613280640043</c:v>
                </c:pt>
                <c:pt idx="3">
                  <c:v>91.244180113026061</c:v>
                </c:pt>
              </c:numCache>
            </c:numRef>
          </c:val>
          <c:smooth val="0"/>
        </c:ser>
        <c:dLbls>
          <c:showLegendKey val="0"/>
          <c:showVal val="0"/>
          <c:showCatName val="0"/>
          <c:showSerName val="0"/>
          <c:showPercent val="0"/>
          <c:showBubbleSize val="0"/>
        </c:dLbls>
        <c:marker val="1"/>
        <c:smooth val="0"/>
        <c:axId val="160565328"/>
        <c:axId val="160565888"/>
        <c:extLst>
          <c:ext xmlns:c15="http://schemas.microsoft.com/office/drawing/2012/chart" uri="{02D57815-91ED-43cb-92C2-25804820EDAC}">
            <c15:filteredLineSeries>
              <c15:ser>
                <c:idx val="3"/>
                <c:order val="2"/>
                <c:tx>
                  <c:strRef>
                    <c:extLst>
                      <c:ext uri="{02D57815-91ED-43cb-92C2-25804820EDAC}">
                        <c15:formulaRef>
                          <c15:sqref>Graph!#REF!</c15:sqref>
                        </c15:formulaRef>
                      </c:ext>
                    </c:extLst>
                    <c:strCache>
                      <c:ptCount val="1"/>
                      <c:pt idx="0">
                        <c:v>#REF!</c:v>
                      </c:pt>
                    </c:strCache>
                  </c:strRef>
                </c:tx>
                <c:spPr>
                  <a:ln w="38100">
                    <a:solidFill>
                      <a:srgbClr val="0000FF"/>
                    </a:solidFill>
                    <a:prstDash val="solid"/>
                  </a:ln>
                </c:spPr>
                <c:marker>
                  <c:symbol val="x"/>
                  <c:size val="8"/>
                  <c:spPr>
                    <a:solidFill>
                      <a:srgbClr val="0000FF"/>
                    </a:solidFill>
                    <a:ln>
                      <a:solidFill>
                        <a:srgbClr val="0000FF"/>
                      </a:solidFill>
                      <a:prstDash val="solid"/>
                    </a:ln>
                  </c:spPr>
                </c:marker>
                <c:cat>
                  <c:strRef>
                    <c:extLst>
                      <c:ext uri="{02D57815-91ED-43cb-92C2-25804820EDAC}">
                        <c15:formulaRef>
                          <c15:sqref>Graph!$B$4:$E$4</c15:sqref>
                        </c15:formulaRef>
                      </c:ext>
                    </c:extLst>
                    <c:strCache>
                      <c:ptCount val="4"/>
                      <c:pt idx="0">
                        <c:v>JAN</c:v>
                      </c:pt>
                      <c:pt idx="1">
                        <c:v>FEB</c:v>
                      </c:pt>
                      <c:pt idx="2">
                        <c:v>MAR</c:v>
                      </c:pt>
                      <c:pt idx="3">
                        <c:v>APR</c:v>
                      </c:pt>
                    </c:strCache>
                  </c:strRef>
                </c:cat>
                <c:val>
                  <c:numRef>
                    <c:extLst>
                      <c:ext uri="{02D57815-91ED-43cb-92C2-25804820EDAC}">
                        <c15:formulaRef>
                          <c15:sqref>Graph!#REF!</c15:sqref>
                        </c15:formulaRef>
                      </c:ext>
                    </c:extLst>
                    <c:numCache>
                      <c:formatCode>General</c:formatCode>
                      <c:ptCount val="1"/>
                      <c:pt idx="0">
                        <c:v>1</c:v>
                      </c:pt>
                    </c:numCache>
                  </c:numRef>
                </c:val>
                <c:smooth val="0"/>
              </c15:ser>
            </c15:filteredLineSeries>
          </c:ext>
        </c:extLst>
      </c:lineChart>
      <c:catAx>
        <c:axId val="16056420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en-PH"/>
                  <a:t>MONTHLY FLOW</a:t>
                </a:r>
              </a:p>
            </c:rich>
          </c:tx>
          <c:layout>
            <c:manualLayout>
              <c:xMode val="edge"/>
              <c:yMode val="edge"/>
              <c:x val="0.53125031177832482"/>
              <c:y val="0.9447018779730072"/>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60564768"/>
        <c:crossesAt val="0"/>
        <c:auto val="0"/>
        <c:lblAlgn val="ctr"/>
        <c:lblOffset val="100"/>
        <c:tickLblSkip val="1"/>
        <c:tickMarkSkip val="1"/>
        <c:noMultiLvlLbl val="0"/>
      </c:catAx>
      <c:valAx>
        <c:axId val="160564768"/>
        <c:scaling>
          <c:orientation val="minMax"/>
          <c:max val="290000"/>
          <c:min val="10000"/>
        </c:scaling>
        <c:delete val="0"/>
        <c:axPos val="l"/>
        <c:minorGridlines>
          <c:spPr>
            <a:ln w="3175">
              <a:solidFill>
                <a:srgbClr val="000000"/>
              </a:solidFill>
              <a:prstDash val="solid"/>
            </a:ln>
          </c:spPr>
        </c:minorGridlines>
        <c:title>
          <c:tx>
            <c:rich>
              <a:bodyPr/>
              <a:lstStyle/>
              <a:p>
                <a:pPr>
                  <a:defRPr sz="1000" b="1" i="0" u="none" strike="noStrike" baseline="0">
                    <a:solidFill>
                      <a:srgbClr val="000000"/>
                    </a:solidFill>
                    <a:latin typeface="Arial"/>
                    <a:ea typeface="Arial"/>
                    <a:cs typeface="Arial"/>
                  </a:defRPr>
                </a:pPr>
                <a:r>
                  <a:rPr lang="en-PH"/>
                  <a:t>LEVELS (P MIllion)</a:t>
                </a:r>
              </a:p>
            </c:rich>
          </c:tx>
          <c:layout>
            <c:manualLayout>
              <c:xMode val="edge"/>
              <c:yMode val="edge"/>
              <c:x val="9.8557750148920001E-2"/>
              <c:y val="0.33179773275149521"/>
            </c:manualLayout>
          </c:layout>
          <c:overlay val="0"/>
          <c:spPr>
            <a:noFill/>
            <a:ln w="25400">
              <a:noFill/>
            </a:ln>
          </c:spPr>
        </c:title>
        <c:numFmt formatCode="_(* #,##0_);_(* \(#,##0\);_(* &quot;-&quot;_);_(@_)"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60564208"/>
        <c:crosses val="autoZero"/>
        <c:crossBetween val="between"/>
        <c:majorUnit val="20000"/>
        <c:minorUnit val="10000"/>
      </c:valAx>
      <c:catAx>
        <c:axId val="160565328"/>
        <c:scaling>
          <c:orientation val="minMax"/>
        </c:scaling>
        <c:delete val="1"/>
        <c:axPos val="b"/>
        <c:numFmt formatCode="General" sourceLinked="1"/>
        <c:majorTickMark val="out"/>
        <c:minorTickMark val="none"/>
        <c:tickLblPos val="nextTo"/>
        <c:crossAx val="160565888"/>
        <c:crossesAt val="85"/>
        <c:auto val="0"/>
        <c:lblAlgn val="ctr"/>
        <c:lblOffset val="100"/>
        <c:noMultiLvlLbl val="0"/>
      </c:catAx>
      <c:valAx>
        <c:axId val="160565888"/>
        <c:scaling>
          <c:orientation val="minMax"/>
          <c:max val="150"/>
          <c:min val="10"/>
        </c:scaling>
        <c:delete val="0"/>
        <c:axPos val="r"/>
        <c:title>
          <c:tx>
            <c:rich>
              <a:bodyPr rot="5400000" vert="horz"/>
              <a:lstStyle/>
              <a:p>
                <a:pPr algn="ctr">
                  <a:defRPr sz="1000" b="1" i="0" u="none" strike="noStrike" baseline="0">
                    <a:solidFill>
                      <a:srgbClr val="000000"/>
                    </a:solidFill>
                    <a:latin typeface="Arial"/>
                    <a:ea typeface="Arial"/>
                    <a:cs typeface="Arial"/>
                  </a:defRPr>
                </a:pPr>
                <a:r>
                  <a:rPr lang="en-PH"/>
                  <a:t>NCA UTILIZATION RATES (%)</a:t>
                </a:r>
              </a:p>
            </c:rich>
          </c:tx>
          <c:layout>
            <c:manualLayout>
              <c:xMode val="edge"/>
              <c:yMode val="edge"/>
              <c:x val="0.96754864475464142"/>
              <c:y val="0.2918591167721486"/>
            </c:manualLayout>
          </c:layout>
          <c:overlay val="0"/>
          <c:spPr>
            <a:noFill/>
            <a:ln w="25400">
              <a:noFill/>
            </a:ln>
          </c:spPr>
        </c:title>
        <c:numFmt formatCode="_(* #,##0_);_(* \(#,##0\);_(* &quot;-&quot;_);_(@_)"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60565328"/>
        <c:crosses val="max"/>
        <c:crossBetween val="between"/>
        <c:majorUnit val="10"/>
        <c:minorUnit val="1"/>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Cambria"/>
                <a:ea typeface="Cambria"/>
                <a:cs typeface="Cambria"/>
              </a:defRPr>
            </a:pPr>
            <a:endParaRPr lang="en-US"/>
          </a:p>
        </c:txPr>
      </c:dTable>
      <c:spPr>
        <a:solidFill>
          <a:srgbClr val="FFFFFF"/>
        </a:solidFill>
        <a:ln w="12700">
          <a:solidFill>
            <a:srgbClr val="FFFFFF"/>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123825</xdr:colOff>
      <xdr:row>9</xdr:row>
      <xdr:rowOff>9525</xdr:rowOff>
    </xdr:from>
    <xdr:to>
      <xdr:col>8</xdr:col>
      <xdr:colOff>485775</xdr:colOff>
      <xdr:row>47</xdr:row>
      <xdr:rowOff>57150</xdr:rowOff>
    </xdr:to>
    <xdr:graphicFrame macro="">
      <xdr:nvGraphicFramePr>
        <xdr:cNvPr id="10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arasigan/Desktop/CPD/Bank%20Report%20Worksheet/CY%202019/CY%202019%20Consolidated%20Bank%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 of mo end by agcy_LBP"/>
      <sheetName val="as of mo end by agcy_DBP"/>
      <sheetName val="as of mo end by agcy_PVB"/>
      <sheetName val="as of Jan_all banks"/>
      <sheetName val="as of Feb_all banks"/>
      <sheetName val="as of Mar_all banks"/>
      <sheetName val="as of Apr_all banks"/>
      <sheetName val="as of May_all banks"/>
      <sheetName val="as of June_all banks"/>
      <sheetName val="as of July_all banks"/>
      <sheetName val="as of Aug_all banks"/>
      <sheetName val="as of Sept_all banks"/>
      <sheetName val="as of Oct_all banks"/>
      <sheetName val="as of Nov_all banks"/>
      <sheetName val="as of Dec_all banks"/>
      <sheetName val="ncarel_conso"/>
      <sheetName val="neg_ck"/>
      <sheetName val="nego+ADA"/>
      <sheetName val="out_ck"/>
      <sheetName val="nca_util"/>
      <sheetName val="book_bal"/>
      <sheetName val="bank_bal"/>
      <sheetName val="legend"/>
      <sheetName val="Sheet1"/>
    </sheetNames>
    <sheetDataSet>
      <sheetData sheetId="0"/>
      <sheetData sheetId="1"/>
      <sheetData sheetId="2"/>
      <sheetData sheetId="3"/>
      <sheetData sheetId="4"/>
      <sheetData sheetId="5"/>
      <sheetData sheetId="6">
        <row r="183">
          <cell r="B183">
            <v>22370934.517000001</v>
          </cell>
          <cell r="F183">
            <v>71261.299599999998</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
  <sheetViews>
    <sheetView view="pageBreakPreview" zoomScaleNormal="100" zoomScaleSheetLayoutView="100" workbookViewId="0">
      <pane xSplit="2" ySplit="6" topLeftCell="C61" activePane="bottomRight" state="frozen"/>
      <selection pane="topRight" activeCell="C1" sqref="C1"/>
      <selection pane="bottomLeft" activeCell="A7" sqref="A7"/>
      <selection pane="bottomRight" activeCell="A66" sqref="A66:XFD76"/>
    </sheetView>
  </sheetViews>
  <sheetFormatPr defaultRowHeight="12.75" x14ac:dyDescent="0.2"/>
  <cols>
    <col min="1" max="1" width="2.140625" style="8" customWidth="1"/>
    <col min="2" max="2" width="44.42578125" style="8" customWidth="1"/>
    <col min="3" max="11" width="14.28515625" style="7" customWidth="1"/>
    <col min="12" max="14" width="12.140625" style="7" customWidth="1"/>
    <col min="15" max="16384" width="9.140625" style="7"/>
  </cols>
  <sheetData>
    <row r="1" spans="1:15" ht="14.25" x14ac:dyDescent="0.2">
      <c r="A1" s="6" t="s">
        <v>11</v>
      </c>
      <c r="B1" s="6"/>
      <c r="C1" s="6"/>
      <c r="D1" s="6"/>
      <c r="E1" s="6"/>
      <c r="F1" s="6"/>
      <c r="G1" s="6"/>
      <c r="H1" s="6"/>
      <c r="I1" s="6"/>
      <c r="J1" s="6"/>
      <c r="K1" s="6"/>
      <c r="L1" s="6"/>
      <c r="M1" s="6"/>
      <c r="N1" s="6"/>
      <c r="O1" s="6"/>
    </row>
    <row r="2" spans="1:15" x14ac:dyDescent="0.2">
      <c r="A2" s="8" t="s">
        <v>74</v>
      </c>
    </row>
    <row r="3" spans="1:15" x14ac:dyDescent="0.2">
      <c r="A3" s="8" t="s">
        <v>12</v>
      </c>
    </row>
    <row r="5" spans="1:15" s="9" customFormat="1" ht="21" customHeight="1" x14ac:dyDescent="0.2">
      <c r="A5" s="109" t="s">
        <v>13</v>
      </c>
      <c r="B5" s="109"/>
      <c r="C5" s="110" t="s">
        <v>14</v>
      </c>
      <c r="D5" s="110"/>
      <c r="E5" s="110"/>
      <c r="F5" s="110" t="s">
        <v>15</v>
      </c>
      <c r="G5" s="110"/>
      <c r="H5" s="110"/>
      <c r="I5" s="110" t="s">
        <v>16</v>
      </c>
      <c r="J5" s="110"/>
      <c r="K5" s="110"/>
      <c r="L5" s="110" t="s">
        <v>17</v>
      </c>
      <c r="M5" s="110"/>
      <c r="N5" s="110"/>
    </row>
    <row r="6" spans="1:15" s="9" customFormat="1" ht="25.5" x14ac:dyDescent="0.2">
      <c r="A6" s="109"/>
      <c r="B6" s="109"/>
      <c r="C6" s="10" t="s">
        <v>18</v>
      </c>
      <c r="D6" s="10" t="s">
        <v>19</v>
      </c>
      <c r="E6" s="10" t="s">
        <v>20</v>
      </c>
      <c r="F6" s="10" t="s">
        <v>18</v>
      </c>
      <c r="G6" s="10" t="s">
        <v>19</v>
      </c>
      <c r="H6" s="10" t="s">
        <v>20</v>
      </c>
      <c r="I6" s="10" t="s">
        <v>18</v>
      </c>
      <c r="J6" s="10" t="s">
        <v>19</v>
      </c>
      <c r="K6" s="10" t="s">
        <v>20</v>
      </c>
      <c r="L6" s="10" t="s">
        <v>18</v>
      </c>
      <c r="M6" s="10" t="s">
        <v>19</v>
      </c>
      <c r="N6" s="10" t="s">
        <v>20</v>
      </c>
    </row>
    <row r="7" spans="1:15" x14ac:dyDescent="0.2">
      <c r="A7" s="11"/>
      <c r="B7" s="11"/>
      <c r="C7" s="12"/>
      <c r="D7" s="12"/>
      <c r="E7" s="12"/>
      <c r="F7" s="12"/>
      <c r="G7" s="12"/>
      <c r="H7" s="12"/>
      <c r="I7" s="12"/>
      <c r="J7" s="12"/>
      <c r="K7" s="12"/>
      <c r="L7" s="13"/>
      <c r="M7" s="13"/>
      <c r="N7" s="13"/>
    </row>
    <row r="8" spans="1:15" s="16" customFormat="1" x14ac:dyDescent="0.2">
      <c r="A8" s="14" t="s">
        <v>21</v>
      </c>
      <c r="B8" s="14"/>
      <c r="C8" s="15">
        <f t="shared" ref="C8:K8" si="0">+C10+C48</f>
        <v>622353741.20138001</v>
      </c>
      <c r="D8" s="15">
        <f t="shared" si="0"/>
        <v>238799367.52330992</v>
      </c>
      <c r="E8" s="15">
        <f t="shared" si="0"/>
        <v>861153108.72468996</v>
      </c>
      <c r="F8" s="15">
        <f t="shared" si="0"/>
        <v>614612487.52819002</v>
      </c>
      <c r="G8" s="15">
        <f t="shared" si="0"/>
        <v>171139606.65789005</v>
      </c>
      <c r="H8" s="15">
        <f t="shared" si="0"/>
        <v>785752094.18607986</v>
      </c>
      <c r="I8" s="15">
        <f>+I10+I48</f>
        <v>7741253.6731899818</v>
      </c>
      <c r="J8" s="15">
        <f t="shared" si="0"/>
        <v>67659760.865419939</v>
      </c>
      <c r="K8" s="15">
        <f t="shared" si="0"/>
        <v>75401014.538609922</v>
      </c>
      <c r="L8" s="26">
        <f>+F8/C8*100</f>
        <v>98.756132861313489</v>
      </c>
      <c r="M8" s="26">
        <f>((F8+G8)/(D8+C8))*100</f>
        <v>91.244180184140106</v>
      </c>
      <c r="N8" s="26">
        <f>+H8/E8*100</f>
        <v>91.244180184140077</v>
      </c>
    </row>
    <row r="9" spans="1:15" x14ac:dyDescent="0.2">
      <c r="C9" s="12"/>
      <c r="D9" s="12"/>
      <c r="E9" s="12"/>
      <c r="F9" s="12"/>
      <c r="G9" s="12"/>
      <c r="H9" s="12"/>
      <c r="I9" s="12"/>
      <c r="J9" s="12"/>
      <c r="K9" s="12"/>
      <c r="L9" s="27"/>
      <c r="M9" s="27"/>
      <c r="N9" s="27"/>
    </row>
    <row r="10" spans="1:15" ht="15" x14ac:dyDescent="0.35">
      <c r="A10" s="8" t="s">
        <v>22</v>
      </c>
      <c r="C10" s="17">
        <f t="shared" ref="C10:K10" si="1">SUM(C12:C46)</f>
        <v>463017072.56338006</v>
      </c>
      <c r="D10" s="17">
        <f t="shared" si="1"/>
        <v>185560434.47530991</v>
      </c>
      <c r="E10" s="17">
        <f t="shared" si="1"/>
        <v>648577507.03868997</v>
      </c>
      <c r="F10" s="17">
        <f t="shared" si="1"/>
        <v>455280081.56370002</v>
      </c>
      <c r="G10" s="17">
        <f t="shared" si="1"/>
        <v>117935055.63178</v>
      </c>
      <c r="H10" s="17">
        <f t="shared" si="1"/>
        <v>573215137.19547987</v>
      </c>
      <c r="I10" s="17">
        <f t="shared" si="1"/>
        <v>7736990.9996799966</v>
      </c>
      <c r="J10" s="17">
        <f t="shared" si="1"/>
        <v>67625378.843529969</v>
      </c>
      <c r="K10" s="17">
        <f t="shared" si="1"/>
        <v>75362369.843209967</v>
      </c>
      <c r="L10" s="27">
        <f>+F10/C10*100</f>
        <v>98.329005244483511</v>
      </c>
      <c r="M10" s="27">
        <f>((F10+G10)/(D10+C10))*100</f>
        <v>88.380360246024637</v>
      </c>
      <c r="N10" s="27">
        <f>+H10/E10*100</f>
        <v>88.380360246024608</v>
      </c>
    </row>
    <row r="11" spans="1:15" x14ac:dyDescent="0.2">
      <c r="C11" s="12"/>
      <c r="D11" s="12"/>
      <c r="E11" s="12"/>
      <c r="F11" s="12"/>
      <c r="G11" s="12"/>
      <c r="H11" s="12"/>
      <c r="I11" s="12"/>
      <c r="J11" s="12"/>
      <c r="K11" s="12"/>
      <c r="L11" s="27"/>
      <c r="M11" s="27"/>
      <c r="N11" s="27"/>
    </row>
    <row r="12" spans="1:15" x14ac:dyDescent="0.2">
      <c r="B12" s="5" t="s">
        <v>23</v>
      </c>
      <c r="C12" s="12">
        <v>3574118.8149999999</v>
      </c>
      <c r="D12" s="12">
        <v>1524527.861</v>
      </c>
      <c r="E12" s="12">
        <f>SUM(C12:D12)</f>
        <v>5098646.676</v>
      </c>
      <c r="F12" s="12">
        <v>3554494.5268000001</v>
      </c>
      <c r="G12" s="12">
        <v>1096586.1282099998</v>
      </c>
      <c r="H12" s="12">
        <f t="shared" ref="H12:H46" si="2">SUM(F12:G12)</f>
        <v>4651080.6550099999</v>
      </c>
      <c r="I12" s="12">
        <f>+C12-F12</f>
        <v>19624.288199999835</v>
      </c>
      <c r="J12" s="12">
        <f t="shared" ref="J12:J46" si="3">+D12-G12</f>
        <v>427941.73279000027</v>
      </c>
      <c r="K12" s="12">
        <f t="shared" ref="K12:K46" si="4">SUM(I12:J12)</f>
        <v>447566.02099000011</v>
      </c>
      <c r="L12" s="27">
        <f t="shared" ref="L12:N46" si="5">+F12/C12*100</f>
        <v>99.450933524715524</v>
      </c>
      <c r="M12" s="27">
        <f t="shared" ref="M12:M46" si="6">((F12+G12)/(D12+C12))*100</f>
        <v>91.22186632196437</v>
      </c>
      <c r="N12" s="27">
        <f t="shared" si="5"/>
        <v>91.22186632196437</v>
      </c>
    </row>
    <row r="13" spans="1:15" x14ac:dyDescent="0.2">
      <c r="B13" s="5" t="s">
        <v>24</v>
      </c>
      <c r="C13" s="12">
        <v>1363837</v>
      </c>
      <c r="D13" s="12">
        <v>469237.30899999989</v>
      </c>
      <c r="E13" s="12">
        <f t="shared" ref="E13:E46" si="7">SUM(C13:D13)</f>
        <v>1833074.3089999999</v>
      </c>
      <c r="F13" s="12">
        <v>1132968.4925599999</v>
      </c>
      <c r="G13" s="12">
        <v>458844.1799300001</v>
      </c>
      <c r="H13" s="12">
        <f t="shared" si="2"/>
        <v>1591812.67249</v>
      </c>
      <c r="I13" s="12">
        <f>+C13-F13</f>
        <v>230868.50744000007</v>
      </c>
      <c r="J13" s="12">
        <f t="shared" si="3"/>
        <v>10393.129069999792</v>
      </c>
      <c r="K13" s="12">
        <f t="shared" si="4"/>
        <v>241261.63650999987</v>
      </c>
      <c r="L13" s="27">
        <f t="shared" si="5"/>
        <v>83.072133441166358</v>
      </c>
      <c r="M13" s="27">
        <f t="shared" si="6"/>
        <v>86.83841482445871</v>
      </c>
      <c r="N13" s="27">
        <f t="shared" si="5"/>
        <v>86.83841482445871</v>
      </c>
    </row>
    <row r="14" spans="1:15" x14ac:dyDescent="0.2">
      <c r="B14" s="5" t="s">
        <v>25</v>
      </c>
      <c r="C14" s="12">
        <v>122537.55499999999</v>
      </c>
      <c r="D14" s="12">
        <v>36599</v>
      </c>
      <c r="E14" s="12">
        <f t="shared" si="7"/>
        <v>159136.55499999999</v>
      </c>
      <c r="F14" s="12">
        <v>122516.85577000002</v>
      </c>
      <c r="G14" s="12">
        <v>20436.415969999987</v>
      </c>
      <c r="H14" s="12">
        <f t="shared" si="2"/>
        <v>142953.27174</v>
      </c>
      <c r="I14" s="12">
        <f>+C14-F14</f>
        <v>20.699229999969248</v>
      </c>
      <c r="J14" s="12">
        <f t="shared" si="3"/>
        <v>16162.584030000013</v>
      </c>
      <c r="K14" s="12">
        <f t="shared" si="4"/>
        <v>16183.283259999982</v>
      </c>
      <c r="L14" s="27">
        <f t="shared" si="5"/>
        <v>99.983107848038941</v>
      </c>
      <c r="M14" s="27">
        <f t="shared" si="6"/>
        <v>89.830568306571678</v>
      </c>
      <c r="N14" s="27">
        <f t="shared" si="5"/>
        <v>89.830568306571678</v>
      </c>
    </row>
    <row r="15" spans="1:15" x14ac:dyDescent="0.2">
      <c r="B15" s="5" t="s">
        <v>26</v>
      </c>
      <c r="C15" s="12">
        <v>1521088.3640000001</v>
      </c>
      <c r="D15" s="12">
        <v>668297.28848999972</v>
      </c>
      <c r="E15" s="12">
        <f t="shared" si="7"/>
        <v>2189385.6524899998</v>
      </c>
      <c r="F15" s="12">
        <v>1507395.3011799997</v>
      </c>
      <c r="G15" s="12">
        <v>543606.20217000041</v>
      </c>
      <c r="H15" s="12">
        <f t="shared" si="2"/>
        <v>2051001.5033500001</v>
      </c>
      <c r="I15" s="12">
        <f>+C15-F15</f>
        <v>13693.062820000341</v>
      </c>
      <c r="J15" s="12">
        <f t="shared" si="3"/>
        <v>124691.0863199993</v>
      </c>
      <c r="K15" s="12">
        <f t="shared" si="4"/>
        <v>138384.14913999964</v>
      </c>
      <c r="L15" s="27">
        <f t="shared" si="5"/>
        <v>99.099785183814575</v>
      </c>
      <c r="M15" s="27">
        <f t="shared" si="6"/>
        <v>93.679315976944736</v>
      </c>
      <c r="N15" s="27">
        <f t="shared" si="5"/>
        <v>93.679315976944736</v>
      </c>
    </row>
    <row r="16" spans="1:15" x14ac:dyDescent="0.2">
      <c r="B16" s="5" t="s">
        <v>27</v>
      </c>
      <c r="C16" s="12">
        <v>7063936.6050000004</v>
      </c>
      <c r="D16" s="12">
        <v>2780107.0409299992</v>
      </c>
      <c r="E16" s="12">
        <f t="shared" si="7"/>
        <v>9844043.6459299996</v>
      </c>
      <c r="F16" s="12">
        <v>6701675.8947699992</v>
      </c>
      <c r="G16" s="12">
        <v>1482639.570530002</v>
      </c>
      <c r="H16" s="12">
        <f t="shared" si="2"/>
        <v>8184315.4653000012</v>
      </c>
      <c r="I16" s="12">
        <f t="shared" ref="I16:I46" si="8">+C16-F16</f>
        <v>362260.71023000125</v>
      </c>
      <c r="J16" s="12">
        <f t="shared" si="3"/>
        <v>1297467.4703999972</v>
      </c>
      <c r="K16" s="12">
        <f t="shared" si="4"/>
        <v>1659728.1806299984</v>
      </c>
      <c r="L16" s="27">
        <f t="shared" si="5"/>
        <v>94.871687976735444</v>
      </c>
      <c r="M16" s="27">
        <f t="shared" si="6"/>
        <v>83.139772228496682</v>
      </c>
      <c r="N16" s="27">
        <f t="shared" si="5"/>
        <v>83.139772228496682</v>
      </c>
    </row>
    <row r="17" spans="2:14" x14ac:dyDescent="0.2">
      <c r="B17" s="5" t="s">
        <v>320</v>
      </c>
      <c r="C17" s="12">
        <v>945383.16599999997</v>
      </c>
      <c r="D17" s="12">
        <v>417802.59199999971</v>
      </c>
      <c r="E17" s="12">
        <f t="shared" si="7"/>
        <v>1363185.7579999997</v>
      </c>
      <c r="F17" s="12">
        <v>881215.90165000013</v>
      </c>
      <c r="G17" s="12">
        <v>252352.93014999968</v>
      </c>
      <c r="H17" s="12">
        <f t="shared" si="2"/>
        <v>1133568.8317999998</v>
      </c>
      <c r="I17" s="12">
        <f t="shared" si="8"/>
        <v>64167.264349999838</v>
      </c>
      <c r="J17" s="12">
        <f t="shared" si="3"/>
        <v>165449.66185000003</v>
      </c>
      <c r="K17" s="12">
        <f t="shared" si="4"/>
        <v>229616.92619999987</v>
      </c>
      <c r="L17" s="27">
        <f t="shared" si="5"/>
        <v>93.212565374789008</v>
      </c>
      <c r="M17" s="27">
        <f t="shared" si="6"/>
        <v>83.155859364545975</v>
      </c>
      <c r="N17" s="27">
        <f t="shared" si="5"/>
        <v>83.155859364545975</v>
      </c>
    </row>
    <row r="18" spans="2:14" x14ac:dyDescent="0.2">
      <c r="B18" s="5" t="s">
        <v>28</v>
      </c>
      <c r="C18" s="12">
        <v>95472075.252349988</v>
      </c>
      <c r="D18" s="12">
        <v>71896907.935970023</v>
      </c>
      <c r="E18" s="12">
        <f t="shared" si="7"/>
        <v>167368983.18832001</v>
      </c>
      <c r="F18" s="12">
        <v>95132621.913390011</v>
      </c>
      <c r="G18" s="12">
        <v>34179039.285099998</v>
      </c>
      <c r="H18" s="12">
        <f t="shared" si="2"/>
        <v>129311661.19849001</v>
      </c>
      <c r="I18" s="12">
        <f t="shared" si="8"/>
        <v>339453.33895997703</v>
      </c>
      <c r="J18" s="12">
        <f t="shared" si="3"/>
        <v>37717868.650870025</v>
      </c>
      <c r="K18" s="12">
        <f t="shared" si="4"/>
        <v>38057321.989830002</v>
      </c>
      <c r="L18" s="27">
        <f t="shared" si="5"/>
        <v>99.644447511942374</v>
      </c>
      <c r="M18" s="27">
        <f t="shared" si="6"/>
        <v>77.261424868066072</v>
      </c>
      <c r="N18" s="27">
        <f t="shared" si="5"/>
        <v>77.261424868066072</v>
      </c>
    </row>
    <row r="19" spans="2:14" x14ac:dyDescent="0.2">
      <c r="B19" s="5" t="s">
        <v>29</v>
      </c>
      <c r="C19" s="12">
        <v>11838386.620640002</v>
      </c>
      <c r="D19" s="12">
        <v>5887082.2399399951</v>
      </c>
      <c r="E19" s="12">
        <f t="shared" si="7"/>
        <v>17725468.860579997</v>
      </c>
      <c r="F19" s="12">
        <v>11641790.60139</v>
      </c>
      <c r="G19" s="12">
        <v>4444000.6282800026</v>
      </c>
      <c r="H19" s="12">
        <f t="shared" si="2"/>
        <v>16085791.229670003</v>
      </c>
      <c r="I19" s="12">
        <f t="shared" si="8"/>
        <v>196596.01925000176</v>
      </c>
      <c r="J19" s="12">
        <f t="shared" si="3"/>
        <v>1443081.6116599925</v>
      </c>
      <c r="K19" s="12">
        <f t="shared" si="4"/>
        <v>1639677.6309099942</v>
      </c>
      <c r="L19" s="27">
        <f t="shared" si="5"/>
        <v>98.339334357375691</v>
      </c>
      <c r="M19" s="27">
        <f t="shared" si="6"/>
        <v>90.749595151434875</v>
      </c>
      <c r="N19" s="27">
        <f t="shared" si="5"/>
        <v>90.749595151434875</v>
      </c>
    </row>
    <row r="20" spans="2:14" x14ac:dyDescent="0.2">
      <c r="B20" s="5" t="s">
        <v>30</v>
      </c>
      <c r="C20" s="12">
        <v>494075.43099999998</v>
      </c>
      <c r="D20" s="12">
        <v>124756.82400000002</v>
      </c>
      <c r="E20" s="12">
        <f t="shared" si="7"/>
        <v>618832.255</v>
      </c>
      <c r="F20" s="12">
        <v>360798.80075000005</v>
      </c>
      <c r="G20" s="12">
        <v>55908.586769999994</v>
      </c>
      <c r="H20" s="12">
        <f t="shared" si="2"/>
        <v>416707.38752000005</v>
      </c>
      <c r="I20" s="12">
        <f t="shared" si="8"/>
        <v>133276.63024999993</v>
      </c>
      <c r="J20" s="12">
        <f t="shared" si="3"/>
        <v>68848.237230000028</v>
      </c>
      <c r="K20" s="12">
        <f t="shared" si="4"/>
        <v>202124.86747999996</v>
      </c>
      <c r="L20" s="27">
        <f t="shared" si="5"/>
        <v>73.025043973498057</v>
      </c>
      <c r="M20" s="27">
        <f t="shared" si="6"/>
        <v>67.337696791515839</v>
      </c>
      <c r="N20" s="27">
        <f t="shared" si="5"/>
        <v>67.337696791515839</v>
      </c>
    </row>
    <row r="21" spans="2:14" x14ac:dyDescent="0.2">
      <c r="B21" s="5" t="s">
        <v>31</v>
      </c>
      <c r="C21" s="12">
        <v>4428148.5920000002</v>
      </c>
      <c r="D21" s="12">
        <v>2326256.6191800004</v>
      </c>
      <c r="E21" s="12">
        <f t="shared" si="7"/>
        <v>6754405.2111800006</v>
      </c>
      <c r="F21" s="12">
        <v>4165140.7653399999</v>
      </c>
      <c r="G21" s="12">
        <v>1142628.3185500004</v>
      </c>
      <c r="H21" s="12">
        <f t="shared" si="2"/>
        <v>5307769.0838900004</v>
      </c>
      <c r="I21" s="12">
        <f t="shared" si="8"/>
        <v>263007.82666000025</v>
      </c>
      <c r="J21" s="12">
        <f t="shared" si="3"/>
        <v>1183628.30063</v>
      </c>
      <c r="K21" s="12">
        <f t="shared" si="4"/>
        <v>1446636.1272900002</v>
      </c>
      <c r="L21" s="27">
        <f t="shared" si="5"/>
        <v>94.060546497126225</v>
      </c>
      <c r="M21" s="27">
        <f t="shared" si="6"/>
        <v>78.582331351759819</v>
      </c>
      <c r="N21" s="27">
        <f t="shared" si="5"/>
        <v>78.582331351759819</v>
      </c>
    </row>
    <row r="22" spans="2:14" x14ac:dyDescent="0.2">
      <c r="B22" s="5" t="s">
        <v>32</v>
      </c>
      <c r="C22" s="12">
        <v>4453131.8420000002</v>
      </c>
      <c r="D22" s="12">
        <v>2199357.5806399798</v>
      </c>
      <c r="E22" s="12">
        <f t="shared" si="7"/>
        <v>6652489.42263998</v>
      </c>
      <c r="F22" s="12">
        <v>4247622.1571199987</v>
      </c>
      <c r="G22" s="12">
        <v>1644517.9690999985</v>
      </c>
      <c r="H22" s="12">
        <f t="shared" si="2"/>
        <v>5892140.1262199972</v>
      </c>
      <c r="I22" s="12">
        <f t="shared" si="8"/>
        <v>205509.68488000147</v>
      </c>
      <c r="J22" s="12">
        <f t="shared" si="3"/>
        <v>554839.61153998133</v>
      </c>
      <c r="K22" s="12">
        <f t="shared" si="4"/>
        <v>760349.2964199828</v>
      </c>
      <c r="L22" s="27">
        <f t="shared" si="5"/>
        <v>95.385052763501776</v>
      </c>
      <c r="M22" s="27">
        <f t="shared" si="6"/>
        <v>88.570454635638569</v>
      </c>
      <c r="N22" s="27">
        <f t="shared" si="5"/>
        <v>88.570454635638569</v>
      </c>
    </row>
    <row r="23" spans="2:14" x14ac:dyDescent="0.2">
      <c r="B23" s="5" t="s">
        <v>33</v>
      </c>
      <c r="C23" s="12">
        <v>3833225.0410000002</v>
      </c>
      <c r="D23" s="12">
        <v>1076806.0350000001</v>
      </c>
      <c r="E23" s="12">
        <f t="shared" si="7"/>
        <v>4910031.0760000004</v>
      </c>
      <c r="F23" s="12">
        <v>2321226.0109999999</v>
      </c>
      <c r="G23" s="12">
        <v>481112.83248000033</v>
      </c>
      <c r="H23" s="12">
        <f t="shared" si="2"/>
        <v>2802338.8434800003</v>
      </c>
      <c r="I23" s="12">
        <f t="shared" si="8"/>
        <v>1511999.0300000003</v>
      </c>
      <c r="J23" s="12">
        <f t="shared" si="3"/>
        <v>595693.20251999982</v>
      </c>
      <c r="K23" s="12">
        <f t="shared" si="4"/>
        <v>2107692.2325200001</v>
      </c>
      <c r="L23" s="27">
        <f t="shared" si="5"/>
        <v>60.555432727592887</v>
      </c>
      <c r="M23" s="27">
        <f t="shared" si="6"/>
        <v>57.073749638321026</v>
      </c>
      <c r="N23" s="27">
        <f t="shared" si="5"/>
        <v>57.073749638321026</v>
      </c>
    </row>
    <row r="24" spans="2:14" x14ac:dyDescent="0.2">
      <c r="B24" s="5" t="s">
        <v>34</v>
      </c>
      <c r="C24" s="12">
        <v>16035769.19757</v>
      </c>
      <c r="D24" s="12">
        <v>6621207.3819899969</v>
      </c>
      <c r="E24" s="12">
        <f t="shared" si="7"/>
        <v>22656976.579559997</v>
      </c>
      <c r="F24" s="12">
        <v>15468969.843879998</v>
      </c>
      <c r="G24" s="12">
        <v>5530605.1131599993</v>
      </c>
      <c r="H24" s="12">
        <f t="shared" si="2"/>
        <v>20999574.957039997</v>
      </c>
      <c r="I24" s="12">
        <f t="shared" si="8"/>
        <v>566799.35369000211</v>
      </c>
      <c r="J24" s="12">
        <f t="shared" si="3"/>
        <v>1090602.2688299976</v>
      </c>
      <c r="K24" s="12">
        <f t="shared" si="4"/>
        <v>1657401.6225199997</v>
      </c>
      <c r="L24" s="27">
        <f t="shared" si="5"/>
        <v>96.465405889130068</v>
      </c>
      <c r="M24" s="27">
        <f t="shared" si="6"/>
        <v>92.684806745065771</v>
      </c>
      <c r="N24" s="27">
        <f t="shared" si="5"/>
        <v>92.684806745065771</v>
      </c>
    </row>
    <row r="25" spans="2:14" x14ac:dyDescent="0.2">
      <c r="B25" s="5" t="s">
        <v>35</v>
      </c>
      <c r="C25" s="12">
        <v>1183826.4790000001</v>
      </c>
      <c r="D25" s="12">
        <v>451824.27300000028</v>
      </c>
      <c r="E25" s="12">
        <f>SUM(C25:D25)</f>
        <v>1635650.7520000003</v>
      </c>
      <c r="F25" s="12">
        <v>1045854.29758</v>
      </c>
      <c r="G25" s="12">
        <v>125724.17946000001</v>
      </c>
      <c r="H25" s="12">
        <f>SUM(F25:G25)</f>
        <v>1171578.47704</v>
      </c>
      <c r="I25" s="12">
        <f>+C25-F25</f>
        <v>137972.18142000004</v>
      </c>
      <c r="J25" s="12">
        <f>+D25-G25</f>
        <v>326100.09354000026</v>
      </c>
      <c r="K25" s="12">
        <f>SUM(I25:J25)</f>
        <v>464072.2749600003</v>
      </c>
      <c r="L25" s="27">
        <f>+F25/C25*100</f>
        <v>88.345236074078386</v>
      </c>
      <c r="M25" s="27">
        <f t="shared" si="6"/>
        <v>71.627667190410079</v>
      </c>
      <c r="N25" s="27">
        <f>+H25/E25*100</f>
        <v>71.627667190410079</v>
      </c>
    </row>
    <row r="26" spans="2:14" x14ac:dyDescent="0.2">
      <c r="B26" s="5" t="s">
        <v>36</v>
      </c>
      <c r="C26" s="12">
        <v>50676152.602160007</v>
      </c>
      <c r="D26" s="12">
        <v>17350219.379900008</v>
      </c>
      <c r="E26" s="12">
        <f t="shared" si="7"/>
        <v>68026371.982060015</v>
      </c>
      <c r="F26" s="12">
        <v>50356490.875079989</v>
      </c>
      <c r="G26" s="12">
        <v>13955555.405970015</v>
      </c>
      <c r="H26" s="12">
        <f t="shared" si="2"/>
        <v>64312046.281050004</v>
      </c>
      <c r="I26" s="12">
        <f t="shared" si="8"/>
        <v>319661.72708001733</v>
      </c>
      <c r="J26" s="12">
        <f t="shared" si="3"/>
        <v>3394663.9739299938</v>
      </c>
      <c r="K26" s="12">
        <f t="shared" si="4"/>
        <v>3714325.7010100111</v>
      </c>
      <c r="L26" s="27">
        <f t="shared" si="5"/>
        <v>99.369206795177277</v>
      </c>
      <c r="M26" s="27">
        <f t="shared" si="6"/>
        <v>94.539873885984164</v>
      </c>
      <c r="N26" s="27">
        <f t="shared" si="5"/>
        <v>94.539873885984164</v>
      </c>
    </row>
    <row r="27" spans="2:14" x14ac:dyDescent="0.2">
      <c r="B27" s="5" t="s">
        <v>37</v>
      </c>
      <c r="C27" s="12">
        <v>4464703.1739999996</v>
      </c>
      <c r="D27" s="12">
        <v>1976055.733</v>
      </c>
      <c r="E27" s="12">
        <f t="shared" si="7"/>
        <v>6440758.9069999997</v>
      </c>
      <c r="F27" s="12">
        <v>4370479.5208900003</v>
      </c>
      <c r="G27" s="12">
        <v>1623787.3837599987</v>
      </c>
      <c r="H27" s="12">
        <f t="shared" si="2"/>
        <v>5994266.904649999</v>
      </c>
      <c r="I27" s="12">
        <f t="shared" si="8"/>
        <v>94223.653109999374</v>
      </c>
      <c r="J27" s="12">
        <f t="shared" si="3"/>
        <v>352268.34924000129</v>
      </c>
      <c r="K27" s="12">
        <f t="shared" si="4"/>
        <v>446492.00235000066</v>
      </c>
      <c r="L27" s="27">
        <f t="shared" si="5"/>
        <v>97.889587517067056</v>
      </c>
      <c r="M27" s="27">
        <f t="shared" si="6"/>
        <v>93.067711293078517</v>
      </c>
      <c r="N27" s="27">
        <f t="shared" si="5"/>
        <v>93.067711293078517</v>
      </c>
    </row>
    <row r="28" spans="2:14" x14ac:dyDescent="0.2">
      <c r="B28" s="8" t="s">
        <v>38</v>
      </c>
      <c r="C28" s="12">
        <v>2343006.9010000001</v>
      </c>
      <c r="D28" s="12">
        <v>1021143.9905500002</v>
      </c>
      <c r="E28" s="12">
        <f t="shared" si="7"/>
        <v>3364150.8915500003</v>
      </c>
      <c r="F28" s="12">
        <v>2086407.3112300001</v>
      </c>
      <c r="G28" s="12">
        <v>680288.04707000032</v>
      </c>
      <c r="H28" s="12">
        <f t="shared" si="2"/>
        <v>2766695.3583000004</v>
      </c>
      <c r="I28" s="12">
        <f t="shared" si="8"/>
        <v>256599.58976999996</v>
      </c>
      <c r="J28" s="12">
        <f t="shared" si="3"/>
        <v>340855.9434799999</v>
      </c>
      <c r="K28" s="12">
        <f t="shared" si="4"/>
        <v>597455.53324999986</v>
      </c>
      <c r="L28" s="27">
        <f t="shared" si="5"/>
        <v>89.048278532151031</v>
      </c>
      <c r="M28" s="27">
        <f t="shared" si="6"/>
        <v>82.240525098006884</v>
      </c>
      <c r="N28" s="27">
        <f t="shared" si="5"/>
        <v>82.240525098006884</v>
      </c>
    </row>
    <row r="29" spans="2:14" x14ac:dyDescent="0.2">
      <c r="B29" s="8" t="s">
        <v>39</v>
      </c>
      <c r="C29" s="12">
        <v>48096490.75592</v>
      </c>
      <c r="D29" s="12">
        <v>15375200.68936</v>
      </c>
      <c r="E29" s="12">
        <f t="shared" si="7"/>
        <v>63471691.445280001</v>
      </c>
      <c r="F29" s="12">
        <v>47977019.669589996</v>
      </c>
      <c r="G29" s="12">
        <v>13599167.672060005</v>
      </c>
      <c r="H29" s="12">
        <f t="shared" si="2"/>
        <v>61576187.341650002</v>
      </c>
      <c r="I29" s="12">
        <f t="shared" si="8"/>
        <v>119471.08633000404</v>
      </c>
      <c r="J29" s="12">
        <f t="shared" si="3"/>
        <v>1776033.0172999948</v>
      </c>
      <c r="K29" s="12">
        <f t="shared" si="4"/>
        <v>1895504.1036299989</v>
      </c>
      <c r="L29" s="27">
        <f t="shared" si="5"/>
        <v>99.751601240647076</v>
      </c>
      <c r="M29" s="27">
        <f t="shared" si="6"/>
        <v>97.013622828589433</v>
      </c>
      <c r="N29" s="27">
        <f t="shared" si="5"/>
        <v>97.013622828589433</v>
      </c>
    </row>
    <row r="30" spans="2:14" x14ac:dyDescent="0.2">
      <c r="B30" s="8" t="s">
        <v>40</v>
      </c>
      <c r="C30" s="12">
        <v>125069408.16296999</v>
      </c>
      <c r="D30" s="12">
        <v>24366557.577789977</v>
      </c>
      <c r="E30" s="12">
        <f t="shared" si="7"/>
        <v>149435965.74075997</v>
      </c>
      <c r="F30" s="12">
        <v>124838770.85425</v>
      </c>
      <c r="G30" s="12">
        <v>19918502.460169986</v>
      </c>
      <c r="H30" s="12">
        <f t="shared" si="2"/>
        <v>144757273.31441998</v>
      </c>
      <c r="I30" s="12">
        <f t="shared" si="8"/>
        <v>230637.30871999264</v>
      </c>
      <c r="J30" s="12">
        <f t="shared" si="3"/>
        <v>4448055.1176199913</v>
      </c>
      <c r="K30" s="12">
        <f t="shared" si="4"/>
        <v>4678692.4263399839</v>
      </c>
      <c r="L30" s="27">
        <f t="shared" si="5"/>
        <v>99.815592548083814</v>
      </c>
      <c r="M30" s="27">
        <f t="shared" si="6"/>
        <v>96.869098812225346</v>
      </c>
      <c r="N30" s="27">
        <f t="shared" si="5"/>
        <v>96.869098812225346</v>
      </c>
    </row>
    <row r="31" spans="2:14" x14ac:dyDescent="0.2">
      <c r="B31" s="8" t="s">
        <v>41</v>
      </c>
      <c r="C31" s="12">
        <v>5069273.1749999998</v>
      </c>
      <c r="D31" s="12">
        <v>1465337.1400000006</v>
      </c>
      <c r="E31" s="12">
        <f t="shared" si="7"/>
        <v>6534610.3150000004</v>
      </c>
      <c r="F31" s="12">
        <v>4870502.0774400001</v>
      </c>
      <c r="G31" s="12">
        <v>1153957.9729699995</v>
      </c>
      <c r="H31" s="12">
        <f t="shared" si="2"/>
        <v>6024460.0504099997</v>
      </c>
      <c r="I31" s="12">
        <f t="shared" si="8"/>
        <v>198771.09755999967</v>
      </c>
      <c r="J31" s="12">
        <f t="shared" si="3"/>
        <v>311379.16703000106</v>
      </c>
      <c r="K31" s="12">
        <f t="shared" si="4"/>
        <v>510150.26459000073</v>
      </c>
      <c r="L31" s="27">
        <f t="shared" si="5"/>
        <v>96.078903410842528</v>
      </c>
      <c r="M31" s="27">
        <f t="shared" si="6"/>
        <v>92.193103490517771</v>
      </c>
      <c r="N31" s="27">
        <f t="shared" si="5"/>
        <v>92.193103490517771</v>
      </c>
    </row>
    <row r="32" spans="2:14" x14ac:dyDescent="0.2">
      <c r="B32" s="8" t="s">
        <v>42</v>
      </c>
      <c r="C32" s="12">
        <v>26180293.585999999</v>
      </c>
      <c r="D32" s="12">
        <v>6619334.318</v>
      </c>
      <c r="E32" s="12">
        <f t="shared" si="7"/>
        <v>32799627.903999999</v>
      </c>
      <c r="F32" s="12">
        <v>24720755.870050002</v>
      </c>
      <c r="G32" s="12">
        <v>2146733.8454699963</v>
      </c>
      <c r="H32" s="12">
        <f t="shared" si="2"/>
        <v>26867489.715519998</v>
      </c>
      <c r="I32" s="12">
        <f t="shared" si="8"/>
        <v>1459537.7159499973</v>
      </c>
      <c r="J32" s="12">
        <f t="shared" si="3"/>
        <v>4472600.4725300036</v>
      </c>
      <c r="K32" s="12">
        <f t="shared" si="4"/>
        <v>5932138.1884800009</v>
      </c>
      <c r="L32" s="27">
        <f t="shared" si="5"/>
        <v>94.425052144065759</v>
      </c>
      <c r="M32" s="27">
        <f t="shared" si="6"/>
        <v>81.914007665445013</v>
      </c>
      <c r="N32" s="27">
        <f t="shared" si="5"/>
        <v>81.914007665445013</v>
      </c>
    </row>
    <row r="33" spans="1:14" x14ac:dyDescent="0.2">
      <c r="B33" s="8" t="s">
        <v>43</v>
      </c>
      <c r="C33" s="12">
        <v>607236.826</v>
      </c>
      <c r="D33" s="12">
        <v>384113.174</v>
      </c>
      <c r="E33" s="12">
        <f t="shared" si="7"/>
        <v>991350</v>
      </c>
      <c r="F33" s="12">
        <v>588592.76138000004</v>
      </c>
      <c r="G33" s="12">
        <v>153724.78434000013</v>
      </c>
      <c r="H33" s="12">
        <f t="shared" si="2"/>
        <v>742317.54572000017</v>
      </c>
      <c r="I33" s="12">
        <f t="shared" si="8"/>
        <v>18644.064619999961</v>
      </c>
      <c r="J33" s="12">
        <f t="shared" si="3"/>
        <v>230388.38965999987</v>
      </c>
      <c r="K33" s="12">
        <f t="shared" si="4"/>
        <v>249032.45427999983</v>
      </c>
      <c r="L33" s="27">
        <f t="shared" si="5"/>
        <v>96.92968808515576</v>
      </c>
      <c r="M33" s="27">
        <f t="shared" si="6"/>
        <v>74.879461917587136</v>
      </c>
      <c r="N33" s="27">
        <f t="shared" si="5"/>
        <v>74.879461917587136</v>
      </c>
    </row>
    <row r="34" spans="1:14" x14ac:dyDescent="0.2">
      <c r="B34" s="8" t="s">
        <v>44</v>
      </c>
      <c r="C34" s="12">
        <v>1154805.2660000001</v>
      </c>
      <c r="D34" s="12">
        <v>505233.00099999993</v>
      </c>
      <c r="E34" s="12">
        <f t="shared" si="7"/>
        <v>1660038.267</v>
      </c>
      <c r="F34" s="12">
        <v>1134868.1435999998</v>
      </c>
      <c r="G34" s="12">
        <v>395811.68651000038</v>
      </c>
      <c r="H34" s="12">
        <f t="shared" si="2"/>
        <v>1530679.8301100002</v>
      </c>
      <c r="I34" s="12">
        <f t="shared" si="8"/>
        <v>19937.122400000226</v>
      </c>
      <c r="J34" s="12">
        <f t="shared" si="3"/>
        <v>109421.31448999955</v>
      </c>
      <c r="K34" s="12">
        <f t="shared" si="4"/>
        <v>129358.43688999978</v>
      </c>
      <c r="L34" s="27">
        <f t="shared" si="5"/>
        <v>98.273551135676911</v>
      </c>
      <c r="M34" s="27">
        <f t="shared" si="6"/>
        <v>92.207502714755208</v>
      </c>
      <c r="N34" s="27">
        <f t="shared" si="5"/>
        <v>92.207502714755208</v>
      </c>
    </row>
    <row r="35" spans="1:14" x14ac:dyDescent="0.2">
      <c r="B35" s="8" t="s">
        <v>45</v>
      </c>
      <c r="C35" s="12">
        <v>7961046.2209999999</v>
      </c>
      <c r="D35" s="12">
        <v>3412062.2215999989</v>
      </c>
      <c r="E35" s="12">
        <f t="shared" si="7"/>
        <v>11373108.442599999</v>
      </c>
      <c r="F35" s="12">
        <v>7943894.4730400005</v>
      </c>
      <c r="G35" s="12">
        <v>2098058.663689998</v>
      </c>
      <c r="H35" s="12">
        <f t="shared" si="2"/>
        <v>10041953.136729999</v>
      </c>
      <c r="I35" s="12">
        <f t="shared" si="8"/>
        <v>17151.747959999368</v>
      </c>
      <c r="J35" s="12">
        <f t="shared" si="3"/>
        <v>1314003.5579100009</v>
      </c>
      <c r="K35" s="12">
        <f t="shared" si="4"/>
        <v>1331155.3058700003</v>
      </c>
      <c r="L35" s="27">
        <f t="shared" si="5"/>
        <v>99.784554096486005</v>
      </c>
      <c r="M35" s="27">
        <f t="shared" si="6"/>
        <v>88.295589437238448</v>
      </c>
      <c r="N35" s="27">
        <f t="shared" si="5"/>
        <v>88.295589437238448</v>
      </c>
    </row>
    <row r="36" spans="1:14" x14ac:dyDescent="0.2">
      <c r="B36" s="18" t="s">
        <v>46</v>
      </c>
      <c r="C36" s="12">
        <v>1337025.7590000001</v>
      </c>
      <c r="D36" s="12">
        <v>1321089.9050699999</v>
      </c>
      <c r="E36" s="12">
        <f t="shared" si="7"/>
        <v>2658115.6640699999</v>
      </c>
      <c r="F36" s="12">
        <v>1297791.4149499999</v>
      </c>
      <c r="G36" s="12">
        <v>550918.74114000006</v>
      </c>
      <c r="H36" s="12">
        <f t="shared" si="2"/>
        <v>1848710.1560899999</v>
      </c>
      <c r="I36" s="12">
        <f t="shared" si="8"/>
        <v>39234.344050000189</v>
      </c>
      <c r="J36" s="12">
        <f t="shared" si="3"/>
        <v>770171.16392999981</v>
      </c>
      <c r="K36" s="12">
        <f t="shared" si="4"/>
        <v>809405.50797999999</v>
      </c>
      <c r="L36" s="27">
        <f t="shared" si="5"/>
        <v>97.065550623396774</v>
      </c>
      <c r="M36" s="27">
        <f t="shared" si="6"/>
        <v>69.549650569355933</v>
      </c>
      <c r="N36" s="27">
        <f t="shared" si="5"/>
        <v>69.549650569355933</v>
      </c>
    </row>
    <row r="37" spans="1:14" x14ac:dyDescent="0.2">
      <c r="B37" s="8" t="s">
        <v>47</v>
      </c>
      <c r="C37" s="12">
        <v>299320.76400000002</v>
      </c>
      <c r="D37" s="12">
        <v>110856.40099999995</v>
      </c>
      <c r="E37" s="12">
        <f t="shared" si="7"/>
        <v>410177.16499999998</v>
      </c>
      <c r="F37" s="12">
        <v>264088.54475</v>
      </c>
      <c r="G37" s="12">
        <v>93729.132279999962</v>
      </c>
      <c r="H37" s="12">
        <f t="shared" si="2"/>
        <v>357817.67702999996</v>
      </c>
      <c r="I37" s="12">
        <f t="shared" si="8"/>
        <v>35232.219250000024</v>
      </c>
      <c r="J37" s="12">
        <f t="shared" si="3"/>
        <v>17127.268719999993</v>
      </c>
      <c r="K37" s="12">
        <f t="shared" si="4"/>
        <v>52359.487970000017</v>
      </c>
      <c r="L37" s="27">
        <f t="shared" si="5"/>
        <v>88.229276586371398</v>
      </c>
      <c r="M37" s="27">
        <f t="shared" si="6"/>
        <v>87.234909098364838</v>
      </c>
      <c r="N37" s="27">
        <f t="shared" si="5"/>
        <v>87.234909098364838</v>
      </c>
    </row>
    <row r="38" spans="1:14" x14ac:dyDescent="0.2">
      <c r="B38" s="8" t="s">
        <v>48</v>
      </c>
      <c r="C38" s="12">
        <v>18041438.909770001</v>
      </c>
      <c r="D38" s="12">
        <v>1881664.3178999983</v>
      </c>
      <c r="E38" s="12">
        <f t="shared" si="7"/>
        <v>19923103.227669999</v>
      </c>
      <c r="F38" s="12">
        <v>17616662.988699999</v>
      </c>
      <c r="G38" s="12">
        <v>1232180.4587399997</v>
      </c>
      <c r="H38" s="12">
        <f t="shared" si="2"/>
        <v>18848843.447439998</v>
      </c>
      <c r="I38" s="12">
        <f t="shared" si="8"/>
        <v>424775.92107000202</v>
      </c>
      <c r="J38" s="12">
        <f t="shared" si="3"/>
        <v>649483.8591599986</v>
      </c>
      <c r="K38" s="12">
        <f t="shared" si="4"/>
        <v>1074259.7802300006</v>
      </c>
      <c r="L38" s="27">
        <f t="shared" si="5"/>
        <v>97.645554086930545</v>
      </c>
      <c r="M38" s="27">
        <f t="shared" si="6"/>
        <v>94.607969612193614</v>
      </c>
      <c r="N38" s="27">
        <f t="shared" si="5"/>
        <v>94.607969612193614</v>
      </c>
    </row>
    <row r="39" spans="1:14" x14ac:dyDescent="0.2">
      <c r="B39" s="8" t="s">
        <v>49</v>
      </c>
      <c r="C39" s="12">
        <v>967.5</v>
      </c>
      <c r="D39" s="12">
        <v>328</v>
      </c>
      <c r="E39" s="12">
        <f t="shared" si="7"/>
        <v>1295.5</v>
      </c>
      <c r="F39" s="12">
        <v>854.92930999999999</v>
      </c>
      <c r="G39" s="12">
        <v>283.39989999999989</v>
      </c>
      <c r="H39" s="12">
        <f t="shared" si="2"/>
        <v>1138.3292099999999</v>
      </c>
      <c r="I39" s="12">
        <f t="shared" si="8"/>
        <v>112.57069000000001</v>
      </c>
      <c r="J39" s="12">
        <f t="shared" si="3"/>
        <v>44.600100000000111</v>
      </c>
      <c r="K39" s="12">
        <f t="shared" si="4"/>
        <v>157.17079000000012</v>
      </c>
      <c r="L39" s="27">
        <f t="shared" si="5"/>
        <v>88.36478656330749</v>
      </c>
      <c r="M39" s="27">
        <f t="shared" si="6"/>
        <v>87.867943651099949</v>
      </c>
      <c r="N39" s="27">
        <f t="shared" si="5"/>
        <v>87.867943651099949</v>
      </c>
    </row>
    <row r="40" spans="1:14" x14ac:dyDescent="0.2">
      <c r="B40" s="8" t="s">
        <v>50</v>
      </c>
      <c r="C40" s="12">
        <v>7181908.7869999995</v>
      </c>
      <c r="D40" s="12">
        <v>3061044.9170000004</v>
      </c>
      <c r="E40" s="12">
        <f t="shared" si="7"/>
        <v>10242953.704</v>
      </c>
      <c r="F40" s="12">
        <v>6980076.4819299998</v>
      </c>
      <c r="G40" s="12">
        <v>1909345.0962499985</v>
      </c>
      <c r="H40" s="12">
        <f t="shared" si="2"/>
        <v>8889421.5781799983</v>
      </c>
      <c r="I40" s="12">
        <f t="shared" si="8"/>
        <v>201832.30506999977</v>
      </c>
      <c r="J40" s="12">
        <f t="shared" si="3"/>
        <v>1151699.8207500018</v>
      </c>
      <c r="K40" s="12">
        <f t="shared" si="4"/>
        <v>1353532.1258200016</v>
      </c>
      <c r="L40" s="27">
        <f t="shared" si="5"/>
        <v>97.189712219189744</v>
      </c>
      <c r="M40" s="27">
        <f t="shared" si="6"/>
        <v>86.785724460597422</v>
      </c>
      <c r="N40" s="27">
        <f t="shared" si="5"/>
        <v>86.785724460597422</v>
      </c>
    </row>
    <row r="41" spans="1:14" x14ac:dyDescent="0.2">
      <c r="B41" s="8" t="s">
        <v>51</v>
      </c>
      <c r="C41" s="12">
        <v>255229.26199999999</v>
      </c>
      <c r="D41" s="12">
        <v>126982.46000000002</v>
      </c>
      <c r="E41" s="12">
        <f t="shared" si="7"/>
        <v>382211.72200000001</v>
      </c>
      <c r="F41" s="12">
        <v>255228.88334000003</v>
      </c>
      <c r="G41" s="12">
        <v>94278.87599999996</v>
      </c>
      <c r="H41" s="12">
        <f t="shared" si="2"/>
        <v>349507.75933999999</v>
      </c>
      <c r="I41" s="12">
        <f t="shared" si="8"/>
        <v>0.37865999995847233</v>
      </c>
      <c r="J41" s="12">
        <f t="shared" si="3"/>
        <v>32703.584000000061</v>
      </c>
      <c r="K41" s="12">
        <f t="shared" si="4"/>
        <v>32703.962660000019</v>
      </c>
      <c r="L41" s="27">
        <f t="shared" si="5"/>
        <v>99.999851639268556</v>
      </c>
      <c r="M41" s="27">
        <f t="shared" si="6"/>
        <v>91.44349563930956</v>
      </c>
      <c r="N41" s="27">
        <f t="shared" si="5"/>
        <v>91.44349563930956</v>
      </c>
    </row>
    <row r="42" spans="1:14" x14ac:dyDescent="0.2">
      <c r="B42" s="8" t="s">
        <v>52</v>
      </c>
      <c r="C42" s="12">
        <v>2290970.38</v>
      </c>
      <c r="D42" s="12">
        <v>1068583.523</v>
      </c>
      <c r="E42" s="12">
        <f t="shared" si="7"/>
        <v>3359553.9029999999</v>
      </c>
      <c r="F42" s="12">
        <v>2288028.91653</v>
      </c>
      <c r="G42" s="12">
        <v>1025370.7717499994</v>
      </c>
      <c r="H42" s="12">
        <f t="shared" si="2"/>
        <v>3313399.6882799994</v>
      </c>
      <c r="I42" s="12">
        <f t="shared" si="8"/>
        <v>2941.4634699998423</v>
      </c>
      <c r="J42" s="12">
        <f t="shared" si="3"/>
        <v>43212.751250000671</v>
      </c>
      <c r="K42" s="12">
        <f t="shared" si="4"/>
        <v>46154.214720000513</v>
      </c>
      <c r="L42" s="27">
        <f t="shared" si="5"/>
        <v>99.871606219980904</v>
      </c>
      <c r="M42" s="27">
        <f t="shared" si="6"/>
        <v>98.626180259266391</v>
      </c>
      <c r="N42" s="27">
        <f t="shared" si="5"/>
        <v>98.626180259266391</v>
      </c>
    </row>
    <row r="43" spans="1:14" x14ac:dyDescent="0.2">
      <c r="B43" s="8" t="s">
        <v>53</v>
      </c>
      <c r="C43" s="12">
        <v>1782115.8219999999</v>
      </c>
      <c r="D43" s="12">
        <v>5095817.6380000003</v>
      </c>
      <c r="E43" s="12">
        <f t="shared" si="7"/>
        <v>6877933.46</v>
      </c>
      <c r="F43" s="12">
        <v>1780430.4042</v>
      </c>
      <c r="G43" s="12">
        <v>4036772.0677699996</v>
      </c>
      <c r="H43" s="12">
        <f t="shared" si="2"/>
        <v>5817202.4719699994</v>
      </c>
      <c r="I43" s="12">
        <f t="shared" si="8"/>
        <v>1685.4177999999374</v>
      </c>
      <c r="J43" s="12">
        <f t="shared" si="3"/>
        <v>1059045.5702300007</v>
      </c>
      <c r="K43" s="12">
        <f t="shared" si="4"/>
        <v>1060730.9880300006</v>
      </c>
      <c r="L43" s="27">
        <f t="shared" si="5"/>
        <v>99.905426023427111</v>
      </c>
      <c r="M43" s="27">
        <f t="shared" si="6"/>
        <v>84.577766065942711</v>
      </c>
      <c r="N43" s="27">
        <f t="shared" si="5"/>
        <v>84.577766065942711</v>
      </c>
    </row>
    <row r="44" spans="1:14" x14ac:dyDescent="0.2">
      <c r="B44" s="8" t="s">
        <v>54</v>
      </c>
      <c r="C44" s="12">
        <v>563625.35699999996</v>
      </c>
      <c r="D44" s="12">
        <v>266060.64600000007</v>
      </c>
      <c r="E44" s="12">
        <f t="shared" si="7"/>
        <v>829686.00300000003</v>
      </c>
      <c r="F44" s="12">
        <v>563625.35699999996</v>
      </c>
      <c r="G44" s="12">
        <v>155890.38850999996</v>
      </c>
      <c r="H44" s="12">
        <f t="shared" si="2"/>
        <v>719515.74550999992</v>
      </c>
      <c r="I44" s="12">
        <f t="shared" si="8"/>
        <v>0</v>
      </c>
      <c r="J44" s="12">
        <f t="shared" si="3"/>
        <v>110170.25749000011</v>
      </c>
      <c r="K44" s="12">
        <f t="shared" si="4"/>
        <v>110170.25749000011</v>
      </c>
      <c r="L44" s="27">
        <f t="shared" si="5"/>
        <v>100</v>
      </c>
      <c r="M44" s="27">
        <f t="shared" si="6"/>
        <v>86.721451598358456</v>
      </c>
      <c r="N44" s="27">
        <f t="shared" si="5"/>
        <v>86.721451598358456</v>
      </c>
    </row>
    <row r="45" spans="1:14" x14ac:dyDescent="0.2">
      <c r="B45" s="8" t="s">
        <v>55</v>
      </c>
      <c r="C45" s="12">
        <v>186257.31899999999</v>
      </c>
      <c r="D45" s="12">
        <v>69165.460999999981</v>
      </c>
      <c r="E45" s="12">
        <f t="shared" si="7"/>
        <v>255422.77999999997</v>
      </c>
      <c r="F45" s="12">
        <v>184716.09332000004</v>
      </c>
      <c r="G45" s="12">
        <v>67598.243109999981</v>
      </c>
      <c r="H45" s="12">
        <f t="shared" si="2"/>
        <v>252314.33643000002</v>
      </c>
      <c r="I45" s="12">
        <f t="shared" si="8"/>
        <v>1541.225679999945</v>
      </c>
      <c r="J45" s="12">
        <f t="shared" si="3"/>
        <v>1567.2178899999999</v>
      </c>
      <c r="K45" s="12">
        <f t="shared" si="4"/>
        <v>3108.4435699999449</v>
      </c>
      <c r="L45" s="27">
        <f t="shared" si="5"/>
        <v>99.172528796036232</v>
      </c>
      <c r="M45" s="27">
        <f t="shared" si="6"/>
        <v>98.783020226308736</v>
      </c>
      <c r="N45" s="27">
        <f t="shared" si="5"/>
        <v>98.783020226308736</v>
      </c>
    </row>
    <row r="46" spans="1:14" x14ac:dyDescent="0.2">
      <c r="B46" s="8" t="s">
        <v>56</v>
      </c>
      <c r="C46" s="12">
        <v>7126256.0729999999</v>
      </c>
      <c r="D46" s="12">
        <v>3602814.0000000009</v>
      </c>
      <c r="E46" s="12">
        <f t="shared" si="7"/>
        <v>10729070.073000001</v>
      </c>
      <c r="F46" s="12">
        <v>6876504.6299400004</v>
      </c>
      <c r="G46" s="12">
        <v>1585098.1944599999</v>
      </c>
      <c r="H46" s="12">
        <f t="shared" si="2"/>
        <v>8461602.8244000003</v>
      </c>
      <c r="I46" s="12">
        <f t="shared" si="8"/>
        <v>249751.4430599995</v>
      </c>
      <c r="J46" s="12">
        <f t="shared" si="3"/>
        <v>2017715.805540001</v>
      </c>
      <c r="K46" s="12">
        <f t="shared" si="4"/>
        <v>2267467.2486000005</v>
      </c>
      <c r="L46" s="27">
        <f t="shared" si="5"/>
        <v>96.495334429445222</v>
      </c>
      <c r="M46" s="27">
        <f t="shared" si="6"/>
        <v>78.866134407061566</v>
      </c>
      <c r="N46" s="27">
        <f t="shared" si="5"/>
        <v>78.866134407061566</v>
      </c>
    </row>
    <row r="47" spans="1:14" x14ac:dyDescent="0.2">
      <c r="C47" s="12"/>
      <c r="D47" s="12"/>
      <c r="E47" s="12"/>
      <c r="F47" s="12"/>
      <c r="G47" s="12"/>
      <c r="H47" s="12"/>
      <c r="I47" s="12"/>
      <c r="J47" s="12"/>
      <c r="K47" s="12"/>
      <c r="L47" s="27"/>
      <c r="M47" s="27"/>
      <c r="N47" s="27"/>
    </row>
    <row r="48" spans="1:14" ht="15" x14ac:dyDescent="0.35">
      <c r="A48" s="8" t="s">
        <v>57</v>
      </c>
      <c r="C48" s="17">
        <f t="shared" ref="C48:K48" si="9">SUM(C50:C52)</f>
        <v>159336668.63799998</v>
      </c>
      <c r="D48" s="17">
        <f t="shared" si="9"/>
        <v>53238933.048000015</v>
      </c>
      <c r="E48" s="17">
        <f t="shared" si="9"/>
        <v>212575601.68599999</v>
      </c>
      <c r="F48" s="17">
        <f t="shared" si="9"/>
        <v>159332405.96449</v>
      </c>
      <c r="G48" s="17">
        <f t="shared" si="9"/>
        <v>53204551.026110046</v>
      </c>
      <c r="H48" s="17">
        <f t="shared" si="9"/>
        <v>212536956.99060002</v>
      </c>
      <c r="I48" s="17">
        <f t="shared" si="9"/>
        <v>4262.6735099852085</v>
      </c>
      <c r="J48" s="17">
        <f t="shared" si="9"/>
        <v>34382.021889967844</v>
      </c>
      <c r="K48" s="17">
        <f t="shared" si="9"/>
        <v>38644.695399953052</v>
      </c>
      <c r="L48" s="27">
        <f>+F48/C48*100</f>
        <v>99.997324737898424</v>
      </c>
      <c r="M48" s="27">
        <f>((F48+G48)/(D48+C48))*100</f>
        <v>99.981820728675615</v>
      </c>
      <c r="N48" s="27">
        <f>+H48/E48*100</f>
        <v>99.981820728675601</v>
      </c>
    </row>
    <row r="49" spans="1:14" x14ac:dyDescent="0.2">
      <c r="C49" s="12"/>
      <c r="D49" s="12"/>
      <c r="E49" s="12"/>
      <c r="F49" s="12"/>
      <c r="G49" s="12"/>
      <c r="H49" s="12"/>
      <c r="I49" s="12"/>
      <c r="J49" s="12"/>
      <c r="K49" s="12"/>
      <c r="L49" s="27"/>
      <c r="M49" s="27"/>
      <c r="N49" s="27"/>
    </row>
    <row r="50" spans="1:14" x14ac:dyDescent="0.2">
      <c r="B50" s="8" t="s">
        <v>58</v>
      </c>
      <c r="C50" s="12">
        <v>9410206.1109999996</v>
      </c>
      <c r="D50" s="12">
        <v>5140969.5820000004</v>
      </c>
      <c r="E50" s="12">
        <f>SUM(C50:D50)</f>
        <v>14551175.693</v>
      </c>
      <c r="F50" s="12">
        <v>9410206.1109999996</v>
      </c>
      <c r="G50" s="12">
        <v>5109256.563000001</v>
      </c>
      <c r="H50" s="12">
        <f>SUM(F50:G50)</f>
        <v>14519462.674000001</v>
      </c>
      <c r="I50" s="12">
        <f>+C50-F50</f>
        <v>0</v>
      </c>
      <c r="J50" s="12">
        <f>+D50-G50</f>
        <v>31713.018999999389</v>
      </c>
      <c r="K50" s="12">
        <f>SUM(I50:J50)</f>
        <v>31713.018999999389</v>
      </c>
      <c r="L50" s="27">
        <f>+F50/C50*100</f>
        <v>100</v>
      </c>
      <c r="M50" s="27">
        <f>((F50+G50)/(D50+C50))*100</f>
        <v>99.782058716978767</v>
      </c>
      <c r="N50" s="27">
        <f>+H50/E50*100</f>
        <v>99.782058716978767</v>
      </c>
    </row>
    <row r="51" spans="1:14" ht="14.25" x14ac:dyDescent="0.2">
      <c r="B51" s="8" t="s">
        <v>321</v>
      </c>
      <c r="C51" s="12"/>
      <c r="D51" s="12"/>
      <c r="E51" s="12"/>
      <c r="F51" s="12"/>
      <c r="G51" s="12"/>
      <c r="H51" s="12"/>
      <c r="I51" s="12"/>
      <c r="J51" s="12"/>
      <c r="K51" s="12"/>
      <c r="L51" s="27"/>
      <c r="M51" s="27"/>
      <c r="N51" s="27"/>
    </row>
    <row r="52" spans="1:14" ht="14.25" x14ac:dyDescent="0.2">
      <c r="B52" s="8" t="s">
        <v>322</v>
      </c>
      <c r="C52" s="12">
        <v>149926462.52699998</v>
      </c>
      <c r="D52" s="12">
        <v>48097963.466000013</v>
      </c>
      <c r="E52" s="12">
        <f>SUM(C52:D52)</f>
        <v>198024425.993</v>
      </c>
      <c r="F52" s="12">
        <v>149922199.85349</v>
      </c>
      <c r="G52" s="12">
        <v>48095294.463110045</v>
      </c>
      <c r="H52" s="12">
        <f>SUM(F52:G52)</f>
        <v>198017494.31660002</v>
      </c>
      <c r="I52" s="12">
        <f>+C52-F52</f>
        <v>4262.6735099852085</v>
      </c>
      <c r="J52" s="12">
        <f>+D52-G52</f>
        <v>2669.0028899684548</v>
      </c>
      <c r="K52" s="12">
        <f>SUM(I52:J52)</f>
        <v>6931.6763999536633</v>
      </c>
      <c r="L52" s="27">
        <f t="shared" ref="L52:N53" si="10">+F52/C52*100</f>
        <v>99.997156823793389</v>
      </c>
      <c r="M52" s="27">
        <f>((F52+G52)/(D52+C52))*100</f>
        <v>99.996499585157125</v>
      </c>
      <c r="N52" s="27">
        <f t="shared" si="10"/>
        <v>99.996499585157125</v>
      </c>
    </row>
    <row r="53" spans="1:14" ht="25.5" x14ac:dyDescent="0.2">
      <c r="B53" s="19" t="s">
        <v>59</v>
      </c>
      <c r="C53" s="12">
        <v>415552.01199999999</v>
      </c>
      <c r="D53" s="12">
        <v>133766.84200000006</v>
      </c>
      <c r="E53" s="12">
        <f>SUM(C53:D53)</f>
        <v>549318.85400000005</v>
      </c>
      <c r="F53" s="12">
        <v>415512.90980999998</v>
      </c>
      <c r="G53" s="12">
        <v>133531.42511000007</v>
      </c>
      <c r="H53" s="12">
        <f>SUM(F53:G53)</f>
        <v>549044.33492000005</v>
      </c>
      <c r="I53" s="12">
        <f>+C53-F53</f>
        <v>39.102190000005066</v>
      </c>
      <c r="J53" s="12">
        <f>+D53-G53</f>
        <v>235.41688999999315</v>
      </c>
      <c r="K53" s="12">
        <f>SUM(I53:J53)</f>
        <v>274.51907999999821</v>
      </c>
      <c r="L53" s="27">
        <f t="shared" si="10"/>
        <v>99.990590301846495</v>
      </c>
      <c r="M53" s="27">
        <f t="shared" si="10"/>
        <v>99.824009532945396</v>
      </c>
      <c r="N53" s="27">
        <f t="shared" si="10"/>
        <v>99.950025549277797</v>
      </c>
    </row>
    <row r="54" spans="1:14" x14ac:dyDescent="0.2">
      <c r="C54" s="12"/>
      <c r="D54" s="12"/>
      <c r="E54" s="12"/>
      <c r="F54" s="12"/>
      <c r="G54" s="12"/>
      <c r="H54" s="12"/>
      <c r="I54" s="12"/>
      <c r="J54" s="12"/>
      <c r="K54" s="12"/>
    </row>
    <row r="55" spans="1:14" x14ac:dyDescent="0.2">
      <c r="C55" s="12"/>
      <c r="D55" s="12"/>
      <c r="E55" s="12"/>
      <c r="F55" s="12"/>
      <c r="G55" s="12"/>
      <c r="H55" s="12"/>
      <c r="I55" s="12"/>
      <c r="J55" s="12"/>
      <c r="K55" s="12"/>
    </row>
    <row r="56" spans="1:14" x14ac:dyDescent="0.2">
      <c r="A56" s="20"/>
      <c r="B56" s="20"/>
      <c r="C56" s="21"/>
      <c r="D56" s="21"/>
      <c r="E56" s="21"/>
      <c r="F56" s="21"/>
      <c r="G56" s="21"/>
      <c r="H56" s="21"/>
      <c r="I56" s="21"/>
      <c r="J56" s="21"/>
      <c r="K56" s="21"/>
      <c r="L56" s="22"/>
      <c r="M56" s="22"/>
      <c r="N56" s="22"/>
    </row>
    <row r="57" spans="1:14" x14ac:dyDescent="0.2">
      <c r="A57" s="23"/>
      <c r="B57" s="23"/>
      <c r="C57" s="24"/>
      <c r="D57" s="24"/>
      <c r="E57" s="24"/>
      <c r="F57" s="24"/>
      <c r="G57" s="24"/>
      <c r="H57" s="24"/>
      <c r="I57" s="24"/>
      <c r="J57" s="24"/>
      <c r="K57" s="24"/>
      <c r="L57" s="25"/>
      <c r="M57" s="25"/>
      <c r="N57" s="25"/>
    </row>
    <row r="58" spans="1:14" x14ac:dyDescent="0.2">
      <c r="A58" s="23" t="s">
        <v>60</v>
      </c>
      <c r="B58" s="108" t="s">
        <v>75</v>
      </c>
      <c r="C58" s="108"/>
      <c r="D58" s="108"/>
      <c r="E58" s="108"/>
      <c r="F58" s="108"/>
      <c r="G58" s="24"/>
      <c r="H58" s="24"/>
      <c r="I58" s="24"/>
      <c r="J58" s="24"/>
      <c r="K58" s="24"/>
      <c r="L58" s="25"/>
      <c r="M58" s="25"/>
      <c r="N58" s="25"/>
    </row>
    <row r="59" spans="1:14" ht="12.75" customHeight="1" x14ac:dyDescent="0.2">
      <c r="A59" s="23" t="s">
        <v>61</v>
      </c>
      <c r="B59" s="111" t="s">
        <v>62</v>
      </c>
      <c r="C59" s="111"/>
      <c r="D59" s="111"/>
      <c r="E59" s="111"/>
      <c r="F59" s="111"/>
      <c r="G59" s="111"/>
      <c r="H59" s="111"/>
      <c r="I59" s="111"/>
      <c r="J59" s="111"/>
      <c r="K59" s="111"/>
      <c r="L59" s="111"/>
      <c r="M59" s="111"/>
      <c r="N59" s="111"/>
    </row>
    <row r="60" spans="1:14" x14ac:dyDescent="0.2">
      <c r="A60" s="23" t="s">
        <v>63</v>
      </c>
      <c r="B60" s="23" t="s">
        <v>64</v>
      </c>
      <c r="C60" s="24"/>
      <c r="D60" s="24"/>
      <c r="E60" s="24"/>
      <c r="F60" s="24"/>
      <c r="G60" s="24"/>
      <c r="H60" s="24"/>
      <c r="I60" s="24"/>
      <c r="J60" s="24"/>
      <c r="K60" s="24"/>
      <c r="L60" s="25"/>
      <c r="M60" s="25"/>
      <c r="N60" s="25"/>
    </row>
    <row r="61" spans="1:14" x14ac:dyDescent="0.2">
      <c r="A61" s="23" t="s">
        <v>65</v>
      </c>
      <c r="B61" s="23" t="s">
        <v>66</v>
      </c>
      <c r="C61" s="24"/>
      <c r="D61" s="24"/>
      <c r="E61" s="24"/>
      <c r="F61" s="24"/>
      <c r="G61" s="24"/>
      <c r="H61" s="24"/>
      <c r="I61" s="24"/>
      <c r="J61" s="24"/>
      <c r="K61" s="24"/>
      <c r="L61" s="25"/>
      <c r="M61" s="25"/>
      <c r="N61" s="25"/>
    </row>
    <row r="62" spans="1:14" x14ac:dyDescent="0.2">
      <c r="A62" s="23" t="s">
        <v>67</v>
      </c>
      <c r="B62" s="23" t="s">
        <v>68</v>
      </c>
      <c r="C62" s="24"/>
      <c r="D62" s="24"/>
      <c r="E62" s="24"/>
      <c r="F62" s="24"/>
      <c r="G62" s="24"/>
      <c r="H62" s="24"/>
      <c r="I62" s="24"/>
      <c r="J62" s="24"/>
      <c r="K62" s="24"/>
      <c r="L62" s="25"/>
      <c r="M62" s="25"/>
      <c r="N62" s="25"/>
    </row>
    <row r="63" spans="1:14" x14ac:dyDescent="0.2">
      <c r="A63" s="23" t="s">
        <v>69</v>
      </c>
      <c r="B63" s="23" t="s">
        <v>71</v>
      </c>
      <c r="C63" s="24"/>
      <c r="D63" s="24"/>
      <c r="E63" s="24"/>
      <c r="F63" s="24"/>
      <c r="G63" s="24"/>
      <c r="H63" s="24"/>
      <c r="I63" s="24"/>
      <c r="J63" s="24"/>
      <c r="K63" s="24"/>
      <c r="L63" s="25"/>
      <c r="M63" s="25"/>
      <c r="N63" s="25"/>
    </row>
    <row r="64" spans="1:14" x14ac:dyDescent="0.2">
      <c r="A64" s="23" t="s">
        <v>70</v>
      </c>
      <c r="B64" s="23" t="s">
        <v>72</v>
      </c>
      <c r="C64" s="12"/>
      <c r="D64" s="12"/>
      <c r="E64" s="12"/>
      <c r="F64" s="12"/>
      <c r="G64" s="24"/>
      <c r="H64" s="24"/>
      <c r="I64" s="24"/>
      <c r="J64" s="24"/>
      <c r="K64" s="24"/>
      <c r="L64" s="25"/>
      <c r="M64" s="25"/>
      <c r="N64" s="25"/>
    </row>
    <row r="65" spans="3:11" x14ac:dyDescent="0.2">
      <c r="C65" s="12"/>
      <c r="D65" s="12"/>
      <c r="E65" s="12"/>
      <c r="F65" s="12"/>
      <c r="G65" s="12"/>
      <c r="H65" s="12"/>
      <c r="I65" s="12"/>
      <c r="J65" s="12"/>
      <c r="K65" s="12"/>
    </row>
  </sheetData>
  <mergeCells count="7">
    <mergeCell ref="L5:N5"/>
    <mergeCell ref="B59:N59"/>
    <mergeCell ref="B58:F58"/>
    <mergeCell ref="A5:B6"/>
    <mergeCell ref="C5:E5"/>
    <mergeCell ref="F5:H5"/>
    <mergeCell ref="I5:K5"/>
  </mergeCells>
  <pageMargins left="0.49" right="0.2" top="0.27" bottom="0.23" header="0.17" footer="0.17"/>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96"/>
  <sheetViews>
    <sheetView tabSelected="1" view="pageBreakPreview" zoomScale="115" zoomScaleNormal="136" zoomScaleSheetLayoutView="115" workbookViewId="0">
      <pane xSplit="1" ySplit="7" topLeftCell="B292" activePane="bottomRight" state="frozen"/>
      <selection activeCell="A66" sqref="A66:XFD76"/>
      <selection pane="topRight" activeCell="A66" sqref="A66:XFD76"/>
      <selection pane="bottomLeft" activeCell="A66" sqref="A66:XFD76"/>
      <selection pane="bottomRight" activeCell="A66" sqref="A66:XFD76"/>
    </sheetView>
  </sheetViews>
  <sheetFormatPr defaultColWidth="9.140625" defaultRowHeight="11.25" x14ac:dyDescent="0.2"/>
  <cols>
    <col min="1" max="1" width="30.28515625" style="50" customWidth="1"/>
    <col min="2" max="3" width="13.7109375" style="50" customWidth="1"/>
    <col min="4" max="4" width="12.42578125" style="50" customWidth="1"/>
    <col min="5" max="5" width="13.5703125" style="107" customWidth="1"/>
    <col min="6" max="6" width="12.7109375" style="104" customWidth="1"/>
    <col min="7" max="7" width="12.7109375" style="38" customWidth="1"/>
    <col min="8" max="8" width="12.28515625" style="104" customWidth="1"/>
    <col min="9" max="16384" width="9.140625" style="104"/>
  </cols>
  <sheetData>
    <row r="1" spans="1:22" s="33" customFormat="1" ht="12.75" customHeight="1" x14ac:dyDescent="0.2">
      <c r="A1" s="28"/>
      <c r="B1" s="29"/>
      <c r="C1" s="29"/>
      <c r="D1" s="29"/>
      <c r="E1" s="29"/>
      <c r="F1" s="30"/>
      <c r="G1" s="31"/>
      <c r="H1" s="32"/>
    </row>
    <row r="2" spans="1:22" s="38" customFormat="1" ht="14.25" x14ac:dyDescent="0.3">
      <c r="A2" s="34" t="s">
        <v>76</v>
      </c>
      <c r="B2" s="35"/>
      <c r="C2" s="35"/>
      <c r="D2" s="35"/>
      <c r="E2" s="35"/>
      <c r="F2" s="35"/>
      <c r="G2" s="36"/>
      <c r="H2" s="37"/>
    </row>
    <row r="3" spans="1:22" s="38" customFormat="1" x14ac:dyDescent="0.2">
      <c r="A3" s="39" t="s">
        <v>77</v>
      </c>
      <c r="B3" s="35"/>
      <c r="C3" s="35"/>
      <c r="D3" s="35"/>
      <c r="E3" s="35"/>
      <c r="F3" s="40"/>
      <c r="G3" s="41"/>
      <c r="H3" s="37"/>
    </row>
    <row r="4" spans="1:22" s="38" customFormat="1" x14ac:dyDescent="0.2">
      <c r="A4" s="42" t="s">
        <v>78</v>
      </c>
      <c r="B4" s="43"/>
      <c r="C4" s="43"/>
      <c r="D4" s="43"/>
      <c r="E4" s="43"/>
      <c r="F4" s="43"/>
      <c r="G4" s="44"/>
      <c r="H4" s="37"/>
    </row>
    <row r="5" spans="1:22" s="33" customFormat="1" ht="6" customHeight="1" x14ac:dyDescent="0.2">
      <c r="A5" s="117" t="s">
        <v>79</v>
      </c>
      <c r="B5" s="45"/>
      <c r="C5" s="120"/>
      <c r="D5" s="120"/>
      <c r="E5" s="121"/>
      <c r="F5" s="45"/>
      <c r="G5" s="46"/>
      <c r="H5" s="46"/>
    </row>
    <row r="6" spans="1:22" s="33" customFormat="1" ht="14.25" customHeight="1" x14ac:dyDescent="0.2">
      <c r="A6" s="118"/>
      <c r="B6" s="122" t="s">
        <v>80</v>
      </c>
      <c r="C6" s="129" t="s">
        <v>81</v>
      </c>
      <c r="D6" s="130"/>
      <c r="E6" s="131"/>
      <c r="F6" s="124" t="s">
        <v>82</v>
      </c>
      <c r="G6" s="126" t="s">
        <v>83</v>
      </c>
      <c r="H6" s="112" t="s">
        <v>84</v>
      </c>
    </row>
    <row r="7" spans="1:22" s="33" customFormat="1" ht="42" customHeight="1" x14ac:dyDescent="0.2">
      <c r="A7" s="119"/>
      <c r="B7" s="123"/>
      <c r="C7" s="47" t="s">
        <v>85</v>
      </c>
      <c r="D7" s="47" t="s">
        <v>86</v>
      </c>
      <c r="E7" s="47" t="s">
        <v>21</v>
      </c>
      <c r="F7" s="125"/>
      <c r="G7" s="127"/>
      <c r="H7" s="113"/>
    </row>
    <row r="8" spans="1:22" s="50" customFormat="1" x14ac:dyDescent="0.2">
      <c r="A8" s="48"/>
      <c r="B8" s="49"/>
      <c r="C8" s="49"/>
      <c r="D8" s="49"/>
      <c r="E8" s="49"/>
      <c r="F8" s="49"/>
      <c r="G8" s="49"/>
      <c r="H8" s="49"/>
    </row>
    <row r="9" spans="1:22" s="50" customFormat="1" ht="13.5" x14ac:dyDescent="0.2">
      <c r="A9" s="51" t="s">
        <v>87</v>
      </c>
      <c r="B9" s="49"/>
      <c r="C9" s="49"/>
      <c r="D9" s="49"/>
      <c r="E9" s="49"/>
      <c r="F9" s="49"/>
      <c r="G9" s="49"/>
      <c r="H9" s="49"/>
    </row>
    <row r="10" spans="1:22" s="50" customFormat="1" ht="11.25" customHeight="1" x14ac:dyDescent="0.2">
      <c r="A10" s="52" t="s">
        <v>88</v>
      </c>
      <c r="B10" s="53">
        <f t="shared" ref="B10:G10" si="0">SUM(B11:B15)</f>
        <v>5098646.676</v>
      </c>
      <c r="C10" s="53">
        <f t="shared" si="0"/>
        <v>4587775.1992099993</v>
      </c>
      <c r="D10" s="53">
        <f t="shared" si="0"/>
        <v>63305.455800000003</v>
      </c>
      <c r="E10" s="53">
        <f t="shared" si="0"/>
        <v>4651080.6550099989</v>
      </c>
      <c r="F10" s="53">
        <f t="shared" si="0"/>
        <v>447566.02099000075</v>
      </c>
      <c r="G10" s="53">
        <f t="shared" si="0"/>
        <v>510871.47679000057</v>
      </c>
      <c r="H10" s="54">
        <f t="shared" ref="H10:H15" si="1">E10/B10*100</f>
        <v>91.221866321964356</v>
      </c>
      <c r="I10" s="55"/>
      <c r="J10" s="55"/>
      <c r="K10" s="55"/>
      <c r="L10" s="55"/>
      <c r="M10" s="55"/>
      <c r="N10" s="55"/>
      <c r="O10" s="55"/>
      <c r="P10" s="55"/>
      <c r="Q10" s="55"/>
      <c r="R10" s="55"/>
      <c r="S10" s="55"/>
      <c r="T10" s="55"/>
      <c r="U10" s="55"/>
      <c r="V10" s="55"/>
    </row>
    <row r="11" spans="1:22" s="50" customFormat="1" ht="11.25" customHeight="1" x14ac:dyDescent="0.2">
      <c r="A11" s="56" t="s">
        <v>89</v>
      </c>
      <c r="B11" s="57">
        <v>1275093.8149999999</v>
      </c>
      <c r="C11" s="58">
        <v>1214547.7170599997</v>
      </c>
      <c r="D11" s="57">
        <v>27592.805930000002</v>
      </c>
      <c r="E11" s="58">
        <f>SUM(C11:D11)</f>
        <v>1242140.5229899997</v>
      </c>
      <c r="F11" s="58">
        <f>B11-E11</f>
        <v>32953.292010000208</v>
      </c>
      <c r="G11" s="58">
        <f>B11-C11</f>
        <v>60546.09794000024</v>
      </c>
      <c r="H11" s="59">
        <f t="shared" si="1"/>
        <v>97.415618237470611</v>
      </c>
    </row>
    <row r="12" spans="1:22" s="50" customFormat="1" ht="11.25" customHeight="1" x14ac:dyDescent="0.2">
      <c r="A12" s="60" t="s">
        <v>90</v>
      </c>
      <c r="B12" s="57">
        <v>70005</v>
      </c>
      <c r="C12" s="58">
        <v>48497.201300000001</v>
      </c>
      <c r="D12" s="57">
        <v>2863.9270499999998</v>
      </c>
      <c r="E12" s="58">
        <f>SUM(C12:D12)</f>
        <v>51361.128349999999</v>
      </c>
      <c r="F12" s="58">
        <f>B12-E12</f>
        <v>18643.871650000001</v>
      </c>
      <c r="G12" s="58">
        <f>B12-C12</f>
        <v>21507.798699999999</v>
      </c>
      <c r="H12" s="59">
        <f t="shared" si="1"/>
        <v>73.367799942861225</v>
      </c>
    </row>
    <row r="13" spans="1:22" s="50" customFormat="1" ht="11.25" customHeight="1" x14ac:dyDescent="0.2">
      <c r="A13" s="56" t="s">
        <v>91</v>
      </c>
      <c r="B13" s="57">
        <v>235660.86099999998</v>
      </c>
      <c r="C13" s="58">
        <v>186398.65843000001</v>
      </c>
      <c r="D13" s="57">
        <v>8209.5820199999998</v>
      </c>
      <c r="E13" s="58">
        <f>SUM(C13:D13)</f>
        <v>194608.24045000001</v>
      </c>
      <c r="F13" s="58">
        <f>B13-E13</f>
        <v>41052.620549999963</v>
      </c>
      <c r="G13" s="58">
        <f>B13-C13</f>
        <v>49262.202569999965</v>
      </c>
      <c r="H13" s="59">
        <f t="shared" si="1"/>
        <v>82.579788440134749</v>
      </c>
    </row>
    <row r="14" spans="1:22" s="50" customFormat="1" ht="11.25" customHeight="1" x14ac:dyDescent="0.2">
      <c r="A14" s="56" t="s">
        <v>92</v>
      </c>
      <c r="B14" s="57">
        <v>3453975</v>
      </c>
      <c r="C14" s="58">
        <v>3087713.5352399996</v>
      </c>
      <c r="D14" s="57">
        <v>21502.87889</v>
      </c>
      <c r="E14" s="58">
        <f>SUM(C14:D14)</f>
        <v>3109216.4141299995</v>
      </c>
      <c r="F14" s="58">
        <f>B14-E14</f>
        <v>344758.58587000053</v>
      </c>
      <c r="G14" s="58">
        <f>B14-C14</f>
        <v>366261.46476000035</v>
      </c>
      <c r="H14" s="59">
        <f t="shared" si="1"/>
        <v>90.018497937304105</v>
      </c>
    </row>
    <row r="15" spans="1:22" s="50" customFormat="1" ht="11.25" customHeight="1" x14ac:dyDescent="0.2">
      <c r="A15" s="56" t="s">
        <v>93</v>
      </c>
      <c r="B15" s="57">
        <v>63912.000000000007</v>
      </c>
      <c r="C15" s="58">
        <v>50618.087180000002</v>
      </c>
      <c r="D15" s="57">
        <v>3136.2619100000002</v>
      </c>
      <c r="E15" s="58">
        <f>SUM(C15:D15)</f>
        <v>53754.349090000003</v>
      </c>
      <c r="F15" s="58">
        <f>B15-E15</f>
        <v>10157.650910000004</v>
      </c>
      <c r="G15" s="58">
        <f>B15-C15</f>
        <v>13293.912820000005</v>
      </c>
      <c r="H15" s="59">
        <f t="shared" si="1"/>
        <v>84.106817326949553</v>
      </c>
    </row>
    <row r="16" spans="1:22" s="50" customFormat="1" ht="11.25" customHeight="1" x14ac:dyDescent="0.2">
      <c r="B16" s="61"/>
      <c r="C16" s="61"/>
      <c r="D16" s="61"/>
      <c r="E16" s="61"/>
      <c r="F16" s="61"/>
      <c r="G16" s="61"/>
      <c r="H16" s="54"/>
    </row>
    <row r="17" spans="1:8" s="50" customFormat="1" ht="11.25" customHeight="1" x14ac:dyDescent="0.2">
      <c r="A17" s="52" t="s">
        <v>94</v>
      </c>
      <c r="B17" s="57">
        <v>1833074.3090000001</v>
      </c>
      <c r="C17" s="58">
        <v>1567105.43187</v>
      </c>
      <c r="D17" s="57">
        <v>24707.24062</v>
      </c>
      <c r="E17" s="58">
        <f>SUM(C17:D17)</f>
        <v>1591812.67249</v>
      </c>
      <c r="F17" s="58">
        <f>B17-E17</f>
        <v>241261.6365100001</v>
      </c>
      <c r="G17" s="58">
        <f>B17-C17</f>
        <v>265968.87713000015</v>
      </c>
      <c r="H17" s="59">
        <f>E17/B17*100</f>
        <v>86.838414824458695</v>
      </c>
    </row>
    <row r="18" spans="1:8" s="50" customFormat="1" ht="11.25" customHeight="1" x14ac:dyDescent="0.2">
      <c r="A18" s="56"/>
      <c r="B18" s="62"/>
      <c r="C18" s="61"/>
      <c r="D18" s="62"/>
      <c r="E18" s="61"/>
      <c r="F18" s="61"/>
      <c r="G18" s="61"/>
      <c r="H18" s="54"/>
    </row>
    <row r="19" spans="1:8" s="50" customFormat="1" ht="11.25" customHeight="1" x14ac:dyDescent="0.2">
      <c r="A19" s="52" t="s">
        <v>95</v>
      </c>
      <c r="B19" s="57">
        <v>159136.55499999999</v>
      </c>
      <c r="C19" s="58">
        <v>142083.70389999999</v>
      </c>
      <c r="D19" s="57">
        <v>869.56783999999993</v>
      </c>
      <c r="E19" s="58">
        <f>SUM(C19:D19)</f>
        <v>142953.27174</v>
      </c>
      <c r="F19" s="58">
        <f>B19-E19</f>
        <v>16183.283259999997</v>
      </c>
      <c r="G19" s="58">
        <f>B19-C19</f>
        <v>17052.8511</v>
      </c>
      <c r="H19" s="59">
        <f>E19/B19*100</f>
        <v>89.830568306571678</v>
      </c>
    </row>
    <row r="20" spans="1:8" s="50" customFormat="1" ht="11.25" customHeight="1" x14ac:dyDescent="0.2">
      <c r="A20" s="56"/>
      <c r="B20" s="62"/>
      <c r="C20" s="61"/>
      <c r="D20" s="62"/>
      <c r="E20" s="61"/>
      <c r="F20" s="61"/>
      <c r="G20" s="61"/>
      <c r="H20" s="54"/>
    </row>
    <row r="21" spans="1:8" s="50" customFormat="1" ht="11.25" customHeight="1" x14ac:dyDescent="0.2">
      <c r="A21" s="52" t="s">
        <v>96</v>
      </c>
      <c r="B21" s="57">
        <v>2189385.6524899998</v>
      </c>
      <c r="C21" s="58">
        <v>1990701.6617999999</v>
      </c>
      <c r="D21" s="57">
        <v>60299.841550000005</v>
      </c>
      <c r="E21" s="58">
        <f>SUM(C21:D21)</f>
        <v>2051001.5033499999</v>
      </c>
      <c r="F21" s="58">
        <f>B21-E21</f>
        <v>138384.14913999988</v>
      </c>
      <c r="G21" s="58">
        <f>B21-C21</f>
        <v>198683.99068999989</v>
      </c>
      <c r="H21" s="59">
        <f>E21/B21*100</f>
        <v>93.679315976944721</v>
      </c>
    </row>
    <row r="22" spans="1:8" s="50" customFormat="1" ht="11.25" customHeight="1" x14ac:dyDescent="0.2">
      <c r="A22" s="56"/>
      <c r="B22" s="61"/>
      <c r="C22" s="61"/>
      <c r="D22" s="61"/>
      <c r="E22" s="61"/>
      <c r="F22" s="61"/>
      <c r="G22" s="61"/>
      <c r="H22" s="54"/>
    </row>
    <row r="23" spans="1:8" s="50" customFormat="1" ht="11.25" customHeight="1" x14ac:dyDescent="0.2">
      <c r="A23" s="52" t="s">
        <v>97</v>
      </c>
      <c r="B23" s="53">
        <f t="shared" ref="B23:G23" si="2">SUM(B24:B32)</f>
        <v>9844043.6462099999</v>
      </c>
      <c r="C23" s="53">
        <f t="shared" si="2"/>
        <v>7767697.1405800004</v>
      </c>
      <c r="D23" s="53">
        <f t="shared" si="2"/>
        <v>416618.32472000003</v>
      </c>
      <c r="E23" s="53">
        <f t="shared" si="2"/>
        <v>8184315.4653000012</v>
      </c>
      <c r="F23" s="53">
        <f t="shared" si="2"/>
        <v>1659728.1809099994</v>
      </c>
      <c r="G23" s="53">
        <f t="shared" si="2"/>
        <v>2076346.50563</v>
      </c>
      <c r="H23" s="54">
        <f t="shared" ref="H23:H32" si="3">E23/B23*100</f>
        <v>83.139772226131882</v>
      </c>
    </row>
    <row r="24" spans="1:8" s="50" customFormat="1" ht="11.25" customHeight="1" x14ac:dyDescent="0.2">
      <c r="A24" s="56" t="s">
        <v>98</v>
      </c>
      <c r="B24" s="57">
        <v>6510513.8815700002</v>
      </c>
      <c r="C24" s="58">
        <v>5050663.8616400007</v>
      </c>
      <c r="D24" s="57">
        <v>299463.05937100004</v>
      </c>
      <c r="E24" s="58">
        <f t="shared" ref="E24:E32" si="4">SUM(C24:D24)</f>
        <v>5350126.9210110009</v>
      </c>
      <c r="F24" s="58">
        <f t="shared" ref="F24:F32" si="5">B24-E24</f>
        <v>1160386.9605589993</v>
      </c>
      <c r="G24" s="58">
        <f t="shared" ref="G24:G32" si="6">B24-C24</f>
        <v>1459850.0199299995</v>
      </c>
      <c r="H24" s="59">
        <f t="shared" si="3"/>
        <v>82.176722426722264</v>
      </c>
    </row>
    <row r="25" spans="1:8" s="50" customFormat="1" ht="11.25" customHeight="1" x14ac:dyDescent="0.2">
      <c r="A25" s="56" t="s">
        <v>99</v>
      </c>
      <c r="B25" s="57">
        <v>549917</v>
      </c>
      <c r="C25" s="58">
        <v>383508.57243</v>
      </c>
      <c r="D25" s="57">
        <v>12109.788339999999</v>
      </c>
      <c r="E25" s="58">
        <f t="shared" si="4"/>
        <v>395618.36077000003</v>
      </c>
      <c r="F25" s="58">
        <f t="shared" si="5"/>
        <v>154298.63922999997</v>
      </c>
      <c r="G25" s="58">
        <f t="shared" si="6"/>
        <v>166408.42757</v>
      </c>
      <c r="H25" s="59">
        <f t="shared" si="3"/>
        <v>71.941467670575747</v>
      </c>
    </row>
    <row r="26" spans="1:8" s="50" customFormat="1" ht="11.25" customHeight="1" x14ac:dyDescent="0.2">
      <c r="A26" s="56" t="s">
        <v>100</v>
      </c>
      <c r="B26" s="57">
        <v>2153829.7996399999</v>
      </c>
      <c r="C26" s="58">
        <v>1796669.9408399994</v>
      </c>
      <c r="D26" s="57">
        <v>91982.220679000005</v>
      </c>
      <c r="E26" s="58">
        <f t="shared" si="4"/>
        <v>1888652.1615189994</v>
      </c>
      <c r="F26" s="58">
        <f t="shared" si="5"/>
        <v>265177.63812100049</v>
      </c>
      <c r="G26" s="58">
        <f t="shared" si="6"/>
        <v>357159.85880000051</v>
      </c>
      <c r="H26" s="59">
        <f t="shared" si="3"/>
        <v>87.68808760258942</v>
      </c>
    </row>
    <row r="27" spans="1:8" s="50" customFormat="1" ht="11.25" customHeight="1" x14ac:dyDescent="0.2">
      <c r="A27" s="56" t="s">
        <v>101</v>
      </c>
      <c r="B27" s="57">
        <v>59403.502999999997</v>
      </c>
      <c r="C27" s="58">
        <v>49754.837310000003</v>
      </c>
      <c r="D27" s="57">
        <v>3381.2633700000001</v>
      </c>
      <c r="E27" s="58">
        <f t="shared" ref="E27" si="7">SUM(C27:D27)</f>
        <v>53136.100680000003</v>
      </c>
      <c r="F27" s="58">
        <f t="shared" si="5"/>
        <v>6267.4023199999938</v>
      </c>
      <c r="G27" s="58">
        <f t="shared" si="6"/>
        <v>9648.6656899999944</v>
      </c>
      <c r="H27" s="59">
        <f t="shared" si="3"/>
        <v>89.449439841956803</v>
      </c>
    </row>
    <row r="28" spans="1:8" s="50" customFormat="1" ht="11.25" customHeight="1" x14ac:dyDescent="0.2">
      <c r="A28" s="56" t="s">
        <v>102</v>
      </c>
      <c r="B28" s="57">
        <v>155904.74099999998</v>
      </c>
      <c r="C28" s="58">
        <v>147018.61867</v>
      </c>
      <c r="D28" s="57">
        <v>117.65821000000001</v>
      </c>
      <c r="E28" s="58">
        <f t="shared" si="4"/>
        <v>147136.27687999999</v>
      </c>
      <c r="F28" s="58">
        <f t="shared" si="5"/>
        <v>8768.4641199999896</v>
      </c>
      <c r="G28" s="58">
        <f t="shared" si="6"/>
        <v>8886.1223299999838</v>
      </c>
      <c r="H28" s="59">
        <f t="shared" si="3"/>
        <v>94.375755308172444</v>
      </c>
    </row>
    <row r="29" spans="1:8" s="50" customFormat="1" ht="11.25" customHeight="1" x14ac:dyDescent="0.2">
      <c r="A29" s="56" t="s">
        <v>103</v>
      </c>
      <c r="B29" s="57">
        <v>133381.935</v>
      </c>
      <c r="C29" s="58">
        <v>129055.22517000001</v>
      </c>
      <c r="D29" s="57">
        <v>4326.2839800000002</v>
      </c>
      <c r="E29" s="58">
        <f t="shared" si="4"/>
        <v>133381.50915</v>
      </c>
      <c r="F29" s="58">
        <f t="shared" si="5"/>
        <v>0.42584999999962747</v>
      </c>
      <c r="G29" s="58">
        <f t="shared" si="6"/>
        <v>4326.7098299999925</v>
      </c>
      <c r="H29" s="59">
        <f t="shared" si="3"/>
        <v>99.999680728878317</v>
      </c>
    </row>
    <row r="30" spans="1:8" s="50" customFormat="1" ht="11.25" customHeight="1" x14ac:dyDescent="0.2">
      <c r="A30" s="56" t="s">
        <v>104</v>
      </c>
      <c r="B30" s="57">
        <v>99840.79</v>
      </c>
      <c r="C30" s="58">
        <v>67859.534670000008</v>
      </c>
      <c r="D30" s="57">
        <v>3029.81837</v>
      </c>
      <c r="E30" s="58">
        <f t="shared" si="4"/>
        <v>70889.353040000002</v>
      </c>
      <c r="F30" s="58">
        <f t="shared" si="5"/>
        <v>28951.436959999992</v>
      </c>
      <c r="G30" s="58">
        <f t="shared" si="6"/>
        <v>31981.255329999985</v>
      </c>
      <c r="H30" s="59">
        <f t="shared" si="3"/>
        <v>71.002395954599322</v>
      </c>
    </row>
    <row r="31" spans="1:8" s="50" customFormat="1" ht="11.25" customHeight="1" x14ac:dyDescent="0.2">
      <c r="A31" s="56" t="s">
        <v>105</v>
      </c>
      <c r="B31" s="57">
        <v>120519.182</v>
      </c>
      <c r="C31" s="58">
        <v>89424.76827</v>
      </c>
      <c r="D31" s="57">
        <v>0</v>
      </c>
      <c r="E31" s="58">
        <f t="shared" si="4"/>
        <v>89424.76827</v>
      </c>
      <c r="F31" s="58">
        <f t="shared" si="5"/>
        <v>31094.41373</v>
      </c>
      <c r="G31" s="58">
        <f t="shared" si="6"/>
        <v>31094.41373</v>
      </c>
      <c r="H31" s="59">
        <f t="shared" si="3"/>
        <v>74.199614356824966</v>
      </c>
    </row>
    <row r="32" spans="1:8" s="50" customFormat="1" ht="11.25" customHeight="1" x14ac:dyDescent="0.2">
      <c r="A32" s="56" t="s">
        <v>106</v>
      </c>
      <c r="B32" s="57">
        <v>60732.813999999998</v>
      </c>
      <c r="C32" s="58">
        <v>53741.781579999995</v>
      </c>
      <c r="D32" s="57">
        <v>2208.2323999999999</v>
      </c>
      <c r="E32" s="58">
        <f t="shared" si="4"/>
        <v>55950.013979999996</v>
      </c>
      <c r="F32" s="58">
        <f t="shared" si="5"/>
        <v>4782.8000200000024</v>
      </c>
      <c r="G32" s="58">
        <f t="shared" si="6"/>
        <v>6991.0324200000032</v>
      </c>
      <c r="H32" s="59">
        <f t="shared" si="3"/>
        <v>92.124850299213861</v>
      </c>
    </row>
    <row r="33" spans="1:8" s="50" customFormat="1" ht="11.25" customHeight="1" x14ac:dyDescent="0.2">
      <c r="A33" s="56"/>
      <c r="B33" s="61"/>
      <c r="C33" s="61"/>
      <c r="D33" s="61"/>
      <c r="E33" s="61"/>
      <c r="F33" s="61"/>
      <c r="G33" s="61"/>
      <c r="H33" s="54"/>
    </row>
    <row r="34" spans="1:8" s="50" customFormat="1" ht="11.25" customHeight="1" x14ac:dyDescent="0.2">
      <c r="A34" s="52" t="s">
        <v>107</v>
      </c>
      <c r="B34" s="63">
        <f t="shared" ref="B34:G34" si="8">+B35+B36</f>
        <v>1363185.7580000004</v>
      </c>
      <c r="C34" s="63">
        <f t="shared" si="8"/>
        <v>1127740.8665499997</v>
      </c>
      <c r="D34" s="63">
        <f t="shared" si="8"/>
        <v>5827.9652500000011</v>
      </c>
      <c r="E34" s="63">
        <f t="shared" si="8"/>
        <v>1133568.8317999996</v>
      </c>
      <c r="F34" s="63">
        <f t="shared" si="8"/>
        <v>229616.92620000063</v>
      </c>
      <c r="G34" s="63">
        <f t="shared" si="8"/>
        <v>235444.89145000058</v>
      </c>
      <c r="H34" s="54">
        <f>E34/B34*100</f>
        <v>83.155859364545918</v>
      </c>
    </row>
    <row r="35" spans="1:8" s="50" customFormat="1" ht="11.25" customHeight="1" x14ac:dyDescent="0.2">
      <c r="A35" s="56" t="s">
        <v>108</v>
      </c>
      <c r="B35" s="57">
        <v>1186933.4860000003</v>
      </c>
      <c r="C35" s="58">
        <v>955589.28481999971</v>
      </c>
      <c r="D35" s="57">
        <v>4732.4783300000008</v>
      </c>
      <c r="E35" s="58">
        <f>SUM(C35:D35)</f>
        <v>960321.76314999966</v>
      </c>
      <c r="F35" s="58">
        <f>B35-E35</f>
        <v>226611.7228500006</v>
      </c>
      <c r="G35" s="58">
        <f>B35-C35</f>
        <v>231344.20118000056</v>
      </c>
      <c r="H35" s="59">
        <f>E35/B35*100</f>
        <v>80.907799339819064</v>
      </c>
    </row>
    <row r="36" spans="1:8" s="50" customFormat="1" ht="11.25" customHeight="1" x14ac:dyDescent="0.2">
      <c r="A36" s="56" t="s">
        <v>109</v>
      </c>
      <c r="B36" s="57">
        <v>176252.272</v>
      </c>
      <c r="C36" s="58">
        <v>172151.58172999998</v>
      </c>
      <c r="D36" s="57">
        <v>1095.4869199999998</v>
      </c>
      <c r="E36" s="58">
        <f>SUM(C36:D36)</f>
        <v>173247.06864999997</v>
      </c>
      <c r="F36" s="58">
        <f>B36-E36</f>
        <v>3005.2033500000252</v>
      </c>
      <c r="G36" s="58">
        <f>B36-C36</f>
        <v>4100.690270000021</v>
      </c>
      <c r="H36" s="59">
        <f>E36/B36*100</f>
        <v>98.294942064633346</v>
      </c>
    </row>
    <row r="37" spans="1:8" s="50" customFormat="1" ht="11.25" customHeight="1" x14ac:dyDescent="0.2">
      <c r="A37" s="56"/>
      <c r="B37" s="61"/>
      <c r="C37" s="61"/>
      <c r="D37" s="61"/>
      <c r="E37" s="61"/>
      <c r="F37" s="61"/>
      <c r="G37" s="61"/>
      <c r="H37" s="54"/>
    </row>
    <row r="38" spans="1:8" s="50" customFormat="1" ht="11.25" customHeight="1" x14ac:dyDescent="0.2">
      <c r="A38" s="52" t="s">
        <v>110</v>
      </c>
      <c r="B38" s="63">
        <f t="shared" ref="B38:G38" si="9">SUM(B39:B44)</f>
        <v>167368983.18831998</v>
      </c>
      <c r="C38" s="63">
        <f t="shared" si="9"/>
        <v>127254814.87923002</v>
      </c>
      <c r="D38" s="63">
        <f t="shared" si="9"/>
        <v>2056846.3192600005</v>
      </c>
      <c r="E38" s="63">
        <f t="shared" si="9"/>
        <v>129311661.19848999</v>
      </c>
      <c r="F38" s="63">
        <f t="shared" si="9"/>
        <v>38057321.989830002</v>
      </c>
      <c r="G38" s="63">
        <f t="shared" si="9"/>
        <v>40114168.309089996</v>
      </c>
      <c r="H38" s="54">
        <f t="shared" ref="H38:H44" si="10">E38/B38*100</f>
        <v>77.261424868066086</v>
      </c>
    </row>
    <row r="39" spans="1:8" s="50" customFormat="1" ht="11.25" customHeight="1" x14ac:dyDescent="0.2">
      <c r="A39" s="56" t="s">
        <v>111</v>
      </c>
      <c r="B39" s="57">
        <v>167090539.87632</v>
      </c>
      <c r="C39" s="58">
        <v>127056859.46385001</v>
      </c>
      <c r="D39" s="57">
        <v>2050491.3678200003</v>
      </c>
      <c r="E39" s="58">
        <f t="shared" ref="E39:E44" si="11">SUM(C39:D39)</f>
        <v>129107350.83167</v>
      </c>
      <c r="F39" s="58">
        <f t="shared" ref="F39:F44" si="12">B39-E39</f>
        <v>37983189.044650003</v>
      </c>
      <c r="G39" s="58">
        <f t="shared" ref="G39:G44" si="13">B39-C39</f>
        <v>40033680.412469998</v>
      </c>
      <c r="H39" s="59">
        <f t="shared" si="10"/>
        <v>77.26789974299858</v>
      </c>
    </row>
    <row r="40" spans="1:8" s="50" customFormat="1" ht="11.25" customHeight="1" x14ac:dyDescent="0.2">
      <c r="A40" s="64" t="s">
        <v>112</v>
      </c>
      <c r="B40" s="57">
        <v>18564.742999999999</v>
      </c>
      <c r="C40" s="58">
        <v>12567.30264</v>
      </c>
      <c r="D40" s="57">
        <v>2.3428100000000001</v>
      </c>
      <c r="E40" s="58">
        <f t="shared" si="11"/>
        <v>12569.64545</v>
      </c>
      <c r="F40" s="58">
        <f t="shared" si="12"/>
        <v>5995.0975499999986</v>
      </c>
      <c r="G40" s="58">
        <f t="shared" si="13"/>
        <v>5997.4403599999987</v>
      </c>
      <c r="H40" s="59">
        <f t="shared" si="10"/>
        <v>67.707080297314121</v>
      </c>
    </row>
    <row r="41" spans="1:8" s="50" customFormat="1" ht="11.25" customHeight="1" x14ac:dyDescent="0.2">
      <c r="A41" s="64" t="s">
        <v>113</v>
      </c>
      <c r="B41" s="57">
        <v>4758</v>
      </c>
      <c r="C41" s="58">
        <v>3501.14266</v>
      </c>
      <c r="D41" s="57">
        <v>456.59553000000005</v>
      </c>
      <c r="E41" s="58">
        <f t="shared" si="11"/>
        <v>3957.73819</v>
      </c>
      <c r="F41" s="58">
        <f t="shared" si="12"/>
        <v>800.26180999999997</v>
      </c>
      <c r="G41" s="58">
        <f t="shared" si="13"/>
        <v>1256.85734</v>
      </c>
      <c r="H41" s="59">
        <f t="shared" si="10"/>
        <v>83.180710172341321</v>
      </c>
    </row>
    <row r="42" spans="1:8" s="50" customFormat="1" ht="11.25" customHeight="1" x14ac:dyDescent="0.2">
      <c r="A42" s="56" t="s">
        <v>114</v>
      </c>
      <c r="B42" s="57">
        <v>131894.649</v>
      </c>
      <c r="C42" s="58">
        <v>126207.48682999999</v>
      </c>
      <c r="D42" s="57">
        <v>2116.1505000000002</v>
      </c>
      <c r="E42" s="58">
        <f t="shared" si="11"/>
        <v>128323.63733</v>
      </c>
      <c r="F42" s="58">
        <f t="shared" si="12"/>
        <v>3571.0116700000071</v>
      </c>
      <c r="G42" s="58">
        <f t="shared" si="13"/>
        <v>5687.1621700000105</v>
      </c>
      <c r="H42" s="59">
        <f t="shared" si="10"/>
        <v>97.292527257872294</v>
      </c>
    </row>
    <row r="43" spans="1:8" s="50" customFormat="1" ht="11.25" customHeight="1" x14ac:dyDescent="0.2">
      <c r="A43" s="56" t="s">
        <v>115</v>
      </c>
      <c r="B43" s="57">
        <v>38490.92</v>
      </c>
      <c r="C43" s="58">
        <v>37814.847549999999</v>
      </c>
      <c r="D43" s="57">
        <v>676.07128</v>
      </c>
      <c r="E43" s="58">
        <f t="shared" si="11"/>
        <v>38490.918829999995</v>
      </c>
      <c r="F43" s="58">
        <f t="shared" si="12"/>
        <v>1.1700000031851232E-3</v>
      </c>
      <c r="G43" s="58">
        <f t="shared" si="13"/>
        <v>676.07244999999966</v>
      </c>
      <c r="H43" s="59">
        <f t="shared" si="10"/>
        <v>99.999996960322051</v>
      </c>
    </row>
    <row r="44" spans="1:8" s="50" customFormat="1" ht="11.25" customHeight="1" x14ac:dyDescent="0.2">
      <c r="A44" s="56" t="s">
        <v>116</v>
      </c>
      <c r="B44" s="57">
        <v>84735</v>
      </c>
      <c r="C44" s="58">
        <v>17864.635699999999</v>
      </c>
      <c r="D44" s="57">
        <v>3103.7913199999998</v>
      </c>
      <c r="E44" s="58">
        <f t="shared" si="11"/>
        <v>20968.427019999999</v>
      </c>
      <c r="F44" s="58">
        <f t="shared" si="12"/>
        <v>63766.572979999997</v>
      </c>
      <c r="G44" s="58">
        <f t="shared" si="13"/>
        <v>66870.364300000001</v>
      </c>
      <c r="H44" s="59">
        <f t="shared" si="10"/>
        <v>24.745886611199623</v>
      </c>
    </row>
    <row r="45" spans="1:8" s="50" customFormat="1" ht="11.25" customHeight="1" x14ac:dyDescent="0.2">
      <c r="A45" s="56"/>
      <c r="B45" s="58"/>
      <c r="C45" s="58"/>
      <c r="D45" s="58"/>
      <c r="E45" s="58"/>
      <c r="F45" s="58"/>
      <c r="G45" s="58"/>
      <c r="H45" s="59"/>
    </row>
    <row r="46" spans="1:8" s="50" customFormat="1" ht="11.25" customHeight="1" x14ac:dyDescent="0.2">
      <c r="A46" s="52" t="s">
        <v>117</v>
      </c>
      <c r="B46" s="57">
        <v>17725468.860580001</v>
      </c>
      <c r="C46" s="58">
        <v>15691360.897630002</v>
      </c>
      <c r="D46" s="57">
        <v>394430.33204000001</v>
      </c>
      <c r="E46" s="58">
        <f>SUM(C46:D46)</f>
        <v>16085791.229670003</v>
      </c>
      <c r="F46" s="58">
        <f>B46-E46</f>
        <v>1639677.630909998</v>
      </c>
      <c r="G46" s="58">
        <f>B46-C46</f>
        <v>2034107.9629499987</v>
      </c>
      <c r="H46" s="59">
        <f>E46/B46*100</f>
        <v>90.749595151434846</v>
      </c>
    </row>
    <row r="47" spans="1:8" s="50" customFormat="1" ht="11.25" customHeight="1" x14ac:dyDescent="0.2">
      <c r="A47" s="65"/>
      <c r="B47" s="61"/>
      <c r="C47" s="61"/>
      <c r="D47" s="61"/>
      <c r="E47" s="61"/>
      <c r="F47" s="61"/>
      <c r="G47" s="61"/>
      <c r="H47" s="54"/>
    </row>
    <row r="48" spans="1:8" s="50" customFormat="1" ht="11.25" customHeight="1" x14ac:dyDescent="0.2">
      <c r="A48" s="52" t="s">
        <v>118</v>
      </c>
      <c r="B48" s="57">
        <v>618832.25499999989</v>
      </c>
      <c r="C48" s="58">
        <v>414531.41899000003</v>
      </c>
      <c r="D48" s="57">
        <v>2175.9685299999996</v>
      </c>
      <c r="E48" s="58">
        <f>SUM(C48:D48)</f>
        <v>416707.38752000005</v>
      </c>
      <c r="F48" s="58">
        <f>B48-E48</f>
        <v>202124.86747999984</v>
      </c>
      <c r="G48" s="58">
        <f>B48-C48</f>
        <v>204300.83600999985</v>
      </c>
      <c r="H48" s="59">
        <f>E48/B48*100</f>
        <v>67.337696791515839</v>
      </c>
    </row>
    <row r="49" spans="1:8" s="50" customFormat="1" ht="11.25" customHeight="1" x14ac:dyDescent="0.2">
      <c r="A49" s="56"/>
      <c r="B49" s="61"/>
      <c r="C49" s="61"/>
      <c r="D49" s="61"/>
      <c r="E49" s="61"/>
      <c r="F49" s="61"/>
      <c r="G49" s="61"/>
      <c r="H49" s="54"/>
    </row>
    <row r="50" spans="1:8" s="50" customFormat="1" ht="11.25" customHeight="1" x14ac:dyDescent="0.2">
      <c r="A50" s="52" t="s">
        <v>119</v>
      </c>
      <c r="B50" s="63">
        <f t="shared" ref="B50:G50" si="14">SUM(B51:B56)</f>
        <v>6754405.2111800006</v>
      </c>
      <c r="C50" s="63">
        <f t="shared" si="14"/>
        <v>5071670.5663299989</v>
      </c>
      <c r="D50" s="63">
        <f t="shared" si="14"/>
        <v>236098.51756000004</v>
      </c>
      <c r="E50" s="63">
        <f t="shared" si="14"/>
        <v>5307769.0838899994</v>
      </c>
      <c r="F50" s="63">
        <f t="shared" si="14"/>
        <v>1446636.1272900007</v>
      </c>
      <c r="G50" s="63">
        <f t="shared" si="14"/>
        <v>1682734.6448500007</v>
      </c>
      <c r="H50" s="54">
        <f t="shared" ref="H50:H56" si="15">E50/B50*100</f>
        <v>78.582331351759805</v>
      </c>
    </row>
    <row r="51" spans="1:8" s="50" customFormat="1" ht="11.25" customHeight="1" x14ac:dyDescent="0.2">
      <c r="A51" s="56" t="s">
        <v>98</v>
      </c>
      <c r="B51" s="57">
        <v>5112902.0081800008</v>
      </c>
      <c r="C51" s="58">
        <v>3828445.6371199996</v>
      </c>
      <c r="D51" s="57">
        <v>156957.94836000004</v>
      </c>
      <c r="E51" s="58">
        <f t="shared" ref="E51:E56" si="16">SUM(C51:D51)</f>
        <v>3985403.5854799999</v>
      </c>
      <c r="F51" s="58">
        <f t="shared" ref="F51:F56" si="17">B51-E51</f>
        <v>1127498.4227000009</v>
      </c>
      <c r="G51" s="58">
        <f t="shared" ref="G51:G56" si="18">B51-C51</f>
        <v>1284456.3710600012</v>
      </c>
      <c r="H51" s="59">
        <f t="shared" si="15"/>
        <v>77.947975124574171</v>
      </c>
    </row>
    <row r="52" spans="1:8" s="50" customFormat="1" ht="11.25" customHeight="1" x14ac:dyDescent="0.2">
      <c r="A52" s="56" t="s">
        <v>120</v>
      </c>
      <c r="B52" s="57">
        <v>820952.62699999986</v>
      </c>
      <c r="C52" s="58">
        <v>603391.14001000009</v>
      </c>
      <c r="D52" s="57">
        <v>51629.252709999993</v>
      </c>
      <c r="E52" s="58">
        <f t="shared" si="16"/>
        <v>655020.39272000012</v>
      </c>
      <c r="F52" s="58">
        <f t="shared" si="17"/>
        <v>165932.23427999974</v>
      </c>
      <c r="G52" s="58">
        <f t="shared" si="18"/>
        <v>217561.48698999977</v>
      </c>
      <c r="H52" s="59">
        <f t="shared" si="15"/>
        <v>79.787842949432488</v>
      </c>
    </row>
    <row r="53" spans="1:8" s="50" customFormat="1" ht="11.25" customHeight="1" x14ac:dyDescent="0.2">
      <c r="A53" s="56" t="s">
        <v>121</v>
      </c>
      <c r="B53" s="57">
        <v>351917.67600000004</v>
      </c>
      <c r="C53" s="58">
        <v>292928.86288000009</v>
      </c>
      <c r="D53" s="57">
        <v>17614.210720000003</v>
      </c>
      <c r="E53" s="58">
        <f t="shared" si="16"/>
        <v>310543.07360000012</v>
      </c>
      <c r="F53" s="58">
        <f t="shared" si="17"/>
        <v>41374.602399999916</v>
      </c>
      <c r="G53" s="58">
        <f t="shared" si="18"/>
        <v>58988.813119999948</v>
      </c>
      <c r="H53" s="59">
        <f t="shared" si="15"/>
        <v>88.243101946376825</v>
      </c>
    </row>
    <row r="54" spans="1:8" s="50" customFormat="1" ht="11.25" customHeight="1" x14ac:dyDescent="0.2">
      <c r="A54" s="56" t="s">
        <v>122</v>
      </c>
      <c r="B54" s="57">
        <v>396736.58199999999</v>
      </c>
      <c r="C54" s="58">
        <v>284375.76010000001</v>
      </c>
      <c r="D54" s="57">
        <v>7126.5150100000001</v>
      </c>
      <c r="E54" s="58">
        <f t="shared" si="16"/>
        <v>291502.27510999999</v>
      </c>
      <c r="F54" s="58">
        <f t="shared" si="17"/>
        <v>105234.30689000001</v>
      </c>
      <c r="G54" s="58">
        <f t="shared" si="18"/>
        <v>112360.82189999998</v>
      </c>
      <c r="H54" s="59">
        <f t="shared" si="15"/>
        <v>73.475018018378762</v>
      </c>
    </row>
    <row r="55" spans="1:8" s="50" customFormat="1" ht="11.25" customHeight="1" x14ac:dyDescent="0.2">
      <c r="A55" s="56" t="s">
        <v>123</v>
      </c>
      <c r="B55" s="57">
        <v>38261.067999999999</v>
      </c>
      <c r="C55" s="58">
        <v>36933.831610000001</v>
      </c>
      <c r="D55" s="57">
        <v>1321.0012199999999</v>
      </c>
      <c r="E55" s="58">
        <f t="shared" si="16"/>
        <v>38254.832829999999</v>
      </c>
      <c r="F55" s="58">
        <f t="shared" si="17"/>
        <v>6.2351699999999255</v>
      </c>
      <c r="G55" s="58">
        <f t="shared" si="18"/>
        <v>1327.2363899999982</v>
      </c>
      <c r="H55" s="59">
        <f t="shared" si="15"/>
        <v>99.983703617473509</v>
      </c>
    </row>
    <row r="56" spans="1:8" s="50" customFormat="1" ht="11.25" customHeight="1" x14ac:dyDescent="0.2">
      <c r="A56" s="56" t="s">
        <v>124</v>
      </c>
      <c r="B56" s="57">
        <v>33635.250000000007</v>
      </c>
      <c r="C56" s="58">
        <v>25595.334609999998</v>
      </c>
      <c r="D56" s="57">
        <v>1449.5895399999999</v>
      </c>
      <c r="E56" s="58">
        <f t="shared" si="16"/>
        <v>27044.924149999999</v>
      </c>
      <c r="F56" s="58">
        <f t="shared" si="17"/>
        <v>6590.3258500000084</v>
      </c>
      <c r="G56" s="58">
        <f t="shared" si="18"/>
        <v>8039.9153900000092</v>
      </c>
      <c r="H56" s="59">
        <f t="shared" si="15"/>
        <v>80.406490660839424</v>
      </c>
    </row>
    <row r="57" spans="1:8" s="50" customFormat="1" ht="11.25" customHeight="1" x14ac:dyDescent="0.2">
      <c r="A57" s="56"/>
      <c r="B57" s="61"/>
      <c r="C57" s="61"/>
      <c r="D57" s="61"/>
      <c r="E57" s="61"/>
      <c r="F57" s="61"/>
      <c r="G57" s="61"/>
      <c r="H57" s="54"/>
    </row>
    <row r="58" spans="1:8" s="50" customFormat="1" ht="11.25" customHeight="1" x14ac:dyDescent="0.2">
      <c r="A58" s="52" t="s">
        <v>125</v>
      </c>
      <c r="B58" s="66">
        <f t="shared" ref="B58:G58" si="19">SUM(B59:B68)</f>
        <v>6652489.4226399958</v>
      </c>
      <c r="C58" s="66">
        <f t="shared" si="19"/>
        <v>5039261.5530899959</v>
      </c>
      <c r="D58" s="66">
        <f t="shared" si="19"/>
        <v>852878.57313000003</v>
      </c>
      <c r="E58" s="66">
        <f t="shared" si="19"/>
        <v>5892140.1262199972</v>
      </c>
      <c r="F58" s="66">
        <f t="shared" si="19"/>
        <v>760349.2964199998</v>
      </c>
      <c r="G58" s="66">
        <f t="shared" si="19"/>
        <v>1613227.8695499999</v>
      </c>
      <c r="H58" s="54">
        <f t="shared" ref="H58:H68" si="20">E58/B58*100</f>
        <v>88.570454635638356</v>
      </c>
    </row>
    <row r="59" spans="1:8" s="50" customFormat="1" ht="11.25" customHeight="1" x14ac:dyDescent="0.2">
      <c r="A59" s="56" t="s">
        <v>126</v>
      </c>
      <c r="B59" s="57">
        <v>292557.47059999581</v>
      </c>
      <c r="C59" s="58">
        <v>208236.18130999606</v>
      </c>
      <c r="D59" s="57">
        <v>581.90673999999683</v>
      </c>
      <c r="E59" s="58">
        <f t="shared" ref="E59:E68" si="21">SUM(C59:D59)</f>
        <v>208818.08804999606</v>
      </c>
      <c r="F59" s="58">
        <f t="shared" ref="F59:F68" si="22">B59-E59</f>
        <v>83739.382549999747</v>
      </c>
      <c r="G59" s="58">
        <f t="shared" ref="G59:G68" si="23">B59-C59</f>
        <v>84321.289289999753</v>
      </c>
      <c r="H59" s="59">
        <f t="shared" si="20"/>
        <v>71.376775175741841</v>
      </c>
    </row>
    <row r="60" spans="1:8" s="50" customFormat="1" ht="11.25" customHeight="1" x14ac:dyDescent="0.2">
      <c r="A60" s="56" t="s">
        <v>127</v>
      </c>
      <c r="B60" s="57">
        <v>2641392.6759999995</v>
      </c>
      <c r="C60" s="58">
        <v>1736501.5043200001</v>
      </c>
      <c r="D60" s="57">
        <v>735246.85573000007</v>
      </c>
      <c r="E60" s="58">
        <f t="shared" si="21"/>
        <v>2471748.3600500003</v>
      </c>
      <c r="F60" s="58">
        <f t="shared" si="22"/>
        <v>169644.31594999926</v>
      </c>
      <c r="G60" s="58">
        <f t="shared" si="23"/>
        <v>904891.17167999945</v>
      </c>
      <c r="H60" s="59">
        <f t="shared" si="20"/>
        <v>93.577467012330004</v>
      </c>
    </row>
    <row r="61" spans="1:8" s="50" customFormat="1" ht="11.25" customHeight="1" x14ac:dyDescent="0.2">
      <c r="A61" s="56" t="s">
        <v>128</v>
      </c>
      <c r="B61" s="57">
        <v>2669440.6079000011</v>
      </c>
      <c r="C61" s="58">
        <v>2317822.94252</v>
      </c>
      <c r="D61" s="57">
        <v>72662.246909999987</v>
      </c>
      <c r="E61" s="58">
        <f t="shared" si="21"/>
        <v>2390485.1894300003</v>
      </c>
      <c r="F61" s="58">
        <f t="shared" si="22"/>
        <v>278955.41847000085</v>
      </c>
      <c r="G61" s="58">
        <f t="shared" si="23"/>
        <v>351617.66538000107</v>
      </c>
      <c r="H61" s="59">
        <f t="shared" si="20"/>
        <v>89.550042145741912</v>
      </c>
    </row>
    <row r="62" spans="1:8" s="50" customFormat="1" ht="11.25" customHeight="1" x14ac:dyDescent="0.2">
      <c r="A62" s="56" t="s">
        <v>129</v>
      </c>
      <c r="B62" s="57">
        <v>84955.392000000007</v>
      </c>
      <c r="C62" s="58">
        <v>69189.317890000006</v>
      </c>
      <c r="D62" s="57">
        <v>1654.6457600000001</v>
      </c>
      <c r="E62" s="58">
        <f t="shared" si="21"/>
        <v>70843.963650000005</v>
      </c>
      <c r="F62" s="58">
        <f t="shared" si="22"/>
        <v>14111.428350000002</v>
      </c>
      <c r="G62" s="58">
        <f t="shared" si="23"/>
        <v>15766.074110000001</v>
      </c>
      <c r="H62" s="59">
        <f t="shared" si="20"/>
        <v>83.389602451601903</v>
      </c>
    </row>
    <row r="63" spans="1:8" s="50" customFormat="1" ht="11.25" customHeight="1" x14ac:dyDescent="0.2">
      <c r="A63" s="56" t="s">
        <v>130</v>
      </c>
      <c r="B63" s="57">
        <v>576315.96609999985</v>
      </c>
      <c r="C63" s="58">
        <v>376089.7081300001</v>
      </c>
      <c r="D63" s="57">
        <v>29749.66345</v>
      </c>
      <c r="E63" s="58">
        <f t="shared" si="21"/>
        <v>405839.37158000009</v>
      </c>
      <c r="F63" s="58">
        <f t="shared" si="22"/>
        <v>170476.59451999975</v>
      </c>
      <c r="G63" s="58">
        <f t="shared" si="23"/>
        <v>200226.25796999974</v>
      </c>
      <c r="H63" s="59">
        <f t="shared" si="20"/>
        <v>70.4195954046466</v>
      </c>
    </row>
    <row r="64" spans="1:8" s="50" customFormat="1" ht="11.25" customHeight="1" x14ac:dyDescent="0.2">
      <c r="A64" s="56" t="s">
        <v>131</v>
      </c>
      <c r="B64" s="57">
        <v>5704</v>
      </c>
      <c r="C64" s="58">
        <v>5091.8023499999999</v>
      </c>
      <c r="D64" s="57">
        <v>61.042480000000005</v>
      </c>
      <c r="E64" s="58">
        <f t="shared" si="21"/>
        <v>5152.84483</v>
      </c>
      <c r="F64" s="58">
        <f t="shared" si="22"/>
        <v>551.15517</v>
      </c>
      <c r="G64" s="58">
        <f t="shared" si="23"/>
        <v>612.19765000000007</v>
      </c>
      <c r="H64" s="59">
        <f t="shared" si="20"/>
        <v>90.337391830294536</v>
      </c>
    </row>
    <row r="65" spans="1:8" s="50" customFormat="1" ht="11.25" customHeight="1" x14ac:dyDescent="0.2">
      <c r="A65" s="56" t="s">
        <v>132</v>
      </c>
      <c r="B65" s="57">
        <v>141464.08404000005</v>
      </c>
      <c r="C65" s="58">
        <v>108082.63075999999</v>
      </c>
      <c r="D65" s="57">
        <v>9666.2360000000008</v>
      </c>
      <c r="E65" s="58">
        <f t="shared" si="21"/>
        <v>117748.86675999999</v>
      </c>
      <c r="F65" s="58">
        <f t="shared" si="22"/>
        <v>23715.217280000055</v>
      </c>
      <c r="G65" s="58">
        <f t="shared" si="23"/>
        <v>33381.45328000006</v>
      </c>
      <c r="H65" s="59">
        <f t="shared" si="20"/>
        <v>83.235874009339085</v>
      </c>
    </row>
    <row r="66" spans="1:8" s="50" customFormat="1" ht="11.25" customHeight="1" x14ac:dyDescent="0.2">
      <c r="A66" s="56" t="s">
        <v>133</v>
      </c>
      <c r="B66" s="57">
        <v>23255.256000000001</v>
      </c>
      <c r="C66" s="58">
        <v>20194.268499999998</v>
      </c>
      <c r="D66" s="57">
        <v>63</v>
      </c>
      <c r="E66" s="58">
        <f t="shared" si="21"/>
        <v>20257.268499999998</v>
      </c>
      <c r="F66" s="58">
        <f t="shared" si="22"/>
        <v>2997.9875000000029</v>
      </c>
      <c r="G66" s="58">
        <f t="shared" si="23"/>
        <v>3060.9875000000029</v>
      </c>
      <c r="H66" s="59">
        <f t="shared" si="20"/>
        <v>87.108344453400107</v>
      </c>
    </row>
    <row r="67" spans="1:8" s="50" customFormat="1" ht="11.25" customHeight="1" x14ac:dyDescent="0.2">
      <c r="A67" s="64" t="s">
        <v>134</v>
      </c>
      <c r="B67" s="57">
        <v>26343.000000000004</v>
      </c>
      <c r="C67" s="58">
        <v>18779.86607</v>
      </c>
      <c r="D67" s="57">
        <v>2858.5482000000002</v>
      </c>
      <c r="E67" s="58">
        <f t="shared" si="21"/>
        <v>21638.414270000001</v>
      </c>
      <c r="F67" s="58">
        <f t="shared" si="22"/>
        <v>4704.5857300000025</v>
      </c>
      <c r="G67" s="58">
        <f t="shared" si="23"/>
        <v>7563.1339300000036</v>
      </c>
      <c r="H67" s="59">
        <f t="shared" si="20"/>
        <v>82.141040390236483</v>
      </c>
    </row>
    <row r="68" spans="1:8" s="50" customFormat="1" ht="11.25" customHeight="1" x14ac:dyDescent="0.2">
      <c r="A68" s="56" t="s">
        <v>135</v>
      </c>
      <c r="B68" s="57">
        <v>191060.97</v>
      </c>
      <c r="C68" s="58">
        <v>179273.33124</v>
      </c>
      <c r="D68" s="57">
        <v>334.42786000000001</v>
      </c>
      <c r="E68" s="58">
        <f t="shared" si="21"/>
        <v>179607.7591</v>
      </c>
      <c r="F68" s="58">
        <f t="shared" si="22"/>
        <v>11453.210900000005</v>
      </c>
      <c r="G68" s="58">
        <f t="shared" si="23"/>
        <v>11787.638760000002</v>
      </c>
      <c r="H68" s="59">
        <f t="shared" si="20"/>
        <v>94.005468045095768</v>
      </c>
    </row>
    <row r="69" spans="1:8" s="50" customFormat="1" ht="11.25" customHeight="1" x14ac:dyDescent="0.2">
      <c r="A69" s="56"/>
      <c r="B69" s="61"/>
      <c r="C69" s="61"/>
      <c r="D69" s="61"/>
      <c r="E69" s="61"/>
      <c r="F69" s="61"/>
      <c r="G69" s="61"/>
      <c r="H69" s="54"/>
    </row>
    <row r="70" spans="1:8" s="50" customFormat="1" ht="11.25" customHeight="1" x14ac:dyDescent="0.2">
      <c r="A70" s="52" t="s">
        <v>136</v>
      </c>
      <c r="B70" s="63">
        <f t="shared" ref="B70:G70" si="24">SUM(B71:B74)</f>
        <v>4910031.0759999994</v>
      </c>
      <c r="C70" s="63">
        <f t="shared" si="24"/>
        <v>2778029.0028200005</v>
      </c>
      <c r="D70" s="63">
        <f t="shared" si="24"/>
        <v>24309.840659999998</v>
      </c>
      <c r="E70" s="63">
        <f t="shared" si="24"/>
        <v>2802338.8434800003</v>
      </c>
      <c r="F70" s="63">
        <f t="shared" si="24"/>
        <v>2107692.2325199991</v>
      </c>
      <c r="G70" s="63">
        <f t="shared" si="24"/>
        <v>2132002.0731799994</v>
      </c>
      <c r="H70" s="54">
        <f>E70/B70*100</f>
        <v>57.073749638321033</v>
      </c>
    </row>
    <row r="71" spans="1:8" s="50" customFormat="1" ht="11.25" customHeight="1" x14ac:dyDescent="0.2">
      <c r="A71" s="56" t="s">
        <v>98</v>
      </c>
      <c r="B71" s="57">
        <v>4877516.2059999993</v>
      </c>
      <c r="C71" s="58">
        <v>2749551.6049200003</v>
      </c>
      <c r="D71" s="57">
        <v>23499.619129999999</v>
      </c>
      <c r="E71" s="58">
        <f>SUM(C71:D71)</f>
        <v>2773051.2240500003</v>
      </c>
      <c r="F71" s="58">
        <f>B71-E71</f>
        <v>2104464.981949999</v>
      </c>
      <c r="G71" s="58">
        <f>B71-C71</f>
        <v>2127964.601079999</v>
      </c>
      <c r="H71" s="59">
        <f>E71/B71*100</f>
        <v>56.853757259458725</v>
      </c>
    </row>
    <row r="72" spans="1:8" s="50" customFormat="1" ht="11.25" customHeight="1" x14ac:dyDescent="0.2">
      <c r="A72" s="56" t="s">
        <v>137</v>
      </c>
      <c r="B72" s="57">
        <v>24641.674999999999</v>
      </c>
      <c r="C72" s="58">
        <v>22595.796620000001</v>
      </c>
      <c r="D72" s="57">
        <v>533.43365000000006</v>
      </c>
      <c r="E72" s="58">
        <f>SUM(C72:D72)</f>
        <v>23129.23027</v>
      </c>
      <c r="F72" s="58">
        <f>B72-E72</f>
        <v>1512.4447299999993</v>
      </c>
      <c r="G72" s="58">
        <f>B72-C72</f>
        <v>2045.8783799999983</v>
      </c>
      <c r="H72" s="59">
        <f>E72/B72*100</f>
        <v>93.862248690480669</v>
      </c>
    </row>
    <row r="73" spans="1:8" s="50" customFormat="1" ht="11.25" customHeight="1" x14ac:dyDescent="0.2">
      <c r="A73" s="56" t="s">
        <v>138</v>
      </c>
      <c r="B73" s="57">
        <v>1525.1949999999999</v>
      </c>
      <c r="C73" s="58">
        <v>1321.17596</v>
      </c>
      <c r="D73" s="57">
        <v>16.004850000000001</v>
      </c>
      <c r="E73" s="58">
        <f>SUM(C73:D73)</f>
        <v>1337.1808100000001</v>
      </c>
      <c r="F73" s="58">
        <f>B73-E73</f>
        <v>188.01418999999987</v>
      </c>
      <c r="G73" s="58">
        <f>B73-C73</f>
        <v>204.0190399999999</v>
      </c>
      <c r="H73" s="59">
        <f>E73/B73*100</f>
        <v>87.672776923606506</v>
      </c>
    </row>
    <row r="74" spans="1:8" s="50" customFormat="1" ht="11.25" customHeight="1" x14ac:dyDescent="0.2">
      <c r="A74" s="56" t="s">
        <v>139</v>
      </c>
      <c r="B74" s="57">
        <v>6348</v>
      </c>
      <c r="C74" s="58">
        <v>4560.4253200000003</v>
      </c>
      <c r="D74" s="57">
        <v>260.78303</v>
      </c>
      <c r="E74" s="58">
        <f>SUM(C74:D74)</f>
        <v>4821.2083499999999</v>
      </c>
      <c r="F74" s="58">
        <f>B74-E74</f>
        <v>1526.7916500000001</v>
      </c>
      <c r="G74" s="58">
        <f>B74-C74</f>
        <v>1787.5746799999997</v>
      </c>
      <c r="H74" s="59">
        <f>E74/B74*100</f>
        <v>75.948461720226845</v>
      </c>
    </row>
    <row r="75" spans="1:8" s="50" customFormat="1" ht="11.25" customHeight="1" x14ac:dyDescent="0.2">
      <c r="A75" s="56"/>
      <c r="B75" s="61"/>
      <c r="C75" s="61"/>
      <c r="D75" s="61"/>
      <c r="E75" s="61"/>
      <c r="F75" s="61"/>
      <c r="G75" s="61"/>
      <c r="H75" s="54"/>
    </row>
    <row r="76" spans="1:8" s="50" customFormat="1" ht="11.25" customHeight="1" x14ac:dyDescent="0.2">
      <c r="A76" s="52" t="s">
        <v>140</v>
      </c>
      <c r="B76" s="63">
        <f t="shared" ref="B76:G76" si="25">SUM(B77:B79)</f>
        <v>22656976.579559997</v>
      </c>
      <c r="C76" s="63">
        <f t="shared" si="25"/>
        <v>20161882.095510002</v>
      </c>
      <c r="D76" s="63">
        <f t="shared" si="25"/>
        <v>837692.86152999999</v>
      </c>
      <c r="E76" s="63">
        <f t="shared" si="25"/>
        <v>20999574.957040001</v>
      </c>
      <c r="F76" s="63">
        <f t="shared" si="25"/>
        <v>1657401.6225199972</v>
      </c>
      <c r="G76" s="63">
        <f t="shared" si="25"/>
        <v>2495094.4840499959</v>
      </c>
      <c r="H76" s="54">
        <f>E76/B76*100</f>
        <v>92.684806745065799</v>
      </c>
    </row>
    <row r="77" spans="1:8" s="50" customFormat="1" ht="11.25" customHeight="1" x14ac:dyDescent="0.2">
      <c r="A77" s="56" t="s">
        <v>141</v>
      </c>
      <c r="B77" s="57">
        <v>22297970.225559998</v>
      </c>
      <c r="C77" s="58">
        <v>19920953.069900002</v>
      </c>
      <c r="D77" s="57">
        <v>740932.20649000001</v>
      </c>
      <c r="E77" s="58">
        <f>SUM(C77:D77)</f>
        <v>20661885.276390001</v>
      </c>
      <c r="F77" s="58">
        <f>B77-E77</f>
        <v>1636084.9491699971</v>
      </c>
      <c r="G77" s="58">
        <f>B77-C77</f>
        <v>2377017.155659996</v>
      </c>
      <c r="H77" s="59">
        <f>E77/B77*100</f>
        <v>92.662628335136247</v>
      </c>
    </row>
    <row r="78" spans="1:8" s="50" customFormat="1" ht="11.25" customHeight="1" x14ac:dyDescent="0.2">
      <c r="A78" s="56" t="s">
        <v>142</v>
      </c>
      <c r="B78" s="57">
        <v>135372.42799999999</v>
      </c>
      <c r="C78" s="58">
        <v>120605.13671000001</v>
      </c>
      <c r="D78" s="57">
        <v>3663.5210999999999</v>
      </c>
      <c r="E78" s="58">
        <f>SUM(C78:D78)</f>
        <v>124268.65781</v>
      </c>
      <c r="F78" s="58">
        <f>B78-E78</f>
        <v>11103.770189999981</v>
      </c>
      <c r="G78" s="58">
        <f>B78-C78</f>
        <v>14767.291289999979</v>
      </c>
      <c r="H78" s="59">
        <f>E78/B78*100</f>
        <v>91.797613181614807</v>
      </c>
    </row>
    <row r="79" spans="1:8" s="50" customFormat="1" ht="11.25" customHeight="1" x14ac:dyDescent="0.2">
      <c r="A79" s="56" t="s">
        <v>143</v>
      </c>
      <c r="B79" s="57">
        <v>223633.92600000004</v>
      </c>
      <c r="C79" s="58">
        <v>120323.88890000001</v>
      </c>
      <c r="D79" s="57">
        <v>93097.13394</v>
      </c>
      <c r="E79" s="58">
        <f>SUM(C79:D79)</f>
        <v>213421.02283999999</v>
      </c>
      <c r="F79" s="58">
        <f>B79-E79</f>
        <v>10212.903160000045</v>
      </c>
      <c r="G79" s="58">
        <f>B79-C79</f>
        <v>103310.03710000003</v>
      </c>
      <c r="H79" s="59">
        <f>E79/B79*100</f>
        <v>95.433204906486296</v>
      </c>
    </row>
    <row r="80" spans="1:8" s="50" customFormat="1" ht="11.25" customHeight="1" x14ac:dyDescent="0.2">
      <c r="A80" s="56"/>
      <c r="B80" s="61"/>
      <c r="C80" s="61"/>
      <c r="D80" s="61"/>
      <c r="E80" s="61"/>
      <c r="F80" s="61"/>
      <c r="G80" s="61"/>
      <c r="H80" s="54"/>
    </row>
    <row r="81" spans="1:8" s="50" customFormat="1" ht="11.25" customHeight="1" x14ac:dyDescent="0.2">
      <c r="A81" s="52" t="s">
        <v>144</v>
      </c>
      <c r="B81" s="63">
        <f t="shared" ref="B81:G81" si="26">SUM(B82:B85)</f>
        <v>1635650.7520000001</v>
      </c>
      <c r="C81" s="63">
        <f t="shared" si="26"/>
        <v>1156769.8480300002</v>
      </c>
      <c r="D81" s="63">
        <f t="shared" si="26"/>
        <v>14808.629010000001</v>
      </c>
      <c r="E81" s="63">
        <f t="shared" si="26"/>
        <v>1171578.47704</v>
      </c>
      <c r="F81" s="63">
        <f t="shared" si="26"/>
        <v>464072.27495999995</v>
      </c>
      <c r="G81" s="63">
        <f t="shared" si="26"/>
        <v>478880.90396999998</v>
      </c>
      <c r="H81" s="54">
        <f>E81/B81*100</f>
        <v>71.627667190410094</v>
      </c>
    </row>
    <row r="82" spans="1:8" s="50" customFormat="1" ht="11.25" customHeight="1" x14ac:dyDescent="0.2">
      <c r="A82" s="56" t="s">
        <v>111</v>
      </c>
      <c r="B82" s="57">
        <v>1418210.903009</v>
      </c>
      <c r="C82" s="58">
        <v>1003358.8181400001</v>
      </c>
      <c r="D82" s="57">
        <v>7240.8114100000003</v>
      </c>
      <c r="E82" s="58">
        <f>SUM(C82:D82)</f>
        <v>1010599.6295500001</v>
      </c>
      <c r="F82" s="58">
        <f>B82-E82</f>
        <v>407611.27345899993</v>
      </c>
      <c r="G82" s="58">
        <f>B82-C82</f>
        <v>414852.0848689999</v>
      </c>
      <c r="H82" s="59">
        <f>E82/B82*100</f>
        <v>71.258768876041188</v>
      </c>
    </row>
    <row r="83" spans="1:8" s="50" customFormat="1" ht="11.25" customHeight="1" x14ac:dyDescent="0.2">
      <c r="A83" s="56" t="s">
        <v>145</v>
      </c>
      <c r="B83" s="57">
        <v>0</v>
      </c>
      <c r="C83" s="58">
        <v>0</v>
      </c>
      <c r="D83" s="57">
        <v>0</v>
      </c>
      <c r="E83" s="58">
        <f>SUM(C83:D83)</f>
        <v>0</v>
      </c>
      <c r="F83" s="58">
        <f>B83-E83</f>
        <v>0</v>
      </c>
      <c r="G83" s="58">
        <f>B83-C83</f>
        <v>0</v>
      </c>
      <c r="H83" s="59"/>
    </row>
    <row r="84" spans="1:8" s="50" customFormat="1" ht="11.25" customHeight="1" x14ac:dyDescent="0.2">
      <c r="A84" s="56" t="s">
        <v>146</v>
      </c>
      <c r="B84" s="57">
        <v>49337.000000000007</v>
      </c>
      <c r="C84" s="58">
        <v>38126.639329999998</v>
      </c>
      <c r="D84" s="57">
        <v>4717.5789999999997</v>
      </c>
      <c r="E84" s="58">
        <f>SUM(C84:D84)</f>
        <v>42844.218329999996</v>
      </c>
      <c r="F84" s="58">
        <f>B84-E84</f>
        <v>6492.7816700000112</v>
      </c>
      <c r="G84" s="58">
        <f>B84-C84</f>
        <v>11210.360670000009</v>
      </c>
      <c r="H84" s="59">
        <f>E84/B84*100</f>
        <v>86.839934187323891</v>
      </c>
    </row>
    <row r="85" spans="1:8" s="50" customFormat="1" ht="11.25" customHeight="1" x14ac:dyDescent="0.2">
      <c r="A85" s="56" t="s">
        <v>147</v>
      </c>
      <c r="B85" s="57">
        <v>168102.84899100004</v>
      </c>
      <c r="C85" s="58">
        <v>115284.39056</v>
      </c>
      <c r="D85" s="57">
        <v>2850.2386000000001</v>
      </c>
      <c r="E85" s="58">
        <f>SUM(C85:D85)</f>
        <v>118134.62916</v>
      </c>
      <c r="F85" s="58">
        <f>B85-E85</f>
        <v>49968.219831000039</v>
      </c>
      <c r="G85" s="58">
        <f>B85-C85</f>
        <v>52818.458431000035</v>
      </c>
      <c r="H85" s="59">
        <f>E85/B85*100</f>
        <v>70.27520941440126</v>
      </c>
    </row>
    <row r="86" spans="1:8" s="50" customFormat="1" ht="11.25" customHeight="1" x14ac:dyDescent="0.2">
      <c r="A86" s="67"/>
      <c r="B86" s="57"/>
      <c r="C86" s="58"/>
      <c r="D86" s="57"/>
      <c r="E86" s="58"/>
      <c r="F86" s="58"/>
      <c r="G86" s="58"/>
      <c r="H86" s="59"/>
    </row>
    <row r="87" spans="1:8" s="50" customFormat="1" ht="11.25" customHeight="1" x14ac:dyDescent="0.2">
      <c r="A87" s="52" t="s">
        <v>148</v>
      </c>
      <c r="B87" s="63">
        <f t="shared" ref="B87:G87" si="27">SUM(B88:B94)</f>
        <v>68026371.98206003</v>
      </c>
      <c r="C87" s="63">
        <f t="shared" si="27"/>
        <v>64131722.030059993</v>
      </c>
      <c r="D87" s="63">
        <f t="shared" si="27"/>
        <v>180324.25098999997</v>
      </c>
      <c r="E87" s="63">
        <f t="shared" si="27"/>
        <v>64312046.281049997</v>
      </c>
      <c r="F87" s="63">
        <f t="shared" si="27"/>
        <v>3714325.7010100279</v>
      </c>
      <c r="G87" s="63">
        <f t="shared" si="27"/>
        <v>3894649.9520000299</v>
      </c>
      <c r="H87" s="54">
        <f t="shared" ref="H87:H94" si="28">E87/B87*100</f>
        <v>94.539873885984122</v>
      </c>
    </row>
    <row r="88" spans="1:8" s="50" customFormat="1" ht="11.25" customHeight="1" x14ac:dyDescent="0.2">
      <c r="A88" s="56" t="s">
        <v>126</v>
      </c>
      <c r="B88" s="57">
        <v>1947236.9737799999</v>
      </c>
      <c r="C88" s="58">
        <v>1831904.36204</v>
      </c>
      <c r="D88" s="57">
        <v>46466.533270000007</v>
      </c>
      <c r="E88" s="58">
        <f t="shared" ref="E88:E94" si="29">SUM(C88:D88)</f>
        <v>1878370.8953100001</v>
      </c>
      <c r="F88" s="58">
        <f t="shared" ref="F88:F94" si="30">B88-E88</f>
        <v>68866.078469999833</v>
      </c>
      <c r="G88" s="58">
        <f t="shared" ref="G88:G94" si="31">B88-C88</f>
        <v>115332.61173999985</v>
      </c>
      <c r="H88" s="59">
        <f t="shared" si="28"/>
        <v>96.463395087639682</v>
      </c>
    </row>
    <row r="89" spans="1:8" s="50" customFormat="1" ht="11.25" customHeight="1" x14ac:dyDescent="0.2">
      <c r="A89" s="56" t="s">
        <v>149</v>
      </c>
      <c r="B89" s="57">
        <v>7179588.2921600016</v>
      </c>
      <c r="C89" s="58">
        <v>5817010.351830001</v>
      </c>
      <c r="D89" s="57">
        <v>14191.301099999997</v>
      </c>
      <c r="E89" s="58">
        <f t="shared" si="29"/>
        <v>5831201.6529300008</v>
      </c>
      <c r="F89" s="58">
        <f t="shared" si="30"/>
        <v>1348386.6392300008</v>
      </c>
      <c r="G89" s="58">
        <f t="shared" si="31"/>
        <v>1362577.9403300006</v>
      </c>
      <c r="H89" s="59">
        <f t="shared" si="28"/>
        <v>81.219164883000076</v>
      </c>
    </row>
    <row r="90" spans="1:8" s="50" customFormat="1" ht="11.25" customHeight="1" x14ac:dyDescent="0.2">
      <c r="A90" s="56" t="s">
        <v>150</v>
      </c>
      <c r="B90" s="57">
        <v>4758432.8311000001</v>
      </c>
      <c r="C90" s="58">
        <v>4489105.1178320004</v>
      </c>
      <c r="D90" s="57">
        <v>42564.255159999986</v>
      </c>
      <c r="E90" s="58">
        <f t="shared" si="29"/>
        <v>4531669.3729920005</v>
      </c>
      <c r="F90" s="58">
        <f t="shared" si="30"/>
        <v>226763.45810799953</v>
      </c>
      <c r="G90" s="58">
        <f t="shared" si="31"/>
        <v>269327.7132679997</v>
      </c>
      <c r="H90" s="59">
        <f t="shared" si="28"/>
        <v>95.234492822386258</v>
      </c>
    </row>
    <row r="91" spans="1:8" s="50" customFormat="1" ht="11.25" customHeight="1" x14ac:dyDescent="0.2">
      <c r="A91" s="56" t="s">
        <v>151</v>
      </c>
      <c r="B91" s="57">
        <v>64897.783000000003</v>
      </c>
      <c r="C91" s="58">
        <v>55669.647960000002</v>
      </c>
      <c r="D91" s="57">
        <v>812.45275000000004</v>
      </c>
      <c r="E91" s="58">
        <f t="shared" si="29"/>
        <v>56482.100709999999</v>
      </c>
      <c r="F91" s="58">
        <f t="shared" si="30"/>
        <v>8415.6822900000043</v>
      </c>
      <c r="G91" s="58">
        <f t="shared" si="31"/>
        <v>9228.135040000001</v>
      </c>
      <c r="H91" s="59">
        <f t="shared" si="28"/>
        <v>87.032404034510691</v>
      </c>
    </row>
    <row r="92" spans="1:8" s="50" customFormat="1" ht="11.25" customHeight="1" x14ac:dyDescent="0.2">
      <c r="A92" s="56" t="s">
        <v>152</v>
      </c>
      <c r="B92" s="57">
        <v>459595.25399999996</v>
      </c>
      <c r="C92" s="58">
        <v>429501.13339999999</v>
      </c>
      <c r="D92" s="57">
        <v>16401.977210000005</v>
      </c>
      <c r="E92" s="58">
        <f t="shared" si="29"/>
        <v>445903.11060999997</v>
      </c>
      <c r="F92" s="58">
        <f t="shared" si="30"/>
        <v>13692.143389999983</v>
      </c>
      <c r="G92" s="58">
        <f t="shared" si="31"/>
        <v>30094.120599999966</v>
      </c>
      <c r="H92" s="59">
        <f t="shared" si="28"/>
        <v>97.02082576553326</v>
      </c>
    </row>
    <row r="93" spans="1:8" s="50" customFormat="1" ht="11.25" customHeight="1" x14ac:dyDescent="0.2">
      <c r="A93" s="56" t="s">
        <v>153</v>
      </c>
      <c r="B93" s="57">
        <v>53128866.854020022</v>
      </c>
      <c r="C93" s="58">
        <v>51030959.753637992</v>
      </c>
      <c r="D93" s="57">
        <v>49709.706549999981</v>
      </c>
      <c r="E93" s="58">
        <f t="shared" si="29"/>
        <v>51080669.460187994</v>
      </c>
      <c r="F93" s="58">
        <f t="shared" si="30"/>
        <v>2048197.3938320279</v>
      </c>
      <c r="G93" s="58">
        <f t="shared" si="31"/>
        <v>2097907.10038203</v>
      </c>
      <c r="H93" s="59">
        <f t="shared" si="28"/>
        <v>96.144850219637149</v>
      </c>
    </row>
    <row r="94" spans="1:8" s="50" customFormat="1" ht="11.25" customHeight="1" x14ac:dyDescent="0.2">
      <c r="A94" s="56" t="s">
        <v>154</v>
      </c>
      <c r="B94" s="57">
        <v>487753.99399999995</v>
      </c>
      <c r="C94" s="58">
        <v>477571.66336000001</v>
      </c>
      <c r="D94" s="57">
        <v>10178.024949999999</v>
      </c>
      <c r="E94" s="58">
        <f t="shared" si="29"/>
        <v>487749.68831</v>
      </c>
      <c r="F94" s="58">
        <f t="shared" si="30"/>
        <v>4.3056899999501184</v>
      </c>
      <c r="G94" s="58">
        <f t="shared" si="31"/>
        <v>10182.330639999942</v>
      </c>
      <c r="H94" s="59">
        <f t="shared" si="28"/>
        <v>99.999117241467445</v>
      </c>
    </row>
    <row r="95" spans="1:8" s="50" customFormat="1" ht="11.25" customHeight="1" x14ac:dyDescent="0.2">
      <c r="A95" s="56"/>
      <c r="B95" s="61"/>
      <c r="C95" s="61"/>
      <c r="D95" s="61"/>
      <c r="E95" s="61"/>
      <c r="F95" s="61"/>
      <c r="G95" s="61"/>
      <c r="H95" s="54"/>
    </row>
    <row r="96" spans="1:8" s="50" customFormat="1" ht="11.25" customHeight="1" x14ac:dyDescent="0.2">
      <c r="A96" s="52" t="s">
        <v>155</v>
      </c>
      <c r="B96" s="63">
        <f t="shared" ref="B96:G96" si="32">SUM(B97:B106)</f>
        <v>6440758.9069999997</v>
      </c>
      <c r="C96" s="63">
        <f t="shared" si="32"/>
        <v>5895004.08641</v>
      </c>
      <c r="D96" s="63">
        <f t="shared" si="32"/>
        <v>99262.818239999993</v>
      </c>
      <c r="E96" s="63">
        <f t="shared" si="32"/>
        <v>5994266.904649999</v>
      </c>
      <c r="F96" s="63">
        <f t="shared" si="32"/>
        <v>446492.00235000049</v>
      </c>
      <c r="G96" s="63">
        <f t="shared" si="32"/>
        <v>545754.82059000037</v>
      </c>
      <c r="H96" s="54">
        <f t="shared" ref="H96:H106" si="33">E96/B96*100</f>
        <v>93.067711293078517</v>
      </c>
    </row>
    <row r="97" spans="1:8" s="50" customFormat="1" ht="11.25" customHeight="1" x14ac:dyDescent="0.2">
      <c r="A97" s="56" t="s">
        <v>98</v>
      </c>
      <c r="B97" s="57">
        <v>2289073.0219999999</v>
      </c>
      <c r="C97" s="58">
        <v>2112032.0744500002</v>
      </c>
      <c r="D97" s="57">
        <v>7747.2202800000005</v>
      </c>
      <c r="E97" s="58">
        <f t="shared" ref="E97:E106" si="34">SUM(C97:D97)</f>
        <v>2119779.2947300002</v>
      </c>
      <c r="F97" s="58">
        <f t="shared" ref="F97:F106" si="35">B97-E97</f>
        <v>169293.72726999968</v>
      </c>
      <c r="G97" s="58">
        <f t="shared" ref="G97:G106" si="36">B97-C97</f>
        <v>177040.94754999969</v>
      </c>
      <c r="H97" s="59">
        <f t="shared" si="33"/>
        <v>92.604267070428136</v>
      </c>
    </row>
    <row r="98" spans="1:8" s="50" customFormat="1" ht="11.25" customHeight="1" x14ac:dyDescent="0.2">
      <c r="A98" s="56" t="s">
        <v>156</v>
      </c>
      <c r="B98" s="57">
        <v>869159.87899999996</v>
      </c>
      <c r="C98" s="58">
        <v>781415.20473999996</v>
      </c>
      <c r="D98" s="57">
        <v>47615.360280000001</v>
      </c>
      <c r="E98" s="58">
        <f t="shared" si="34"/>
        <v>829030.56501999998</v>
      </c>
      <c r="F98" s="58">
        <f t="shared" si="35"/>
        <v>40129.313979999977</v>
      </c>
      <c r="G98" s="58">
        <f t="shared" si="36"/>
        <v>87744.67426</v>
      </c>
      <c r="H98" s="59">
        <f t="shared" si="33"/>
        <v>95.382976716991337</v>
      </c>
    </row>
    <row r="99" spans="1:8" s="50" customFormat="1" ht="11.25" customHeight="1" x14ac:dyDescent="0.2">
      <c r="A99" s="56" t="s">
        <v>157</v>
      </c>
      <c r="B99" s="57">
        <v>351932.04300000001</v>
      </c>
      <c r="C99" s="58">
        <v>341071.73332999996</v>
      </c>
      <c r="D99" s="57">
        <v>8451.1660500000016</v>
      </c>
      <c r="E99" s="58">
        <f t="shared" si="34"/>
        <v>349522.89937999996</v>
      </c>
      <c r="F99" s="58">
        <f t="shared" si="35"/>
        <v>2409.1436200000462</v>
      </c>
      <c r="G99" s="58">
        <f t="shared" si="36"/>
        <v>10860.309670000046</v>
      </c>
      <c r="H99" s="59">
        <f t="shared" si="33"/>
        <v>99.315452040267886</v>
      </c>
    </row>
    <row r="100" spans="1:8" s="50" customFormat="1" ht="11.25" customHeight="1" x14ac:dyDescent="0.2">
      <c r="A100" s="56" t="s">
        <v>158</v>
      </c>
      <c r="B100" s="57">
        <v>431511.10999999993</v>
      </c>
      <c r="C100" s="58">
        <v>357921.36645999999</v>
      </c>
      <c r="D100" s="57">
        <v>7790.0175199999994</v>
      </c>
      <c r="E100" s="58">
        <f t="shared" si="34"/>
        <v>365711.38397999998</v>
      </c>
      <c r="F100" s="58">
        <f t="shared" si="35"/>
        <v>65799.726019999944</v>
      </c>
      <c r="G100" s="58">
        <f t="shared" si="36"/>
        <v>73589.743539999938</v>
      </c>
      <c r="H100" s="59">
        <f t="shared" si="33"/>
        <v>84.751325169820092</v>
      </c>
    </row>
    <row r="101" spans="1:8" s="50" customFormat="1" ht="11.25" customHeight="1" x14ac:dyDescent="0.2">
      <c r="A101" s="56" t="s">
        <v>159</v>
      </c>
      <c r="B101" s="57">
        <v>517604.10400000005</v>
      </c>
      <c r="C101" s="58">
        <v>456292.76647000003</v>
      </c>
      <c r="D101" s="57">
        <v>1170.53268</v>
      </c>
      <c r="E101" s="58">
        <f t="shared" si="34"/>
        <v>457463.29915000004</v>
      </c>
      <c r="F101" s="58">
        <f t="shared" si="35"/>
        <v>60140.804850000015</v>
      </c>
      <c r="G101" s="58">
        <f t="shared" si="36"/>
        <v>61311.337530000019</v>
      </c>
      <c r="H101" s="59">
        <f t="shared" si="33"/>
        <v>88.380925810820074</v>
      </c>
    </row>
    <row r="102" spans="1:8" s="50" customFormat="1" ht="11.25" customHeight="1" x14ac:dyDescent="0.2">
      <c r="A102" s="56" t="s">
        <v>160</v>
      </c>
      <c r="B102" s="57">
        <v>51881.106</v>
      </c>
      <c r="C102" s="58">
        <v>40640.766929999998</v>
      </c>
      <c r="D102" s="57">
        <v>1307.8214499999999</v>
      </c>
      <c r="E102" s="58">
        <f t="shared" si="34"/>
        <v>41948.588380000001</v>
      </c>
      <c r="F102" s="58">
        <f t="shared" si="35"/>
        <v>9932.5176199999987</v>
      </c>
      <c r="G102" s="58">
        <f t="shared" si="36"/>
        <v>11240.339070000002</v>
      </c>
      <c r="H102" s="59">
        <f t="shared" si="33"/>
        <v>80.855231536505798</v>
      </c>
    </row>
    <row r="103" spans="1:8" s="50" customFormat="1" ht="11.25" customHeight="1" x14ac:dyDescent="0.2">
      <c r="A103" s="56" t="s">
        <v>161</v>
      </c>
      <c r="B103" s="57">
        <v>367728.647</v>
      </c>
      <c r="C103" s="58">
        <v>306174.22937999998</v>
      </c>
      <c r="D103" s="57">
        <v>5057.0642699999999</v>
      </c>
      <c r="E103" s="58">
        <f t="shared" si="34"/>
        <v>311231.29364999995</v>
      </c>
      <c r="F103" s="58">
        <f t="shared" si="35"/>
        <v>56497.353350000049</v>
      </c>
      <c r="G103" s="58">
        <f t="shared" si="36"/>
        <v>61554.417620000022</v>
      </c>
      <c r="H103" s="59">
        <f t="shared" si="33"/>
        <v>84.636129436497214</v>
      </c>
    </row>
    <row r="104" spans="1:8" s="50" customFormat="1" ht="11.25" customHeight="1" x14ac:dyDescent="0.2">
      <c r="A104" s="56" t="s">
        <v>162</v>
      </c>
      <c r="B104" s="57">
        <v>309054.66800000006</v>
      </c>
      <c r="C104" s="58">
        <v>268567.71328999929</v>
      </c>
      <c r="D104" s="57">
        <v>8880.0275400000028</v>
      </c>
      <c r="E104" s="58">
        <f t="shared" si="34"/>
        <v>277447.74082999927</v>
      </c>
      <c r="F104" s="58">
        <f t="shared" si="35"/>
        <v>31606.927170000796</v>
      </c>
      <c r="G104" s="58">
        <f t="shared" si="36"/>
        <v>40486.954710000777</v>
      </c>
      <c r="H104" s="59">
        <f t="shared" si="33"/>
        <v>89.773030326789694</v>
      </c>
    </row>
    <row r="105" spans="1:8" s="50" customFormat="1" ht="11.25" customHeight="1" x14ac:dyDescent="0.2">
      <c r="A105" s="56" t="s">
        <v>163</v>
      </c>
      <c r="B105" s="57">
        <v>51571.590000000004</v>
      </c>
      <c r="C105" s="58">
        <v>40545.536209999998</v>
      </c>
      <c r="D105" s="57">
        <v>343.56531999999999</v>
      </c>
      <c r="E105" s="58">
        <f t="shared" si="34"/>
        <v>40889.10153</v>
      </c>
      <c r="F105" s="58">
        <f t="shared" si="35"/>
        <v>10682.488470000004</v>
      </c>
      <c r="G105" s="58">
        <f t="shared" si="36"/>
        <v>11026.053790000005</v>
      </c>
      <c r="H105" s="59">
        <f t="shared" si="33"/>
        <v>79.286098276202068</v>
      </c>
    </row>
    <row r="106" spans="1:8" s="50" customFormat="1" ht="11.25" customHeight="1" x14ac:dyDescent="0.2">
      <c r="A106" s="56" t="s">
        <v>164</v>
      </c>
      <c r="B106" s="57">
        <v>1201242.7379999999</v>
      </c>
      <c r="C106" s="58">
        <v>1190342.69515</v>
      </c>
      <c r="D106" s="57">
        <v>10900.04285</v>
      </c>
      <c r="E106" s="58">
        <f t="shared" si="34"/>
        <v>1201242.7380000001</v>
      </c>
      <c r="F106" s="58">
        <f t="shared" si="35"/>
        <v>0</v>
      </c>
      <c r="G106" s="58">
        <f t="shared" si="36"/>
        <v>10900.042849999852</v>
      </c>
      <c r="H106" s="59">
        <f t="shared" si="33"/>
        <v>100.00000000000003</v>
      </c>
    </row>
    <row r="107" spans="1:8" s="50" customFormat="1" ht="11.25" customHeight="1" x14ac:dyDescent="0.2">
      <c r="A107" s="56"/>
      <c r="B107" s="61"/>
      <c r="C107" s="61"/>
      <c r="D107" s="61"/>
      <c r="E107" s="61"/>
      <c r="F107" s="61"/>
      <c r="G107" s="61"/>
      <c r="H107" s="54"/>
    </row>
    <row r="108" spans="1:8" s="50" customFormat="1" ht="11.25" customHeight="1" x14ac:dyDescent="0.2">
      <c r="A108" s="52" t="s">
        <v>165</v>
      </c>
      <c r="B108" s="63">
        <f t="shared" ref="B108:G108" si="37">SUM(B109:B117)</f>
        <v>3364150.8915500008</v>
      </c>
      <c r="C108" s="63">
        <f t="shared" si="37"/>
        <v>2574585.3897199994</v>
      </c>
      <c r="D108" s="63">
        <f t="shared" si="37"/>
        <v>192109.96858000002</v>
      </c>
      <c r="E108" s="63">
        <f t="shared" si="37"/>
        <v>2766695.3583</v>
      </c>
      <c r="F108" s="63">
        <f t="shared" si="37"/>
        <v>597455.53325000044</v>
      </c>
      <c r="G108" s="63">
        <f t="shared" si="37"/>
        <v>789565.50183000031</v>
      </c>
      <c r="H108" s="54">
        <f t="shared" ref="H108:H117" si="38">E108/B108*100</f>
        <v>82.24052509800687</v>
      </c>
    </row>
    <row r="109" spans="1:8" s="50" customFormat="1" ht="11.25" customHeight="1" x14ac:dyDescent="0.2">
      <c r="A109" s="56" t="s">
        <v>98</v>
      </c>
      <c r="B109" s="57">
        <v>1974963.5769800004</v>
      </c>
      <c r="C109" s="58">
        <v>1418986.9434499999</v>
      </c>
      <c r="D109" s="57">
        <v>146094.61405</v>
      </c>
      <c r="E109" s="58">
        <f t="shared" ref="E109:E117" si="39">SUM(C109:D109)</f>
        <v>1565081.5574999999</v>
      </c>
      <c r="F109" s="58">
        <f t="shared" ref="F109:F117" si="40">B109-E109</f>
        <v>409882.01948000048</v>
      </c>
      <c r="G109" s="58">
        <f t="shared" ref="G109:G117" si="41">B109-C109</f>
        <v>555976.63353000046</v>
      </c>
      <c r="H109" s="59">
        <f t="shared" si="38"/>
        <v>79.246097282119592</v>
      </c>
    </row>
    <row r="110" spans="1:8" s="50" customFormat="1" ht="11.25" customHeight="1" x14ac:dyDescent="0.2">
      <c r="A110" s="56" t="s">
        <v>166</v>
      </c>
      <c r="B110" s="57">
        <v>11269</v>
      </c>
      <c r="C110" s="58">
        <v>10739.29506</v>
      </c>
      <c r="D110" s="57">
        <v>509.21436999999997</v>
      </c>
      <c r="E110" s="58">
        <f t="shared" si="39"/>
        <v>11248.50943</v>
      </c>
      <c r="F110" s="58">
        <f t="shared" si="40"/>
        <v>20.490569999999934</v>
      </c>
      <c r="G110" s="58">
        <f t="shared" si="41"/>
        <v>529.70493999999962</v>
      </c>
      <c r="H110" s="59">
        <f t="shared" si="38"/>
        <v>99.818168692874252</v>
      </c>
    </row>
    <row r="111" spans="1:8" s="50" customFormat="1" ht="11.25" customHeight="1" x14ac:dyDescent="0.2">
      <c r="A111" s="56" t="s">
        <v>167</v>
      </c>
      <c r="B111" s="57">
        <v>69453.125</v>
      </c>
      <c r="C111" s="58">
        <v>58864.928759999988</v>
      </c>
      <c r="D111" s="57">
        <v>3438.6116000000006</v>
      </c>
      <c r="E111" s="58">
        <f t="shared" si="39"/>
        <v>62303.540359999992</v>
      </c>
      <c r="F111" s="58">
        <f t="shared" si="40"/>
        <v>7149.5846400000082</v>
      </c>
      <c r="G111" s="58">
        <f t="shared" si="41"/>
        <v>10588.196240000012</v>
      </c>
      <c r="H111" s="59">
        <f t="shared" si="38"/>
        <v>89.705884882789647</v>
      </c>
    </row>
    <row r="112" spans="1:8" s="50" customFormat="1" ht="11.25" customHeight="1" x14ac:dyDescent="0.2">
      <c r="A112" s="56" t="s">
        <v>168</v>
      </c>
      <c r="B112" s="57">
        <v>444436.50600000005</v>
      </c>
      <c r="C112" s="58">
        <v>386699.38265000004</v>
      </c>
      <c r="D112" s="57">
        <v>10590.874400000001</v>
      </c>
      <c r="E112" s="58">
        <f t="shared" si="39"/>
        <v>397290.25705000001</v>
      </c>
      <c r="F112" s="58">
        <f t="shared" si="40"/>
        <v>47146.248950000037</v>
      </c>
      <c r="G112" s="58">
        <f t="shared" si="41"/>
        <v>57737.123350000009</v>
      </c>
      <c r="H112" s="59">
        <f t="shared" si="38"/>
        <v>89.391904509752393</v>
      </c>
    </row>
    <row r="113" spans="1:8" s="50" customFormat="1" ht="11.25" customHeight="1" x14ac:dyDescent="0.2">
      <c r="A113" s="56" t="s">
        <v>169</v>
      </c>
      <c r="B113" s="57">
        <v>42888</v>
      </c>
      <c r="C113" s="58">
        <v>26944.143459999999</v>
      </c>
      <c r="D113" s="57">
        <v>256.20558</v>
      </c>
      <c r="E113" s="58">
        <f t="shared" si="39"/>
        <v>27200.349040000001</v>
      </c>
      <c r="F113" s="58">
        <f t="shared" si="40"/>
        <v>15687.650959999999</v>
      </c>
      <c r="G113" s="58">
        <f t="shared" si="41"/>
        <v>15943.856540000001</v>
      </c>
      <c r="H113" s="59">
        <f t="shared" si="38"/>
        <v>63.421817384816272</v>
      </c>
    </row>
    <row r="114" spans="1:8" s="50" customFormat="1" ht="11.25" customHeight="1" x14ac:dyDescent="0.2">
      <c r="A114" s="56" t="s">
        <v>170</v>
      </c>
      <c r="B114" s="57">
        <v>61641.75656999999</v>
      </c>
      <c r="C114" s="58">
        <v>54144.1679</v>
      </c>
      <c r="D114" s="57">
        <v>1647.1880499999995</v>
      </c>
      <c r="E114" s="58">
        <f t="shared" si="39"/>
        <v>55791.355949999997</v>
      </c>
      <c r="F114" s="58">
        <f t="shared" si="40"/>
        <v>5850.4006199999931</v>
      </c>
      <c r="G114" s="58">
        <f t="shared" si="41"/>
        <v>7497.5886699999901</v>
      </c>
      <c r="H114" s="59">
        <f t="shared" si="38"/>
        <v>90.509030005729457</v>
      </c>
    </row>
    <row r="115" spans="1:8" s="50" customFormat="1" ht="11.25" customHeight="1" x14ac:dyDescent="0.2">
      <c r="A115" s="56" t="s">
        <v>171</v>
      </c>
      <c r="B115" s="57">
        <v>323279.35600000003</v>
      </c>
      <c r="C115" s="58">
        <v>234836.59906000001</v>
      </c>
      <c r="D115" s="57">
        <v>25784.032769999998</v>
      </c>
      <c r="E115" s="58">
        <f t="shared" si="39"/>
        <v>260620.63183</v>
      </c>
      <c r="F115" s="58">
        <f t="shared" si="40"/>
        <v>62658.72417000003</v>
      </c>
      <c r="G115" s="58">
        <f t="shared" si="41"/>
        <v>88442.756940000021</v>
      </c>
      <c r="H115" s="59">
        <f t="shared" si="38"/>
        <v>80.617777471073651</v>
      </c>
    </row>
    <row r="116" spans="1:8" s="50" customFormat="1" ht="11.25" customHeight="1" x14ac:dyDescent="0.2">
      <c r="A116" s="56" t="s">
        <v>172</v>
      </c>
      <c r="B116" s="57">
        <v>165411.43199999997</v>
      </c>
      <c r="C116" s="58">
        <v>138819.63555000001</v>
      </c>
      <c r="D116" s="57">
        <v>2093.36697</v>
      </c>
      <c r="E116" s="58">
        <f t="shared" si="39"/>
        <v>140913.00252000001</v>
      </c>
      <c r="F116" s="58">
        <f t="shared" si="40"/>
        <v>24498.429479999962</v>
      </c>
      <c r="G116" s="58">
        <f t="shared" si="41"/>
        <v>26591.796449999965</v>
      </c>
      <c r="H116" s="59">
        <f t="shared" si="38"/>
        <v>85.189397622771352</v>
      </c>
    </row>
    <row r="117" spans="1:8" s="50" customFormat="1" ht="11.25" customHeight="1" x14ac:dyDescent="0.2">
      <c r="A117" s="56" t="s">
        <v>173</v>
      </c>
      <c r="B117" s="61">
        <v>270808.13899999997</v>
      </c>
      <c r="C117" s="61">
        <v>244550.29383000001</v>
      </c>
      <c r="D117" s="61">
        <v>1695.86079</v>
      </c>
      <c r="E117" s="61">
        <f t="shared" si="39"/>
        <v>246246.15462000002</v>
      </c>
      <c r="F117" s="61">
        <f t="shared" si="40"/>
        <v>24561.984379999951</v>
      </c>
      <c r="G117" s="61">
        <f t="shared" si="41"/>
        <v>26257.845169999957</v>
      </c>
      <c r="H117" s="54">
        <f t="shared" si="38"/>
        <v>90.930115885475672</v>
      </c>
    </row>
    <row r="118" spans="1:8" s="50" customFormat="1" ht="11.25" customHeight="1" x14ac:dyDescent="0.2">
      <c r="A118" s="65"/>
      <c r="B118" s="61"/>
      <c r="C118" s="61"/>
      <c r="D118" s="61"/>
      <c r="E118" s="61"/>
      <c r="F118" s="61"/>
      <c r="G118" s="61"/>
      <c r="H118" s="54"/>
    </row>
    <row r="119" spans="1:8" s="50" customFormat="1" ht="12" x14ac:dyDescent="0.2">
      <c r="A119" s="68" t="s">
        <v>174</v>
      </c>
      <c r="B119" s="63">
        <f t="shared" ref="B119:G119" si="42">+B120+B128</f>
        <v>63471691.445280015</v>
      </c>
      <c r="C119" s="63">
        <f t="shared" si="42"/>
        <v>60776288.612900004</v>
      </c>
      <c r="D119" s="63">
        <f t="shared" si="42"/>
        <v>799898.72875000001</v>
      </c>
      <c r="E119" s="63">
        <f t="shared" si="42"/>
        <v>61576187.341650002</v>
      </c>
      <c r="F119" s="63">
        <f t="shared" si="42"/>
        <v>1895504.1036300096</v>
      </c>
      <c r="G119" s="63">
        <f t="shared" si="42"/>
        <v>2695402.8323800126</v>
      </c>
      <c r="H119" s="59">
        <f t="shared" ref="H119:H131" si="43">E119/B119*100</f>
        <v>97.013622828589405</v>
      </c>
    </row>
    <row r="120" spans="1:8" s="50" customFormat="1" ht="11.25" customHeight="1" x14ac:dyDescent="0.2">
      <c r="A120" s="69" t="s">
        <v>175</v>
      </c>
      <c r="B120" s="70">
        <f t="shared" ref="B120:G120" si="44">SUM(B121:B125)</f>
        <v>4619757.9870000007</v>
      </c>
      <c r="C120" s="71">
        <f t="shared" si="44"/>
        <v>4429278.2679099999</v>
      </c>
      <c r="D120" s="70">
        <f t="shared" si="44"/>
        <v>127136.71290000001</v>
      </c>
      <c r="E120" s="71">
        <f t="shared" si="44"/>
        <v>4556414.9808099996</v>
      </c>
      <c r="F120" s="71">
        <f t="shared" si="44"/>
        <v>63343.006190000626</v>
      </c>
      <c r="G120" s="71">
        <f t="shared" si="44"/>
        <v>190479.71909000058</v>
      </c>
      <c r="H120" s="59">
        <f t="shared" si="43"/>
        <v>98.628867434868923</v>
      </c>
    </row>
    <row r="121" spans="1:8" s="50" customFormat="1" ht="11.25" customHeight="1" x14ac:dyDescent="0.2">
      <c r="A121" s="72" t="s">
        <v>176</v>
      </c>
      <c r="B121" s="57">
        <v>132308</v>
      </c>
      <c r="C121" s="58">
        <v>127253.08547000001</v>
      </c>
      <c r="D121" s="57">
        <v>4025.6976800000002</v>
      </c>
      <c r="E121" s="58">
        <f t="shared" ref="E121:E127" si="45">SUM(C121:D121)</f>
        <v>131278.78315</v>
      </c>
      <c r="F121" s="58">
        <f t="shared" ref="F121:F127" si="46">B121-E121</f>
        <v>1029.2168499999971</v>
      </c>
      <c r="G121" s="58">
        <f t="shared" ref="G121:G127" si="47">B121-C121</f>
        <v>5054.9145299999946</v>
      </c>
      <c r="H121" s="59">
        <f t="shared" si="43"/>
        <v>99.22210535266197</v>
      </c>
    </row>
    <row r="122" spans="1:8" s="50" customFormat="1" ht="11.25" customHeight="1" x14ac:dyDescent="0.2">
      <c r="A122" s="72" t="s">
        <v>177</v>
      </c>
      <c r="B122" s="57">
        <v>474394.30600000004</v>
      </c>
      <c r="C122" s="58">
        <v>434670.52901</v>
      </c>
      <c r="D122" s="57">
        <v>3831.8803199999998</v>
      </c>
      <c r="E122" s="58">
        <f t="shared" si="45"/>
        <v>438502.40932999999</v>
      </c>
      <c r="F122" s="58">
        <f t="shared" si="46"/>
        <v>35891.896670000046</v>
      </c>
      <c r="G122" s="58">
        <f t="shared" si="47"/>
        <v>39723.776990000042</v>
      </c>
      <c r="H122" s="59">
        <f t="shared" si="43"/>
        <v>92.434163687032097</v>
      </c>
    </row>
    <row r="123" spans="1:8" s="50" customFormat="1" ht="11.25" customHeight="1" x14ac:dyDescent="0.2">
      <c r="A123" s="72" t="s">
        <v>178</v>
      </c>
      <c r="B123" s="57">
        <v>84760.850999999981</v>
      </c>
      <c r="C123" s="58">
        <v>82247.637409999996</v>
      </c>
      <c r="D123" s="57">
        <v>882.03978000000006</v>
      </c>
      <c r="E123" s="58">
        <f t="shared" si="45"/>
        <v>83129.677190000002</v>
      </c>
      <c r="F123" s="58">
        <f t="shared" si="46"/>
        <v>1631.1738099999784</v>
      </c>
      <c r="G123" s="58">
        <f t="shared" si="47"/>
        <v>2513.2135899999848</v>
      </c>
      <c r="H123" s="59">
        <f t="shared" si="43"/>
        <v>98.075557535400421</v>
      </c>
    </row>
    <row r="124" spans="1:8" s="50" customFormat="1" ht="11.25" customHeight="1" x14ac:dyDescent="0.2">
      <c r="A124" s="72" t="s">
        <v>179</v>
      </c>
      <c r="B124" s="61">
        <v>285309.26599999995</v>
      </c>
      <c r="C124" s="61">
        <v>280701.62297000003</v>
      </c>
      <c r="D124" s="61">
        <v>3636.1241099999997</v>
      </c>
      <c r="E124" s="61">
        <f t="shared" si="45"/>
        <v>284337.74708</v>
      </c>
      <c r="F124" s="61">
        <f t="shared" si="46"/>
        <v>971.51891999994405</v>
      </c>
      <c r="G124" s="61">
        <f t="shared" si="47"/>
        <v>4607.6430299999192</v>
      </c>
      <c r="H124" s="59">
        <f t="shared" si="43"/>
        <v>99.659485675449474</v>
      </c>
    </row>
    <row r="125" spans="1:8" s="50" customFormat="1" ht="11.25" customHeight="1" x14ac:dyDescent="0.2">
      <c r="A125" s="69" t="s">
        <v>180</v>
      </c>
      <c r="B125" s="73">
        <f>SUM(B126:B127)</f>
        <v>3642985.5640000002</v>
      </c>
      <c r="C125" s="73">
        <f>SUM(C126:C127)</f>
        <v>3504405.3930499996</v>
      </c>
      <c r="D125" s="73">
        <f>SUM(D126:D127)</f>
        <v>114760.97101000001</v>
      </c>
      <c r="E125" s="73">
        <f>SUM(E126:E127)</f>
        <v>3619166.3640599996</v>
      </c>
      <c r="F125" s="63">
        <f t="shared" si="46"/>
        <v>23819.199940000661</v>
      </c>
      <c r="G125" s="63">
        <f t="shared" si="47"/>
        <v>138580.17095000064</v>
      </c>
      <c r="H125" s="59">
        <f t="shared" si="43"/>
        <v>99.346162659128211</v>
      </c>
    </row>
    <row r="126" spans="1:8" s="50" customFormat="1" ht="11.25" customHeight="1" x14ac:dyDescent="0.2">
      <c r="A126" s="74" t="s">
        <v>180</v>
      </c>
      <c r="B126" s="57">
        <v>3255379.3670000001</v>
      </c>
      <c r="C126" s="58">
        <v>3190258.8479899997</v>
      </c>
      <c r="D126" s="57">
        <v>55900.705110000003</v>
      </c>
      <c r="E126" s="58">
        <f t="shared" si="45"/>
        <v>3246159.5530999997</v>
      </c>
      <c r="F126" s="58">
        <f t="shared" si="46"/>
        <v>9219.8139000004157</v>
      </c>
      <c r="G126" s="58">
        <f t="shared" si="47"/>
        <v>65120.519010000397</v>
      </c>
      <c r="H126" s="59">
        <f t="shared" si="43"/>
        <v>99.716782197692154</v>
      </c>
    </row>
    <row r="127" spans="1:8" s="50" customFormat="1" ht="11.25" customHeight="1" x14ac:dyDescent="0.2">
      <c r="A127" s="74" t="s">
        <v>181</v>
      </c>
      <c r="B127" s="61">
        <v>387606.19700000004</v>
      </c>
      <c r="C127" s="61">
        <v>314146.54505999997</v>
      </c>
      <c r="D127" s="61">
        <v>58860.265899999999</v>
      </c>
      <c r="E127" s="61">
        <f t="shared" si="45"/>
        <v>373006.81095999997</v>
      </c>
      <c r="F127" s="61">
        <f t="shared" si="46"/>
        <v>14599.38604000007</v>
      </c>
      <c r="G127" s="61">
        <f t="shared" si="47"/>
        <v>73459.651940000069</v>
      </c>
      <c r="H127" s="59">
        <f t="shared" si="43"/>
        <v>96.233448754690556</v>
      </c>
    </row>
    <row r="128" spans="1:8" s="50" customFormat="1" ht="11.25" customHeight="1" x14ac:dyDescent="0.2">
      <c r="A128" s="69" t="s">
        <v>182</v>
      </c>
      <c r="B128" s="73">
        <f t="shared" ref="B128:G128" si="48">SUM(B129:B132)</f>
        <v>58851933.458280012</v>
      </c>
      <c r="C128" s="75">
        <f t="shared" si="48"/>
        <v>56347010.34499</v>
      </c>
      <c r="D128" s="73">
        <f t="shared" si="48"/>
        <v>672762.01584999997</v>
      </c>
      <c r="E128" s="75">
        <f t="shared" si="48"/>
        <v>57019772.36084</v>
      </c>
      <c r="F128" s="75">
        <f t="shared" si="48"/>
        <v>1832161.097440009</v>
      </c>
      <c r="G128" s="75">
        <f t="shared" si="48"/>
        <v>2504923.1132900119</v>
      </c>
      <c r="H128" s="59">
        <f t="shared" si="43"/>
        <v>96.886829387281168</v>
      </c>
    </row>
    <row r="129" spans="1:8" s="50" customFormat="1" ht="11.25" customHeight="1" x14ac:dyDescent="0.2">
      <c r="A129" s="74" t="s">
        <v>183</v>
      </c>
      <c r="B129" s="57">
        <v>22820821.401310012</v>
      </c>
      <c r="C129" s="58">
        <v>22338778.174199998</v>
      </c>
      <c r="D129" s="57">
        <v>473260.47564999998</v>
      </c>
      <c r="E129" s="58">
        <f>SUM(C129:D129)</f>
        <v>22812038.64985</v>
      </c>
      <c r="F129" s="58">
        <f>B129-E129</f>
        <v>8782.7514600120485</v>
      </c>
      <c r="G129" s="58">
        <f>B129-C129</f>
        <v>482043.22711001337</v>
      </c>
      <c r="H129" s="59">
        <f t="shared" si="43"/>
        <v>99.961514306143656</v>
      </c>
    </row>
    <row r="130" spans="1:8" s="50" customFormat="1" ht="11.25" customHeight="1" x14ac:dyDescent="0.2">
      <c r="A130" s="74" t="s">
        <v>184</v>
      </c>
      <c r="B130" s="57">
        <v>6423229.7213999992</v>
      </c>
      <c r="C130" s="58">
        <v>5726060.1146499999</v>
      </c>
      <c r="D130" s="57">
        <v>65157.148329999996</v>
      </c>
      <c r="E130" s="58">
        <f>SUM(C130:D130)</f>
        <v>5791217.2629800001</v>
      </c>
      <c r="F130" s="58">
        <f>B130-E130</f>
        <v>632012.45841999911</v>
      </c>
      <c r="G130" s="58">
        <f>B130-C130</f>
        <v>697169.60674999934</v>
      </c>
      <c r="H130" s="59">
        <f t="shared" si="43"/>
        <v>90.160519149512126</v>
      </c>
    </row>
    <row r="131" spans="1:8" s="50" customFormat="1" ht="11.25" customHeight="1" x14ac:dyDescent="0.2">
      <c r="A131" s="74" t="s">
        <v>185</v>
      </c>
      <c r="B131" s="58">
        <v>7236947.8185699992</v>
      </c>
      <c r="C131" s="58">
        <v>6847582.0407199999</v>
      </c>
      <c r="D131" s="58">
        <v>63083.092269999986</v>
      </c>
      <c r="E131" s="58">
        <f>SUM(C131:D131)</f>
        <v>6910665.1329899998</v>
      </c>
      <c r="F131" s="58">
        <f>B131-E131</f>
        <v>326282.68557999935</v>
      </c>
      <c r="G131" s="58">
        <f>B131-C131</f>
        <v>389365.77784999926</v>
      </c>
      <c r="H131" s="59">
        <f t="shared" si="43"/>
        <v>95.491432386139934</v>
      </c>
    </row>
    <row r="132" spans="1:8" s="50" customFormat="1" ht="11.25" customHeight="1" x14ac:dyDescent="0.2">
      <c r="A132" s="76" t="s">
        <v>186</v>
      </c>
      <c r="B132" s="77">
        <f>'[1]as of Apr_all banks'!$B183</f>
        <v>22370934.517000001</v>
      </c>
      <c r="C132" s="75">
        <f>+C133</f>
        <v>21434590.015420001</v>
      </c>
      <c r="D132" s="77">
        <f>'[1]as of Apr_all banks'!$F183</f>
        <v>71261.299599999998</v>
      </c>
      <c r="E132" s="75">
        <f>+E133</f>
        <v>21505851.315020002</v>
      </c>
      <c r="F132" s="75">
        <f>+F133</f>
        <v>865083.2019799985</v>
      </c>
      <c r="G132" s="75">
        <f>+G133</f>
        <v>936344.50157999992</v>
      </c>
      <c r="H132" s="78">
        <f>+H133</f>
        <v>96.133003736063827</v>
      </c>
    </row>
    <row r="133" spans="1:8" s="50" customFormat="1" ht="11.25" customHeight="1" x14ac:dyDescent="0.2">
      <c r="A133" s="74" t="s">
        <v>187</v>
      </c>
      <c r="B133" s="61">
        <v>22370934.517000001</v>
      </c>
      <c r="C133" s="61">
        <v>21434590.015420001</v>
      </c>
      <c r="D133" s="61">
        <v>71261.299599999998</v>
      </c>
      <c r="E133" s="61">
        <f>SUM(C133:D133)</f>
        <v>21505851.315020002</v>
      </c>
      <c r="F133" s="61">
        <f>B133-E133</f>
        <v>865083.2019799985</v>
      </c>
      <c r="G133" s="61">
        <f>B133-C133</f>
        <v>936344.50157999992</v>
      </c>
      <c r="H133" s="54">
        <f>E133/B133*100</f>
        <v>96.133003736063827</v>
      </c>
    </row>
    <row r="134" spans="1:8" s="50" customFormat="1" ht="11.25" customHeight="1" x14ac:dyDescent="0.2">
      <c r="A134" s="65"/>
      <c r="B134" s="57"/>
      <c r="C134" s="58"/>
      <c r="D134" s="57"/>
      <c r="E134" s="58"/>
      <c r="F134" s="58"/>
      <c r="G134" s="58"/>
      <c r="H134" s="59"/>
    </row>
    <row r="135" spans="1:8" s="50" customFormat="1" ht="11.25" customHeight="1" x14ac:dyDescent="0.2">
      <c r="A135" s="52" t="s">
        <v>188</v>
      </c>
      <c r="B135" s="61">
        <v>149435965.74076</v>
      </c>
      <c r="C135" s="61">
        <v>142609478.37785</v>
      </c>
      <c r="D135" s="61">
        <v>2147794.9365699999</v>
      </c>
      <c r="E135" s="61">
        <f>SUM(C135:D135)</f>
        <v>144757273.31441998</v>
      </c>
      <c r="F135" s="61">
        <f>B135-E135</f>
        <v>4678692.4263400137</v>
      </c>
      <c r="G135" s="61">
        <f>B135-C135</f>
        <v>6826487.3629100025</v>
      </c>
      <c r="H135" s="54">
        <f>E135/B135*100</f>
        <v>96.869098812225317</v>
      </c>
    </row>
    <row r="136" spans="1:8" s="50" customFormat="1" ht="11.25" customHeight="1" x14ac:dyDescent="0.2">
      <c r="A136" s="65"/>
      <c r="B136" s="61"/>
      <c r="C136" s="61"/>
      <c r="D136" s="61"/>
      <c r="E136" s="61"/>
      <c r="F136" s="61"/>
      <c r="G136" s="61"/>
      <c r="H136" s="54"/>
    </row>
    <row r="137" spans="1:8" s="50" customFormat="1" ht="11.25" customHeight="1" x14ac:dyDescent="0.2">
      <c r="A137" s="52" t="s">
        <v>189</v>
      </c>
      <c r="B137" s="77">
        <f t="shared" ref="B137:G137" si="49">SUM(B138:B156)</f>
        <v>6534610.3149999995</v>
      </c>
      <c r="C137" s="63">
        <f t="shared" si="49"/>
        <v>5798782.7712000022</v>
      </c>
      <c r="D137" s="77">
        <f t="shared" si="49"/>
        <v>225677.27920999998</v>
      </c>
      <c r="E137" s="63">
        <f t="shared" si="49"/>
        <v>6024460.0504100006</v>
      </c>
      <c r="F137" s="63">
        <f t="shared" si="49"/>
        <v>510150.26458999934</v>
      </c>
      <c r="G137" s="63">
        <f t="shared" si="49"/>
        <v>735827.54379999917</v>
      </c>
      <c r="H137" s="59">
        <f t="shared" ref="H137:H156" si="50">E137/B137*100</f>
        <v>92.1931034905178</v>
      </c>
    </row>
    <row r="138" spans="1:8" s="50" customFormat="1" ht="11.25" customHeight="1" x14ac:dyDescent="0.2">
      <c r="A138" s="56" t="s">
        <v>190</v>
      </c>
      <c r="B138" s="57">
        <v>2344516.4069999992</v>
      </c>
      <c r="C138" s="58">
        <v>2174030.1110399999</v>
      </c>
      <c r="D138" s="57">
        <v>87076.310999999958</v>
      </c>
      <c r="E138" s="58">
        <f t="shared" ref="E138:E156" si="51">SUM(C138:D138)</f>
        <v>2261106.4220399996</v>
      </c>
      <c r="F138" s="58">
        <f t="shared" ref="F138:F156" si="52">B138-E138</f>
        <v>83409.984959999565</v>
      </c>
      <c r="G138" s="58">
        <f t="shared" ref="G138:G156" si="53">B138-C138</f>
        <v>170486.29595999932</v>
      </c>
      <c r="H138" s="59">
        <f t="shared" si="50"/>
        <v>96.442337331870945</v>
      </c>
    </row>
    <row r="139" spans="1:8" s="50" customFormat="1" ht="11.25" customHeight="1" x14ac:dyDescent="0.2">
      <c r="A139" s="56" t="s">
        <v>191</v>
      </c>
      <c r="B139" s="57">
        <v>152203.823</v>
      </c>
      <c r="C139" s="58">
        <v>133872.26145999998</v>
      </c>
      <c r="D139" s="57">
        <v>4221.6688600000007</v>
      </c>
      <c r="E139" s="58">
        <f t="shared" si="51"/>
        <v>138093.93031999998</v>
      </c>
      <c r="F139" s="58">
        <f t="shared" si="52"/>
        <v>14109.892680000019</v>
      </c>
      <c r="G139" s="58">
        <f t="shared" si="53"/>
        <v>18331.561540000024</v>
      </c>
      <c r="H139" s="59">
        <f t="shared" si="50"/>
        <v>90.729606916640975</v>
      </c>
    </row>
    <row r="140" spans="1:8" s="50" customFormat="1" ht="11.25" customHeight="1" x14ac:dyDescent="0.2">
      <c r="A140" s="56" t="s">
        <v>192</v>
      </c>
      <c r="B140" s="57">
        <v>116311.15100000001</v>
      </c>
      <c r="C140" s="58">
        <v>106433.85918000001</v>
      </c>
      <c r="D140" s="57">
        <v>1812.5933799999998</v>
      </c>
      <c r="E140" s="58">
        <f t="shared" si="51"/>
        <v>108246.45256000002</v>
      </c>
      <c r="F140" s="58">
        <f t="shared" si="52"/>
        <v>8064.6984399999928</v>
      </c>
      <c r="G140" s="58">
        <f t="shared" si="53"/>
        <v>9877.2918199999986</v>
      </c>
      <c r="H140" s="59">
        <f t="shared" si="50"/>
        <v>93.066272347352154</v>
      </c>
    </row>
    <row r="141" spans="1:8" s="50" customFormat="1" ht="11.25" customHeight="1" x14ac:dyDescent="0.2">
      <c r="A141" s="79" t="s">
        <v>193</v>
      </c>
      <c r="B141" s="57">
        <v>58902.396000000001</v>
      </c>
      <c r="C141" s="58">
        <v>58299.129860000001</v>
      </c>
      <c r="D141" s="57">
        <v>601.07179000000008</v>
      </c>
      <c r="E141" s="58">
        <f t="shared" si="51"/>
        <v>58900.201650000003</v>
      </c>
      <c r="F141" s="58">
        <f t="shared" si="52"/>
        <v>2.1943499999979394</v>
      </c>
      <c r="G141" s="58">
        <f t="shared" si="53"/>
        <v>603.26613999999972</v>
      </c>
      <c r="H141" s="59">
        <f t="shared" si="50"/>
        <v>99.996274599763311</v>
      </c>
    </row>
    <row r="142" spans="1:8" s="50" customFormat="1" ht="11.25" customHeight="1" x14ac:dyDescent="0.2">
      <c r="A142" s="79" t="s">
        <v>194</v>
      </c>
      <c r="B142" s="57">
        <v>185689.76299999998</v>
      </c>
      <c r="C142" s="58">
        <v>154047.42605000001</v>
      </c>
      <c r="D142" s="57">
        <v>29874.784589999999</v>
      </c>
      <c r="E142" s="58">
        <f t="shared" si="51"/>
        <v>183922.21064</v>
      </c>
      <c r="F142" s="58">
        <f t="shared" si="52"/>
        <v>1767.5523599999724</v>
      </c>
      <c r="G142" s="58">
        <f t="shared" si="53"/>
        <v>31642.336949999968</v>
      </c>
      <c r="H142" s="59">
        <f t="shared" si="50"/>
        <v>99.048115344947703</v>
      </c>
    </row>
    <row r="143" spans="1:8" s="50" customFormat="1" ht="11.25" customHeight="1" x14ac:dyDescent="0.2">
      <c r="A143" s="56" t="s">
        <v>195</v>
      </c>
      <c r="B143" s="57">
        <v>110147.038</v>
      </c>
      <c r="C143" s="58">
        <v>108435.49781999999</v>
      </c>
      <c r="D143" s="57">
        <v>1710.6336899999999</v>
      </c>
      <c r="E143" s="58">
        <f t="shared" si="51"/>
        <v>110146.13150999999</v>
      </c>
      <c r="F143" s="58">
        <f t="shared" si="52"/>
        <v>0.90649000000848901</v>
      </c>
      <c r="G143" s="58">
        <f t="shared" si="53"/>
        <v>1711.5401800000109</v>
      </c>
      <c r="H143" s="59">
        <f t="shared" si="50"/>
        <v>99.999177018268966</v>
      </c>
    </row>
    <row r="144" spans="1:8" s="50" customFormat="1" ht="11.25" customHeight="1" x14ac:dyDescent="0.2">
      <c r="A144" s="56" t="s">
        <v>196</v>
      </c>
      <c r="B144" s="57">
        <v>19038</v>
      </c>
      <c r="C144" s="58">
        <v>17985.202260000002</v>
      </c>
      <c r="D144" s="57">
        <v>328.05662999999998</v>
      </c>
      <c r="E144" s="58">
        <f t="shared" si="51"/>
        <v>18313.258890000001</v>
      </c>
      <c r="F144" s="58">
        <f t="shared" si="52"/>
        <v>724.74110999999903</v>
      </c>
      <c r="G144" s="58">
        <f t="shared" si="53"/>
        <v>1052.7977399999982</v>
      </c>
      <c r="H144" s="59">
        <f t="shared" si="50"/>
        <v>96.193186731799557</v>
      </c>
    </row>
    <row r="145" spans="1:8" s="50" customFormat="1" ht="11.25" customHeight="1" x14ac:dyDescent="0.2">
      <c r="A145" s="56" t="s">
        <v>197</v>
      </c>
      <c r="B145" s="57">
        <v>17521</v>
      </c>
      <c r="C145" s="58">
        <v>13440.000300000002</v>
      </c>
      <c r="D145" s="57">
        <v>547.56222000000002</v>
      </c>
      <c r="E145" s="58">
        <f t="shared" si="51"/>
        <v>13987.562520000001</v>
      </c>
      <c r="F145" s="58">
        <f t="shared" si="52"/>
        <v>3533.4374799999987</v>
      </c>
      <c r="G145" s="58">
        <f t="shared" si="53"/>
        <v>4080.9996999999985</v>
      </c>
      <c r="H145" s="59">
        <f t="shared" si="50"/>
        <v>79.833128930997105</v>
      </c>
    </row>
    <row r="146" spans="1:8" s="50" customFormat="1" ht="11.25" customHeight="1" x14ac:dyDescent="0.2">
      <c r="A146" s="56" t="s">
        <v>198</v>
      </c>
      <c r="B146" s="57">
        <v>572544.42799999996</v>
      </c>
      <c r="C146" s="58">
        <v>465688.02993000002</v>
      </c>
      <c r="D146" s="57">
        <v>21926.595920000003</v>
      </c>
      <c r="E146" s="58">
        <f t="shared" si="51"/>
        <v>487614.62585000001</v>
      </c>
      <c r="F146" s="58">
        <f t="shared" si="52"/>
        <v>84929.802149999945</v>
      </c>
      <c r="G146" s="58">
        <f t="shared" si="53"/>
        <v>106856.39806999994</v>
      </c>
      <c r="H146" s="59">
        <f t="shared" si="50"/>
        <v>85.166251211862303</v>
      </c>
    </row>
    <row r="147" spans="1:8" s="50" customFormat="1" ht="11.25" customHeight="1" x14ac:dyDescent="0.2">
      <c r="A147" s="56" t="s">
        <v>199</v>
      </c>
      <c r="B147" s="57">
        <v>457639</v>
      </c>
      <c r="C147" s="58">
        <v>279569.64077999996</v>
      </c>
      <c r="D147" s="57">
        <v>2.6118600000000001</v>
      </c>
      <c r="E147" s="58">
        <f t="shared" si="51"/>
        <v>279572.25263999996</v>
      </c>
      <c r="F147" s="58">
        <f t="shared" si="52"/>
        <v>178066.74736000004</v>
      </c>
      <c r="G147" s="58">
        <f t="shared" si="53"/>
        <v>178069.35922000004</v>
      </c>
      <c r="H147" s="59">
        <f t="shared" si="50"/>
        <v>61.090128385037104</v>
      </c>
    </row>
    <row r="148" spans="1:8" s="50" customFormat="1" ht="11.25" customHeight="1" x14ac:dyDescent="0.2">
      <c r="A148" s="79" t="s">
        <v>200</v>
      </c>
      <c r="B148" s="57">
        <v>146734.065</v>
      </c>
      <c r="C148" s="58">
        <v>146046.19833000001</v>
      </c>
      <c r="D148" s="57">
        <v>687.86667</v>
      </c>
      <c r="E148" s="58">
        <f t="shared" si="51"/>
        <v>146734.065</v>
      </c>
      <c r="F148" s="58">
        <f t="shared" si="52"/>
        <v>0</v>
      </c>
      <c r="G148" s="58">
        <f t="shared" si="53"/>
        <v>687.86666999998852</v>
      </c>
      <c r="H148" s="59">
        <f t="shared" si="50"/>
        <v>100</v>
      </c>
    </row>
    <row r="149" spans="1:8" s="50" customFormat="1" ht="11.25" customHeight="1" x14ac:dyDescent="0.2">
      <c r="A149" s="56" t="s">
        <v>201</v>
      </c>
      <c r="B149" s="57">
        <v>244382.951</v>
      </c>
      <c r="C149" s="58">
        <v>192420.88595</v>
      </c>
      <c r="D149" s="57">
        <v>9970.6286799999998</v>
      </c>
      <c r="E149" s="58">
        <f t="shared" si="51"/>
        <v>202391.51462999999</v>
      </c>
      <c r="F149" s="58">
        <f t="shared" si="52"/>
        <v>41991.43637000001</v>
      </c>
      <c r="G149" s="58">
        <f t="shared" si="53"/>
        <v>51962.065050000005</v>
      </c>
      <c r="H149" s="59">
        <f t="shared" si="50"/>
        <v>82.817362586803355</v>
      </c>
    </row>
    <row r="150" spans="1:8" s="50" customFormat="1" ht="11.25" customHeight="1" x14ac:dyDescent="0.2">
      <c r="A150" s="56" t="s">
        <v>202</v>
      </c>
      <c r="B150" s="57">
        <v>113519.53599999999</v>
      </c>
      <c r="C150" s="58">
        <v>103421.53551999999</v>
      </c>
      <c r="D150" s="57">
        <v>8866.7154600000013</v>
      </c>
      <c r="E150" s="58">
        <f t="shared" si="51"/>
        <v>112288.25098</v>
      </c>
      <c r="F150" s="58">
        <f t="shared" si="52"/>
        <v>1231.2850199999957</v>
      </c>
      <c r="G150" s="58">
        <f t="shared" si="53"/>
        <v>10098.000480000002</v>
      </c>
      <c r="H150" s="59">
        <f t="shared" si="50"/>
        <v>98.91535407614775</v>
      </c>
    </row>
    <row r="151" spans="1:8" s="50" customFormat="1" ht="11.25" customHeight="1" x14ac:dyDescent="0.2">
      <c r="A151" s="56" t="s">
        <v>203</v>
      </c>
      <c r="B151" s="57">
        <v>66846.154999999999</v>
      </c>
      <c r="C151" s="58">
        <v>66107.88927</v>
      </c>
      <c r="D151" s="57">
        <v>386.74446</v>
      </c>
      <c r="E151" s="58">
        <f t="shared" si="51"/>
        <v>66494.633730000001</v>
      </c>
      <c r="F151" s="58">
        <f t="shared" si="52"/>
        <v>351.52126999999746</v>
      </c>
      <c r="G151" s="58">
        <f t="shared" si="53"/>
        <v>738.26572999999917</v>
      </c>
      <c r="H151" s="59">
        <f t="shared" si="50"/>
        <v>99.474133897454536</v>
      </c>
    </row>
    <row r="152" spans="1:8" s="50" customFormat="1" ht="11.25" customHeight="1" x14ac:dyDescent="0.2">
      <c r="A152" s="56" t="s">
        <v>204</v>
      </c>
      <c r="B152" s="57">
        <v>699190.03</v>
      </c>
      <c r="C152" s="58">
        <v>590836.14354000008</v>
      </c>
      <c r="D152" s="57">
        <v>20937.653710000002</v>
      </c>
      <c r="E152" s="58">
        <f t="shared" si="51"/>
        <v>611773.79725000006</v>
      </c>
      <c r="F152" s="58">
        <f t="shared" si="52"/>
        <v>87416.232749999966</v>
      </c>
      <c r="G152" s="58">
        <f t="shared" si="53"/>
        <v>108353.88645999995</v>
      </c>
      <c r="H152" s="59">
        <f t="shared" si="50"/>
        <v>87.49750010737425</v>
      </c>
    </row>
    <row r="153" spans="1:8" s="50" customFormat="1" ht="11.25" customHeight="1" x14ac:dyDescent="0.2">
      <c r="A153" s="56" t="s">
        <v>205</v>
      </c>
      <c r="B153" s="57">
        <v>28629.023000000001</v>
      </c>
      <c r="C153" s="58">
        <v>25992.020619999999</v>
      </c>
      <c r="D153" s="57">
        <v>2636.6759999999999</v>
      </c>
      <c r="E153" s="58">
        <f t="shared" si="51"/>
        <v>28628.696619999999</v>
      </c>
      <c r="F153" s="58">
        <f t="shared" si="52"/>
        <v>0.32638000000224565</v>
      </c>
      <c r="G153" s="58">
        <f t="shared" si="53"/>
        <v>2637.0023800000017</v>
      </c>
      <c r="H153" s="59">
        <f t="shared" si="50"/>
        <v>99.99885996808203</v>
      </c>
    </row>
    <row r="154" spans="1:8" s="50" customFormat="1" ht="11.25" customHeight="1" x14ac:dyDescent="0.2">
      <c r="A154" s="56" t="s">
        <v>206</v>
      </c>
      <c r="B154" s="57">
        <v>1143445</v>
      </c>
      <c r="C154" s="58">
        <v>1113843.6277900001</v>
      </c>
      <c r="D154" s="57">
        <v>29473.273590000001</v>
      </c>
      <c r="E154" s="58">
        <f t="shared" si="51"/>
        <v>1143316.9013800002</v>
      </c>
      <c r="F154" s="58">
        <f t="shared" si="52"/>
        <v>128.09861999982968</v>
      </c>
      <c r="G154" s="58">
        <f t="shared" si="53"/>
        <v>29601.372209999943</v>
      </c>
      <c r="H154" s="59">
        <f t="shared" si="50"/>
        <v>99.988797133224622</v>
      </c>
    </row>
    <row r="155" spans="1:8" s="50" customFormat="1" ht="11.25" customHeight="1" x14ac:dyDescent="0.2">
      <c r="A155" s="56" t="s">
        <v>207</v>
      </c>
      <c r="B155" s="57">
        <v>27259</v>
      </c>
      <c r="C155" s="58">
        <v>20567.790969999998</v>
      </c>
      <c r="D155" s="57">
        <v>4415.8307000000004</v>
      </c>
      <c r="E155" s="58">
        <f t="shared" si="51"/>
        <v>24983.62167</v>
      </c>
      <c r="F155" s="58">
        <f t="shared" si="52"/>
        <v>2275.3783299999996</v>
      </c>
      <c r="G155" s="58">
        <f t="shared" si="53"/>
        <v>6691.2090300000018</v>
      </c>
      <c r="H155" s="59">
        <f t="shared" si="50"/>
        <v>91.652744671484655</v>
      </c>
    </row>
    <row r="156" spans="1:8" s="50" customFormat="1" ht="11.25" customHeight="1" x14ac:dyDescent="0.2">
      <c r="A156" s="56" t="s">
        <v>208</v>
      </c>
      <c r="B156" s="61">
        <v>30091.548999999999</v>
      </c>
      <c r="C156" s="61">
        <v>27745.520530000002</v>
      </c>
      <c r="D156" s="61">
        <v>200</v>
      </c>
      <c r="E156" s="61">
        <f t="shared" si="51"/>
        <v>27945.520530000002</v>
      </c>
      <c r="F156" s="61">
        <f t="shared" si="52"/>
        <v>2146.0284699999975</v>
      </c>
      <c r="G156" s="61">
        <f t="shared" si="53"/>
        <v>2346.0284699999975</v>
      </c>
      <c r="H156" s="54">
        <f t="shared" si="50"/>
        <v>92.868334993323217</v>
      </c>
    </row>
    <row r="157" spans="1:8" s="50" customFormat="1" ht="11.25" customHeight="1" x14ac:dyDescent="0.2">
      <c r="A157" s="65"/>
      <c r="B157" s="61"/>
      <c r="C157" s="61"/>
      <c r="D157" s="61"/>
      <c r="E157" s="61"/>
      <c r="F157" s="61"/>
      <c r="G157" s="61"/>
      <c r="H157" s="54"/>
    </row>
    <row r="158" spans="1:8" s="50" customFormat="1" ht="11.25" customHeight="1" x14ac:dyDescent="0.2">
      <c r="A158" s="52" t="s">
        <v>209</v>
      </c>
      <c r="B158" s="77">
        <f t="shared" ref="B158:G158" si="54">SUM(B159:B163)</f>
        <v>32799627.903999999</v>
      </c>
      <c r="C158" s="63">
        <f t="shared" si="54"/>
        <v>24257172.975259997</v>
      </c>
      <c r="D158" s="77">
        <f t="shared" si="54"/>
        <v>2610316.7402600003</v>
      </c>
      <c r="E158" s="63">
        <f t="shared" si="54"/>
        <v>26867489.715520002</v>
      </c>
      <c r="F158" s="63">
        <f t="shared" si="54"/>
        <v>5932138.1884800009</v>
      </c>
      <c r="G158" s="63">
        <f t="shared" si="54"/>
        <v>8542454.9287400004</v>
      </c>
      <c r="H158" s="59">
        <f t="shared" ref="H158:H163" si="55">E158/B158*100</f>
        <v>81.914007665445027</v>
      </c>
    </row>
    <row r="159" spans="1:8" s="50" customFormat="1" ht="11.25" customHeight="1" x14ac:dyDescent="0.2">
      <c r="A159" s="56" t="s">
        <v>98</v>
      </c>
      <c r="B159" s="57">
        <v>32715979.066969998</v>
      </c>
      <c r="C159" s="58">
        <v>24189209.838209998</v>
      </c>
      <c r="D159" s="57">
        <v>2609149.7395500001</v>
      </c>
      <c r="E159" s="58">
        <f>SUM(C159:D159)</f>
        <v>26798359.577759996</v>
      </c>
      <c r="F159" s="58">
        <f>B159-E159</f>
        <v>5917619.4892100021</v>
      </c>
      <c r="G159" s="58">
        <f>B159-C159</f>
        <v>8526769.2287600003</v>
      </c>
      <c r="H159" s="59">
        <f t="shared" si="55"/>
        <v>81.912143062885065</v>
      </c>
    </row>
    <row r="160" spans="1:8" s="50" customFormat="1" ht="11.25" customHeight="1" x14ac:dyDescent="0.2">
      <c r="A160" s="56" t="s">
        <v>210</v>
      </c>
      <c r="B160" s="57">
        <v>19440.477000000003</v>
      </c>
      <c r="C160" s="58">
        <v>13780.853439999999</v>
      </c>
      <c r="D160" s="57">
        <v>25.810500000000001</v>
      </c>
      <c r="E160" s="58">
        <f>SUM(C160:D160)</f>
        <v>13806.663939999999</v>
      </c>
      <c r="F160" s="58">
        <f>B160-E160</f>
        <v>5633.813060000004</v>
      </c>
      <c r="G160" s="58">
        <f>B160-C160</f>
        <v>5659.6235600000036</v>
      </c>
      <c r="H160" s="59">
        <f t="shared" si="55"/>
        <v>71.0201912226742</v>
      </c>
    </row>
    <row r="161" spans="1:8" s="50" customFormat="1" ht="11.25" customHeight="1" x14ac:dyDescent="0.2">
      <c r="A161" s="56" t="s">
        <v>211</v>
      </c>
      <c r="B161" s="57">
        <v>15391.338000000002</v>
      </c>
      <c r="C161" s="58">
        <v>13220.489519999999</v>
      </c>
      <c r="D161" s="57">
        <v>43.870179999999998</v>
      </c>
      <c r="E161" s="58">
        <f>SUM(C161:D161)</f>
        <v>13264.359699999999</v>
      </c>
      <c r="F161" s="58">
        <f>B161-E161</f>
        <v>2126.9783000000025</v>
      </c>
      <c r="G161" s="58">
        <f>B161-C161</f>
        <v>2170.8484800000024</v>
      </c>
      <c r="H161" s="59">
        <f t="shared" si="55"/>
        <v>86.180679678400921</v>
      </c>
    </row>
    <row r="162" spans="1:8" s="50" customFormat="1" ht="11.25" customHeight="1" x14ac:dyDescent="0.2">
      <c r="A162" s="56" t="s">
        <v>212</v>
      </c>
      <c r="B162" s="57">
        <v>17775.466999999997</v>
      </c>
      <c r="C162" s="58">
        <v>11459.75028</v>
      </c>
      <c r="D162" s="57">
        <v>834.84520999999995</v>
      </c>
      <c r="E162" s="58">
        <f>SUM(C162:D162)</f>
        <v>12294.59549</v>
      </c>
      <c r="F162" s="58">
        <f>B162-E162</f>
        <v>5480.8715099999972</v>
      </c>
      <c r="G162" s="58">
        <f>B162-C162</f>
        <v>6315.7167199999967</v>
      </c>
      <c r="H162" s="59">
        <f t="shared" si="55"/>
        <v>69.166089926076211</v>
      </c>
    </row>
    <row r="163" spans="1:8" s="50" customFormat="1" ht="11.25" customHeight="1" x14ac:dyDescent="0.2">
      <c r="A163" s="56" t="s">
        <v>213</v>
      </c>
      <c r="B163" s="61">
        <v>31041.55503</v>
      </c>
      <c r="C163" s="61">
        <v>29502.043809999999</v>
      </c>
      <c r="D163" s="61">
        <v>262.47482000000002</v>
      </c>
      <c r="E163" s="61">
        <f>SUM(C163:D163)</f>
        <v>29764.518629999999</v>
      </c>
      <c r="F163" s="61">
        <f>B163-E163</f>
        <v>1277.0364000000009</v>
      </c>
      <c r="G163" s="61">
        <f>B163-C163</f>
        <v>1539.5112200000003</v>
      </c>
      <c r="H163" s="54">
        <f t="shared" si="55"/>
        <v>95.886042439672195</v>
      </c>
    </row>
    <row r="164" spans="1:8" s="50" customFormat="1" ht="11.25" customHeight="1" x14ac:dyDescent="0.2">
      <c r="A164" s="65"/>
      <c r="B164" s="61"/>
      <c r="C164" s="61"/>
      <c r="D164" s="61"/>
      <c r="E164" s="61"/>
      <c r="F164" s="61"/>
      <c r="G164" s="61"/>
      <c r="H164" s="54"/>
    </row>
    <row r="165" spans="1:8" s="50" customFormat="1" ht="11.25" customHeight="1" x14ac:dyDescent="0.2">
      <c r="A165" s="52" t="s">
        <v>214</v>
      </c>
      <c r="B165" s="77">
        <f t="shared" ref="B165:G165" si="56">SUM(B166:B168)</f>
        <v>991350.00000000012</v>
      </c>
      <c r="C165" s="63">
        <f t="shared" si="56"/>
        <v>662086.02191000013</v>
      </c>
      <c r="D165" s="77">
        <f t="shared" si="56"/>
        <v>80231.523809999999</v>
      </c>
      <c r="E165" s="63">
        <f t="shared" si="56"/>
        <v>742317.54572000005</v>
      </c>
      <c r="F165" s="63">
        <f t="shared" si="56"/>
        <v>249032.45428000006</v>
      </c>
      <c r="G165" s="63">
        <f t="shared" si="56"/>
        <v>329263.97809000011</v>
      </c>
      <c r="H165" s="59">
        <f>E165/B165*100</f>
        <v>74.879461917587122</v>
      </c>
    </row>
    <row r="166" spans="1:8" s="50" customFormat="1" ht="11.25" customHeight="1" x14ac:dyDescent="0.2">
      <c r="A166" s="56" t="s">
        <v>190</v>
      </c>
      <c r="B166" s="57">
        <v>859296.56400000013</v>
      </c>
      <c r="C166" s="58">
        <v>559837.70269000006</v>
      </c>
      <c r="D166" s="57">
        <v>76136.461920000002</v>
      </c>
      <c r="E166" s="58">
        <f>SUM(C166:D166)</f>
        <v>635974.16461000009</v>
      </c>
      <c r="F166" s="58">
        <f>B166-E166</f>
        <v>223322.39939000004</v>
      </c>
      <c r="G166" s="58">
        <f>B166-C166</f>
        <v>299458.86131000007</v>
      </c>
      <c r="H166" s="59">
        <f>E166/B166*100</f>
        <v>74.011021485941839</v>
      </c>
    </row>
    <row r="167" spans="1:8" s="50" customFormat="1" ht="11.25" customHeight="1" x14ac:dyDescent="0.2">
      <c r="A167" s="56" t="s">
        <v>215</v>
      </c>
      <c r="B167" s="57">
        <v>27644.194</v>
      </c>
      <c r="C167" s="58">
        <v>26710.624879999999</v>
      </c>
      <c r="D167" s="57">
        <v>156.9521</v>
      </c>
      <c r="E167" s="58">
        <f>SUM(C167:D167)</f>
        <v>26867.576979999998</v>
      </c>
      <c r="F167" s="58">
        <f>B167-E167</f>
        <v>776.6170200000015</v>
      </c>
      <c r="G167" s="58">
        <f>B167-C167</f>
        <v>933.56912000000011</v>
      </c>
      <c r="H167" s="59">
        <f>E167/B167*100</f>
        <v>97.190668608388435</v>
      </c>
    </row>
    <row r="168" spans="1:8" s="50" customFormat="1" ht="11.25" customHeight="1" x14ac:dyDescent="0.2">
      <c r="A168" s="56" t="s">
        <v>216</v>
      </c>
      <c r="B168" s="61">
        <v>104409.24200000001</v>
      </c>
      <c r="C168" s="61">
        <v>75537.694340000002</v>
      </c>
      <c r="D168" s="61">
        <v>3938.10979</v>
      </c>
      <c r="E168" s="61">
        <f>SUM(C168:D168)</f>
        <v>79475.804130000004</v>
      </c>
      <c r="F168" s="61">
        <f>B168-E168</f>
        <v>24933.437870000009</v>
      </c>
      <c r="G168" s="61">
        <f>B168-C168</f>
        <v>28871.547660000011</v>
      </c>
      <c r="H168" s="54">
        <f>E168/B168*100</f>
        <v>76.1195106942736</v>
      </c>
    </row>
    <row r="169" spans="1:8" s="50" customFormat="1" ht="11.25" customHeight="1" x14ac:dyDescent="0.2">
      <c r="A169" s="65" t="s">
        <v>217</v>
      </c>
      <c r="B169" s="61"/>
      <c r="C169" s="61"/>
      <c r="D169" s="61"/>
      <c r="E169" s="61"/>
      <c r="F169" s="61"/>
      <c r="G169" s="61"/>
      <c r="H169" s="54"/>
    </row>
    <row r="170" spans="1:8" s="50" customFormat="1" ht="11.25" customHeight="1" x14ac:dyDescent="0.2">
      <c r="A170" s="52" t="s">
        <v>218</v>
      </c>
      <c r="B170" s="77">
        <f t="shared" ref="B170:G170" si="57">SUM(B171:B175)</f>
        <v>1660038.267</v>
      </c>
      <c r="C170" s="63">
        <f t="shared" si="57"/>
        <v>1497773.3528900002</v>
      </c>
      <c r="D170" s="77">
        <f t="shared" si="57"/>
        <v>32906.477220000001</v>
      </c>
      <c r="E170" s="63">
        <f t="shared" si="57"/>
        <v>1530679.8301100002</v>
      </c>
      <c r="F170" s="63">
        <f t="shared" si="57"/>
        <v>129358.43688999981</v>
      </c>
      <c r="G170" s="63">
        <f t="shared" si="57"/>
        <v>162264.91410999993</v>
      </c>
      <c r="H170" s="59">
        <f t="shared" ref="H170:H175" si="58">E170/B170*100</f>
        <v>92.207502714755208</v>
      </c>
    </row>
    <row r="171" spans="1:8" s="50" customFormat="1" ht="11.25" customHeight="1" x14ac:dyDescent="0.2">
      <c r="A171" s="56" t="s">
        <v>190</v>
      </c>
      <c r="B171" s="57">
        <v>1453753.605</v>
      </c>
      <c r="C171" s="58">
        <v>1312878.6325000001</v>
      </c>
      <c r="D171" s="57">
        <v>24613.345109999998</v>
      </c>
      <c r="E171" s="58">
        <f>SUM(C171:D171)</f>
        <v>1337491.9776100002</v>
      </c>
      <c r="F171" s="58">
        <f>B171-E171</f>
        <v>116261.62738999981</v>
      </c>
      <c r="G171" s="58">
        <f>B171-C171</f>
        <v>140874.97249999992</v>
      </c>
      <c r="H171" s="59">
        <f t="shared" si="58"/>
        <v>92.002659392201494</v>
      </c>
    </row>
    <row r="172" spans="1:8" s="50" customFormat="1" ht="11.25" customHeight="1" x14ac:dyDescent="0.2">
      <c r="A172" s="56" t="s">
        <v>219</v>
      </c>
      <c r="B172" s="57">
        <v>111867.534</v>
      </c>
      <c r="C172" s="58">
        <v>103131.58991</v>
      </c>
      <c r="D172" s="57">
        <v>406.60003999999998</v>
      </c>
      <c r="E172" s="58">
        <f>SUM(C172:D172)</f>
        <v>103538.18995</v>
      </c>
      <c r="F172" s="58">
        <f>B172-E172</f>
        <v>8329.3440499999997</v>
      </c>
      <c r="G172" s="58">
        <f>B172-C172</f>
        <v>8735.9440900000045</v>
      </c>
      <c r="H172" s="59">
        <f t="shared" si="58"/>
        <v>92.554279376534751</v>
      </c>
    </row>
    <row r="173" spans="1:8" s="50" customFormat="1" ht="11.45" customHeight="1" x14ac:dyDescent="0.2">
      <c r="A173" s="56" t="s">
        <v>220</v>
      </c>
      <c r="B173" s="57">
        <v>19193.128000000004</v>
      </c>
      <c r="C173" s="58">
        <v>14062.96891</v>
      </c>
      <c r="D173" s="57">
        <v>1556.4603300000001</v>
      </c>
      <c r="E173" s="58">
        <f>SUM(C173:D173)</f>
        <v>15619.429239999999</v>
      </c>
      <c r="F173" s="58">
        <f>B173-E173</f>
        <v>3573.6987600000048</v>
      </c>
      <c r="G173" s="58">
        <f>B173-C173</f>
        <v>5130.1590900000047</v>
      </c>
      <c r="H173" s="59">
        <f t="shared" si="58"/>
        <v>81.380321331676612</v>
      </c>
    </row>
    <row r="174" spans="1:8" s="50" customFormat="1" ht="11.25" customHeight="1" x14ac:dyDescent="0.2">
      <c r="A174" s="56" t="s">
        <v>221</v>
      </c>
      <c r="B174" s="57">
        <v>42094</v>
      </c>
      <c r="C174" s="58">
        <v>39860.72625</v>
      </c>
      <c r="D174" s="57">
        <v>1229.9165500000001</v>
      </c>
      <c r="E174" s="58">
        <f>SUM(C174:D174)</f>
        <v>41090.642800000001</v>
      </c>
      <c r="F174" s="58">
        <f>B174-E174</f>
        <v>1003.3571999999986</v>
      </c>
      <c r="G174" s="58">
        <f>B174-C174</f>
        <v>2233.2737500000003</v>
      </c>
      <c r="H174" s="59">
        <f t="shared" si="58"/>
        <v>97.616389034066614</v>
      </c>
    </row>
    <row r="175" spans="1:8" s="50" customFormat="1" ht="11.25" customHeight="1" x14ac:dyDescent="0.2">
      <c r="A175" s="56" t="s">
        <v>222</v>
      </c>
      <c r="B175" s="61">
        <v>33130</v>
      </c>
      <c r="C175" s="61">
        <v>27839.435320000001</v>
      </c>
      <c r="D175" s="61">
        <v>5100.1551900000004</v>
      </c>
      <c r="E175" s="61">
        <f>SUM(C175:D175)</f>
        <v>32939.590510000002</v>
      </c>
      <c r="F175" s="61">
        <f>B175-E175</f>
        <v>190.40948999999819</v>
      </c>
      <c r="G175" s="61">
        <f>B175-C175</f>
        <v>5290.5646799999995</v>
      </c>
      <c r="H175" s="54">
        <f t="shared" si="58"/>
        <v>99.425265650467864</v>
      </c>
    </row>
    <row r="176" spans="1:8" s="50" customFormat="1" ht="11.25" customHeight="1" x14ac:dyDescent="0.2">
      <c r="A176" s="65"/>
      <c r="B176" s="61"/>
      <c r="C176" s="61"/>
      <c r="D176" s="61"/>
      <c r="E176" s="61"/>
      <c r="F176" s="61"/>
      <c r="G176" s="61"/>
      <c r="H176" s="54"/>
    </row>
    <row r="177" spans="1:8" s="50" customFormat="1" ht="11.25" customHeight="1" x14ac:dyDescent="0.2">
      <c r="A177" s="52" t="s">
        <v>223</v>
      </c>
      <c r="B177" s="77">
        <f t="shared" ref="B177:G177" si="59">SUM(B178:B184)</f>
        <v>11373108.442599999</v>
      </c>
      <c r="C177" s="63">
        <f t="shared" si="59"/>
        <v>9940780.7923699971</v>
      </c>
      <c r="D177" s="77">
        <f t="shared" si="59"/>
        <v>101172.34435999999</v>
      </c>
      <c r="E177" s="63">
        <f t="shared" si="59"/>
        <v>10041953.136729997</v>
      </c>
      <c r="F177" s="63">
        <f t="shared" si="59"/>
        <v>1331155.3058700003</v>
      </c>
      <c r="G177" s="63">
        <f t="shared" si="59"/>
        <v>1432327.65023</v>
      </c>
      <c r="H177" s="59">
        <f t="shared" ref="H177:H184" si="60">E177/B177*100</f>
        <v>88.295589437238434</v>
      </c>
    </row>
    <row r="178" spans="1:8" s="50" customFormat="1" ht="11.25" customHeight="1" x14ac:dyDescent="0.2">
      <c r="A178" s="56" t="s">
        <v>190</v>
      </c>
      <c r="B178" s="57">
        <v>7626602.2925299983</v>
      </c>
      <c r="C178" s="58">
        <v>6310227.6887599984</v>
      </c>
      <c r="D178" s="57">
        <v>68690.374419999993</v>
      </c>
      <c r="E178" s="58">
        <f t="shared" ref="E178:E184" si="61">SUM(C178:D178)</f>
        <v>6378918.0631799987</v>
      </c>
      <c r="F178" s="58">
        <f t="shared" ref="F178:F184" si="62">B178-E178</f>
        <v>1247684.2293499997</v>
      </c>
      <c r="G178" s="58">
        <f t="shared" ref="G178:G184" si="63">B178-C178</f>
        <v>1316374.6037699999</v>
      </c>
      <c r="H178" s="59">
        <f t="shared" si="60"/>
        <v>83.640365899608199</v>
      </c>
    </row>
    <row r="179" spans="1:8" s="50" customFormat="1" ht="11.25" customHeight="1" x14ac:dyDescent="0.2">
      <c r="A179" s="56" t="s">
        <v>224</v>
      </c>
      <c r="B179" s="57">
        <v>26665</v>
      </c>
      <c r="C179" s="58">
        <v>26530.07632</v>
      </c>
      <c r="D179" s="57">
        <v>133.81820000000002</v>
      </c>
      <c r="E179" s="58">
        <f t="shared" si="61"/>
        <v>26663.894520000002</v>
      </c>
      <c r="F179" s="58">
        <f t="shared" si="62"/>
        <v>1.1054799999983516</v>
      </c>
      <c r="G179" s="58">
        <f t="shared" si="63"/>
        <v>134.92367999999988</v>
      </c>
      <c r="H179" s="59">
        <f t="shared" si="60"/>
        <v>99.995854190886931</v>
      </c>
    </row>
    <row r="180" spans="1:8" s="50" customFormat="1" ht="11.25" customHeight="1" x14ac:dyDescent="0.2">
      <c r="A180" s="56" t="s">
        <v>225</v>
      </c>
      <c r="B180" s="57">
        <v>249551.22799999994</v>
      </c>
      <c r="C180" s="58">
        <v>225934.25827999998</v>
      </c>
      <c r="D180" s="57">
        <v>12201.568419999998</v>
      </c>
      <c r="E180" s="58">
        <f t="shared" si="61"/>
        <v>238135.82669999998</v>
      </c>
      <c r="F180" s="58">
        <f t="shared" si="62"/>
        <v>11415.401299999969</v>
      </c>
      <c r="G180" s="58">
        <f t="shared" si="63"/>
        <v>23616.969719999965</v>
      </c>
      <c r="H180" s="59">
        <f t="shared" si="60"/>
        <v>95.425628079858626</v>
      </c>
    </row>
    <row r="181" spans="1:8" s="50" customFormat="1" ht="11.25" customHeight="1" x14ac:dyDescent="0.2">
      <c r="A181" s="56" t="s">
        <v>226</v>
      </c>
      <c r="B181" s="57">
        <v>15005.643000000002</v>
      </c>
      <c r="C181" s="58">
        <v>14939.9416</v>
      </c>
      <c r="D181" s="57">
        <v>58.607399999999998</v>
      </c>
      <c r="E181" s="58">
        <f t="shared" si="61"/>
        <v>14998.549000000001</v>
      </c>
      <c r="F181" s="58">
        <f t="shared" si="62"/>
        <v>7.0940000000009604</v>
      </c>
      <c r="G181" s="58">
        <f t="shared" si="63"/>
        <v>65.70140000000174</v>
      </c>
      <c r="H181" s="59">
        <f t="shared" si="60"/>
        <v>99.952724451727931</v>
      </c>
    </row>
    <row r="182" spans="1:8" s="50" customFormat="1" ht="11.25" customHeight="1" x14ac:dyDescent="0.2">
      <c r="A182" s="56" t="s">
        <v>227</v>
      </c>
      <c r="B182" s="57">
        <v>435540.55100000004</v>
      </c>
      <c r="C182" s="58">
        <v>370332.55255999998</v>
      </c>
      <c r="D182" s="57">
        <v>10874.887480000001</v>
      </c>
      <c r="E182" s="58">
        <f t="shared" si="61"/>
        <v>381207.44003999996</v>
      </c>
      <c r="F182" s="58">
        <f t="shared" si="62"/>
        <v>54333.110960000078</v>
      </c>
      <c r="G182" s="58">
        <f t="shared" si="63"/>
        <v>65207.998440000054</v>
      </c>
      <c r="H182" s="59">
        <f t="shared" si="60"/>
        <v>87.525131509511255</v>
      </c>
    </row>
    <row r="183" spans="1:8" s="50" customFormat="1" ht="11.25" customHeight="1" x14ac:dyDescent="0.2">
      <c r="A183" s="56" t="s">
        <v>228</v>
      </c>
      <c r="B183" s="57">
        <v>3009853.2480000001</v>
      </c>
      <c r="C183" s="58">
        <v>2984721.24003</v>
      </c>
      <c r="D183" s="57">
        <v>8792.7700299999997</v>
      </c>
      <c r="E183" s="58">
        <f t="shared" si="61"/>
        <v>2993514.0100599998</v>
      </c>
      <c r="F183" s="58">
        <f t="shared" si="62"/>
        <v>16339.23794000037</v>
      </c>
      <c r="G183" s="58">
        <f t="shared" si="63"/>
        <v>25132.007970000152</v>
      </c>
      <c r="H183" s="59">
        <f t="shared" si="60"/>
        <v>99.457141707793966</v>
      </c>
    </row>
    <row r="184" spans="1:8" s="50" customFormat="1" ht="11.25" customHeight="1" x14ac:dyDescent="0.2">
      <c r="A184" s="56" t="s">
        <v>229</v>
      </c>
      <c r="B184" s="61">
        <v>9890.4800700000014</v>
      </c>
      <c r="C184" s="61">
        <v>8095.0348199999999</v>
      </c>
      <c r="D184" s="61">
        <v>420.31840999999997</v>
      </c>
      <c r="E184" s="61">
        <f t="shared" si="61"/>
        <v>8515.3532300000006</v>
      </c>
      <c r="F184" s="61">
        <f t="shared" si="62"/>
        <v>1375.1268400000008</v>
      </c>
      <c r="G184" s="61">
        <f t="shared" si="63"/>
        <v>1795.4452500000016</v>
      </c>
      <c r="H184" s="54">
        <f t="shared" si="60"/>
        <v>86.096460128653789</v>
      </c>
    </row>
    <row r="185" spans="1:8" s="50" customFormat="1" ht="11.25" customHeight="1" x14ac:dyDescent="0.2">
      <c r="A185" s="65"/>
      <c r="B185" s="80"/>
      <c r="C185" s="80"/>
      <c r="D185" s="80"/>
      <c r="E185" s="80"/>
      <c r="F185" s="80"/>
      <c r="G185" s="80"/>
      <c r="H185" s="54"/>
    </row>
    <row r="186" spans="1:8" s="50" customFormat="1" ht="11.25" customHeight="1" x14ac:dyDescent="0.2">
      <c r="A186" s="52" t="s">
        <v>230</v>
      </c>
      <c r="B186" s="81">
        <f t="shared" ref="B186:G186" si="64">SUM(B187:B192)</f>
        <v>2658115.6640700004</v>
      </c>
      <c r="C186" s="82">
        <f t="shared" si="64"/>
        <v>1562896.15747</v>
      </c>
      <c r="D186" s="81">
        <f t="shared" si="64"/>
        <v>285813.99862000003</v>
      </c>
      <c r="E186" s="82">
        <f t="shared" si="64"/>
        <v>1848710.1560899999</v>
      </c>
      <c r="F186" s="82">
        <f t="shared" si="64"/>
        <v>809405.50798000046</v>
      </c>
      <c r="G186" s="82">
        <f t="shared" si="64"/>
        <v>1095219.5066000004</v>
      </c>
      <c r="H186" s="59">
        <f t="shared" ref="H186:H192" si="65">E186/B186*100</f>
        <v>69.549650569355919</v>
      </c>
    </row>
    <row r="187" spans="1:8" s="50" customFormat="1" ht="11.25" customHeight="1" x14ac:dyDescent="0.2">
      <c r="A187" s="56" t="s">
        <v>231</v>
      </c>
      <c r="B187" s="57">
        <v>575387.89507000055</v>
      </c>
      <c r="C187" s="58">
        <v>458935.22978999984</v>
      </c>
      <c r="D187" s="57">
        <v>13791.385610000016</v>
      </c>
      <c r="E187" s="58">
        <f t="shared" ref="E187:E192" si="66">SUM(C187:D187)</f>
        <v>472726.61539999984</v>
      </c>
      <c r="F187" s="58">
        <f t="shared" ref="F187:F192" si="67">B187-E187</f>
        <v>102661.27967000072</v>
      </c>
      <c r="G187" s="58">
        <f t="shared" ref="G187:G192" si="68">B187-C187</f>
        <v>116452.66528000071</v>
      </c>
      <c r="H187" s="59">
        <f t="shared" si="65"/>
        <v>82.15790068758551</v>
      </c>
    </row>
    <row r="188" spans="1:8" s="50" customFormat="1" ht="11.25" customHeight="1" x14ac:dyDescent="0.2">
      <c r="A188" s="56" t="s">
        <v>232</v>
      </c>
      <c r="B188" s="57">
        <v>9653.2050000000017</v>
      </c>
      <c r="C188" s="58">
        <v>7884.6794600000003</v>
      </c>
      <c r="D188" s="57">
        <v>73.621859999999998</v>
      </c>
      <c r="E188" s="58">
        <f t="shared" si="66"/>
        <v>7958.3013200000005</v>
      </c>
      <c r="F188" s="58">
        <f t="shared" si="67"/>
        <v>1694.9036800000013</v>
      </c>
      <c r="G188" s="58">
        <f t="shared" si="68"/>
        <v>1768.5255400000015</v>
      </c>
      <c r="H188" s="59">
        <f t="shared" si="65"/>
        <v>82.442062713886216</v>
      </c>
    </row>
    <row r="189" spans="1:8" s="50" customFormat="1" ht="11.25" customHeight="1" x14ac:dyDescent="0.2">
      <c r="A189" s="56" t="s">
        <v>233</v>
      </c>
      <c r="B189" s="57">
        <v>49277.999999999993</v>
      </c>
      <c r="C189" s="58">
        <v>37378.736369999999</v>
      </c>
      <c r="D189" s="57">
        <v>222.75351000000001</v>
      </c>
      <c r="E189" s="58">
        <f t="shared" si="66"/>
        <v>37601.489880000001</v>
      </c>
      <c r="F189" s="58">
        <f t="shared" si="67"/>
        <v>11676.510119999992</v>
      </c>
      <c r="G189" s="58">
        <f t="shared" si="68"/>
        <v>11899.263629999994</v>
      </c>
      <c r="H189" s="59">
        <f t="shared" si="65"/>
        <v>76.304821380737863</v>
      </c>
    </row>
    <row r="190" spans="1:8" s="50" customFormat="1" ht="11.25" customHeight="1" x14ac:dyDescent="0.2">
      <c r="A190" s="56" t="s">
        <v>234</v>
      </c>
      <c r="B190" s="57">
        <v>12243.908000000001</v>
      </c>
      <c r="C190" s="58">
        <v>11344.3824</v>
      </c>
      <c r="D190" s="57">
        <v>760.23379</v>
      </c>
      <c r="E190" s="58">
        <f t="shared" si="66"/>
        <v>12104.616190000001</v>
      </c>
      <c r="F190" s="58">
        <f t="shared" si="67"/>
        <v>139.29181000000062</v>
      </c>
      <c r="G190" s="58">
        <f t="shared" si="68"/>
        <v>899.52560000000085</v>
      </c>
      <c r="H190" s="59">
        <f t="shared" si="65"/>
        <v>98.862358243789487</v>
      </c>
    </row>
    <row r="191" spans="1:8" s="50" customFormat="1" ht="11.25" customHeight="1" x14ac:dyDescent="0.2">
      <c r="A191" s="56" t="s">
        <v>235</v>
      </c>
      <c r="B191" s="57">
        <v>25109.010999999999</v>
      </c>
      <c r="C191" s="58">
        <v>19919.368589999998</v>
      </c>
      <c r="D191" s="57">
        <v>2194.1641300000001</v>
      </c>
      <c r="E191" s="58">
        <f t="shared" si="66"/>
        <v>22113.532719999999</v>
      </c>
      <c r="F191" s="58">
        <f t="shared" si="67"/>
        <v>2995.4782799999994</v>
      </c>
      <c r="G191" s="58">
        <f t="shared" si="68"/>
        <v>5189.6424100000004</v>
      </c>
      <c r="H191" s="59">
        <f t="shared" si="65"/>
        <v>88.070106464965903</v>
      </c>
    </row>
    <row r="192" spans="1:8" s="50" customFormat="1" ht="11.25" customHeight="1" x14ac:dyDescent="0.2">
      <c r="A192" s="56" t="s">
        <v>236</v>
      </c>
      <c r="B192" s="61">
        <v>1986443.6449999998</v>
      </c>
      <c r="C192" s="61">
        <v>1027433.7608600002</v>
      </c>
      <c r="D192" s="61">
        <v>268771.83971999999</v>
      </c>
      <c r="E192" s="61">
        <f t="shared" si="66"/>
        <v>1296205.6005800001</v>
      </c>
      <c r="F192" s="61">
        <f t="shared" si="67"/>
        <v>690238.0444199997</v>
      </c>
      <c r="G192" s="61">
        <f t="shared" si="68"/>
        <v>959009.88413999963</v>
      </c>
      <c r="H192" s="54">
        <f t="shared" si="65"/>
        <v>65.252573554886837</v>
      </c>
    </row>
    <row r="193" spans="1:8" s="50" customFormat="1" ht="11.25" customHeight="1" x14ac:dyDescent="0.2">
      <c r="A193" s="65"/>
      <c r="B193" s="61"/>
      <c r="C193" s="61"/>
      <c r="D193" s="61"/>
      <c r="E193" s="61"/>
      <c r="F193" s="61"/>
      <c r="G193" s="61"/>
      <c r="H193" s="54"/>
    </row>
    <row r="194" spans="1:8" s="50" customFormat="1" ht="11.25" customHeight="1" x14ac:dyDescent="0.2">
      <c r="A194" s="52" t="s">
        <v>237</v>
      </c>
      <c r="B194" s="77">
        <f t="shared" ref="B194:G194" si="69">SUM(B195:B201)</f>
        <v>410177.16499999992</v>
      </c>
      <c r="C194" s="63">
        <f t="shared" si="69"/>
        <v>349119.51030999998</v>
      </c>
      <c r="D194" s="77">
        <f t="shared" si="69"/>
        <v>8698.1667199999993</v>
      </c>
      <c r="E194" s="63">
        <f t="shared" si="69"/>
        <v>357817.67702999996</v>
      </c>
      <c r="F194" s="63">
        <f t="shared" si="69"/>
        <v>52359.487969999987</v>
      </c>
      <c r="G194" s="63">
        <f t="shared" si="69"/>
        <v>61057.654689999981</v>
      </c>
      <c r="H194" s="59">
        <f t="shared" ref="H194:H201" si="70">E194/B194*100</f>
        <v>87.234909098364852</v>
      </c>
    </row>
    <row r="195" spans="1:8" s="50" customFormat="1" ht="11.25" customHeight="1" x14ac:dyDescent="0.2">
      <c r="A195" s="56" t="s">
        <v>238</v>
      </c>
      <c r="B195" s="57">
        <v>83501.331999999966</v>
      </c>
      <c r="C195" s="58">
        <v>80089.914549999987</v>
      </c>
      <c r="D195" s="57">
        <v>378.79808999999983</v>
      </c>
      <c r="E195" s="58">
        <f t="shared" ref="E195:E201" si="71">SUM(C195:D195)</f>
        <v>80468.712639999983</v>
      </c>
      <c r="F195" s="58">
        <f t="shared" ref="F195:F201" si="72">B195-E195</f>
        <v>3032.6193599999824</v>
      </c>
      <c r="G195" s="58">
        <f t="shared" ref="G195:G201" si="73">B195-C195</f>
        <v>3411.417449999979</v>
      </c>
      <c r="H195" s="59">
        <f t="shared" si="70"/>
        <v>96.36817846211126</v>
      </c>
    </row>
    <row r="196" spans="1:8" s="50" customFormat="1" ht="11.25" customHeight="1" x14ac:dyDescent="0.2">
      <c r="A196" s="56" t="s">
        <v>239</v>
      </c>
      <c r="B196" s="57">
        <v>102839.28399999997</v>
      </c>
      <c r="C196" s="58">
        <v>102443.20354999999</v>
      </c>
      <c r="D196" s="57">
        <v>394.35697999999996</v>
      </c>
      <c r="E196" s="58">
        <f t="shared" si="71"/>
        <v>102837.56052999999</v>
      </c>
      <c r="F196" s="58">
        <f t="shared" si="72"/>
        <v>1.7234699999826262</v>
      </c>
      <c r="G196" s="58">
        <f t="shared" si="73"/>
        <v>396.08044999997946</v>
      </c>
      <c r="H196" s="59">
        <f t="shared" si="70"/>
        <v>99.998324113186172</v>
      </c>
    </row>
    <row r="197" spans="1:8" s="50" customFormat="1" ht="11.25" customHeight="1" x14ac:dyDescent="0.2">
      <c r="A197" s="56" t="s">
        <v>240</v>
      </c>
      <c r="B197" s="57">
        <v>13449.622000000001</v>
      </c>
      <c r="C197" s="58">
        <v>13289.66828</v>
      </c>
      <c r="D197" s="57">
        <v>30.653369999999999</v>
      </c>
      <c r="E197" s="58">
        <f t="shared" si="71"/>
        <v>13320.32165</v>
      </c>
      <c r="F197" s="58">
        <f t="shared" si="72"/>
        <v>129.30035000000134</v>
      </c>
      <c r="G197" s="58">
        <f t="shared" si="73"/>
        <v>159.95372000000134</v>
      </c>
      <c r="H197" s="59">
        <f t="shared" si="70"/>
        <v>99.038632089437158</v>
      </c>
    </row>
    <row r="198" spans="1:8" s="50" customFormat="1" ht="11.25" customHeight="1" x14ac:dyDescent="0.2">
      <c r="A198" s="56" t="s">
        <v>241</v>
      </c>
      <c r="B198" s="57">
        <v>10757</v>
      </c>
      <c r="C198" s="58">
        <v>0</v>
      </c>
      <c r="D198" s="57">
        <v>0</v>
      </c>
      <c r="E198" s="58">
        <f t="shared" si="71"/>
        <v>0</v>
      </c>
      <c r="F198" s="58">
        <f t="shared" si="72"/>
        <v>10757</v>
      </c>
      <c r="G198" s="58">
        <f t="shared" si="73"/>
        <v>10757</v>
      </c>
      <c r="H198" s="59">
        <f t="shared" si="70"/>
        <v>0</v>
      </c>
    </row>
    <row r="199" spans="1:8" s="50" customFormat="1" ht="11.25" customHeight="1" x14ac:dyDescent="0.2">
      <c r="A199" s="56" t="s">
        <v>242</v>
      </c>
      <c r="B199" s="57">
        <v>33438.788999999997</v>
      </c>
      <c r="C199" s="58">
        <v>30905.07905</v>
      </c>
      <c r="D199" s="57">
        <v>351.64287999999999</v>
      </c>
      <c r="E199" s="58">
        <f t="shared" si="71"/>
        <v>31256.72193</v>
      </c>
      <c r="F199" s="58">
        <f t="shared" si="72"/>
        <v>2182.0670699999973</v>
      </c>
      <c r="G199" s="58">
        <f t="shared" si="73"/>
        <v>2533.7099499999968</v>
      </c>
      <c r="H199" s="59">
        <f t="shared" si="70"/>
        <v>93.474443497340772</v>
      </c>
    </row>
    <row r="200" spans="1:8" s="50" customFormat="1" ht="11.25" customHeight="1" x14ac:dyDescent="0.2">
      <c r="A200" s="56" t="s">
        <v>243</v>
      </c>
      <c r="B200" s="57">
        <v>99519.09600000002</v>
      </c>
      <c r="C200" s="58">
        <v>85430.423139999999</v>
      </c>
      <c r="D200" s="57">
        <v>4114.9991799999998</v>
      </c>
      <c r="E200" s="58">
        <f t="shared" si="71"/>
        <v>89545.422319999998</v>
      </c>
      <c r="F200" s="58">
        <f t="shared" si="72"/>
        <v>9973.6736800000217</v>
      </c>
      <c r="G200" s="58">
        <f t="shared" si="73"/>
        <v>14088.672860000021</v>
      </c>
      <c r="H200" s="59">
        <f t="shared" si="70"/>
        <v>89.978130749901482</v>
      </c>
    </row>
    <row r="201" spans="1:8" s="50" customFormat="1" ht="11.25" customHeight="1" x14ac:dyDescent="0.2">
      <c r="A201" s="56" t="s">
        <v>244</v>
      </c>
      <c r="B201" s="61">
        <v>66672.042000000001</v>
      </c>
      <c r="C201" s="61">
        <v>36961.221740000001</v>
      </c>
      <c r="D201" s="61">
        <v>3427.7162200000002</v>
      </c>
      <c r="E201" s="61">
        <f t="shared" si="71"/>
        <v>40388.937960000003</v>
      </c>
      <c r="F201" s="61">
        <f t="shared" si="72"/>
        <v>26283.104039999998</v>
      </c>
      <c r="G201" s="61">
        <f t="shared" si="73"/>
        <v>29710.82026</v>
      </c>
      <c r="H201" s="54">
        <f t="shared" si="70"/>
        <v>60.578522493731334</v>
      </c>
    </row>
    <row r="202" spans="1:8" s="50" customFormat="1" ht="11.25" customHeight="1" x14ac:dyDescent="0.2">
      <c r="A202" s="65"/>
      <c r="B202" s="80"/>
      <c r="C202" s="80"/>
      <c r="D202" s="80"/>
      <c r="E202" s="80"/>
      <c r="F202" s="80"/>
      <c r="G202" s="80"/>
      <c r="H202" s="54"/>
    </row>
    <row r="203" spans="1:8" s="50" customFormat="1" ht="11.25" customHeight="1" x14ac:dyDescent="0.2">
      <c r="A203" s="52" t="s">
        <v>245</v>
      </c>
      <c r="B203" s="81">
        <f t="shared" ref="B203:G203" si="74">SUM(B204:B220)+SUM(B225:B241)</f>
        <v>19923103.227390002</v>
      </c>
      <c r="C203" s="82">
        <f t="shared" si="74"/>
        <v>18317369.011820003</v>
      </c>
      <c r="D203" s="81">
        <f t="shared" si="74"/>
        <v>531474.43562000012</v>
      </c>
      <c r="E203" s="82">
        <f t="shared" si="74"/>
        <v>18848843.447439998</v>
      </c>
      <c r="F203" s="82">
        <f t="shared" si="74"/>
        <v>1074259.7799499985</v>
      </c>
      <c r="G203" s="82">
        <f t="shared" si="74"/>
        <v>1605734.2155699979</v>
      </c>
      <c r="H203" s="59">
        <f t="shared" ref="H203:H241" si="75">E203/B203*100</f>
        <v>94.607969613523224</v>
      </c>
    </row>
    <row r="204" spans="1:8" s="50" customFormat="1" ht="11.25" customHeight="1" x14ac:dyDescent="0.2">
      <c r="A204" s="56" t="s">
        <v>246</v>
      </c>
      <c r="B204" s="57">
        <v>12208</v>
      </c>
      <c r="C204" s="58">
        <v>8626.7386700000006</v>
      </c>
      <c r="D204" s="57">
        <v>0</v>
      </c>
      <c r="E204" s="58">
        <f t="shared" ref="E204:E219" si="76">SUM(C204:D204)</f>
        <v>8626.7386700000006</v>
      </c>
      <c r="F204" s="58">
        <f t="shared" ref="F204:F219" si="77">B204-E204</f>
        <v>3581.2613299999994</v>
      </c>
      <c r="G204" s="58">
        <f t="shared" ref="G204:G219" si="78">B204-C204</f>
        <v>3581.2613299999994</v>
      </c>
      <c r="H204" s="59">
        <f t="shared" si="75"/>
        <v>70.664635239187419</v>
      </c>
    </row>
    <row r="205" spans="1:8" s="50" customFormat="1" ht="11.25" customHeight="1" x14ac:dyDescent="0.2">
      <c r="A205" s="56" t="s">
        <v>247</v>
      </c>
      <c r="B205" s="57">
        <v>35645.764999999999</v>
      </c>
      <c r="C205" s="58">
        <v>31669.321120000001</v>
      </c>
      <c r="D205" s="57">
        <v>84.373649999999998</v>
      </c>
      <c r="E205" s="58">
        <f t="shared" si="76"/>
        <v>31753.694770000002</v>
      </c>
      <c r="F205" s="58">
        <f t="shared" si="77"/>
        <v>3892.0702299999975</v>
      </c>
      <c r="G205" s="58">
        <f t="shared" si="78"/>
        <v>3976.4438799999989</v>
      </c>
      <c r="H205" s="59">
        <f t="shared" si="75"/>
        <v>89.081254869968433</v>
      </c>
    </row>
    <row r="206" spans="1:8" s="50" customFormat="1" ht="11.25" customHeight="1" x14ac:dyDescent="0.2">
      <c r="A206" s="56" t="s">
        <v>248</v>
      </c>
      <c r="B206" s="57">
        <v>25684</v>
      </c>
      <c r="C206" s="58">
        <v>23474.21977</v>
      </c>
      <c r="D206" s="57">
        <v>287.80477000000002</v>
      </c>
      <c r="E206" s="58">
        <f t="shared" si="76"/>
        <v>23762.024539999999</v>
      </c>
      <c r="F206" s="58">
        <f t="shared" si="77"/>
        <v>1921.9754600000015</v>
      </c>
      <c r="G206" s="58">
        <f t="shared" si="78"/>
        <v>2209.7802300000003</v>
      </c>
      <c r="H206" s="59">
        <f t="shared" si="75"/>
        <v>92.516837486372836</v>
      </c>
    </row>
    <row r="207" spans="1:8" s="50" customFormat="1" ht="11.25" customHeight="1" x14ac:dyDescent="0.2">
      <c r="A207" s="56" t="s">
        <v>249</v>
      </c>
      <c r="B207" s="57">
        <v>13774999.9048</v>
      </c>
      <c r="C207" s="58">
        <v>13028447.131984003</v>
      </c>
      <c r="D207" s="57">
        <v>350189.57851000014</v>
      </c>
      <c r="E207" s="58">
        <f t="shared" si="76"/>
        <v>13378636.710494002</v>
      </c>
      <c r="F207" s="58">
        <f t="shared" si="77"/>
        <v>396363.19430599734</v>
      </c>
      <c r="G207" s="58">
        <f t="shared" si="78"/>
        <v>746552.77281599678</v>
      </c>
      <c r="H207" s="59">
        <f t="shared" si="75"/>
        <v>97.12259022108681</v>
      </c>
    </row>
    <row r="208" spans="1:8" s="50" customFormat="1" ht="11.25" customHeight="1" x14ac:dyDescent="0.2">
      <c r="A208" s="56" t="s">
        <v>250</v>
      </c>
      <c r="B208" s="57">
        <v>165624.098</v>
      </c>
      <c r="C208" s="58">
        <v>136082.03373999998</v>
      </c>
      <c r="D208" s="57">
        <v>5355.5857700000006</v>
      </c>
      <c r="E208" s="58">
        <f t="shared" si="76"/>
        <v>141437.61950999999</v>
      </c>
      <c r="F208" s="58">
        <f t="shared" si="77"/>
        <v>24186.478490000009</v>
      </c>
      <c r="G208" s="58">
        <f t="shared" si="78"/>
        <v>29542.064260000014</v>
      </c>
      <c r="H208" s="59">
        <f t="shared" si="75"/>
        <v>85.396763646072799</v>
      </c>
    </row>
    <row r="209" spans="1:8" s="50" customFormat="1" ht="11.25" customHeight="1" x14ac:dyDescent="0.2">
      <c r="A209" s="56" t="s">
        <v>251</v>
      </c>
      <c r="B209" s="57">
        <v>30415.922999999999</v>
      </c>
      <c r="C209" s="58">
        <v>27963.093069999999</v>
      </c>
      <c r="D209" s="57">
        <v>634.93856000000005</v>
      </c>
      <c r="E209" s="58">
        <f t="shared" si="76"/>
        <v>28598.031629999998</v>
      </c>
      <c r="F209" s="58">
        <f t="shared" si="77"/>
        <v>1817.8913700000012</v>
      </c>
      <c r="G209" s="58">
        <f t="shared" si="78"/>
        <v>2452.8299299999999</v>
      </c>
      <c r="H209" s="59">
        <f t="shared" si="75"/>
        <v>94.023224710294002</v>
      </c>
    </row>
    <row r="210" spans="1:8" s="50" customFormat="1" ht="11.25" customHeight="1" x14ac:dyDescent="0.2">
      <c r="A210" s="56" t="s">
        <v>252</v>
      </c>
      <c r="B210" s="57">
        <v>43567.017</v>
      </c>
      <c r="C210" s="58">
        <v>38005.93262</v>
      </c>
      <c r="D210" s="57">
        <v>1339.8770900000002</v>
      </c>
      <c r="E210" s="58">
        <f t="shared" si="76"/>
        <v>39345.809710000001</v>
      </c>
      <c r="F210" s="58">
        <f t="shared" si="77"/>
        <v>4221.2072899999985</v>
      </c>
      <c r="G210" s="58">
        <f t="shared" si="78"/>
        <v>5561.0843800000002</v>
      </c>
      <c r="H210" s="59">
        <f t="shared" si="75"/>
        <v>90.311002265773681</v>
      </c>
    </row>
    <row r="211" spans="1:8" s="50" customFormat="1" ht="11.25" customHeight="1" x14ac:dyDescent="0.2">
      <c r="A211" s="56" t="s">
        <v>253</v>
      </c>
      <c r="B211" s="57">
        <v>159690.08299999998</v>
      </c>
      <c r="C211" s="58">
        <v>117255.19165000001</v>
      </c>
      <c r="D211" s="57">
        <v>971.95183999999995</v>
      </c>
      <c r="E211" s="58">
        <f t="shared" si="76"/>
        <v>118227.14349</v>
      </c>
      <c r="F211" s="58">
        <f t="shared" si="77"/>
        <v>41462.939509999982</v>
      </c>
      <c r="G211" s="58">
        <f t="shared" si="78"/>
        <v>42434.891349999976</v>
      </c>
      <c r="H211" s="59">
        <f t="shared" si="75"/>
        <v>74.035369804397945</v>
      </c>
    </row>
    <row r="212" spans="1:8" s="50" customFormat="1" ht="11.25" customHeight="1" x14ac:dyDescent="0.2">
      <c r="A212" s="56" t="s">
        <v>254</v>
      </c>
      <c r="B212" s="57">
        <v>92025.049999999988</v>
      </c>
      <c r="C212" s="58">
        <v>69109.104930000001</v>
      </c>
      <c r="D212" s="57">
        <v>22599.823279999997</v>
      </c>
      <c r="E212" s="58">
        <f t="shared" si="76"/>
        <v>91708.928209999998</v>
      </c>
      <c r="F212" s="58">
        <f t="shared" si="77"/>
        <v>316.12178999999014</v>
      </c>
      <c r="G212" s="58">
        <f t="shared" si="78"/>
        <v>22915.945069999987</v>
      </c>
      <c r="H212" s="59">
        <f t="shared" si="75"/>
        <v>99.65648289242985</v>
      </c>
    </row>
    <row r="213" spans="1:8" s="50" customFormat="1" ht="11.25" customHeight="1" x14ac:dyDescent="0.2">
      <c r="A213" s="56" t="s">
        <v>255</v>
      </c>
      <c r="B213" s="57">
        <v>34626</v>
      </c>
      <c r="C213" s="58">
        <v>24409.571050000002</v>
      </c>
      <c r="D213" s="57">
        <v>1708.5340900000001</v>
      </c>
      <c r="E213" s="58">
        <f t="shared" si="76"/>
        <v>26118.105140000003</v>
      </c>
      <c r="F213" s="58">
        <f t="shared" si="77"/>
        <v>8507.8948599999967</v>
      </c>
      <c r="G213" s="58">
        <f t="shared" si="78"/>
        <v>10216.428949999998</v>
      </c>
      <c r="H213" s="59">
        <f t="shared" si="75"/>
        <v>75.429172124992789</v>
      </c>
    </row>
    <row r="214" spans="1:8" s="50" customFormat="1" ht="11.25" customHeight="1" x14ac:dyDescent="0.2">
      <c r="A214" s="56" t="s">
        <v>256</v>
      </c>
      <c r="B214" s="57">
        <v>47732.718000000001</v>
      </c>
      <c r="C214" s="58">
        <v>44196.353779999998</v>
      </c>
      <c r="D214" s="57">
        <v>615.91449999999998</v>
      </c>
      <c r="E214" s="58">
        <f t="shared" si="76"/>
        <v>44812.268279999997</v>
      </c>
      <c r="F214" s="58">
        <f t="shared" si="77"/>
        <v>2920.4497200000042</v>
      </c>
      <c r="G214" s="58">
        <f t="shared" si="78"/>
        <v>3536.3642200000031</v>
      </c>
      <c r="H214" s="59">
        <f t="shared" si="75"/>
        <v>93.88166054151786</v>
      </c>
    </row>
    <row r="215" spans="1:8" s="50" customFormat="1" ht="11.25" customHeight="1" x14ac:dyDescent="0.2">
      <c r="A215" s="56" t="s">
        <v>257</v>
      </c>
      <c r="B215" s="57">
        <v>235755.83800000002</v>
      </c>
      <c r="C215" s="58">
        <v>187726.20442000002</v>
      </c>
      <c r="D215" s="57">
        <v>7575.9193800000003</v>
      </c>
      <c r="E215" s="58">
        <f t="shared" si="76"/>
        <v>195302.12380000003</v>
      </c>
      <c r="F215" s="58">
        <f t="shared" si="77"/>
        <v>40453.714199999988</v>
      </c>
      <c r="G215" s="58">
        <f t="shared" si="78"/>
        <v>48029.633579999994</v>
      </c>
      <c r="H215" s="59">
        <f t="shared" si="75"/>
        <v>82.84084307596234</v>
      </c>
    </row>
    <row r="216" spans="1:8" s="50" customFormat="1" ht="11.25" customHeight="1" x14ac:dyDescent="0.2">
      <c r="A216" s="56" t="s">
        <v>258</v>
      </c>
      <c r="B216" s="57">
        <v>48181.999999999993</v>
      </c>
      <c r="C216" s="58">
        <v>28019.28656</v>
      </c>
      <c r="D216" s="57">
        <v>5552.0959499999999</v>
      </c>
      <c r="E216" s="58">
        <f t="shared" si="76"/>
        <v>33571.382510000003</v>
      </c>
      <c r="F216" s="58">
        <f t="shared" si="77"/>
        <v>14610.61748999999</v>
      </c>
      <c r="G216" s="58">
        <f t="shared" si="78"/>
        <v>20162.713439999992</v>
      </c>
      <c r="H216" s="59">
        <f t="shared" si="75"/>
        <v>69.676191337013833</v>
      </c>
    </row>
    <row r="217" spans="1:8" s="50" customFormat="1" ht="11.25" customHeight="1" x14ac:dyDescent="0.2">
      <c r="A217" s="56" t="s">
        <v>259</v>
      </c>
      <c r="B217" s="57">
        <v>46806.000000000007</v>
      </c>
      <c r="C217" s="58">
        <v>45111.989679999999</v>
      </c>
      <c r="D217" s="57">
        <v>839.45130000000006</v>
      </c>
      <c r="E217" s="58">
        <f t="shared" si="76"/>
        <v>45951.440979999999</v>
      </c>
      <c r="F217" s="58">
        <f t="shared" si="77"/>
        <v>854.55902000000788</v>
      </c>
      <c r="G217" s="58">
        <f t="shared" si="78"/>
        <v>1694.0103200000085</v>
      </c>
      <c r="H217" s="59">
        <f t="shared" si="75"/>
        <v>98.174253258129283</v>
      </c>
    </row>
    <row r="218" spans="1:8" s="50" customFormat="1" ht="11.25" customHeight="1" x14ac:dyDescent="0.2">
      <c r="A218" s="56" t="s">
        <v>260</v>
      </c>
      <c r="B218" s="57">
        <v>29599.308000000001</v>
      </c>
      <c r="C218" s="58">
        <v>21540.808559999998</v>
      </c>
      <c r="D218" s="57">
        <v>181.11428000000001</v>
      </c>
      <c r="E218" s="58">
        <f t="shared" si="76"/>
        <v>21721.922839999999</v>
      </c>
      <c r="F218" s="58">
        <f t="shared" si="77"/>
        <v>7877.3851600000016</v>
      </c>
      <c r="G218" s="58">
        <f t="shared" si="78"/>
        <v>8058.4994400000032</v>
      </c>
      <c r="H218" s="59">
        <f t="shared" si="75"/>
        <v>73.386590118931153</v>
      </c>
    </row>
    <row r="219" spans="1:8" s="50" customFormat="1" ht="11.25" customHeight="1" x14ac:dyDescent="0.2">
      <c r="A219" s="56" t="s">
        <v>261</v>
      </c>
      <c r="B219" s="61">
        <v>103592.67299999998</v>
      </c>
      <c r="C219" s="61">
        <v>70211.864400000006</v>
      </c>
      <c r="D219" s="61">
        <v>2644.09303</v>
      </c>
      <c r="E219" s="61">
        <f t="shared" si="76"/>
        <v>72855.957430000009</v>
      </c>
      <c r="F219" s="61">
        <f t="shared" si="77"/>
        <v>30736.715569999971</v>
      </c>
      <c r="G219" s="61">
        <f t="shared" si="78"/>
        <v>33380.808599999975</v>
      </c>
      <c r="H219" s="54">
        <f t="shared" si="75"/>
        <v>70.329257195631996</v>
      </c>
    </row>
    <row r="220" spans="1:8" s="50" customFormat="1" ht="11.25" customHeight="1" x14ac:dyDescent="0.2">
      <c r="A220" s="56" t="s">
        <v>262</v>
      </c>
      <c r="B220" s="77">
        <f t="shared" ref="B220:G220" si="79">SUM(B221:B224)</f>
        <v>672544.098</v>
      </c>
      <c r="C220" s="63">
        <f t="shared" si="79"/>
        <v>619512.25954</v>
      </c>
      <c r="D220" s="77">
        <f t="shared" si="79"/>
        <v>18635.032420000003</v>
      </c>
      <c r="E220" s="63">
        <f t="shared" si="79"/>
        <v>638147.29196000006</v>
      </c>
      <c r="F220" s="63">
        <f t="shared" si="79"/>
        <v>34396.806039999989</v>
      </c>
      <c r="G220" s="63">
        <f t="shared" si="79"/>
        <v>53031.838459999999</v>
      </c>
      <c r="H220" s="59">
        <f t="shared" si="75"/>
        <v>94.885568672405483</v>
      </c>
    </row>
    <row r="221" spans="1:8" s="50" customFormat="1" ht="11.25" customHeight="1" x14ac:dyDescent="0.2">
      <c r="A221" s="56" t="s">
        <v>263</v>
      </c>
      <c r="B221" s="57">
        <v>325678.51899999997</v>
      </c>
      <c r="C221" s="58">
        <v>295588.8504</v>
      </c>
      <c r="D221" s="57">
        <v>14968.46327</v>
      </c>
      <c r="E221" s="58">
        <f t="shared" ref="E221:E241" si="80">SUM(C221:D221)</f>
        <v>310557.31367</v>
      </c>
      <c r="F221" s="58">
        <f t="shared" ref="F221:F241" si="81">B221-E221</f>
        <v>15121.205329999968</v>
      </c>
      <c r="G221" s="58">
        <f t="shared" ref="G221:G241" si="82">B221-C221</f>
        <v>30089.668599999975</v>
      </c>
      <c r="H221" s="59">
        <f t="shared" si="75"/>
        <v>95.35701483277748</v>
      </c>
    </row>
    <row r="222" spans="1:8" s="50" customFormat="1" ht="11.25" customHeight="1" x14ac:dyDescent="0.2">
      <c r="A222" s="56" t="s">
        <v>264</v>
      </c>
      <c r="B222" s="57">
        <v>97852.699000000008</v>
      </c>
      <c r="C222" s="58">
        <v>85308.73302</v>
      </c>
      <c r="D222" s="57">
        <v>1423.95874</v>
      </c>
      <c r="E222" s="58">
        <f t="shared" si="80"/>
        <v>86732.691760000002</v>
      </c>
      <c r="F222" s="58">
        <f t="shared" si="81"/>
        <v>11120.007240000006</v>
      </c>
      <c r="G222" s="58">
        <f t="shared" si="82"/>
        <v>12543.965980000008</v>
      </c>
      <c r="H222" s="59">
        <f t="shared" si="75"/>
        <v>88.635972892275561</v>
      </c>
    </row>
    <row r="223" spans="1:8" s="50" customFormat="1" ht="11.25" customHeight="1" x14ac:dyDescent="0.2">
      <c r="A223" s="56" t="s">
        <v>265</v>
      </c>
      <c r="B223" s="57">
        <v>48053.127999999997</v>
      </c>
      <c r="C223" s="58">
        <v>42995.913209999999</v>
      </c>
      <c r="D223" s="57">
        <v>1938.2597800000001</v>
      </c>
      <c r="E223" s="58">
        <f t="shared" si="80"/>
        <v>44934.172989999999</v>
      </c>
      <c r="F223" s="58">
        <f t="shared" si="81"/>
        <v>3118.9550099999979</v>
      </c>
      <c r="G223" s="58">
        <f t="shared" si="82"/>
        <v>5057.2147899999982</v>
      </c>
      <c r="H223" s="59">
        <f t="shared" si="75"/>
        <v>93.509361117969263</v>
      </c>
    </row>
    <row r="224" spans="1:8" s="50" customFormat="1" ht="11.25" customHeight="1" x14ac:dyDescent="0.2">
      <c r="A224" s="56" t="s">
        <v>266</v>
      </c>
      <c r="B224" s="57">
        <v>200959.75200000001</v>
      </c>
      <c r="C224" s="58">
        <v>195618.76290999999</v>
      </c>
      <c r="D224" s="57">
        <v>304.35063000000002</v>
      </c>
      <c r="E224" s="58">
        <f t="shared" si="80"/>
        <v>195923.11353999999</v>
      </c>
      <c r="F224" s="58">
        <f t="shared" si="81"/>
        <v>5036.6384600000165</v>
      </c>
      <c r="G224" s="58">
        <f t="shared" si="82"/>
        <v>5340.9890900000173</v>
      </c>
      <c r="H224" s="59">
        <f t="shared" si="75"/>
        <v>97.493707864448382</v>
      </c>
    </row>
    <row r="225" spans="1:8" s="50" customFormat="1" ht="11.25" customHeight="1" x14ac:dyDescent="0.2">
      <c r="A225" s="56" t="s">
        <v>267</v>
      </c>
      <c r="B225" s="57">
        <v>328500.32199999999</v>
      </c>
      <c r="C225" s="58">
        <v>260870.054886</v>
      </c>
      <c r="D225" s="57">
        <v>16753.048460000002</v>
      </c>
      <c r="E225" s="58">
        <f t="shared" si="80"/>
        <v>277623.10334600002</v>
      </c>
      <c r="F225" s="58">
        <f t="shared" si="81"/>
        <v>50877.218653999968</v>
      </c>
      <c r="G225" s="58">
        <f t="shared" si="82"/>
        <v>67630.267113999987</v>
      </c>
      <c r="H225" s="59">
        <f t="shared" si="75"/>
        <v>84.512277387052308</v>
      </c>
    </row>
    <row r="226" spans="1:8" s="50" customFormat="1" ht="11.25" customHeight="1" x14ac:dyDescent="0.2">
      <c r="A226" s="56" t="s">
        <v>268</v>
      </c>
      <c r="B226" s="57">
        <v>163035.772</v>
      </c>
      <c r="C226" s="58">
        <v>159022.31685</v>
      </c>
      <c r="D226" s="57">
        <v>1395.0769700000001</v>
      </c>
      <c r="E226" s="58">
        <f t="shared" si="80"/>
        <v>160417.39382</v>
      </c>
      <c r="F226" s="58">
        <f t="shared" si="81"/>
        <v>2618.3781799999997</v>
      </c>
      <c r="G226" s="58">
        <f t="shared" si="82"/>
        <v>4013.4551499999943</v>
      </c>
      <c r="H226" s="59">
        <f t="shared" si="75"/>
        <v>98.393985474549723</v>
      </c>
    </row>
    <row r="227" spans="1:8" s="50" customFormat="1" ht="11.25" customHeight="1" x14ac:dyDescent="0.2">
      <c r="A227" s="56" t="s">
        <v>269</v>
      </c>
      <c r="B227" s="57">
        <v>230913.44899999999</v>
      </c>
      <c r="C227" s="58">
        <v>192698.35331999999</v>
      </c>
      <c r="D227" s="57">
        <v>15895.77425</v>
      </c>
      <c r="E227" s="58">
        <f t="shared" si="80"/>
        <v>208594.12756999998</v>
      </c>
      <c r="F227" s="58">
        <f t="shared" si="81"/>
        <v>22319.321430000011</v>
      </c>
      <c r="G227" s="58">
        <f t="shared" si="82"/>
        <v>38215.095679999999</v>
      </c>
      <c r="H227" s="59">
        <f t="shared" si="75"/>
        <v>90.334334562730461</v>
      </c>
    </row>
    <row r="228" spans="1:8" s="50" customFormat="1" ht="11.25" customHeight="1" x14ac:dyDescent="0.2">
      <c r="A228" s="56" t="s">
        <v>270</v>
      </c>
      <c r="B228" s="57">
        <v>51206</v>
      </c>
      <c r="C228" s="58">
        <v>43582.661049999995</v>
      </c>
      <c r="D228" s="57">
        <v>3803.67452</v>
      </c>
      <c r="E228" s="58">
        <f t="shared" si="80"/>
        <v>47386.335569999996</v>
      </c>
      <c r="F228" s="58">
        <f t="shared" si="81"/>
        <v>3819.6644300000044</v>
      </c>
      <c r="G228" s="58">
        <f t="shared" si="82"/>
        <v>7623.3389500000048</v>
      </c>
      <c r="H228" s="59">
        <f t="shared" si="75"/>
        <v>92.540592059524258</v>
      </c>
    </row>
    <row r="229" spans="1:8" s="50" customFormat="1" ht="11.25" customHeight="1" x14ac:dyDescent="0.2">
      <c r="A229" s="56" t="s">
        <v>271</v>
      </c>
      <c r="B229" s="57">
        <v>40010.876000000004</v>
      </c>
      <c r="C229" s="58">
        <v>26701.43446</v>
      </c>
      <c r="D229" s="57">
        <v>228.3117</v>
      </c>
      <c r="E229" s="58">
        <f t="shared" si="80"/>
        <v>26929.746159999999</v>
      </c>
      <c r="F229" s="58">
        <f t="shared" si="81"/>
        <v>13081.129840000005</v>
      </c>
      <c r="G229" s="58">
        <f t="shared" si="82"/>
        <v>13309.441540000003</v>
      </c>
      <c r="H229" s="59">
        <f t="shared" si="75"/>
        <v>67.306064880958857</v>
      </c>
    </row>
    <row r="230" spans="1:8" s="50" customFormat="1" ht="11.25" customHeight="1" x14ac:dyDescent="0.2">
      <c r="A230" s="56" t="s">
        <v>272</v>
      </c>
      <c r="B230" s="57">
        <v>221182.291</v>
      </c>
      <c r="C230" s="58">
        <v>172374.77605000001</v>
      </c>
      <c r="D230" s="57">
        <v>5537.1365500000002</v>
      </c>
      <c r="E230" s="58">
        <f t="shared" si="80"/>
        <v>177911.91260000001</v>
      </c>
      <c r="F230" s="58">
        <f t="shared" si="81"/>
        <v>43270.378399999987</v>
      </c>
      <c r="G230" s="58">
        <f t="shared" si="82"/>
        <v>48807.514949999982</v>
      </c>
      <c r="H230" s="59">
        <f t="shared" si="75"/>
        <v>80.436779904770944</v>
      </c>
    </row>
    <row r="231" spans="1:8" s="50" customFormat="1" ht="11.25" customHeight="1" x14ac:dyDescent="0.2">
      <c r="A231" s="56" t="s">
        <v>273</v>
      </c>
      <c r="B231" s="57">
        <v>22811.591</v>
      </c>
      <c r="C231" s="58">
        <v>17772.795469999997</v>
      </c>
      <c r="D231" s="57">
        <v>562.16352000000006</v>
      </c>
      <c r="E231" s="58">
        <f t="shared" si="80"/>
        <v>18334.958989999999</v>
      </c>
      <c r="F231" s="58">
        <f t="shared" si="81"/>
        <v>4476.6320100000012</v>
      </c>
      <c r="G231" s="58">
        <f t="shared" si="82"/>
        <v>5038.7955300000031</v>
      </c>
      <c r="H231" s="59">
        <f t="shared" si="75"/>
        <v>80.375625663286698</v>
      </c>
    </row>
    <row r="232" spans="1:8" s="50" customFormat="1" ht="11.25" customHeight="1" x14ac:dyDescent="0.2">
      <c r="A232" s="56" t="s">
        <v>274</v>
      </c>
      <c r="B232" s="57">
        <v>63712.84</v>
      </c>
      <c r="C232" s="58">
        <v>62060.419190000001</v>
      </c>
      <c r="D232" s="57">
        <v>929.40643</v>
      </c>
      <c r="E232" s="58">
        <f t="shared" si="80"/>
        <v>62989.825620000003</v>
      </c>
      <c r="F232" s="58">
        <f t="shared" si="81"/>
        <v>723.01437999999325</v>
      </c>
      <c r="G232" s="58">
        <f t="shared" si="82"/>
        <v>1652.420809999996</v>
      </c>
      <c r="H232" s="59">
        <f t="shared" si="75"/>
        <v>98.865198317952874</v>
      </c>
    </row>
    <row r="233" spans="1:8" s="50" customFormat="1" ht="11.25" customHeight="1" x14ac:dyDescent="0.2">
      <c r="A233" s="56" t="s">
        <v>275</v>
      </c>
      <c r="B233" s="57">
        <v>33062</v>
      </c>
      <c r="C233" s="58">
        <v>31759.6895</v>
      </c>
      <c r="D233" s="57">
        <v>165.82901999999999</v>
      </c>
      <c r="E233" s="58">
        <f t="shared" si="80"/>
        <v>31925.518520000001</v>
      </c>
      <c r="F233" s="58">
        <f t="shared" si="81"/>
        <v>1136.4814799999986</v>
      </c>
      <c r="G233" s="58">
        <f t="shared" si="82"/>
        <v>1302.3104999999996</v>
      </c>
      <c r="H233" s="59">
        <f t="shared" si="75"/>
        <v>96.562574919847563</v>
      </c>
    </row>
    <row r="234" spans="1:8" s="50" customFormat="1" ht="11.25" customHeight="1" x14ac:dyDescent="0.2">
      <c r="A234" s="56" t="s">
        <v>103</v>
      </c>
      <c r="B234" s="57">
        <v>124446</v>
      </c>
      <c r="C234" s="58">
        <v>92497.036120000004</v>
      </c>
      <c r="D234" s="57">
        <v>2600.09292</v>
      </c>
      <c r="E234" s="58">
        <f t="shared" si="80"/>
        <v>95097.12904</v>
      </c>
      <c r="F234" s="58">
        <f t="shared" si="81"/>
        <v>29348.87096</v>
      </c>
      <c r="G234" s="58">
        <f t="shared" si="82"/>
        <v>31948.963879999996</v>
      </c>
      <c r="H234" s="59">
        <f t="shared" si="75"/>
        <v>76.416380630956397</v>
      </c>
    </row>
    <row r="235" spans="1:8" s="50" customFormat="1" ht="11.25" customHeight="1" x14ac:dyDescent="0.2">
      <c r="A235" s="56" t="s">
        <v>276</v>
      </c>
      <c r="B235" s="57">
        <v>530881.62800000003</v>
      </c>
      <c r="C235" s="58">
        <v>517135.76666000002</v>
      </c>
      <c r="D235" s="57">
        <v>9323.5265399999989</v>
      </c>
      <c r="E235" s="58">
        <f t="shared" si="80"/>
        <v>526459.29320000007</v>
      </c>
      <c r="F235" s="58">
        <f t="shared" si="81"/>
        <v>4422.3347999999532</v>
      </c>
      <c r="G235" s="58">
        <f t="shared" si="82"/>
        <v>13745.861340000003</v>
      </c>
      <c r="H235" s="59">
        <f t="shared" si="75"/>
        <v>99.16698288907449</v>
      </c>
    </row>
    <row r="236" spans="1:8" s="50" customFormat="1" ht="11.25" customHeight="1" x14ac:dyDescent="0.2">
      <c r="A236" s="56" t="s">
        <v>277</v>
      </c>
      <c r="B236" s="57">
        <v>52686</v>
      </c>
      <c r="C236" s="58">
        <v>38915.622579999996</v>
      </c>
      <c r="D236" s="57">
        <v>2516.63103</v>
      </c>
      <c r="E236" s="58">
        <f t="shared" si="80"/>
        <v>41432.253609999992</v>
      </c>
      <c r="F236" s="58">
        <f t="shared" si="81"/>
        <v>11253.746390000008</v>
      </c>
      <c r="G236" s="58">
        <f t="shared" si="82"/>
        <v>13770.377420000004</v>
      </c>
      <c r="H236" s="59">
        <f t="shared" si="75"/>
        <v>78.639968131951548</v>
      </c>
    </row>
    <row r="237" spans="1:8" s="50" customFormat="1" ht="11.25" customHeight="1" x14ac:dyDescent="0.2">
      <c r="A237" s="56" t="s">
        <v>278</v>
      </c>
      <c r="B237" s="57">
        <v>64086.87</v>
      </c>
      <c r="C237" s="58">
        <v>55376.88278</v>
      </c>
      <c r="D237" s="57">
        <v>1332.4472900000001</v>
      </c>
      <c r="E237" s="58">
        <f t="shared" si="80"/>
        <v>56709.330069999996</v>
      </c>
      <c r="F237" s="58">
        <f t="shared" si="81"/>
        <v>7377.5399300000063</v>
      </c>
      <c r="G237" s="58">
        <f t="shared" si="82"/>
        <v>8709.9872200000027</v>
      </c>
      <c r="H237" s="59">
        <f t="shared" si="75"/>
        <v>88.4882193029555</v>
      </c>
    </row>
    <row r="238" spans="1:8" s="50" customFormat="1" ht="11.25" customHeight="1" x14ac:dyDescent="0.2">
      <c r="A238" s="56" t="s">
        <v>279</v>
      </c>
      <c r="B238" s="57">
        <v>54291.000999999989</v>
      </c>
      <c r="C238" s="58">
        <v>44400.910159999999</v>
      </c>
      <c r="D238" s="57">
        <v>679.11847</v>
      </c>
      <c r="E238" s="58">
        <f t="shared" si="80"/>
        <v>45080.028630000001</v>
      </c>
      <c r="F238" s="58">
        <f t="shared" si="81"/>
        <v>9210.9723699999886</v>
      </c>
      <c r="G238" s="58">
        <f t="shared" si="82"/>
        <v>9890.0908399999898</v>
      </c>
      <c r="H238" s="59">
        <f t="shared" si="75"/>
        <v>83.034071576613613</v>
      </c>
    </row>
    <row r="239" spans="1:8" s="50" customFormat="1" ht="11.25" customHeight="1" x14ac:dyDescent="0.2">
      <c r="A239" s="56" t="s">
        <v>280</v>
      </c>
      <c r="B239" s="57">
        <v>27070</v>
      </c>
      <c r="C239" s="58">
        <v>19741.406649999997</v>
      </c>
      <c r="D239" s="57">
        <v>1399.49252</v>
      </c>
      <c r="E239" s="58">
        <f t="shared" si="80"/>
        <v>21140.899169999997</v>
      </c>
      <c r="F239" s="58">
        <f t="shared" si="81"/>
        <v>5929.100830000003</v>
      </c>
      <c r="G239" s="58">
        <f t="shared" si="82"/>
        <v>7328.5933500000028</v>
      </c>
      <c r="H239" s="59">
        <f t="shared" si="75"/>
        <v>78.097152456594003</v>
      </c>
    </row>
    <row r="240" spans="1:8" s="50" customFormat="1" ht="11.25" customHeight="1" x14ac:dyDescent="0.2">
      <c r="A240" s="56" t="s">
        <v>281</v>
      </c>
      <c r="B240" s="57">
        <v>147699</v>
      </c>
      <c r="C240" s="58">
        <v>134590.19275999998</v>
      </c>
      <c r="D240" s="57">
        <v>6233.0922399999999</v>
      </c>
      <c r="E240" s="58">
        <f t="shared" si="80"/>
        <v>140823.28499999997</v>
      </c>
      <c r="F240" s="58">
        <f t="shared" si="81"/>
        <v>6875.7150000000256</v>
      </c>
      <c r="G240" s="58">
        <f t="shared" si="82"/>
        <v>13108.807240000024</v>
      </c>
      <c r="H240" s="59">
        <f t="shared" si="75"/>
        <v>95.344778908455694</v>
      </c>
    </row>
    <row r="241" spans="1:8" s="50" customFormat="1" ht="11.25" customHeight="1" x14ac:dyDescent="0.2">
      <c r="A241" s="56" t="s">
        <v>282</v>
      </c>
      <c r="B241" s="61">
        <v>2208809.1115900008</v>
      </c>
      <c r="C241" s="61">
        <v>1926507.5877899996</v>
      </c>
      <c r="D241" s="61">
        <v>42903.524770000004</v>
      </c>
      <c r="E241" s="61">
        <f t="shared" si="80"/>
        <v>1969411.1125599996</v>
      </c>
      <c r="F241" s="61">
        <f t="shared" si="81"/>
        <v>239397.99903000123</v>
      </c>
      <c r="G241" s="61">
        <f t="shared" si="82"/>
        <v>282301.52380000125</v>
      </c>
      <c r="H241" s="54">
        <f t="shared" si="75"/>
        <v>89.161670975828613</v>
      </c>
    </row>
    <row r="242" spans="1:8" s="50" customFormat="1" ht="11.25" customHeight="1" x14ac:dyDescent="0.2">
      <c r="A242" s="65"/>
      <c r="B242" s="57"/>
      <c r="C242" s="58"/>
      <c r="D242" s="57"/>
      <c r="E242" s="58"/>
      <c r="F242" s="58"/>
      <c r="G242" s="58"/>
      <c r="H242" s="54"/>
    </row>
    <row r="243" spans="1:8" s="50" customFormat="1" ht="11.25" customHeight="1" x14ac:dyDescent="0.2">
      <c r="A243" s="52" t="s">
        <v>283</v>
      </c>
      <c r="B243" s="61">
        <v>10729070.073000001</v>
      </c>
      <c r="C243" s="61">
        <v>8139078.8787399996</v>
      </c>
      <c r="D243" s="61">
        <v>322523.94566000003</v>
      </c>
      <c r="E243" s="61">
        <f>SUM(C243:D243)</f>
        <v>8461602.8244000003</v>
      </c>
      <c r="F243" s="61">
        <f>B243-E243</f>
        <v>2267467.2486000005</v>
      </c>
      <c r="G243" s="61">
        <f>B243-C243</f>
        <v>2589991.1942600012</v>
      </c>
      <c r="H243" s="54">
        <f>E243/B243*100</f>
        <v>78.866134407061566</v>
      </c>
    </row>
    <row r="244" spans="1:8" s="50" customFormat="1" ht="11.25" customHeight="1" x14ac:dyDescent="0.2">
      <c r="A244" s="65"/>
      <c r="B244" s="57"/>
      <c r="C244" s="58"/>
      <c r="D244" s="57"/>
      <c r="E244" s="58"/>
      <c r="F244" s="58"/>
      <c r="G244" s="58"/>
      <c r="H244" s="59"/>
    </row>
    <row r="245" spans="1:8" s="50" customFormat="1" ht="11.25" customHeight="1" x14ac:dyDescent="0.2">
      <c r="A245" s="52" t="s">
        <v>284</v>
      </c>
      <c r="B245" s="61">
        <v>1295.5</v>
      </c>
      <c r="C245" s="61">
        <v>1073.7017499999999</v>
      </c>
      <c r="D245" s="61">
        <v>64.627459999999999</v>
      </c>
      <c r="E245" s="61">
        <f>SUM(C245:D245)</f>
        <v>1138.3292099999999</v>
      </c>
      <c r="F245" s="61">
        <f>B245-E245</f>
        <v>157.17079000000012</v>
      </c>
      <c r="G245" s="61">
        <f>B245-C245</f>
        <v>221.79825000000005</v>
      </c>
      <c r="H245" s="54">
        <f>E245/B245*100</f>
        <v>87.867943651099949</v>
      </c>
    </row>
    <row r="246" spans="1:8" s="50" customFormat="1" ht="11.25" customHeight="1" x14ac:dyDescent="0.2">
      <c r="A246" s="65"/>
      <c r="B246" s="61"/>
      <c r="C246" s="61"/>
      <c r="D246" s="61"/>
      <c r="E246" s="61"/>
      <c r="F246" s="61"/>
      <c r="G246" s="61"/>
      <c r="H246" s="54"/>
    </row>
    <row r="247" spans="1:8" s="50" customFormat="1" ht="11.25" customHeight="1" x14ac:dyDescent="0.2">
      <c r="A247" s="52" t="s">
        <v>285</v>
      </c>
      <c r="B247" s="77">
        <f t="shared" ref="B247:G247" si="83">SUM(B248:B252)</f>
        <v>10242953.704000002</v>
      </c>
      <c r="C247" s="63">
        <f t="shared" si="83"/>
        <v>8796528.3889000006</v>
      </c>
      <c r="D247" s="77">
        <f t="shared" si="83"/>
        <v>92893.189279999991</v>
      </c>
      <c r="E247" s="63">
        <f t="shared" si="83"/>
        <v>8889421.5781800002</v>
      </c>
      <c r="F247" s="63">
        <f t="shared" si="83"/>
        <v>1353532.1258200002</v>
      </c>
      <c r="G247" s="63">
        <f t="shared" si="83"/>
        <v>1446425.3151000005</v>
      </c>
      <c r="H247" s="59">
        <f t="shared" ref="H247:H252" si="84">E247/B247*100</f>
        <v>86.785724460597436</v>
      </c>
    </row>
    <row r="248" spans="1:8" s="50" customFormat="1" ht="11.25" customHeight="1" x14ac:dyDescent="0.2">
      <c r="A248" s="56" t="s">
        <v>286</v>
      </c>
      <c r="B248" s="57">
        <v>9210899.3230000008</v>
      </c>
      <c r="C248" s="58">
        <v>7886661.8913000003</v>
      </c>
      <c r="D248" s="57">
        <v>90211.963169999988</v>
      </c>
      <c r="E248" s="58">
        <f>SUM(C248:D248)</f>
        <v>7976873.8544700006</v>
      </c>
      <c r="F248" s="58">
        <f>B248-E248</f>
        <v>1234025.4685300002</v>
      </c>
      <c r="G248" s="58">
        <f>B248-C248</f>
        <v>1324237.4317000005</v>
      </c>
      <c r="H248" s="59">
        <f t="shared" si="84"/>
        <v>86.60255176768041</v>
      </c>
    </row>
    <row r="249" spans="1:8" s="50" customFormat="1" ht="11.25" customHeight="1" x14ac:dyDescent="0.2">
      <c r="A249" s="56" t="s">
        <v>287</v>
      </c>
      <c r="B249" s="57">
        <v>39417.505000000005</v>
      </c>
      <c r="C249" s="58">
        <v>34007.136909999994</v>
      </c>
      <c r="D249" s="57">
        <v>51.691290000000002</v>
      </c>
      <c r="E249" s="58">
        <f>SUM(C249:D249)</f>
        <v>34058.828199999996</v>
      </c>
      <c r="F249" s="58">
        <f>B249-E249</f>
        <v>5358.6768000000084</v>
      </c>
      <c r="G249" s="58">
        <f>B249-C249</f>
        <v>5410.3680900000109</v>
      </c>
      <c r="H249" s="59">
        <f t="shared" si="84"/>
        <v>86.405337425593004</v>
      </c>
    </row>
    <row r="250" spans="1:8" s="50" customFormat="1" ht="11.25" customHeight="1" x14ac:dyDescent="0.2">
      <c r="A250" s="56" t="s">
        <v>288</v>
      </c>
      <c r="B250" s="57">
        <v>197943.16800000001</v>
      </c>
      <c r="C250" s="58">
        <v>173531.74716999999</v>
      </c>
      <c r="D250" s="57">
        <v>175.70599999999999</v>
      </c>
      <c r="E250" s="58">
        <f>SUM(C250:D250)</f>
        <v>173707.45316999999</v>
      </c>
      <c r="F250" s="58">
        <f>B250-E250</f>
        <v>24235.714830000012</v>
      </c>
      <c r="G250" s="58">
        <f>B250-C250</f>
        <v>24411.420830000017</v>
      </c>
      <c r="H250" s="59">
        <f t="shared" si="84"/>
        <v>87.756225650586728</v>
      </c>
    </row>
    <row r="251" spans="1:8" s="50" customFormat="1" ht="11.25" customHeight="1" x14ac:dyDescent="0.2">
      <c r="A251" s="56" t="s">
        <v>289</v>
      </c>
      <c r="B251" s="57">
        <v>667146.70799999998</v>
      </c>
      <c r="C251" s="58">
        <v>608650.40552999999</v>
      </c>
      <c r="D251" s="57">
        <v>2262.1930899999998</v>
      </c>
      <c r="E251" s="58">
        <f>SUM(C251:D251)</f>
        <v>610912.59861999995</v>
      </c>
      <c r="F251" s="58">
        <f>B251-E251</f>
        <v>56234.109380000038</v>
      </c>
      <c r="G251" s="58">
        <f>B251-C251</f>
        <v>58496.302469999995</v>
      </c>
      <c r="H251" s="59">
        <f t="shared" si="84"/>
        <v>91.570953029419726</v>
      </c>
    </row>
    <row r="252" spans="1:8" s="50" customFormat="1" ht="11.25" customHeight="1" x14ac:dyDescent="0.2">
      <c r="A252" s="56" t="s">
        <v>290</v>
      </c>
      <c r="B252" s="61">
        <v>127547</v>
      </c>
      <c r="C252" s="61">
        <v>93677.207989999995</v>
      </c>
      <c r="D252" s="61">
        <v>191.63573000000002</v>
      </c>
      <c r="E252" s="61">
        <f>SUM(C252:D252)</f>
        <v>93868.84371999999</v>
      </c>
      <c r="F252" s="61">
        <f>B252-E252</f>
        <v>33678.15628000001</v>
      </c>
      <c r="G252" s="61">
        <f>B252-C252</f>
        <v>33869.792010000005</v>
      </c>
      <c r="H252" s="54">
        <f t="shared" si="84"/>
        <v>73.595493206425857</v>
      </c>
    </row>
    <row r="253" spans="1:8" s="50" customFormat="1" ht="11.25" customHeight="1" x14ac:dyDescent="0.2">
      <c r="A253" s="65"/>
      <c r="B253" s="61"/>
      <c r="C253" s="61"/>
      <c r="D253" s="61"/>
      <c r="E253" s="61"/>
      <c r="F253" s="61"/>
      <c r="G253" s="61"/>
      <c r="H253" s="54"/>
    </row>
    <row r="254" spans="1:8" s="50" customFormat="1" ht="11.25" customHeight="1" x14ac:dyDescent="0.2">
      <c r="A254" s="52" t="s">
        <v>291</v>
      </c>
      <c r="B254" s="77">
        <f t="shared" ref="B254:G254" si="85">+B255+B256</f>
        <v>382211.72199699993</v>
      </c>
      <c r="C254" s="63">
        <f t="shared" si="85"/>
        <v>337960.95362000004</v>
      </c>
      <c r="D254" s="77">
        <f t="shared" si="85"/>
        <v>11546.80572</v>
      </c>
      <c r="E254" s="63">
        <f t="shared" si="85"/>
        <v>349507.75934000005</v>
      </c>
      <c r="F254" s="63">
        <f t="shared" si="85"/>
        <v>32703.962656999869</v>
      </c>
      <c r="G254" s="63">
        <f t="shared" si="85"/>
        <v>44250.768376999884</v>
      </c>
      <c r="H254" s="59">
        <f>E254/B254*100</f>
        <v>91.443495640027336</v>
      </c>
    </row>
    <row r="255" spans="1:8" s="50" customFormat="1" ht="11.25" customHeight="1" x14ac:dyDescent="0.2">
      <c r="A255" s="56" t="s">
        <v>292</v>
      </c>
      <c r="B255" s="57">
        <v>356278.72199699993</v>
      </c>
      <c r="C255" s="58">
        <v>316837.08985000005</v>
      </c>
      <c r="D255" s="57">
        <v>11073.342490000001</v>
      </c>
      <c r="E255" s="58">
        <f>SUM(C255:D255)</f>
        <v>327910.43234000006</v>
      </c>
      <c r="F255" s="58">
        <f>B255-E255</f>
        <v>28368.28965699987</v>
      </c>
      <c r="G255" s="58">
        <f>B255-C255</f>
        <v>39441.63214699988</v>
      </c>
      <c r="H255" s="59">
        <f>E255/B255*100</f>
        <v>92.03761327704585</v>
      </c>
    </row>
    <row r="256" spans="1:8" s="50" customFormat="1" ht="11.25" customHeight="1" x14ac:dyDescent="0.2">
      <c r="A256" s="56" t="s">
        <v>293</v>
      </c>
      <c r="B256" s="61">
        <v>25933</v>
      </c>
      <c r="C256" s="61">
        <v>21123.86377</v>
      </c>
      <c r="D256" s="61">
        <v>473.46322999999995</v>
      </c>
      <c r="E256" s="61">
        <f>SUM(C256:D256)</f>
        <v>21597.327000000001</v>
      </c>
      <c r="F256" s="61">
        <f>B256-E256</f>
        <v>4335.6729999999989</v>
      </c>
      <c r="G256" s="61">
        <f>B256-C256</f>
        <v>4809.1362300000001</v>
      </c>
      <c r="H256" s="54">
        <f>E256/B256*100</f>
        <v>83.281251687039685</v>
      </c>
    </row>
    <row r="257" spans="1:8" s="50" customFormat="1" ht="11.25" customHeight="1" x14ac:dyDescent="0.2">
      <c r="A257" s="65"/>
      <c r="B257" s="57"/>
      <c r="C257" s="58"/>
      <c r="D257" s="57"/>
      <c r="E257" s="58"/>
      <c r="F257" s="58"/>
      <c r="G257" s="58"/>
      <c r="H257" s="59"/>
    </row>
    <row r="258" spans="1:8" s="50" customFormat="1" ht="11.25" customHeight="1" x14ac:dyDescent="0.2">
      <c r="A258" s="52" t="s">
        <v>294</v>
      </c>
      <c r="B258" s="61">
        <v>3359553.9029999999</v>
      </c>
      <c r="C258" s="61">
        <v>2900738.7224300001</v>
      </c>
      <c r="D258" s="61">
        <v>412660.96584999998</v>
      </c>
      <c r="E258" s="61">
        <f>SUM(C258:D258)</f>
        <v>3313399.6882799999</v>
      </c>
      <c r="F258" s="61">
        <f>B258-E258</f>
        <v>46154.214720000047</v>
      </c>
      <c r="G258" s="61">
        <f>B258-C258</f>
        <v>458815.18056999985</v>
      </c>
      <c r="H258" s="54">
        <f>E258/B258*100</f>
        <v>98.626180259266405</v>
      </c>
    </row>
    <row r="259" spans="1:8" s="50" customFormat="1" ht="11.25" customHeight="1" x14ac:dyDescent="0.2">
      <c r="A259" s="65"/>
      <c r="B259" s="57"/>
      <c r="C259" s="58"/>
      <c r="D259" s="57"/>
      <c r="E259" s="58"/>
      <c r="F259" s="58"/>
      <c r="G259" s="58"/>
      <c r="H259" s="54"/>
    </row>
    <row r="260" spans="1:8" s="50" customFormat="1" ht="11.25" customHeight="1" x14ac:dyDescent="0.2">
      <c r="A260" s="52" t="s">
        <v>295</v>
      </c>
      <c r="B260" s="61">
        <v>6877933.46</v>
      </c>
      <c r="C260" s="61">
        <v>5807165.0871599996</v>
      </c>
      <c r="D260" s="61">
        <v>10037.384810000001</v>
      </c>
      <c r="E260" s="61">
        <f>SUM(C260:D260)</f>
        <v>5817202.4719699994</v>
      </c>
      <c r="F260" s="61">
        <f>B260-E260</f>
        <v>1060730.9880300006</v>
      </c>
      <c r="G260" s="61">
        <f>B260-C260</f>
        <v>1070768.3728400003</v>
      </c>
      <c r="H260" s="54">
        <f>E260/B260*100</f>
        <v>84.577766065942711</v>
      </c>
    </row>
    <row r="261" spans="1:8" s="50" customFormat="1" ht="11.25" customHeight="1" x14ac:dyDescent="0.2">
      <c r="A261" s="65"/>
      <c r="B261" s="57"/>
      <c r="C261" s="58"/>
      <c r="D261" s="57"/>
      <c r="E261" s="58"/>
      <c r="F261" s="58"/>
      <c r="G261" s="58"/>
      <c r="H261" s="54"/>
    </row>
    <row r="262" spans="1:8" s="50" customFormat="1" ht="11.25" customHeight="1" x14ac:dyDescent="0.2">
      <c r="A262" s="52" t="s">
        <v>296</v>
      </c>
      <c r="B262" s="61">
        <v>829686.00300000003</v>
      </c>
      <c r="C262" s="61">
        <v>708801.62929999991</v>
      </c>
      <c r="D262" s="61">
        <v>10714.11621</v>
      </c>
      <c r="E262" s="61">
        <f>SUM(C262:D262)</f>
        <v>719515.74550999992</v>
      </c>
      <c r="F262" s="61">
        <f>B262-E262</f>
        <v>110170.25749000011</v>
      </c>
      <c r="G262" s="61">
        <f>B262-C262</f>
        <v>120884.37370000011</v>
      </c>
      <c r="H262" s="54">
        <f>E262/B262*100</f>
        <v>86.721451598358456</v>
      </c>
    </row>
    <row r="263" spans="1:8" s="50" customFormat="1" ht="11.25" customHeight="1" x14ac:dyDescent="0.2">
      <c r="A263" s="65"/>
      <c r="B263" s="57"/>
      <c r="C263" s="58"/>
      <c r="D263" s="57"/>
      <c r="E263" s="58"/>
      <c r="F263" s="58"/>
      <c r="G263" s="58"/>
      <c r="H263" s="54"/>
    </row>
    <row r="264" spans="1:8" s="50" customFormat="1" ht="11.25" customHeight="1" x14ac:dyDescent="0.2">
      <c r="A264" s="83" t="s">
        <v>297</v>
      </c>
      <c r="B264" s="77">
        <f t="shared" ref="B264:G264" si="86">+B265+B266</f>
        <v>255422.77931999997</v>
      </c>
      <c r="C264" s="63">
        <f t="shared" si="86"/>
        <v>250006.18053000001</v>
      </c>
      <c r="D264" s="77">
        <f t="shared" si="86"/>
        <v>2308.1558999999997</v>
      </c>
      <c r="E264" s="63">
        <f t="shared" si="86"/>
        <v>252314.33643000002</v>
      </c>
      <c r="F264" s="63">
        <f t="shared" si="86"/>
        <v>3108.4428899999402</v>
      </c>
      <c r="G264" s="63">
        <f t="shared" si="86"/>
        <v>5416.5987899999545</v>
      </c>
      <c r="H264" s="59">
        <f>E264/B264*100</f>
        <v>98.783020489294103</v>
      </c>
    </row>
    <row r="265" spans="1:8" s="50" customFormat="1" ht="11.25" customHeight="1" x14ac:dyDescent="0.2">
      <c r="A265" s="56" t="s">
        <v>298</v>
      </c>
      <c r="B265" s="57">
        <v>247811.77972999998</v>
      </c>
      <c r="C265" s="61">
        <v>245830.76486000002</v>
      </c>
      <c r="D265" s="61">
        <v>1301.63841</v>
      </c>
      <c r="E265" s="61">
        <f>SUM(C265:D265)</f>
        <v>247132.40327000004</v>
      </c>
      <c r="F265" s="61">
        <f>B265-E265</f>
        <v>679.37645999994129</v>
      </c>
      <c r="G265" s="61">
        <f>B265-C265</f>
        <v>1981.0148699999554</v>
      </c>
      <c r="H265" s="54">
        <f>E265/B265*100</f>
        <v>99.725849812006459</v>
      </c>
    </row>
    <row r="266" spans="1:8" s="50" customFormat="1" ht="12" x14ac:dyDescent="0.2">
      <c r="A266" s="56" t="s">
        <v>299</v>
      </c>
      <c r="B266" s="61">
        <v>7610.9995899999994</v>
      </c>
      <c r="C266" s="61">
        <v>4175.4156700000003</v>
      </c>
      <c r="D266" s="61">
        <v>1006.51749</v>
      </c>
      <c r="E266" s="61">
        <f>SUM(C266:D266)</f>
        <v>5181.9331600000005</v>
      </c>
      <c r="F266" s="61">
        <f>B266-E266</f>
        <v>2429.0664299999989</v>
      </c>
      <c r="G266" s="61">
        <f>B266-C266</f>
        <v>3435.5839199999991</v>
      </c>
      <c r="H266" s="54">
        <f>E266/B266*100</f>
        <v>68.084790949252977</v>
      </c>
    </row>
    <row r="267" spans="1:8" s="50" customFormat="1" ht="12" x14ac:dyDescent="0.2">
      <c r="A267" s="56"/>
      <c r="B267" s="61"/>
      <c r="C267" s="61"/>
      <c r="D267" s="61"/>
      <c r="E267" s="61"/>
      <c r="F267" s="61"/>
      <c r="G267" s="61"/>
      <c r="H267" s="54"/>
    </row>
    <row r="268" spans="1:8" s="50" customFormat="1" ht="11.25" customHeight="1" x14ac:dyDescent="0.2">
      <c r="A268" s="84" t="s">
        <v>300</v>
      </c>
      <c r="B268" s="85">
        <f t="shared" ref="B268:G268" si="87">B10+B17+B19+B21+B23+B34+B38+B46+B48+B50+B58+B70+B76+B81+B87+B96+B108+B119+B135+B137+B158+B165+B170+B177+B186+B194+B203+B243+B245+B247+B254+B258+B260+B262+B264</f>
        <v>648577507.03800714</v>
      </c>
      <c r="C268" s="85">
        <f t="shared" si="87"/>
        <v>560065836.89814007</v>
      </c>
      <c r="D268" s="85">
        <f t="shared" si="87"/>
        <v>13149300.29734</v>
      </c>
      <c r="E268" s="85">
        <f t="shared" si="87"/>
        <v>573215137.19547987</v>
      </c>
      <c r="F268" s="85">
        <f t="shared" si="87"/>
        <v>75362369.842527047</v>
      </c>
      <c r="G268" s="85">
        <f t="shared" si="87"/>
        <v>88511670.139867052</v>
      </c>
      <c r="H268" s="86">
        <f>E268/B268*100</f>
        <v>88.380360246117661</v>
      </c>
    </row>
    <row r="269" spans="1:8" s="50" customFormat="1" ht="11.25" customHeight="1" x14ac:dyDescent="0.2">
      <c r="A269" s="87"/>
      <c r="B269" s="61"/>
      <c r="C269" s="61"/>
      <c r="D269" s="61"/>
      <c r="E269" s="61"/>
      <c r="F269" s="61"/>
      <c r="G269" s="61"/>
      <c r="H269" s="54"/>
    </row>
    <row r="270" spans="1:8" s="50" customFormat="1" ht="11.25" customHeight="1" x14ac:dyDescent="0.2">
      <c r="A270" s="51" t="s">
        <v>301</v>
      </c>
      <c r="B270" s="57"/>
      <c r="C270" s="58"/>
      <c r="D270" s="57"/>
      <c r="E270" s="58"/>
      <c r="F270" s="58"/>
      <c r="G270" s="58"/>
      <c r="H270" s="59"/>
    </row>
    <row r="271" spans="1:8" s="50" customFormat="1" ht="11.25" customHeight="1" x14ac:dyDescent="0.2">
      <c r="A271" s="56" t="s">
        <v>302</v>
      </c>
      <c r="B271" s="61">
        <v>14551175.693</v>
      </c>
      <c r="C271" s="61">
        <v>14519462.674000001</v>
      </c>
      <c r="D271" s="61">
        <v>0</v>
      </c>
      <c r="E271" s="61">
        <f>SUM(C271:D271)</f>
        <v>14519462.674000001</v>
      </c>
      <c r="F271" s="61">
        <f>B271-E271</f>
        <v>31713.018999999389</v>
      </c>
      <c r="G271" s="61">
        <f>B271-C271</f>
        <v>31713.018999999389</v>
      </c>
      <c r="H271" s="54">
        <f>E271/B271*100</f>
        <v>99.782058716978767</v>
      </c>
    </row>
    <row r="272" spans="1:8" s="50" customFormat="1" ht="11.25" customHeight="1" x14ac:dyDescent="0.2">
      <c r="A272" s="88"/>
      <c r="B272" s="61"/>
      <c r="C272" s="61"/>
      <c r="D272" s="61"/>
      <c r="E272" s="61"/>
      <c r="F272" s="61"/>
      <c r="G272" s="61"/>
      <c r="H272" s="54"/>
    </row>
    <row r="273" spans="1:8" s="50" customFormat="1" ht="11.25" customHeight="1" x14ac:dyDescent="0.2">
      <c r="A273" s="79" t="s">
        <v>303</v>
      </c>
      <c r="B273" s="57">
        <f t="shared" ref="B273:G273" si="88">SUM(B274:B279)</f>
        <v>198024425.993</v>
      </c>
      <c r="C273" s="57">
        <f t="shared" si="88"/>
        <v>197977126.60705003</v>
      </c>
      <c r="D273" s="57">
        <f t="shared" si="88"/>
        <v>40367.70955</v>
      </c>
      <c r="E273" s="57">
        <f t="shared" si="88"/>
        <v>198017494.31660002</v>
      </c>
      <c r="F273" s="57">
        <f t="shared" si="88"/>
        <v>6931.6763999629766</v>
      </c>
      <c r="G273" s="57">
        <f t="shared" si="88"/>
        <v>47299.385949963005</v>
      </c>
      <c r="H273" s="89">
        <f t="shared" ref="H273:H279" si="89">E273/B273*100</f>
        <v>99.996499585157125</v>
      </c>
    </row>
    <row r="274" spans="1:8" s="50" customFormat="1" ht="11.25" hidden="1" customHeight="1" x14ac:dyDescent="0.2">
      <c r="A274" s="79" t="s">
        <v>319</v>
      </c>
      <c r="B274" s="57">
        <v>197475107.139</v>
      </c>
      <c r="C274" s="57">
        <v>197468449.98168004</v>
      </c>
      <c r="D274" s="57">
        <v>0</v>
      </c>
      <c r="E274" s="57">
        <f t="shared" ref="E274:E279" si="90">SUM(C274:D274)</f>
        <v>197468449.98168004</v>
      </c>
      <c r="F274" s="57">
        <f t="shared" ref="F274:F279" si="91">B274-E274</f>
        <v>6657.1573199629784</v>
      </c>
      <c r="G274" s="57">
        <f t="shared" ref="G274:G279" si="92">B274-C274</f>
        <v>6657.1573199629784</v>
      </c>
      <c r="H274" s="89">
        <f t="shared" si="89"/>
        <v>99.996628862535431</v>
      </c>
    </row>
    <row r="275" spans="1:8" s="50" customFormat="1" ht="11.25" hidden="1" customHeight="1" x14ac:dyDescent="0.2">
      <c r="A275" s="90" t="s">
        <v>304</v>
      </c>
      <c r="B275" s="91"/>
      <c r="C275" s="91">
        <v>0</v>
      </c>
      <c r="D275" s="91"/>
      <c r="E275" s="91">
        <f t="shared" si="90"/>
        <v>0</v>
      </c>
      <c r="F275" s="91">
        <f t="shared" si="91"/>
        <v>0</v>
      </c>
      <c r="G275" s="91">
        <f t="shared" si="92"/>
        <v>0</v>
      </c>
      <c r="H275" s="92" t="e">
        <f t="shared" si="89"/>
        <v>#DIV/0!</v>
      </c>
    </row>
    <row r="276" spans="1:8" s="50" customFormat="1" ht="11.25" hidden="1" customHeight="1" x14ac:dyDescent="0.2">
      <c r="A276" s="90" t="s">
        <v>305</v>
      </c>
      <c r="B276" s="91"/>
      <c r="C276" s="91">
        <v>0</v>
      </c>
      <c r="D276" s="91"/>
      <c r="E276" s="91">
        <f t="shared" si="90"/>
        <v>0</v>
      </c>
      <c r="F276" s="91">
        <f t="shared" si="91"/>
        <v>0</v>
      </c>
      <c r="G276" s="91">
        <f t="shared" si="92"/>
        <v>0</v>
      </c>
      <c r="H276" s="93" t="e">
        <f t="shared" si="89"/>
        <v>#DIV/0!</v>
      </c>
    </row>
    <row r="277" spans="1:8" s="50" customFormat="1" ht="23.25" hidden="1" customHeight="1" x14ac:dyDescent="0.2">
      <c r="A277" s="94" t="s">
        <v>306</v>
      </c>
      <c r="B277" s="91"/>
      <c r="C277" s="91">
        <v>0</v>
      </c>
      <c r="D277" s="91"/>
      <c r="E277" s="91">
        <f t="shared" si="90"/>
        <v>0</v>
      </c>
      <c r="F277" s="91">
        <f t="shared" si="91"/>
        <v>0</v>
      </c>
      <c r="G277" s="91">
        <f t="shared" si="92"/>
        <v>0</v>
      </c>
      <c r="H277" s="93" t="e">
        <f t="shared" si="89"/>
        <v>#DIV/0!</v>
      </c>
    </row>
    <row r="278" spans="1:8" s="50" customFormat="1" ht="11.25" hidden="1" customHeight="1" x14ac:dyDescent="0.2">
      <c r="A278" s="95" t="s">
        <v>307</v>
      </c>
      <c r="B278" s="91"/>
      <c r="C278" s="91">
        <v>0</v>
      </c>
      <c r="D278" s="91"/>
      <c r="E278" s="91">
        <f t="shared" si="90"/>
        <v>0</v>
      </c>
      <c r="F278" s="91">
        <f t="shared" si="91"/>
        <v>0</v>
      </c>
      <c r="G278" s="91">
        <f t="shared" si="92"/>
        <v>0</v>
      </c>
      <c r="H278" s="93" t="e">
        <f t="shared" si="89"/>
        <v>#DIV/0!</v>
      </c>
    </row>
    <row r="279" spans="1:8" s="50" customFormat="1" ht="11.25" customHeight="1" x14ac:dyDescent="0.2">
      <c r="A279" s="96" t="s">
        <v>308</v>
      </c>
      <c r="B279" s="58">
        <v>549318.85400000005</v>
      </c>
      <c r="C279" s="58">
        <v>508676.62537000002</v>
      </c>
      <c r="D279" s="58">
        <v>40367.70955</v>
      </c>
      <c r="E279" s="58">
        <f t="shared" si="90"/>
        <v>549044.33492000005</v>
      </c>
      <c r="F279" s="58">
        <f t="shared" si="91"/>
        <v>274.51907999999821</v>
      </c>
      <c r="G279" s="58">
        <f t="shared" si="92"/>
        <v>40642.228630000027</v>
      </c>
      <c r="H279" s="54">
        <f t="shared" si="89"/>
        <v>99.950025549277797</v>
      </c>
    </row>
    <row r="280" spans="1:8" s="50" customFormat="1" ht="11.25" customHeight="1" x14ac:dyDescent="0.2">
      <c r="A280" s="96"/>
      <c r="B280" s="58"/>
      <c r="C280" s="58"/>
      <c r="D280" s="58"/>
      <c r="E280" s="58"/>
      <c r="F280" s="58"/>
      <c r="G280" s="58"/>
      <c r="H280" s="59"/>
    </row>
    <row r="281" spans="1:8" s="50" customFormat="1" ht="11.25" customHeight="1" x14ac:dyDescent="0.2">
      <c r="A281" s="96"/>
      <c r="B281" s="80"/>
      <c r="C281" s="80"/>
      <c r="D281" s="80"/>
      <c r="E281" s="80"/>
      <c r="F281" s="80"/>
      <c r="G281" s="80"/>
      <c r="H281" s="54"/>
    </row>
    <row r="282" spans="1:8" s="50" customFormat="1" ht="11.25" customHeight="1" x14ac:dyDescent="0.2">
      <c r="A282" s="51" t="s">
        <v>309</v>
      </c>
      <c r="B282" s="97">
        <f>B271+B273</f>
        <v>212575601.68599999</v>
      </c>
      <c r="C282" s="97">
        <f t="shared" ref="C282:G282" si="93">C271+C273</f>
        <v>212496589.28105003</v>
      </c>
      <c r="D282" s="97">
        <f t="shared" si="93"/>
        <v>40367.70955</v>
      </c>
      <c r="E282" s="97">
        <f t="shared" si="93"/>
        <v>212536956.99060002</v>
      </c>
      <c r="F282" s="97">
        <f t="shared" si="93"/>
        <v>38644.695399962366</v>
      </c>
      <c r="G282" s="97">
        <f t="shared" si="93"/>
        <v>79012.404949962394</v>
      </c>
      <c r="H282" s="54">
        <f>E282/B282*100</f>
        <v>99.981820728675601</v>
      </c>
    </row>
    <row r="283" spans="1:8" s="50" customFormat="1" ht="11.25" hidden="1" customHeight="1" x14ac:dyDescent="0.2">
      <c r="A283" s="56"/>
      <c r="B283" s="61"/>
      <c r="C283" s="61"/>
      <c r="D283" s="61"/>
      <c r="E283" s="61"/>
      <c r="F283" s="61"/>
      <c r="G283" s="61"/>
      <c r="H283" s="54"/>
    </row>
    <row r="284" spans="1:8" s="50" customFormat="1" ht="11.25" hidden="1" customHeight="1" x14ac:dyDescent="0.2">
      <c r="A284" s="88" t="s">
        <v>310</v>
      </c>
      <c r="B284" s="63">
        <f t="shared" ref="B284:G284" si="94">+B282+B268</f>
        <v>861153108.72400713</v>
      </c>
      <c r="C284" s="63">
        <f t="shared" si="94"/>
        <v>772562426.17919016</v>
      </c>
      <c r="D284" s="63">
        <f t="shared" si="94"/>
        <v>13189668.006890001</v>
      </c>
      <c r="E284" s="63">
        <f t="shared" si="94"/>
        <v>785752094.18607986</v>
      </c>
      <c r="F284" s="63">
        <f t="shared" si="94"/>
        <v>75401014.537927002</v>
      </c>
      <c r="G284" s="63">
        <f t="shared" si="94"/>
        <v>88590682.544817016</v>
      </c>
      <c r="H284" s="86">
        <f>E284/B284*100</f>
        <v>91.244180184212425</v>
      </c>
    </row>
    <row r="285" spans="1:8" s="50" customFormat="1" ht="11.25" hidden="1" customHeight="1" x14ac:dyDescent="0.2">
      <c r="A285" s="56"/>
      <c r="B285" s="61"/>
      <c r="C285" s="61"/>
      <c r="D285" s="61"/>
      <c r="E285" s="61"/>
      <c r="F285" s="61"/>
      <c r="G285" s="61"/>
      <c r="H285" s="54"/>
    </row>
    <row r="286" spans="1:8" s="100" customFormat="1" ht="16.5" customHeight="1" x14ac:dyDescent="0.2">
      <c r="A286" s="98"/>
      <c r="B286" s="62"/>
      <c r="C286" s="62"/>
      <c r="D286" s="62"/>
      <c r="E286" s="62"/>
      <c r="F286" s="62"/>
      <c r="G286" s="62"/>
      <c r="H286" s="99"/>
    </row>
    <row r="287" spans="1:8" ht="12.75" thickBot="1" x14ac:dyDescent="0.25">
      <c r="A287" s="101" t="s">
        <v>311</v>
      </c>
      <c r="B287" s="102">
        <f>+B284</f>
        <v>861153108.72400713</v>
      </c>
      <c r="C287" s="102">
        <f t="shared" ref="C287:G287" si="95">+C284</f>
        <v>772562426.17919016</v>
      </c>
      <c r="D287" s="102">
        <f t="shared" si="95"/>
        <v>13189668.006890001</v>
      </c>
      <c r="E287" s="102">
        <f t="shared" si="95"/>
        <v>785752094.18607986</v>
      </c>
      <c r="F287" s="102">
        <f t="shared" si="95"/>
        <v>75401014.537927002</v>
      </c>
      <c r="G287" s="102">
        <f t="shared" si="95"/>
        <v>88590682.544817016</v>
      </c>
      <c r="H287" s="103">
        <f>E287/B287*100</f>
        <v>91.244180184212425</v>
      </c>
    </row>
    <row r="288" spans="1:8" ht="23.25" customHeight="1" thickTop="1" x14ac:dyDescent="0.2">
      <c r="A288" s="105"/>
      <c r="B288" s="105"/>
      <c r="C288" s="105"/>
      <c r="D288" s="105"/>
      <c r="E288" s="105"/>
      <c r="F288" s="105"/>
      <c r="G288" s="106"/>
      <c r="H288" s="105"/>
    </row>
    <row r="289" spans="1:8" x14ac:dyDescent="0.2">
      <c r="A289" s="114" t="s">
        <v>312</v>
      </c>
      <c r="B289" s="114"/>
      <c r="C289" s="114"/>
      <c r="D289" s="114"/>
      <c r="E289" s="114"/>
      <c r="F289" s="114"/>
      <c r="G289" s="114"/>
      <c r="H289" s="114"/>
    </row>
    <row r="290" spans="1:8" ht="23.25" customHeight="1" x14ac:dyDescent="0.2">
      <c r="A290" s="115" t="s">
        <v>313</v>
      </c>
      <c r="B290" s="115"/>
      <c r="C290" s="115"/>
      <c r="D290" s="115"/>
      <c r="E290" s="115"/>
      <c r="F290" s="115"/>
      <c r="G290" s="115"/>
      <c r="H290" s="115"/>
    </row>
    <row r="291" spans="1:8" x14ac:dyDescent="0.2">
      <c r="A291" s="116" t="s">
        <v>314</v>
      </c>
      <c r="B291" s="116"/>
      <c r="C291" s="116"/>
      <c r="D291" s="116"/>
      <c r="E291" s="116"/>
      <c r="F291" s="116"/>
      <c r="G291" s="116"/>
      <c r="H291" s="116"/>
    </row>
    <row r="292" spans="1:8" x14ac:dyDescent="0.2">
      <c r="A292" s="115" t="s">
        <v>315</v>
      </c>
      <c r="B292" s="115"/>
      <c r="C292" s="115"/>
      <c r="D292" s="115"/>
      <c r="E292" s="115"/>
      <c r="F292" s="115"/>
      <c r="G292" s="115"/>
      <c r="H292" s="115"/>
    </row>
    <row r="293" spans="1:8" x14ac:dyDescent="0.2">
      <c r="A293" s="115" t="s">
        <v>316</v>
      </c>
      <c r="B293" s="115"/>
      <c r="C293" s="115"/>
      <c r="D293" s="115"/>
      <c r="E293" s="115"/>
      <c r="F293" s="115"/>
      <c r="G293" s="115"/>
      <c r="H293" s="115"/>
    </row>
    <row r="294" spans="1:8" x14ac:dyDescent="0.2">
      <c r="A294" s="115" t="s">
        <v>317</v>
      </c>
      <c r="B294" s="115"/>
      <c r="C294" s="115"/>
      <c r="D294" s="115"/>
      <c r="E294" s="115"/>
      <c r="F294" s="115"/>
      <c r="G294" s="115"/>
      <c r="H294" s="115"/>
    </row>
    <row r="295" spans="1:8" x14ac:dyDescent="0.2">
      <c r="A295" s="128" t="s">
        <v>318</v>
      </c>
      <c r="B295" s="128"/>
      <c r="C295" s="128"/>
      <c r="D295" s="128"/>
      <c r="E295" s="128"/>
      <c r="F295" s="128"/>
      <c r="G295" s="128"/>
      <c r="H295" s="128"/>
    </row>
    <row r="296" spans="1:8" x14ac:dyDescent="0.2">
      <c r="E296" s="50"/>
      <c r="F296" s="50"/>
      <c r="G296" s="107"/>
    </row>
  </sheetData>
  <mergeCells count="14">
    <mergeCell ref="A294:H294"/>
    <mergeCell ref="A295:H295"/>
    <mergeCell ref="C6:E6"/>
    <mergeCell ref="A293:H293"/>
    <mergeCell ref="A5:A7"/>
    <mergeCell ref="C5:E5"/>
    <mergeCell ref="B6:B7"/>
    <mergeCell ref="F6:F7"/>
    <mergeCell ref="G6:G7"/>
    <mergeCell ref="H6:H7"/>
    <mergeCell ref="A289:H289"/>
    <mergeCell ref="A290:H290"/>
    <mergeCell ref="A291:H291"/>
    <mergeCell ref="A292:H292"/>
  </mergeCells>
  <printOptions horizontalCentered="1"/>
  <pageMargins left="0.4" right="0.4" top="0.3" bottom="0.4" header="0.2" footer="0.18"/>
  <pageSetup paperSize="9" scale="80" fitToHeight="0" orientation="portrait" r:id="rId1"/>
  <headerFooter alignWithMargins="0">
    <oddFooter>Page &amp;P of &amp;N</oddFooter>
  </headerFooter>
  <rowBreaks count="2" manualBreakCount="2">
    <brk id="86" max="7" man="1"/>
    <brk id="16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K7"/>
  <sheetViews>
    <sheetView view="pageBreakPreview" topLeftCell="A10" zoomScale="60" zoomScaleNormal="100" workbookViewId="0">
      <selection activeCell="A66" sqref="A66:XFD76"/>
    </sheetView>
  </sheetViews>
  <sheetFormatPr defaultRowHeight="12.75" x14ac:dyDescent="0.2"/>
  <cols>
    <col min="1" max="1" width="38.7109375" customWidth="1"/>
    <col min="2" max="2" width="11.5703125" bestFit="1" customWidth="1"/>
    <col min="3" max="3" width="10" bestFit="1" customWidth="1"/>
    <col min="4" max="5" width="10" customWidth="1"/>
    <col min="6" max="6" width="14.5703125" customWidth="1"/>
    <col min="8" max="8" width="9.42578125" bestFit="1" customWidth="1"/>
    <col min="9" max="9" width="10.28515625" bestFit="1" customWidth="1"/>
    <col min="11" max="11" width="11" customWidth="1"/>
  </cols>
  <sheetData>
    <row r="1" spans="1:11" x14ac:dyDescent="0.2">
      <c r="A1" t="s">
        <v>73</v>
      </c>
    </row>
    <row r="2" spans="1:11" x14ac:dyDescent="0.2">
      <c r="A2" t="s">
        <v>0</v>
      </c>
    </row>
    <row r="3" spans="1:11" x14ac:dyDescent="0.2">
      <c r="A3" t="s">
        <v>1</v>
      </c>
      <c r="H3" t="s">
        <v>2</v>
      </c>
    </row>
    <row r="4" spans="1:11" x14ac:dyDescent="0.2">
      <c r="B4" s="2" t="s">
        <v>3</v>
      </c>
      <c r="C4" s="2" t="s">
        <v>4</v>
      </c>
      <c r="D4" s="2" t="s">
        <v>5</v>
      </c>
      <c r="E4" s="2" t="s">
        <v>8</v>
      </c>
      <c r="F4" t="s">
        <v>9</v>
      </c>
      <c r="H4" s="2" t="s">
        <v>3</v>
      </c>
      <c r="I4" s="2" t="s">
        <v>4</v>
      </c>
      <c r="J4" s="2" t="s">
        <v>5</v>
      </c>
      <c r="K4" s="2" t="s">
        <v>8</v>
      </c>
    </row>
    <row r="5" spans="1:11" x14ac:dyDescent="0.2">
      <c r="A5" t="s">
        <v>6</v>
      </c>
      <c r="B5" s="1">
        <v>211942.04800000001</v>
      </c>
      <c r="C5" s="1">
        <v>229477.02799999999</v>
      </c>
      <c r="D5" s="1">
        <v>180934.66399999999</v>
      </c>
      <c r="E5" s="1">
        <v>238799.367</v>
      </c>
      <c r="F5" s="1">
        <f>SUM(B5:E5)</f>
        <v>861153.10699999996</v>
      </c>
      <c r="G5" s="1"/>
      <c r="H5" s="1">
        <f>B5</f>
        <v>211942.04800000001</v>
      </c>
      <c r="I5" s="1">
        <f t="shared" ref="I5:K6" si="0">+H5+C5</f>
        <v>441419.076</v>
      </c>
      <c r="J5" s="1">
        <f t="shared" si="0"/>
        <v>622353.74</v>
      </c>
      <c r="K5" s="1">
        <f t="shared" si="0"/>
        <v>861153.10699999996</v>
      </c>
    </row>
    <row r="6" spans="1:11" x14ac:dyDescent="0.2">
      <c r="A6" t="s">
        <v>7</v>
      </c>
      <c r="B6" s="1">
        <v>126996.966</v>
      </c>
      <c r="C6" s="1">
        <v>240393.27</v>
      </c>
      <c r="D6" s="1">
        <v>247222.25</v>
      </c>
      <c r="E6" s="1">
        <v>171139.606</v>
      </c>
      <c r="F6" s="1">
        <f>SUM(B6:E6)</f>
        <v>785752.09200000006</v>
      </c>
      <c r="G6" s="1"/>
      <c r="H6" s="1">
        <f>B6</f>
        <v>126996.966</v>
      </c>
      <c r="I6" s="1">
        <f t="shared" si="0"/>
        <v>367390.23599999998</v>
      </c>
      <c r="J6" s="1">
        <f t="shared" si="0"/>
        <v>614612.48600000003</v>
      </c>
      <c r="K6" s="1">
        <f t="shared" si="0"/>
        <v>785752.09200000006</v>
      </c>
    </row>
    <row r="7" spans="1:11" x14ac:dyDescent="0.2">
      <c r="A7" t="s">
        <v>10</v>
      </c>
      <c r="B7" s="4">
        <f>H7</f>
        <v>59.920609052527418</v>
      </c>
      <c r="C7" s="4">
        <f>I7</f>
        <v>83.229351873320496</v>
      </c>
      <c r="D7" s="4">
        <f>J7</f>
        <v>98.75613280640043</v>
      </c>
      <c r="E7" s="4">
        <f>K7</f>
        <v>91.244180113026061</v>
      </c>
      <c r="F7" s="4"/>
      <c r="G7" s="3"/>
      <c r="H7" s="3">
        <f>+H6/H5*100</f>
        <v>59.920609052527418</v>
      </c>
      <c r="I7" s="3">
        <f>+I6/I5*100</f>
        <v>83.229351873320496</v>
      </c>
      <c r="J7" s="3">
        <f>+J6/J5*100</f>
        <v>98.75613280640043</v>
      </c>
      <c r="K7" s="3">
        <f>+K6/K5*100</f>
        <v>91.244180113026061</v>
      </c>
    </row>
  </sheetData>
  <phoneticPr fontId="19" type="noConversion"/>
  <printOptions horizontalCentered="1"/>
  <pageMargins left="0.25" right="0.25" top="0.67" bottom="0.47" header="0.5" footer="0.5"/>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By Department</vt:lpstr>
      <vt:lpstr>By Agency</vt:lpstr>
      <vt:lpstr>Graph</vt:lpstr>
      <vt:lpstr>'By Agency'!Print_Area</vt:lpstr>
      <vt:lpstr>'By Department'!Print_Area</vt:lpstr>
      <vt:lpstr>Graph!Print_Area</vt:lpstr>
      <vt:lpstr>'By Agency'!Print_Titles</vt:lpstr>
    </vt:vector>
  </TitlesOfParts>
  <Company>ICTSS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mdcruz</dc:creator>
  <cp:lastModifiedBy>Mary Joyce Marasigan</cp:lastModifiedBy>
  <cp:lastPrinted>2019-05-15T08:39:33Z</cp:lastPrinted>
  <dcterms:created xsi:type="dcterms:W3CDTF">2014-05-16T01:32:12Z</dcterms:created>
  <dcterms:modified xsi:type="dcterms:W3CDTF">2019-05-15T08:41:37Z</dcterms:modified>
</cp:coreProperties>
</file>