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18\WEBSITE\For website\"/>
    </mc:Choice>
  </mc:AlternateContent>
  <bookViews>
    <workbookView xWindow="240" yWindow="75" windowWidth="20955" windowHeight="10740" activeTab="1"/>
  </bookViews>
  <sheets>
    <sheet name="By Department" sheetId="12" r:id="rId1"/>
    <sheet name="By Agency" sheetId="11" r:id="rId2"/>
    <sheet name="Graph" sheetId="6" r:id="rId3"/>
  </sheets>
  <definedNames>
    <definedName name="_xlnm.Print_Area" localSheetId="1">'By Agency'!$A$1:$H$327</definedName>
    <definedName name="_xlnm.Print_Area" localSheetId="0">'By Department'!$A$1:$Q$65</definedName>
    <definedName name="_xlnm.Print_Area" localSheetId="2">Graph!$A$9:$N$48</definedName>
    <definedName name="_xlnm.Print_Titles" localSheetId="1">'By Agency'!$1:$8</definedName>
    <definedName name="Z_149BABA1_3CBB_4AB5_8307_CDFFE2416884_.wvu.PrintArea" localSheetId="1" hidden="1">'By Agency'!$A$1:$F$326</definedName>
    <definedName name="Z_149BABA1_3CBB_4AB5_8307_CDFFE2416884_.wvu.PrintTitles" localSheetId="1" hidden="1">'By Agency'!$1:$8</definedName>
    <definedName name="Z_149BABA1_3CBB_4AB5_8307_CDFFE2416884_.wvu.Rows" localSheetId="1" hidden="1">'By Agency'!$130:$130,'By Agency'!$272:$275,'By Agency'!$278:$300,'By Agency'!$303:$316</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Agency'!$A$1:$H$327</definedName>
    <definedName name="Z_63CE5467_86C0_4816_A6C7_6C3632652BD9_.wvu.PrintTitles" localSheetId="1" hidden="1">'By Agency'!$1:$8</definedName>
    <definedName name="Z_63CE5467_86C0_4816_A6C7_6C3632652BD9_.wvu.Rows" localSheetId="1" hidden="1">'By Agency'!$130:$130,'By Agency'!$272:$276,'By Agency'!$278:$300,'By Agency'!$303:$317</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E72949E6_F470_4685_A8B8_FC40C2B684D5_.wvu.PrintArea" localSheetId="1" hidden="1">'By Agency'!$A$1:$F$326</definedName>
    <definedName name="Z_E72949E6_F470_4685_A8B8_FC40C2B684D5_.wvu.PrintTitles" localSheetId="1" hidden="1">'By Agency'!$1:$8</definedName>
    <definedName name="Z_E72949E6_F470_4685_A8B8_FC40C2B684D5_.wvu.Rows" localSheetId="1" hidden="1">'By Agency'!$130:$130,'By Agency'!$272:$275,'By Agency'!$278:$300,'By Agency'!$303:$316</definedName>
  </definedNames>
  <calcPr calcId="152511"/>
</workbook>
</file>

<file path=xl/calcChain.xml><?xml version="1.0" encoding="utf-8"?>
<calcChain xmlns="http://schemas.openxmlformats.org/spreadsheetml/2006/main">
  <c r="P53" i="12" l="1"/>
  <c r="P52" i="12"/>
  <c r="P50" i="12"/>
  <c r="P46" i="12"/>
  <c r="P45" i="12"/>
  <c r="P44" i="12"/>
  <c r="P43" i="12"/>
  <c r="P42" i="12"/>
  <c r="P41" i="12"/>
  <c r="P40" i="12"/>
  <c r="P39" i="12"/>
  <c r="P38" i="12"/>
  <c r="P37" i="12"/>
  <c r="P36" i="12"/>
  <c r="P35" i="12"/>
  <c r="P34" i="12"/>
  <c r="P33" i="12"/>
  <c r="P32" i="12"/>
  <c r="P31" i="12"/>
  <c r="P30" i="12"/>
  <c r="P29" i="12"/>
  <c r="P28" i="12"/>
  <c r="P27" i="12"/>
  <c r="P26" i="12"/>
  <c r="P25" i="12"/>
  <c r="P24" i="12"/>
  <c r="P23" i="12"/>
  <c r="P22" i="12"/>
  <c r="P21" i="12"/>
  <c r="P20" i="12"/>
  <c r="P19" i="12"/>
  <c r="P18" i="12"/>
  <c r="P17" i="12"/>
  <c r="P16" i="12"/>
  <c r="P15" i="12"/>
  <c r="P14" i="12"/>
  <c r="P13" i="12"/>
  <c r="P12" i="12"/>
  <c r="O53" i="12" l="1"/>
  <c r="M53" i="12"/>
  <c r="K53" i="12"/>
  <c r="I48" i="12"/>
  <c r="H48" i="12"/>
  <c r="G48" i="12"/>
  <c r="E48" i="12"/>
  <c r="D48" i="12"/>
  <c r="C48" i="12"/>
  <c r="J39" i="12"/>
  <c r="F39" i="12"/>
  <c r="J38" i="12"/>
  <c r="F38" i="12"/>
  <c r="J37" i="12"/>
  <c r="F37" i="12"/>
  <c r="J36" i="12"/>
  <c r="F36" i="12"/>
  <c r="J35" i="12"/>
  <c r="F35" i="12"/>
  <c r="J34" i="12"/>
  <c r="F34" i="12"/>
  <c r="J33" i="12"/>
  <c r="F33" i="12"/>
  <c r="J32" i="12"/>
  <c r="F32" i="12"/>
  <c r="J31" i="12"/>
  <c r="F31" i="12"/>
  <c r="J30" i="12"/>
  <c r="F30" i="12"/>
  <c r="J29" i="12"/>
  <c r="F29" i="12"/>
  <c r="J28" i="12"/>
  <c r="F28" i="12"/>
  <c r="J26" i="12"/>
  <c r="F26" i="12"/>
  <c r="J25" i="12"/>
  <c r="F25" i="12"/>
  <c r="J24" i="12"/>
  <c r="F24" i="12"/>
  <c r="J23" i="12"/>
  <c r="F23" i="12"/>
  <c r="J22" i="12"/>
  <c r="F22" i="12"/>
  <c r="J21" i="12"/>
  <c r="F21" i="12"/>
  <c r="J20" i="12"/>
  <c r="F20" i="12"/>
  <c r="J19" i="12"/>
  <c r="F19" i="12"/>
  <c r="J18" i="12"/>
  <c r="F18" i="12"/>
  <c r="J17" i="12"/>
  <c r="F17" i="12"/>
  <c r="J16" i="12"/>
  <c r="F16" i="12"/>
  <c r="J15" i="12"/>
  <c r="F15" i="12"/>
  <c r="J14" i="12"/>
  <c r="F14" i="12"/>
  <c r="J13" i="12"/>
  <c r="F13" i="12"/>
  <c r="J12" i="12"/>
  <c r="F12" i="12"/>
  <c r="I10" i="12"/>
  <c r="I8" i="12" s="1"/>
  <c r="E10" i="12"/>
  <c r="C10" i="12"/>
  <c r="E8" i="12"/>
  <c r="P48" i="12" l="1"/>
  <c r="C8" i="12"/>
  <c r="O48" i="12"/>
  <c r="Q12" i="12"/>
  <c r="M12" i="12"/>
  <c r="Q13" i="12"/>
  <c r="M13" i="12"/>
  <c r="Q14" i="12"/>
  <c r="M14" i="12"/>
  <c r="Q15" i="12"/>
  <c r="M15" i="12"/>
  <c r="Q16" i="12"/>
  <c r="M16" i="12"/>
  <c r="Q17" i="12"/>
  <c r="M17" i="12"/>
  <c r="Q18" i="12"/>
  <c r="M18" i="12"/>
  <c r="Q19" i="12"/>
  <c r="M19" i="12"/>
  <c r="Q20" i="12"/>
  <c r="M20" i="12"/>
  <c r="Q21" i="12"/>
  <c r="M21" i="12"/>
  <c r="Q22" i="12"/>
  <c r="M22" i="12"/>
  <c r="Q23" i="12"/>
  <c r="M23" i="12"/>
  <c r="Q24" i="12"/>
  <c r="M24" i="12"/>
  <c r="Q25" i="12"/>
  <c r="M25" i="12"/>
  <c r="Q26" i="12"/>
  <c r="M26" i="12"/>
  <c r="J27" i="12"/>
  <c r="O27" i="12"/>
  <c r="G10" i="12"/>
  <c r="K12" i="12"/>
  <c r="O12" i="12"/>
  <c r="K13" i="12"/>
  <c r="O13" i="12"/>
  <c r="K14" i="12"/>
  <c r="O14" i="12"/>
  <c r="K15" i="12"/>
  <c r="O15" i="12"/>
  <c r="K16" i="12"/>
  <c r="O16" i="12"/>
  <c r="K17" i="12"/>
  <c r="O17" i="12"/>
  <c r="K18" i="12"/>
  <c r="O18" i="12"/>
  <c r="K19" i="12"/>
  <c r="O19" i="12"/>
  <c r="K20" i="12"/>
  <c r="O20" i="12"/>
  <c r="K21" i="12"/>
  <c r="O21" i="12"/>
  <c r="K22" i="12"/>
  <c r="O22" i="12"/>
  <c r="K23" i="12"/>
  <c r="O23" i="12"/>
  <c r="K24" i="12"/>
  <c r="O24" i="12"/>
  <c r="K25" i="12"/>
  <c r="O25" i="12"/>
  <c r="K26" i="12"/>
  <c r="O26" i="12"/>
  <c r="F27" i="12"/>
  <c r="M27" i="12"/>
  <c r="K27" i="12"/>
  <c r="Q28" i="12"/>
  <c r="M28" i="12"/>
  <c r="Q29" i="12"/>
  <c r="M29" i="12"/>
  <c r="Q30" i="12"/>
  <c r="M30" i="12"/>
  <c r="Q31" i="12"/>
  <c r="M31" i="12"/>
  <c r="Q32" i="12"/>
  <c r="M32" i="12"/>
  <c r="Q33" i="12"/>
  <c r="M33" i="12"/>
  <c r="Q34" i="12"/>
  <c r="M34" i="12"/>
  <c r="Q35" i="12"/>
  <c r="M35" i="12"/>
  <c r="Q36" i="12"/>
  <c r="M36" i="12"/>
  <c r="Q37" i="12"/>
  <c r="M37" i="12"/>
  <c r="Q38" i="12"/>
  <c r="M38" i="12"/>
  <c r="Q39" i="12"/>
  <c r="M39" i="12"/>
  <c r="J40" i="12"/>
  <c r="M40" i="12"/>
  <c r="L41" i="12"/>
  <c r="F41" i="12"/>
  <c r="J41" i="12"/>
  <c r="L42" i="12"/>
  <c r="F42" i="12"/>
  <c r="J42" i="12"/>
  <c r="L43" i="12"/>
  <c r="F43" i="12"/>
  <c r="J43" i="12"/>
  <c r="L44" i="12"/>
  <c r="F44" i="12"/>
  <c r="J44" i="12"/>
  <c r="L45" i="12"/>
  <c r="F45" i="12"/>
  <c r="J45" i="12"/>
  <c r="L46" i="12"/>
  <c r="F46" i="12"/>
  <c r="J46" i="12"/>
  <c r="L50" i="12"/>
  <c r="F50" i="12"/>
  <c r="J50" i="12"/>
  <c r="L52" i="12"/>
  <c r="F52" i="12"/>
  <c r="J52" i="12"/>
  <c r="L53" i="12"/>
  <c r="N53" i="12" s="1"/>
  <c r="F53" i="12"/>
  <c r="J53" i="12"/>
  <c r="D10" i="12"/>
  <c r="D8" i="12" s="1"/>
  <c r="H10" i="12"/>
  <c r="L12" i="12"/>
  <c r="L13" i="12"/>
  <c r="L14" i="12"/>
  <c r="L15" i="12"/>
  <c r="L16" i="12"/>
  <c r="L17" i="12"/>
  <c r="L18" i="12"/>
  <c r="L19" i="12"/>
  <c r="L20" i="12"/>
  <c r="L21" i="12"/>
  <c r="L22" i="12"/>
  <c r="L23" i="12"/>
  <c r="L24" i="12"/>
  <c r="L25" i="12"/>
  <c r="L26" i="12"/>
  <c r="L27" i="12"/>
  <c r="K28" i="12"/>
  <c r="O28" i="12"/>
  <c r="K29" i="12"/>
  <c r="O29" i="12"/>
  <c r="K30" i="12"/>
  <c r="O30" i="12"/>
  <c r="K31" i="12"/>
  <c r="O31" i="12"/>
  <c r="K32" i="12"/>
  <c r="O32" i="12"/>
  <c r="K33" i="12"/>
  <c r="O33" i="12"/>
  <c r="K34" i="12"/>
  <c r="O34" i="12"/>
  <c r="K35" i="12"/>
  <c r="O35" i="12"/>
  <c r="K36" i="12"/>
  <c r="O36" i="12"/>
  <c r="K37" i="12"/>
  <c r="O37" i="12"/>
  <c r="K38" i="12"/>
  <c r="O38" i="12"/>
  <c r="K39" i="12"/>
  <c r="O39" i="12"/>
  <c r="F40" i="12"/>
  <c r="K40" i="12"/>
  <c r="O40" i="12"/>
  <c r="L28" i="12"/>
  <c r="L29" i="12"/>
  <c r="L30" i="12"/>
  <c r="L31" i="12"/>
  <c r="L32" i="12"/>
  <c r="L33" i="12"/>
  <c r="L34" i="12"/>
  <c r="L35" i="12"/>
  <c r="L36" i="12"/>
  <c r="L37" i="12"/>
  <c r="L38" i="12"/>
  <c r="L39" i="12"/>
  <c r="L40" i="12"/>
  <c r="K41" i="12"/>
  <c r="M41" i="12"/>
  <c r="O41" i="12"/>
  <c r="K42" i="12"/>
  <c r="M42" i="12"/>
  <c r="O42" i="12"/>
  <c r="K43" i="12"/>
  <c r="M43" i="12"/>
  <c r="O43" i="12"/>
  <c r="K44" i="12"/>
  <c r="M44" i="12"/>
  <c r="O44" i="12"/>
  <c r="K45" i="12"/>
  <c r="M45" i="12"/>
  <c r="O45" i="12"/>
  <c r="K46" i="12"/>
  <c r="M46" i="12"/>
  <c r="O46" i="12"/>
  <c r="K50" i="12"/>
  <c r="M50" i="12"/>
  <c r="O50" i="12"/>
  <c r="K52" i="12"/>
  <c r="M52" i="12"/>
  <c r="O52" i="12"/>
  <c r="P10" i="12" l="1"/>
  <c r="N27" i="12"/>
  <c r="N26" i="12"/>
  <c r="N25" i="12"/>
  <c r="N24" i="12"/>
  <c r="N23" i="12"/>
  <c r="N22" i="12"/>
  <c r="N21" i="12"/>
  <c r="N20" i="12"/>
  <c r="N19" i="12"/>
  <c r="N18" i="12"/>
  <c r="N17" i="12"/>
  <c r="N16" i="12"/>
  <c r="N15" i="12"/>
  <c r="N14" i="12"/>
  <c r="N13" i="12"/>
  <c r="M48" i="12"/>
  <c r="H8" i="12"/>
  <c r="Q53" i="12"/>
  <c r="Q52" i="12"/>
  <c r="Q50" i="12"/>
  <c r="J48" i="12"/>
  <c r="L48" i="12"/>
  <c r="Q40" i="12"/>
  <c r="N12" i="12"/>
  <c r="K10" i="12"/>
  <c r="Q27" i="12"/>
  <c r="J10" i="12"/>
  <c r="N52" i="12"/>
  <c r="K48" i="12"/>
  <c r="N50" i="12"/>
  <c r="N48" i="12" s="1"/>
  <c r="N46" i="12"/>
  <c r="N45" i="12"/>
  <c r="N44" i="12"/>
  <c r="N43" i="12"/>
  <c r="N42" i="12"/>
  <c r="N41" i="12"/>
  <c r="N40" i="12"/>
  <c r="N39" i="12"/>
  <c r="N38" i="12"/>
  <c r="N37" i="12"/>
  <c r="N36" i="12"/>
  <c r="N35" i="12"/>
  <c r="N34" i="12"/>
  <c r="N33" i="12"/>
  <c r="N32" i="12"/>
  <c r="N31" i="12"/>
  <c r="N30" i="12"/>
  <c r="N29" i="12"/>
  <c r="N28" i="12"/>
  <c r="L10" i="12"/>
  <c r="L8" i="12" s="1"/>
  <c r="F48" i="12"/>
  <c r="Q46" i="12"/>
  <c r="Q45" i="12"/>
  <c r="Q44" i="12"/>
  <c r="Q43" i="12"/>
  <c r="Q42" i="12"/>
  <c r="Q41" i="12"/>
  <c r="F10" i="12"/>
  <c r="O10" i="12"/>
  <c r="G8" i="12"/>
  <c r="M10" i="12"/>
  <c r="M8" i="12" s="1"/>
  <c r="P8" i="12" l="1"/>
  <c r="F8" i="12"/>
  <c r="Q48" i="12"/>
  <c r="O8" i="12"/>
  <c r="Q10" i="12"/>
  <c r="J8" i="12"/>
  <c r="N10" i="12"/>
  <c r="N8" i="12" s="1"/>
  <c r="K8" i="12"/>
  <c r="Q8" i="12" l="1"/>
  <c r="C124" i="11" l="1"/>
  <c r="D131" i="11"/>
  <c r="C131" i="11"/>
  <c r="B131" i="11"/>
  <c r="D317" i="11"/>
  <c r="B317" i="11"/>
  <c r="E316" i="11"/>
  <c r="E314" i="11"/>
  <c r="E312" i="11"/>
  <c r="E310" i="11"/>
  <c r="E308" i="11"/>
  <c r="E295" i="11"/>
  <c r="E291" i="11"/>
  <c r="E287" i="11"/>
  <c r="E283" i="11"/>
  <c r="E279" i="11"/>
  <c r="E276" i="11"/>
  <c r="G276" i="11"/>
  <c r="E274" i="11"/>
  <c r="G274" i="11"/>
  <c r="D271" i="11"/>
  <c r="B271" i="11"/>
  <c r="E262" i="11"/>
  <c r="H262" i="11" s="1"/>
  <c r="E260" i="11"/>
  <c r="H260" i="11" s="1"/>
  <c r="G258" i="11"/>
  <c r="E258" i="11"/>
  <c r="H258" i="11" s="1"/>
  <c r="D254" i="11"/>
  <c r="B254" i="11"/>
  <c r="D247" i="11"/>
  <c r="E251" i="11"/>
  <c r="H251" i="11" s="1"/>
  <c r="G250" i="11"/>
  <c r="E250" i="11"/>
  <c r="H250" i="11" s="1"/>
  <c r="B247" i="11"/>
  <c r="E243" i="11"/>
  <c r="H243" i="11" s="1"/>
  <c r="G241" i="11"/>
  <c r="E241" i="11"/>
  <c r="H241" i="11" s="1"/>
  <c r="E238" i="11"/>
  <c r="H238" i="11" s="1"/>
  <c r="E237" i="11"/>
  <c r="H237" i="11" s="1"/>
  <c r="E234" i="11"/>
  <c r="H234" i="11" s="1"/>
  <c r="G233" i="11"/>
  <c r="E233" i="11"/>
  <c r="H233" i="11" s="1"/>
  <c r="E230" i="11"/>
  <c r="H230" i="11" s="1"/>
  <c r="E229" i="11"/>
  <c r="H229" i="11" s="1"/>
  <c r="E226" i="11"/>
  <c r="H226" i="11" s="1"/>
  <c r="G225" i="11"/>
  <c r="E225" i="11"/>
  <c r="H225" i="11" s="1"/>
  <c r="D220" i="11"/>
  <c r="E222" i="11"/>
  <c r="H222" i="11" s="1"/>
  <c r="G219" i="11"/>
  <c r="E219" i="11"/>
  <c r="H219" i="11" s="1"/>
  <c r="E216" i="11"/>
  <c r="H216" i="11" s="1"/>
  <c r="E215" i="11"/>
  <c r="H215" i="11" s="1"/>
  <c r="E212" i="11"/>
  <c r="H212" i="11" s="1"/>
  <c r="G211" i="11"/>
  <c r="E211" i="11"/>
  <c r="H211" i="11" s="1"/>
  <c r="E208" i="11"/>
  <c r="H208" i="11" s="1"/>
  <c r="E207" i="11"/>
  <c r="H207" i="11" s="1"/>
  <c r="E204" i="11"/>
  <c r="H204" i="11" s="1"/>
  <c r="D202" i="11"/>
  <c r="E203" i="11"/>
  <c r="E200" i="11"/>
  <c r="H200" i="11" s="1"/>
  <c r="E196" i="11"/>
  <c r="H196" i="11" s="1"/>
  <c r="E189" i="11"/>
  <c r="H189" i="11" s="1"/>
  <c r="D185" i="11"/>
  <c r="B185" i="11"/>
  <c r="E182" i="11"/>
  <c r="H182" i="11" s="1"/>
  <c r="D176" i="11"/>
  <c r="E178" i="11"/>
  <c r="H178" i="11" s="1"/>
  <c r="D169" i="11"/>
  <c r="E171" i="11"/>
  <c r="H171" i="11" s="1"/>
  <c r="D164" i="11"/>
  <c r="B164" i="11"/>
  <c r="E161" i="11"/>
  <c r="H161" i="11" s="1"/>
  <c r="D157" i="11"/>
  <c r="B157" i="11"/>
  <c r="E154" i="11"/>
  <c r="H154" i="11" s="1"/>
  <c r="E150" i="11"/>
  <c r="H150" i="11" s="1"/>
  <c r="E146" i="11"/>
  <c r="H146" i="11" s="1"/>
  <c r="E142" i="11"/>
  <c r="H142" i="11" s="1"/>
  <c r="D136" i="11"/>
  <c r="E138" i="11"/>
  <c r="H138" i="11" s="1"/>
  <c r="E130" i="11"/>
  <c r="H130" i="11" s="1"/>
  <c r="D124" i="11"/>
  <c r="B124" i="11"/>
  <c r="E122" i="11"/>
  <c r="H122" i="11" s="1"/>
  <c r="E115" i="11"/>
  <c r="E114" i="11"/>
  <c r="H114" i="11" s="1"/>
  <c r="G114" i="11"/>
  <c r="E112" i="11"/>
  <c r="H112" i="11" s="1"/>
  <c r="G112" i="11"/>
  <c r="E110" i="11"/>
  <c r="H110" i="11" s="1"/>
  <c r="G110" i="11"/>
  <c r="D107" i="11"/>
  <c r="G108" i="11"/>
  <c r="E105" i="11"/>
  <c r="H105" i="11" s="1"/>
  <c r="E103" i="11"/>
  <c r="H103" i="11" s="1"/>
  <c r="E101" i="11"/>
  <c r="H101" i="11" s="1"/>
  <c r="E99" i="11"/>
  <c r="H99" i="11" s="1"/>
  <c r="E97" i="11"/>
  <c r="H97" i="11" s="1"/>
  <c r="D95" i="11"/>
  <c r="B95" i="11"/>
  <c r="E92" i="11"/>
  <c r="H92" i="11" s="1"/>
  <c r="D86" i="11"/>
  <c r="E88" i="11"/>
  <c r="H88" i="11" s="1"/>
  <c r="D80" i="11"/>
  <c r="E82" i="11"/>
  <c r="D75" i="11"/>
  <c r="B75" i="11"/>
  <c r="E72" i="11"/>
  <c r="H72" i="11" s="1"/>
  <c r="E65" i="11"/>
  <c r="H65" i="11" s="1"/>
  <c r="E61" i="11"/>
  <c r="H61" i="11" s="1"/>
  <c r="D57" i="11"/>
  <c r="B57" i="11"/>
  <c r="E54" i="11"/>
  <c r="H54" i="11" s="1"/>
  <c r="D49" i="11"/>
  <c r="E50" i="11"/>
  <c r="E47" i="11"/>
  <c r="H47" i="11" s="1"/>
  <c r="E41" i="11"/>
  <c r="H41" i="11" s="1"/>
  <c r="D37" i="11"/>
  <c r="B37" i="11"/>
  <c r="D33" i="11"/>
  <c r="E34" i="11"/>
  <c r="E31" i="11"/>
  <c r="H31" i="11" s="1"/>
  <c r="E27" i="11"/>
  <c r="H27" i="11" s="1"/>
  <c r="D23" i="11"/>
  <c r="B23" i="11"/>
  <c r="E19" i="11"/>
  <c r="H19" i="11" s="1"/>
  <c r="E13" i="11"/>
  <c r="H13" i="11" s="1"/>
  <c r="F219" i="11" l="1"/>
  <c r="F233" i="11"/>
  <c r="F250" i="11"/>
  <c r="G279" i="11"/>
  <c r="G283" i="11"/>
  <c r="G287" i="11"/>
  <c r="G291" i="11"/>
  <c r="G295" i="11"/>
  <c r="G308" i="11"/>
  <c r="G310" i="11"/>
  <c r="G312" i="11"/>
  <c r="G314" i="11"/>
  <c r="G316" i="11"/>
  <c r="F258" i="11"/>
  <c r="F225" i="11"/>
  <c r="F241" i="11"/>
  <c r="F211" i="11"/>
  <c r="E12" i="11"/>
  <c r="H12" i="11" s="1"/>
  <c r="G12" i="11"/>
  <c r="G14" i="11"/>
  <c r="E14" i="11"/>
  <c r="H14" i="11" s="1"/>
  <c r="E17" i="11"/>
  <c r="H17" i="11" s="1"/>
  <c r="G17" i="11"/>
  <c r="G21" i="11"/>
  <c r="E21" i="11"/>
  <c r="H21" i="11" s="1"/>
  <c r="E26" i="11"/>
  <c r="H26" i="11" s="1"/>
  <c r="G26" i="11"/>
  <c r="G28" i="11"/>
  <c r="E28" i="11"/>
  <c r="H28" i="11" s="1"/>
  <c r="E30" i="11"/>
  <c r="H30" i="11" s="1"/>
  <c r="G30" i="11"/>
  <c r="E40" i="11"/>
  <c r="H40" i="11" s="1"/>
  <c r="G40" i="11"/>
  <c r="G42" i="11"/>
  <c r="E42" i="11"/>
  <c r="H42" i="11" s="1"/>
  <c r="E45" i="11"/>
  <c r="H45" i="11" s="1"/>
  <c r="G45" i="11"/>
  <c r="E53" i="11"/>
  <c r="H53" i="11" s="1"/>
  <c r="G53" i="11"/>
  <c r="G55" i="11"/>
  <c r="E55" i="11"/>
  <c r="H55" i="11" s="1"/>
  <c r="E60" i="11"/>
  <c r="H60" i="11" s="1"/>
  <c r="G60" i="11"/>
  <c r="G62" i="11"/>
  <c r="E62" i="11"/>
  <c r="H62" i="11" s="1"/>
  <c r="E64" i="11"/>
  <c r="H64" i="11" s="1"/>
  <c r="G64" i="11"/>
  <c r="G66" i="11"/>
  <c r="E66" i="11"/>
  <c r="H66" i="11" s="1"/>
  <c r="E84" i="11"/>
  <c r="H84" i="11" s="1"/>
  <c r="G84" i="11"/>
  <c r="E71" i="11"/>
  <c r="H71" i="11" s="1"/>
  <c r="G71" i="11"/>
  <c r="G73" i="11"/>
  <c r="E73" i="11"/>
  <c r="H73" i="11" s="1"/>
  <c r="E78" i="11"/>
  <c r="H78" i="11" s="1"/>
  <c r="G78" i="11"/>
  <c r="G89" i="11"/>
  <c r="E89" i="11"/>
  <c r="H89" i="11" s="1"/>
  <c r="E91" i="11"/>
  <c r="H91" i="11" s="1"/>
  <c r="G91" i="11"/>
  <c r="G11" i="11"/>
  <c r="B10" i="11"/>
  <c r="F12" i="11"/>
  <c r="G29" i="11"/>
  <c r="H34" i="11"/>
  <c r="G39" i="11"/>
  <c r="H50" i="11"/>
  <c r="G52" i="11"/>
  <c r="F60" i="11"/>
  <c r="G70" i="11"/>
  <c r="B69" i="11"/>
  <c r="F84" i="11"/>
  <c r="G98" i="11"/>
  <c r="E98" i="11"/>
  <c r="H98" i="11" s="1"/>
  <c r="G100" i="11"/>
  <c r="E100" i="11"/>
  <c r="H100" i="11" s="1"/>
  <c r="G102" i="11"/>
  <c r="E102" i="11"/>
  <c r="H102" i="11" s="1"/>
  <c r="G104" i="11"/>
  <c r="E104" i="11"/>
  <c r="H104" i="11" s="1"/>
  <c r="E121" i="11"/>
  <c r="H121" i="11" s="1"/>
  <c r="G121" i="11"/>
  <c r="G123" i="11"/>
  <c r="E123" i="11"/>
  <c r="H123" i="11" s="1"/>
  <c r="G139" i="11"/>
  <c r="E139" i="11"/>
  <c r="H139" i="11" s="1"/>
  <c r="E141" i="11"/>
  <c r="H141" i="11" s="1"/>
  <c r="G141" i="11"/>
  <c r="G143" i="11"/>
  <c r="E143" i="11"/>
  <c r="H143" i="11" s="1"/>
  <c r="E145" i="11"/>
  <c r="H145" i="11" s="1"/>
  <c r="G145" i="11"/>
  <c r="G147" i="11"/>
  <c r="E147" i="11"/>
  <c r="H147" i="11" s="1"/>
  <c r="E149" i="11"/>
  <c r="H149" i="11" s="1"/>
  <c r="G149" i="11"/>
  <c r="G151" i="11"/>
  <c r="E151" i="11"/>
  <c r="H151" i="11" s="1"/>
  <c r="E153" i="11"/>
  <c r="H153" i="11" s="1"/>
  <c r="G153" i="11"/>
  <c r="G155" i="11"/>
  <c r="E155" i="11"/>
  <c r="H155" i="11" s="1"/>
  <c r="E160" i="11"/>
  <c r="H160" i="11" s="1"/>
  <c r="G160" i="11"/>
  <c r="G162" i="11"/>
  <c r="E162" i="11"/>
  <c r="H162" i="11" s="1"/>
  <c r="E167" i="11"/>
  <c r="H167" i="11" s="1"/>
  <c r="G167" i="11"/>
  <c r="G179" i="11"/>
  <c r="E179" i="11"/>
  <c r="H179" i="11" s="1"/>
  <c r="E181" i="11"/>
  <c r="H181" i="11" s="1"/>
  <c r="G181" i="11"/>
  <c r="G183" i="11"/>
  <c r="E183" i="11"/>
  <c r="H183" i="11" s="1"/>
  <c r="E188" i="11"/>
  <c r="H188" i="11" s="1"/>
  <c r="G188" i="11"/>
  <c r="G190" i="11"/>
  <c r="E190" i="11"/>
  <c r="H190" i="11" s="1"/>
  <c r="G209" i="11"/>
  <c r="E209" i="11"/>
  <c r="H209" i="11" s="1"/>
  <c r="G217" i="11"/>
  <c r="E217" i="11"/>
  <c r="H217" i="11" s="1"/>
  <c r="G227" i="11"/>
  <c r="E227" i="11"/>
  <c r="H227" i="11" s="1"/>
  <c r="G235" i="11"/>
  <c r="E235" i="11"/>
  <c r="H235" i="11" s="1"/>
  <c r="G245" i="11"/>
  <c r="E245" i="11"/>
  <c r="H245" i="11" s="1"/>
  <c r="G252" i="11"/>
  <c r="E252" i="11"/>
  <c r="H252" i="11" s="1"/>
  <c r="G264" i="11"/>
  <c r="E264" i="11"/>
  <c r="H264" i="11" s="1"/>
  <c r="D10" i="11"/>
  <c r="G13" i="11"/>
  <c r="F13" i="11"/>
  <c r="E15" i="11"/>
  <c r="H15" i="11" s="1"/>
  <c r="G19" i="11"/>
  <c r="F19" i="11"/>
  <c r="E25" i="11"/>
  <c r="H25" i="11" s="1"/>
  <c r="G27" i="11"/>
  <c r="F27" i="11"/>
  <c r="F28" i="11"/>
  <c r="E29" i="11"/>
  <c r="H29" i="11" s="1"/>
  <c r="G31" i="11"/>
  <c r="F31" i="11"/>
  <c r="G34" i="11"/>
  <c r="B33" i="11"/>
  <c r="F34" i="11"/>
  <c r="E39" i="11"/>
  <c r="H39" i="11" s="1"/>
  <c r="G41" i="11"/>
  <c r="F41" i="11"/>
  <c r="E43" i="11"/>
  <c r="H43" i="11" s="1"/>
  <c r="G47" i="11"/>
  <c r="F47" i="11"/>
  <c r="G50" i="11"/>
  <c r="B49" i="11"/>
  <c r="F50" i="11"/>
  <c r="E52" i="11"/>
  <c r="H52" i="11" s="1"/>
  <c r="G54" i="11"/>
  <c r="F54" i="11"/>
  <c r="E59" i="11"/>
  <c r="H59" i="11" s="1"/>
  <c r="G61" i="11"/>
  <c r="F61" i="11"/>
  <c r="E63" i="11"/>
  <c r="H63" i="11" s="1"/>
  <c r="G65" i="11"/>
  <c r="F65" i="11"/>
  <c r="E67" i="11"/>
  <c r="H67" i="11" s="1"/>
  <c r="D69" i="11"/>
  <c r="G72" i="11"/>
  <c r="F72" i="11"/>
  <c r="E77" i="11"/>
  <c r="H77" i="11" s="1"/>
  <c r="B80" i="11"/>
  <c r="G82" i="11"/>
  <c r="F82" i="11"/>
  <c r="E83" i="11"/>
  <c r="H83" i="11" s="1"/>
  <c r="B86" i="11"/>
  <c r="G88" i="11"/>
  <c r="F88" i="11"/>
  <c r="E90" i="11"/>
  <c r="H90" i="11" s="1"/>
  <c r="G92" i="11"/>
  <c r="F92" i="11"/>
  <c r="G93" i="11"/>
  <c r="E93" i="11"/>
  <c r="H93" i="11" s="1"/>
  <c r="G97" i="11"/>
  <c r="G99" i="11"/>
  <c r="G101" i="11"/>
  <c r="G103" i="11"/>
  <c r="G105" i="11"/>
  <c r="E108" i="11"/>
  <c r="F108" i="11" s="1"/>
  <c r="C107" i="11"/>
  <c r="G109" i="11"/>
  <c r="E109" i="11"/>
  <c r="H109" i="11" s="1"/>
  <c r="G111" i="11"/>
  <c r="E111" i="11"/>
  <c r="H111" i="11" s="1"/>
  <c r="G113" i="11"/>
  <c r="E113" i="11"/>
  <c r="H113" i="11" s="1"/>
  <c r="H115" i="11"/>
  <c r="F115" i="11"/>
  <c r="E116" i="11"/>
  <c r="H116" i="11" s="1"/>
  <c r="G116" i="11"/>
  <c r="E129" i="11"/>
  <c r="H129" i="11" s="1"/>
  <c r="G129" i="11"/>
  <c r="E134" i="11"/>
  <c r="H134" i="11" s="1"/>
  <c r="G134" i="11"/>
  <c r="G172" i="11"/>
  <c r="E172" i="11"/>
  <c r="H172" i="11" s="1"/>
  <c r="E174" i="11"/>
  <c r="H174" i="11" s="1"/>
  <c r="G174" i="11"/>
  <c r="E195" i="11"/>
  <c r="H195" i="11" s="1"/>
  <c r="G195" i="11"/>
  <c r="G197" i="11"/>
  <c r="E197" i="11"/>
  <c r="H197" i="11" s="1"/>
  <c r="E199" i="11"/>
  <c r="H199" i="11" s="1"/>
  <c r="G199" i="11"/>
  <c r="G205" i="11"/>
  <c r="E205" i="11"/>
  <c r="H205" i="11" s="1"/>
  <c r="G213" i="11"/>
  <c r="E213" i="11"/>
  <c r="H213" i="11" s="1"/>
  <c r="G223" i="11"/>
  <c r="E223" i="11"/>
  <c r="H223" i="11" s="1"/>
  <c r="G231" i="11"/>
  <c r="E231" i="11"/>
  <c r="H231" i="11" s="1"/>
  <c r="G239" i="11"/>
  <c r="E239" i="11"/>
  <c r="H239" i="11" s="1"/>
  <c r="F97" i="11"/>
  <c r="F99" i="11"/>
  <c r="F101" i="11"/>
  <c r="F103" i="11"/>
  <c r="F105" i="11"/>
  <c r="F110" i="11"/>
  <c r="F112" i="11"/>
  <c r="F114" i="11"/>
  <c r="B119" i="11"/>
  <c r="F121" i="11"/>
  <c r="B127" i="11"/>
  <c r="F129" i="11"/>
  <c r="F141" i="11"/>
  <c r="G144" i="11"/>
  <c r="F145" i="11"/>
  <c r="F149" i="11"/>
  <c r="G152" i="11"/>
  <c r="F153" i="11"/>
  <c r="G166" i="11"/>
  <c r="F167" i="11"/>
  <c r="F174" i="11"/>
  <c r="G180" i="11"/>
  <c r="F181" i="11"/>
  <c r="F188" i="11"/>
  <c r="B193" i="11"/>
  <c r="F195" i="11"/>
  <c r="H203" i="11"/>
  <c r="H310" i="11"/>
  <c r="F310" i="11"/>
  <c r="G311" i="11"/>
  <c r="E311" i="11"/>
  <c r="B107" i="11"/>
  <c r="G115" i="11"/>
  <c r="D119" i="11"/>
  <c r="G122" i="11"/>
  <c r="F122" i="11"/>
  <c r="E126" i="11"/>
  <c r="H126" i="11" s="1"/>
  <c r="D127" i="11"/>
  <c r="G130" i="11"/>
  <c r="F130" i="11"/>
  <c r="B136" i="11"/>
  <c r="G138" i="11"/>
  <c r="F138" i="11"/>
  <c r="E140" i="11"/>
  <c r="H140" i="11" s="1"/>
  <c r="G142" i="11"/>
  <c r="F142" i="11"/>
  <c r="E144" i="11"/>
  <c r="H144" i="11" s="1"/>
  <c r="G146" i="11"/>
  <c r="F146" i="11"/>
  <c r="E148" i="11"/>
  <c r="H148" i="11" s="1"/>
  <c r="G150" i="11"/>
  <c r="F150" i="11"/>
  <c r="E152" i="11"/>
  <c r="H152" i="11" s="1"/>
  <c r="G154" i="11"/>
  <c r="F154" i="11"/>
  <c r="E159" i="11"/>
  <c r="H159" i="11" s="1"/>
  <c r="G161" i="11"/>
  <c r="F161" i="11"/>
  <c r="E166" i="11"/>
  <c r="H166" i="11" s="1"/>
  <c r="B169" i="11"/>
  <c r="G171" i="11"/>
  <c r="F171" i="11"/>
  <c r="E173" i="11"/>
  <c r="H173" i="11" s="1"/>
  <c r="B176" i="11"/>
  <c r="G178" i="11"/>
  <c r="F178" i="11"/>
  <c r="E180" i="11"/>
  <c r="H180" i="11" s="1"/>
  <c r="G182" i="11"/>
  <c r="F182" i="11"/>
  <c r="E187" i="11"/>
  <c r="H187" i="11" s="1"/>
  <c r="G189" i="11"/>
  <c r="F189" i="11"/>
  <c r="E191" i="11"/>
  <c r="H191" i="11" s="1"/>
  <c r="D193" i="11"/>
  <c r="G196" i="11"/>
  <c r="F196" i="11"/>
  <c r="E198" i="11"/>
  <c r="H198" i="11" s="1"/>
  <c r="G200" i="11"/>
  <c r="F200" i="11"/>
  <c r="G203" i="11"/>
  <c r="F203" i="11"/>
  <c r="F207" i="11"/>
  <c r="G207" i="11"/>
  <c r="F215" i="11"/>
  <c r="G215" i="11"/>
  <c r="B220" i="11"/>
  <c r="B202" i="11" s="1"/>
  <c r="F229" i="11"/>
  <c r="G229" i="11"/>
  <c r="F237" i="11"/>
  <c r="G237" i="11"/>
  <c r="G249" i="11"/>
  <c r="H274" i="11"/>
  <c r="F274" i="11"/>
  <c r="G275" i="11"/>
  <c r="E275" i="11"/>
  <c r="H314" i="11"/>
  <c r="F314" i="11"/>
  <c r="G315" i="11"/>
  <c r="E315" i="11"/>
  <c r="G204" i="11"/>
  <c r="F204" i="11"/>
  <c r="E206" i="11"/>
  <c r="H206" i="11" s="1"/>
  <c r="G208" i="11"/>
  <c r="F208" i="11"/>
  <c r="E210" i="11"/>
  <c r="H210" i="11" s="1"/>
  <c r="G212" i="11"/>
  <c r="F212" i="11"/>
  <c r="E214" i="11"/>
  <c r="H214" i="11" s="1"/>
  <c r="G216" i="11"/>
  <c r="F216" i="11"/>
  <c r="E218" i="11"/>
  <c r="H218" i="11" s="1"/>
  <c r="G222" i="11"/>
  <c r="F222" i="11"/>
  <c r="E224" i="11"/>
  <c r="H224" i="11" s="1"/>
  <c r="G226" i="11"/>
  <c r="F226" i="11"/>
  <c r="E228" i="11"/>
  <c r="H228" i="11" s="1"/>
  <c r="G230" i="11"/>
  <c r="F230" i="11"/>
  <c r="E232" i="11"/>
  <c r="H232" i="11" s="1"/>
  <c r="G234" i="11"/>
  <c r="F234" i="11"/>
  <c r="E236" i="11"/>
  <c r="H236" i="11" s="1"/>
  <c r="G238" i="11"/>
  <c r="F238" i="11"/>
  <c r="E240" i="11"/>
  <c r="H240" i="11" s="1"/>
  <c r="G243" i="11"/>
  <c r="F243" i="11"/>
  <c r="E249" i="11"/>
  <c r="H249" i="11" s="1"/>
  <c r="G251" i="11"/>
  <c r="F251" i="11"/>
  <c r="E256" i="11"/>
  <c r="H256" i="11" s="1"/>
  <c r="F260" i="11"/>
  <c r="G260" i="11"/>
  <c r="G273" i="11"/>
  <c r="E273" i="11"/>
  <c r="H276" i="11"/>
  <c r="F276" i="11"/>
  <c r="H308" i="11"/>
  <c r="F308" i="11"/>
  <c r="G309" i="11"/>
  <c r="E309" i="11"/>
  <c r="H312" i="11"/>
  <c r="F312" i="11"/>
  <c r="G313" i="11"/>
  <c r="E313" i="11"/>
  <c r="H316" i="11"/>
  <c r="F316" i="11"/>
  <c r="G262" i="11"/>
  <c r="F262" i="11"/>
  <c r="B302" i="11"/>
  <c r="D302" i="11"/>
  <c r="E277" i="11"/>
  <c r="H277" i="11" s="1"/>
  <c r="H279" i="11"/>
  <c r="F279" i="11"/>
  <c r="G281" i="11"/>
  <c r="E281" i="11"/>
  <c r="H283" i="11"/>
  <c r="F283" i="11"/>
  <c r="G285" i="11"/>
  <c r="E285" i="11"/>
  <c r="H287" i="11"/>
  <c r="F287" i="11"/>
  <c r="G289" i="11"/>
  <c r="E289" i="11"/>
  <c r="H291" i="11"/>
  <c r="F291" i="11"/>
  <c r="G293" i="11"/>
  <c r="E293" i="11"/>
  <c r="H295" i="11"/>
  <c r="F295" i="11"/>
  <c r="G299" i="11"/>
  <c r="E299" i="11"/>
  <c r="C317" i="11"/>
  <c r="M5" i="6"/>
  <c r="N5" i="6" s="1"/>
  <c r="M6" i="6"/>
  <c r="N6" i="6" s="1"/>
  <c r="O6" i="6" s="1"/>
  <c r="K6" i="6"/>
  <c r="K5" i="6"/>
  <c r="G317" i="11" l="1"/>
  <c r="F239" i="11"/>
  <c r="F213" i="11"/>
  <c r="F172" i="11"/>
  <c r="F155" i="11"/>
  <c r="F151" i="11"/>
  <c r="F147" i="11"/>
  <c r="F143" i="11"/>
  <c r="F139" i="11"/>
  <c r="F126" i="11"/>
  <c r="F71" i="11"/>
  <c r="F40" i="11"/>
  <c r="F25" i="11"/>
  <c r="F109" i="11"/>
  <c r="F223" i="11"/>
  <c r="F183" i="11"/>
  <c r="F179" i="11"/>
  <c r="F123" i="11"/>
  <c r="G124" i="11"/>
  <c r="F91" i="11"/>
  <c r="F78" i="11"/>
  <c r="F64" i="11"/>
  <c r="F53" i="11"/>
  <c r="F17" i="11"/>
  <c r="F252" i="11"/>
  <c r="F231" i="11"/>
  <c r="F197" i="11"/>
  <c r="F160" i="11"/>
  <c r="F148" i="11"/>
  <c r="F140" i="11"/>
  <c r="G107" i="11"/>
  <c r="F116" i="11"/>
  <c r="F113" i="11"/>
  <c r="F104" i="11"/>
  <c r="F102" i="11"/>
  <c r="F100" i="11"/>
  <c r="F98" i="11"/>
  <c r="F93" i="11"/>
  <c r="F90" i="11"/>
  <c r="F89" i="11"/>
  <c r="F77" i="11"/>
  <c r="G69" i="11"/>
  <c r="F55" i="11"/>
  <c r="F43" i="11"/>
  <c r="F42" i="11"/>
  <c r="F30" i="11"/>
  <c r="F26" i="11"/>
  <c r="H299" i="11"/>
  <c r="F299" i="11"/>
  <c r="H293" i="11"/>
  <c r="F293" i="11"/>
  <c r="H289" i="11"/>
  <c r="F289" i="11"/>
  <c r="H285" i="11"/>
  <c r="F285" i="11"/>
  <c r="H281" i="11"/>
  <c r="F281" i="11"/>
  <c r="F313" i="11"/>
  <c r="H313" i="11"/>
  <c r="F309" i="11"/>
  <c r="H309" i="11"/>
  <c r="E317" i="11"/>
  <c r="G277" i="11"/>
  <c r="C220" i="11"/>
  <c r="C202" i="11" s="1"/>
  <c r="E221" i="11"/>
  <c r="G221" i="11"/>
  <c r="F315" i="11"/>
  <c r="H315" i="11"/>
  <c r="F275" i="11"/>
  <c r="H275" i="11"/>
  <c r="C271" i="11"/>
  <c r="G272" i="11"/>
  <c r="E272" i="11"/>
  <c r="G256" i="11"/>
  <c r="G240" i="11"/>
  <c r="G232" i="11"/>
  <c r="G218" i="11"/>
  <c r="G210" i="11"/>
  <c r="C169" i="11"/>
  <c r="E170" i="11"/>
  <c r="G170" i="11"/>
  <c r="E132" i="11"/>
  <c r="E131" i="11" s="1"/>
  <c r="E128" i="11"/>
  <c r="C127" i="11"/>
  <c r="E120" i="11"/>
  <c r="C119" i="11"/>
  <c r="C118" i="11" s="1"/>
  <c r="C254" i="11"/>
  <c r="G255" i="11"/>
  <c r="G254" i="11" s="1"/>
  <c r="E255" i="11"/>
  <c r="F236" i="11"/>
  <c r="F228" i="11"/>
  <c r="F214" i="11"/>
  <c r="F206" i="11"/>
  <c r="F198" i="11"/>
  <c r="F191" i="11"/>
  <c r="G187" i="11"/>
  <c r="G173" i="11"/>
  <c r="G159" i="11"/>
  <c r="G125" i="11"/>
  <c r="E125" i="11"/>
  <c r="E124" i="11" s="1"/>
  <c r="F124" i="11" s="1"/>
  <c r="B118" i="11"/>
  <c r="C95" i="11"/>
  <c r="G96" i="11"/>
  <c r="G95" i="11" s="1"/>
  <c r="E96" i="11"/>
  <c r="H108" i="11"/>
  <c r="E107" i="11"/>
  <c r="H107" i="11" s="1"/>
  <c r="F83" i="11"/>
  <c r="C75" i="11"/>
  <c r="G76" i="11"/>
  <c r="E76" i="11"/>
  <c r="G67" i="11"/>
  <c r="F63" i="11"/>
  <c r="G59" i="11"/>
  <c r="G35" i="11"/>
  <c r="G33" i="11" s="1"/>
  <c r="E35" i="11"/>
  <c r="C33" i="11"/>
  <c r="C23" i="11"/>
  <c r="G24" i="11"/>
  <c r="E24" i="11"/>
  <c r="F15" i="11"/>
  <c r="F264" i="11"/>
  <c r="F277" i="11"/>
  <c r="F273" i="11"/>
  <c r="H273" i="11"/>
  <c r="C302" i="11"/>
  <c r="G269" i="11"/>
  <c r="E269" i="11"/>
  <c r="F245" i="11"/>
  <c r="F235" i="11"/>
  <c r="F227" i="11"/>
  <c r="F217" i="11"/>
  <c r="F209" i="11"/>
  <c r="F205" i="11"/>
  <c r="F256" i="11"/>
  <c r="F249" i="11"/>
  <c r="F240" i="11"/>
  <c r="F232" i="11"/>
  <c r="F224" i="11"/>
  <c r="G224" i="11"/>
  <c r="F218" i="11"/>
  <c r="F210" i="11"/>
  <c r="E194" i="11"/>
  <c r="C193" i="11"/>
  <c r="F190" i="11"/>
  <c r="C176" i="11"/>
  <c r="E177" i="11"/>
  <c r="G177" i="11"/>
  <c r="G176" i="11" s="1"/>
  <c r="F162" i="11"/>
  <c r="C136" i="11"/>
  <c r="E137" i="11"/>
  <c r="G137" i="11"/>
  <c r="D118" i="11"/>
  <c r="D266" i="11" s="1"/>
  <c r="D304" i="11" s="1"/>
  <c r="D319" i="11" s="1"/>
  <c r="F311" i="11"/>
  <c r="H311" i="11"/>
  <c r="C247" i="11"/>
  <c r="G248" i="11"/>
  <c r="G247" i="11" s="1"/>
  <c r="E248" i="11"/>
  <c r="G236" i="11"/>
  <c r="G228" i="11"/>
  <c r="G214" i="11"/>
  <c r="G206" i="11"/>
  <c r="F199" i="11"/>
  <c r="G198" i="11"/>
  <c r="G194" i="11"/>
  <c r="G191" i="11"/>
  <c r="F187" i="11"/>
  <c r="C185" i="11"/>
  <c r="G186" i="11"/>
  <c r="G185" i="11" s="1"/>
  <c r="E186" i="11"/>
  <c r="F180" i="11"/>
  <c r="F173" i="11"/>
  <c r="F166" i="11"/>
  <c r="C164" i="11"/>
  <c r="G165" i="11"/>
  <c r="G164" i="11" s="1"/>
  <c r="E165" i="11"/>
  <c r="F159" i="11"/>
  <c r="C157" i="11"/>
  <c r="G158" i="11"/>
  <c r="G157" i="11" s="1"/>
  <c r="E158" i="11"/>
  <c r="F152" i="11"/>
  <c r="G148" i="11"/>
  <c r="F144" i="11"/>
  <c r="G140" i="11"/>
  <c r="F134" i="11"/>
  <c r="G132" i="11"/>
  <c r="G131" i="11" s="1"/>
  <c r="G128" i="11"/>
  <c r="G126" i="11"/>
  <c r="G120" i="11"/>
  <c r="C86" i="11"/>
  <c r="E87" i="11"/>
  <c r="G87" i="11"/>
  <c r="C80" i="11"/>
  <c r="E81" i="11"/>
  <c r="G81" i="11"/>
  <c r="F73" i="11"/>
  <c r="E70" i="11"/>
  <c r="C69" i="11"/>
  <c r="F66" i="11"/>
  <c r="F62" i="11"/>
  <c r="F21" i="11"/>
  <c r="F14" i="11"/>
  <c r="E11" i="11"/>
  <c r="C10" i="11"/>
  <c r="F111" i="11"/>
  <c r="F107" i="11" s="1"/>
  <c r="G90" i="11"/>
  <c r="G83" i="11"/>
  <c r="G77" i="11"/>
  <c r="F67" i="11"/>
  <c r="G63" i="11"/>
  <c r="F59" i="11"/>
  <c r="C57" i="11"/>
  <c r="G58" i="11"/>
  <c r="E58" i="11"/>
  <c r="F52" i="11"/>
  <c r="G51" i="11"/>
  <c r="G49" i="11" s="1"/>
  <c r="E51" i="11"/>
  <c r="C49" i="11"/>
  <c r="F45" i="11"/>
  <c r="G43" i="11"/>
  <c r="F39" i="11"/>
  <c r="C37" i="11"/>
  <c r="G38" i="11"/>
  <c r="G37" i="11" s="1"/>
  <c r="E38" i="11"/>
  <c r="F29" i="11"/>
  <c r="G25" i="11"/>
  <c r="G15" i="11"/>
  <c r="G10" i="11" s="1"/>
  <c r="B266" i="11"/>
  <c r="B304" i="11" s="1"/>
  <c r="B319" i="11" s="1"/>
  <c r="M7" i="6"/>
  <c r="B7" i="6" s="1"/>
  <c r="P6" i="6"/>
  <c r="O5" i="6"/>
  <c r="P5" i="6" s="1"/>
  <c r="Q5" i="6" s="1"/>
  <c r="R5" i="6" s="1"/>
  <c r="S5" i="6" s="1"/>
  <c r="T5" i="6" s="1"/>
  <c r="U5" i="6" s="1"/>
  <c r="N7" i="6"/>
  <c r="C7" i="6" s="1"/>
  <c r="G119" i="11" l="1"/>
  <c r="F317" i="11"/>
  <c r="H124" i="11"/>
  <c r="G271" i="11"/>
  <c r="G302" i="11" s="1"/>
  <c r="G193" i="11"/>
  <c r="G169" i="11"/>
  <c r="G127" i="11"/>
  <c r="G118" i="11" s="1"/>
  <c r="G86" i="11"/>
  <c r="G57" i="11"/>
  <c r="G23" i="11"/>
  <c r="H51" i="11"/>
  <c r="E49" i="11"/>
  <c r="H49" i="11" s="1"/>
  <c r="F51" i="11"/>
  <c r="F49" i="11" s="1"/>
  <c r="H11" i="11"/>
  <c r="E10" i="11"/>
  <c r="F11" i="11"/>
  <c r="F10" i="11" s="1"/>
  <c r="H81" i="11"/>
  <c r="E80" i="11"/>
  <c r="H80" i="11" s="1"/>
  <c r="F81" i="11"/>
  <c r="F80" i="11" s="1"/>
  <c r="H137" i="11"/>
  <c r="E136" i="11"/>
  <c r="H136" i="11" s="1"/>
  <c r="F137" i="11"/>
  <c r="F136" i="11" s="1"/>
  <c r="H177" i="11"/>
  <c r="E176" i="11"/>
  <c r="H176" i="11" s="1"/>
  <c r="F177" i="11"/>
  <c r="F176" i="11" s="1"/>
  <c r="H194" i="11"/>
  <c r="E193" i="11"/>
  <c r="H193" i="11" s="1"/>
  <c r="F194" i="11"/>
  <c r="F193" i="11" s="1"/>
  <c r="H269" i="11"/>
  <c r="F269" i="11"/>
  <c r="H76" i="11"/>
  <c r="E75" i="11"/>
  <c r="H75" i="11" s="1"/>
  <c r="F76" i="11"/>
  <c r="F75" i="11" s="1"/>
  <c r="H125" i="11"/>
  <c r="F125" i="11"/>
  <c r="G220" i="11"/>
  <c r="G202" i="11" s="1"/>
  <c r="H317" i="11"/>
  <c r="H38" i="11"/>
  <c r="E37" i="11"/>
  <c r="H37" i="11" s="1"/>
  <c r="F38" i="11"/>
  <c r="F37" i="11" s="1"/>
  <c r="H58" i="11"/>
  <c r="E57" i="11"/>
  <c r="H57" i="11" s="1"/>
  <c r="F58" i="11"/>
  <c r="F57" i="11" s="1"/>
  <c r="C266" i="11"/>
  <c r="C304" i="11" s="1"/>
  <c r="C319" i="11" s="1"/>
  <c r="H70" i="11"/>
  <c r="E69" i="11"/>
  <c r="H69" i="11" s="1"/>
  <c r="F70" i="11"/>
  <c r="F69" i="11" s="1"/>
  <c r="G80" i="11"/>
  <c r="H87" i="11"/>
  <c r="E86" i="11"/>
  <c r="H86" i="11" s="1"/>
  <c r="F87" i="11"/>
  <c r="F86" i="11" s="1"/>
  <c r="H158" i="11"/>
  <c r="E157" i="11"/>
  <c r="H157" i="11" s="1"/>
  <c r="F158" i="11"/>
  <c r="F157" i="11" s="1"/>
  <c r="H165" i="11"/>
  <c r="E164" i="11"/>
  <c r="H164" i="11" s="1"/>
  <c r="F165" i="11"/>
  <c r="F164" i="11" s="1"/>
  <c r="H186" i="11"/>
  <c r="E185" i="11"/>
  <c r="H185" i="11" s="1"/>
  <c r="F186" i="11"/>
  <c r="F185" i="11" s="1"/>
  <c r="H248" i="11"/>
  <c r="E247" i="11"/>
  <c r="H247" i="11" s="1"/>
  <c r="F248" i="11"/>
  <c r="F247" i="11" s="1"/>
  <c r="G136" i="11"/>
  <c r="H24" i="11"/>
  <c r="E23" i="11"/>
  <c r="H23" i="11" s="1"/>
  <c r="F24" i="11"/>
  <c r="F23" i="11" s="1"/>
  <c r="H35" i="11"/>
  <c r="E33" i="11"/>
  <c r="H33" i="11" s="1"/>
  <c r="F35" i="11"/>
  <c r="F33" i="11" s="1"/>
  <c r="G75" i="11"/>
  <c r="H96" i="11"/>
  <c r="E95" i="11"/>
  <c r="H95" i="11" s="1"/>
  <c r="F96" i="11"/>
  <c r="F95" i="11" s="1"/>
  <c r="H255" i="11"/>
  <c r="E254" i="11"/>
  <c r="H254" i="11" s="1"/>
  <c r="F255" i="11"/>
  <c r="F254" i="11" s="1"/>
  <c r="H120" i="11"/>
  <c r="E119" i="11"/>
  <c r="F120" i="11"/>
  <c r="F119" i="11" s="1"/>
  <c r="H128" i="11"/>
  <c r="F128" i="11"/>
  <c r="H132" i="11"/>
  <c r="H131" i="11" s="1"/>
  <c r="E127" i="11"/>
  <c r="H127" i="11" s="1"/>
  <c r="F132" i="11"/>
  <c r="F131" i="11" s="1"/>
  <c r="H170" i="11"/>
  <c r="E169" i="11"/>
  <c r="H169" i="11" s="1"/>
  <c r="F170" i="11"/>
  <c r="F169" i="11" s="1"/>
  <c r="H272" i="11"/>
  <c r="E271" i="11"/>
  <c r="H271" i="11" s="1"/>
  <c r="F272" i="11"/>
  <c r="F271" i="11" s="1"/>
  <c r="H221" i="11"/>
  <c r="E220" i="11"/>
  <c r="F221" i="11"/>
  <c r="F220" i="11" s="1"/>
  <c r="F202" i="11" s="1"/>
  <c r="O7" i="6"/>
  <c r="D7" i="6" s="1"/>
  <c r="P7" i="6"/>
  <c r="E7" i="6" s="1"/>
  <c r="Q6" i="6"/>
  <c r="E302" i="11" l="1"/>
  <c r="G266" i="11"/>
  <c r="G304" i="11" s="1"/>
  <c r="G319" i="11" s="1"/>
  <c r="H220" i="11"/>
  <c r="E202" i="11"/>
  <c r="H202" i="11" s="1"/>
  <c r="H302" i="11"/>
  <c r="F127" i="11"/>
  <c r="F118" i="11" s="1"/>
  <c r="F266" i="11" s="1"/>
  <c r="H119" i="11"/>
  <c r="E118" i="11"/>
  <c r="H118" i="11" s="1"/>
  <c r="F302" i="11"/>
  <c r="E266" i="11"/>
  <c r="H266" i="11" s="1"/>
  <c r="H10" i="11"/>
  <c r="R6" i="6"/>
  <c r="Q7" i="6"/>
  <c r="F7" i="6" s="1"/>
  <c r="F304" i="11" l="1"/>
  <c r="F319" i="11" s="1"/>
  <c r="E304" i="11"/>
  <c r="R7" i="6"/>
  <c r="G7" i="6" s="1"/>
  <c r="S6" i="6"/>
  <c r="H304" i="11" l="1"/>
  <c r="E319" i="11"/>
  <c r="H319" i="11" s="1"/>
  <c r="T6" i="6"/>
  <c r="S7" i="6"/>
  <c r="H7" i="6" s="1"/>
  <c r="U6" i="6" l="1"/>
  <c r="U7" i="6" s="1"/>
  <c r="J7" i="6" s="1"/>
  <c r="T7" i="6"/>
  <c r="I7" i="6" s="1"/>
</calcChain>
</file>

<file path=xl/sharedStrings.xml><?xml version="1.0" encoding="utf-8"?>
<sst xmlns="http://schemas.openxmlformats.org/spreadsheetml/2006/main" count="386" uniqueCount="352">
  <si>
    <t>All Departments</t>
  </si>
  <si>
    <t>in millions</t>
  </si>
  <si>
    <t>CUMULATIVE</t>
  </si>
  <si>
    <t>JAN</t>
  </si>
  <si>
    <t>FEB</t>
  </si>
  <si>
    <t>MAR</t>
  </si>
  <si>
    <t>APR</t>
  </si>
  <si>
    <t>Monthly NCA Credited</t>
  </si>
  <si>
    <t>Monthly NCA Utilized</t>
  </si>
  <si>
    <t>MAY</t>
  </si>
  <si>
    <t>JUNE</t>
  </si>
  <si>
    <t>JULY</t>
  </si>
  <si>
    <t>NCA UtiIized / NCAs Credited - Cumulative</t>
  </si>
  <si>
    <t>AUGUST</t>
  </si>
  <si>
    <t>SEPTEMBER</t>
  </si>
  <si>
    <t>AS OF SEPTEMBER</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</si>
  <si>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</si>
  <si>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</si>
  <si>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</si>
  <si>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</si>
  <si>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</si>
  <si>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</si>
  <si>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</si>
  <si>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</si>
  <si>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</si>
  <si>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Q3</t>
  </si>
  <si>
    <t>TOTAL</t>
  </si>
  <si>
    <t>DEPARTMENTS</t>
  </si>
  <si>
    <t>Congress of the Philippines</t>
  </si>
  <si>
    <t>Office of the President</t>
  </si>
  <si>
    <t>Office of the Vice-President</t>
  </si>
  <si>
    <t>Department of Agrarian Reform</t>
  </si>
  <si>
    <t>Department of Agriculture</t>
  </si>
  <si>
    <r>
      <t>Department of Budget and Management</t>
    </r>
    <r>
      <rPr>
        <vertAlign val="superscript"/>
        <sz val="10"/>
        <rFont val="Arial"/>
        <family val="2"/>
      </rPr>
      <t>/6</t>
    </r>
  </si>
  <si>
    <t>Department of Education</t>
  </si>
  <si>
    <t>State Universities and Colleges</t>
  </si>
  <si>
    <t>Department of Energy</t>
  </si>
  <si>
    <t>Department of Environment and Natural Resources</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</si>
  <si>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</si>
  <si>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</si>
  <si>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</si>
  <si>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</si>
  <si>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</si>
  <si>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</si>
  <si>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</si>
  <si>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</si>
  <si>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</si>
  <si>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</si>
  <si>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</si>
  <si>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</si>
  <si>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</si>
  <si>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Presidential Communications Operations Office</t>
  </si>
  <si>
    <t>Other Executive Offices</t>
  </si>
  <si>
    <t>Autonomous Region in Muslim Mindanao</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</si>
  <si>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</si>
  <si>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</si>
  <si>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</si>
  <si>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</si>
  <si>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</si>
  <si>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</si>
  <si>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</si>
  <si>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</si>
  <si>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</si>
  <si>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r>
      <t xml:space="preserve">     Owned and Controlled Corporations</t>
    </r>
    <r>
      <rPr>
        <vertAlign val="superscript"/>
        <sz val="10"/>
        <rFont val="Arial"/>
        <family val="2"/>
      </rPr>
      <t>/7</t>
    </r>
  </si>
  <si>
    <r>
      <t>Allotment to Local Government Units</t>
    </r>
    <r>
      <rPr>
        <vertAlign val="superscript"/>
        <sz val="10"/>
        <rFont val="Arial"/>
        <family val="2"/>
      </rPr>
      <t>/8</t>
    </r>
  </si>
  <si>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</si>
  <si>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</si>
  <si>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</si>
  <si>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</si>
  <si>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</si>
  <si>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</si>
  <si>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</si>
  <si>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</si>
  <si>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</si>
  <si>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</si>
  <si>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</si>
  <si>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</si>
  <si>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</si>
  <si>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t>/8</t>
  </si>
  <si>
    <t>ALGU: inclusive of IRA, special shares for LGUs, MMDA and other transfers to LGUs</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</si>
  <si>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</si>
  <si>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</si>
  <si>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</si>
  <si>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</si>
  <si>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</si>
  <si>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</si>
  <si>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</si>
  <si>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</si>
  <si>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</si>
  <si>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</si>
  <si>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</si>
  <si>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</si>
  <si>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</si>
  <si>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</si>
  <si>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</si>
  <si>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</si>
  <si>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</si>
  <si>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</si>
  <si>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</si>
  <si>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 xml:space="preserve">   OSEC</t>
  </si>
  <si>
    <t>DA</t>
  </si>
  <si>
    <t xml:space="preserve">   ACPC</t>
  </si>
  <si>
    <t xml:space="preserve">   BFAR</t>
  </si>
  <si>
    <t xml:space="preserve">   FDA</t>
  </si>
  <si>
    <t xml:space="preserve">   NMIS</t>
  </si>
  <si>
    <t xml:space="preserve">   PCC</t>
  </si>
  <si>
    <t xml:space="preserve">   PHILMECH</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</si>
  <si>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</si>
  <si>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</si>
  <si>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</si>
  <si>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</si>
  <si>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</si>
  <si>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</si>
  <si>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</si>
  <si>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</si>
  <si>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</si>
  <si>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ECCDC</t>
  </si>
  <si>
    <t xml:space="preserve">  PHSA</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</si>
  <si>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</si>
  <si>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</si>
  <si>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</si>
  <si>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</si>
  <si>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</si>
  <si>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</si>
  <si>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</si>
  <si>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</si>
  <si>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</si>
  <si>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</si>
  <si>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</si>
  <si>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</si>
  <si>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</si>
  <si>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</si>
  <si>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</si>
  <si>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</si>
  <si>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</si>
  <si>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</si>
  <si>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</si>
  <si>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</si>
  <si>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</si>
  <si>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</si>
  <si>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</si>
  <si>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</si>
  <si>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</si>
  <si>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</si>
  <si>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</si>
  <si>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</si>
  <si>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</si>
  <si>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</si>
  <si>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</si>
  <si>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</si>
  <si>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</si>
  <si>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</si>
  <si>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</si>
  <si>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</si>
  <si>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</si>
  <si>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</si>
  <si>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</si>
  <si>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</si>
  <si>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</si>
  <si>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</si>
  <si>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</si>
  <si>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</si>
  <si>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</si>
  <si>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</si>
  <si>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</si>
  <si>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</si>
  <si>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</si>
  <si>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</si>
  <si>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POEA</t>
  </si>
  <si>
    <t xml:space="preserve">   PRC</t>
  </si>
  <si>
    <t xml:space="preserve">   TESDA</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</si>
  <si>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</si>
  <si>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</si>
  <si>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</si>
  <si>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</si>
  <si>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</si>
  <si>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</si>
  <si>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</si>
  <si>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</si>
  <si>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</si>
  <si>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</si>
  <si>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</si>
  <si>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</si>
  <si>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</si>
  <si>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</si>
  <si>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</si>
  <si>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</si>
  <si>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</si>
  <si>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</si>
  <si>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</si>
  <si>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</si>
  <si>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</si>
  <si>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</si>
  <si>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</si>
  <si>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</si>
  <si>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</si>
  <si>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</si>
  <si>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</si>
  <si>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</si>
  <si>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</si>
  <si>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</si>
  <si>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</si>
  <si>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</si>
  <si>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</si>
  <si>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</si>
  <si>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</si>
  <si>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</si>
  <si>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</si>
  <si>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NYC</t>
  </si>
  <si>
    <t xml:space="preserve">   JJWC</t>
  </si>
  <si>
    <t>DOT</t>
  </si>
  <si>
    <t xml:space="preserve">    IA</t>
  </si>
  <si>
    <t xml:space="preserve">    NPDC</t>
  </si>
  <si>
    <t xml:space="preserve"> </t>
  </si>
  <si>
    <t>DTI</t>
  </si>
  <si>
    <t xml:space="preserve">    BOI</t>
  </si>
  <si>
    <t xml:space="preserve">    CIAP</t>
  </si>
  <si>
    <t xml:space="preserve">    PTTC</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</si>
  <si>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</si>
  <si>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</si>
  <si>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</si>
  <si>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</si>
  <si>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</si>
  <si>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</si>
  <si>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</si>
  <si>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</si>
  <si>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</si>
  <si>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</si>
  <si>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</si>
  <si>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</si>
  <si>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</si>
  <si>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</si>
  <si>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</si>
  <si>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</si>
  <si>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</si>
  <si>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</si>
  <si>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</si>
  <si>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</si>
  <si>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</si>
  <si>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</si>
  <si>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</si>
  <si>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</si>
  <si>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</si>
  <si>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</si>
  <si>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</si>
  <si>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</si>
  <si>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FPA</t>
  </si>
  <si>
    <t xml:space="preserve">    FDCP</t>
  </si>
  <si>
    <t xml:space="preserve">    GAB</t>
  </si>
  <si>
    <t xml:space="preserve">    GCGOCC</t>
  </si>
  <si>
    <t xml:space="preserve">    HLURB</t>
  </si>
  <si>
    <t xml:space="preserve">    HUDCC</t>
  </si>
  <si>
    <t xml:space="preserve">    MDA</t>
  </si>
  <si>
    <t xml:space="preserve">    MTRCB</t>
  </si>
  <si>
    <t xml:space="preserve">    NAPC</t>
  </si>
  <si>
    <t xml:space="preserve">    NCCA</t>
  </si>
  <si>
    <t xml:space="preserve">     NLP</t>
  </si>
  <si>
    <t xml:space="preserve">     NAP (RMAO) </t>
  </si>
  <si>
    <t xml:space="preserve">   NCIP</t>
  </si>
  <si>
    <t xml:space="preserve">   NCMF (OMA)</t>
  </si>
  <si>
    <t xml:space="preserve">   NICA</t>
  </si>
  <si>
    <t xml:space="preserve">   NSC  </t>
  </si>
  <si>
    <t xml:space="preserve">   OPAPP</t>
  </si>
  <si>
    <t xml:space="preserve">   OMB (VRB)</t>
  </si>
  <si>
    <t xml:space="preserve">   PRRC</t>
  </si>
  <si>
    <t xml:space="preserve">   PCW (NCRFW)</t>
  </si>
  <si>
    <t xml:space="preserve">   PDEA</t>
  </si>
  <si>
    <t xml:space="preserve">   PHILRACOM</t>
  </si>
  <si>
    <t xml:space="preserve">   PSC  </t>
  </si>
  <si>
    <t xml:space="preserve">   PCUP</t>
  </si>
  <si>
    <t xml:space="preserve">   PLLO</t>
  </si>
  <si>
    <t xml:space="preserve">   PMS</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</si>
  <si>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</si>
  <si>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</si>
  <si>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</si>
  <si>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</si>
  <si>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</si>
  <si>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</si>
  <si>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</si>
  <si>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</si>
  <si>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</si>
  <si>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</si>
  <si>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</si>
  <si>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</si>
  <si>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</si>
  <si>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</si>
  <si>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</si>
  <si>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</si>
  <si>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</si>
  <si>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</si>
  <si>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Spec. Shares </t>
  </si>
  <si>
    <t xml:space="preserve">    BODBF</t>
  </si>
  <si>
    <t xml:space="preserve">    LGSF (FSLGU)</t>
  </si>
  <si>
    <t>Shares of LGUs in the Proceeds of Fire Code Fees</t>
  </si>
  <si>
    <t xml:space="preserve">    o.w. MMDA (Fund 101)</t>
  </si>
  <si>
    <t xml:space="preserve">    ARF</t>
  </si>
  <si>
    <t>National Disaster Risk Reduction Management Fund (CALF)</t>
  </si>
  <si>
    <t>CF</t>
  </si>
  <si>
    <t>DepEd-School Building Program</t>
  </si>
  <si>
    <t>ICF</t>
  </si>
  <si>
    <t>MPBF</t>
  </si>
  <si>
    <t>Feasibility Studies Fund</t>
  </si>
  <si>
    <t xml:space="preserve">Rehabilitation and Reconstruction Fund </t>
  </si>
  <si>
    <t>PGF*</t>
  </si>
  <si>
    <t>PDAF</t>
  </si>
  <si>
    <t>E-Government Fund (inclusive of DigEFund)</t>
  </si>
  <si>
    <t>Sub-Total, SPFs</t>
  </si>
  <si>
    <t xml:space="preserve">     TOTAL (Departments &amp; SPFs)</t>
  </si>
  <si>
    <t>AUTOMATIC</t>
  </si>
  <si>
    <t>APPROPRIATION</t>
  </si>
  <si>
    <t>Interest Payments</t>
  </si>
  <si>
    <t>IRA</t>
  </si>
  <si>
    <t>Net Lending</t>
  </si>
  <si>
    <t>RLIP</t>
  </si>
  <si>
    <t>Tax Refund</t>
  </si>
  <si>
    <t>Special Account</t>
  </si>
  <si>
    <t>Grant Proceeds</t>
  </si>
  <si>
    <t>Pension</t>
  </si>
  <si>
    <t>Tax Expenditures Fund</t>
  </si>
  <si>
    <t>Sub-Total, Automatic Appropriation</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</si>
  <si>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</si>
  <si>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</si>
  <si>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</si>
  <si>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</si>
  <si>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</si>
  <si>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</si>
  <si>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</si>
  <si>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</si>
  <si>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DICT</t>
  </si>
  <si>
    <t xml:space="preserve">  CICC</t>
  </si>
  <si>
    <t xml:space="preserve">  NPC</t>
  </si>
  <si>
    <t xml:space="preserve">  NTC</t>
  </si>
  <si>
    <t xml:space="preserve">   OWWA</t>
  </si>
  <si>
    <t xml:space="preserve">    PCAANRRD </t>
  </si>
  <si>
    <t xml:space="preserve">    PCIEETRD </t>
  </si>
  <si>
    <t>DOTr</t>
  </si>
  <si>
    <t xml:space="preserve">    CDA</t>
  </si>
  <si>
    <t xml:space="preserve">     NCCA-Proper</t>
  </si>
  <si>
    <t xml:space="preserve">     NHCP (NHI)</t>
  </si>
  <si>
    <t>ARMM</t>
  </si>
  <si>
    <t>NCAs CREDITED VS NCA UTILIZATION, JANUARY-SEPTEMBER 2018</t>
  </si>
  <si>
    <t>STATUS OF NCA UTILIZATION (Net Trust and Working Fund), as of September 30, 2018</t>
  </si>
  <si>
    <t xml:space="preserve">    DCP</t>
  </si>
  <si>
    <t xml:space="preserve">    PSRTI</t>
  </si>
  <si>
    <t xml:space="preserve">    LGUs</t>
  </si>
  <si>
    <t>AS OF SEPTEMBER 30, 2018</t>
  </si>
  <si>
    <t>Source: Report of MDS-Government Servicing Banks as of September 2018</t>
  </si>
  <si>
    <t xml:space="preserve">DBM: inclusive of grants </t>
  </si>
  <si>
    <t xml:space="preserve">As of end
Q3    </t>
  </si>
  <si>
    <t xml:space="preserve">Department of Transportation </t>
  </si>
  <si>
    <t>Department of Information and Communications Technology</t>
  </si>
  <si>
    <t>NCAs UTILIZED /2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</si>
</sst>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0_);_(* \(#,##0.0\);_(* &quot;-&quot;??_);_(@_)"/>
    <numFmt numFmtId="165" formatCode="_(* #,##0_);_(* \(#,##0\);_(* &quot;-&quot;??_);_(@_)"/>
  </numFmts>
  <fonts count="40"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43" fontId="15" fillId="0" borderId="0" applyFont="0" applyFill="0" applyBorder="0" applyAlignment="0" applyProtection="0"/>
    <xf numFmtId="0" fontId="1" fillId="0" borderId="0"/>
    <xf numFmtId="0" fontId="15" fillId="0" borderId="0"/>
  </cellStyleXfs>
  <cellXfs count="130">
    <xf numFmtId="0" fontId="0" fillId="0" borderId="0" xfId="0"/>
    <xf numFmtId="0" fontId="0" fillId="0" borderId="0" xfId="0" applyAlignment="1">
      <alignment horizontal="center"/>
    </xf>
    <xf numFmtId="41" fontId="0" fillId="0" borderId="0" xfId="0" applyNumberFormat="1"/>
    <xf numFmtId="164" fontId="0" fillId="0" borderId="0" xfId="0" applyNumberFormat="1"/>
    <xf numFmtId="165" fontId="0" fillId="0" borderId="0" xfId="0" applyNumberFormat="1"/>
    <xf numFmtId="0" fontId="15" fillId="0" borderId="0" xfId="0" applyNumberFormat="1" applyFont="1" applyAlignment="1"/>
    <xf numFmtId="0" fontId="15" fillId="0" borderId="0" xfId="0" applyNumberFormat="1" applyFont="1"/>
    <xf numFmtId="0" fontId="15" fillId="0" borderId="0" xfId="0" applyFont="1"/>
    <xf numFmtId="0" fontId="15" fillId="0" borderId="0" xfId="0" applyFont="1" applyAlignment="1">
      <alignment horizontal="center" wrapText="1"/>
    </xf>
    <xf numFmtId="0" fontId="15" fillId="0" borderId="0" xfId="0" applyNumberFormat="1" applyFont="1" applyAlignment="1">
      <alignment horizontal="center"/>
    </xf>
    <xf numFmtId="41" fontId="15" fillId="0" borderId="0" xfId="0" applyNumberFormat="1" applyFont="1"/>
    <xf numFmtId="43" fontId="15" fillId="0" borderId="0" xfId="0" applyNumberFormat="1" applyFont="1"/>
    <xf numFmtId="0" fontId="22" fillId="0" borderId="0" xfId="0" applyNumberFormat="1" applyFont="1"/>
    <xf numFmtId="41" fontId="22" fillId="0" borderId="0" xfId="0" applyNumberFormat="1" applyFont="1"/>
    <xf numFmtId="0" fontId="22" fillId="0" borderId="0" xfId="0" applyFont="1"/>
    <xf numFmtId="41" fontId="25" fillId="0" borderId="0" xfId="0" applyNumberFormat="1" applyFont="1"/>
    <xf numFmtId="0" fontId="15" fillId="0" borderId="0" xfId="43" applyNumberFormat="1" applyFont="1"/>
    <xf numFmtId="0" fontId="15" fillId="0" borderId="0" xfId="0" applyNumberFormat="1" applyFont="1" applyFill="1"/>
    <xf numFmtId="0" fontId="15" fillId="0" borderId="0" xfId="0" applyNumberFormat="1" applyFont="1" applyAlignment="1">
      <alignment wrapText="1"/>
    </xf>
    <xf numFmtId="0" fontId="15" fillId="0" borderId="11" xfId="0" applyNumberFormat="1" applyFont="1" applyBorder="1"/>
    <xf numFmtId="41" fontId="15" fillId="0" borderId="11" xfId="0" applyNumberFormat="1" applyFont="1" applyBorder="1"/>
    <xf numFmtId="0" fontId="15" fillId="0" borderId="11" xfId="0" applyFont="1" applyBorder="1"/>
    <xf numFmtId="0" fontId="15" fillId="0" borderId="0" xfId="0" applyNumberFormat="1" applyFont="1" applyBorder="1"/>
    <xf numFmtId="41" fontId="15" fillId="0" borderId="0" xfId="0" applyNumberFormat="1" applyFont="1" applyBorder="1"/>
    <xf numFmtId="0" fontId="15" fillId="0" borderId="0" xfId="0" applyFont="1" applyBorder="1"/>
    <xf numFmtId="0" fontId="15" fillId="0" borderId="0" xfId="0" applyNumberFormat="1" applyFont="1" applyBorder="1" applyAlignment="1"/>
    <xf numFmtId="0" fontId="26" fillId="24" borderId="0" xfId="0" applyFont="1" applyFill="1" applyAlignment="1"/>
    <xf numFmtId="0" fontId="27" fillId="24" borderId="0" xfId="0" applyFont="1" applyFill="1"/>
    <xf numFmtId="165" fontId="27" fillId="24" borderId="0" xfId="43" applyNumberFormat="1" applyFont="1" applyFill="1" applyBorder="1"/>
    <xf numFmtId="0" fontId="27" fillId="0" borderId="0" xfId="0" applyFont="1" applyFill="1"/>
    <xf numFmtId="0" fontId="28" fillId="24" borderId="0" xfId="0" applyFont="1" applyFill="1" applyBorder="1" applyAlignment="1">
      <alignment horizontal="left"/>
    </xf>
    <xf numFmtId="41" fontId="27" fillId="24" borderId="0" xfId="0" applyNumberFormat="1" applyFont="1" applyFill="1" applyBorder="1" applyAlignment="1">
      <alignment horizontal="left"/>
    </xf>
    <xf numFmtId="0" fontId="27" fillId="0" borderId="0" xfId="0" applyFont="1" applyFill="1" applyBorder="1"/>
    <xf numFmtId="0" fontId="29" fillId="24" borderId="0" xfId="0" applyFont="1" applyFill="1" applyBorder="1" applyAlignment="1">
      <alignment horizontal="left"/>
    </xf>
    <xf numFmtId="41" fontId="27" fillId="24" borderId="0" xfId="0" applyNumberFormat="1" applyFont="1" applyFill="1"/>
    <xf numFmtId="0" fontId="29" fillId="24" borderId="0" xfId="0" applyFont="1" applyFill="1" applyBorder="1"/>
    <xf numFmtId="41" fontId="27" fillId="24" borderId="0" xfId="0" applyNumberFormat="1" applyFont="1" applyFill="1" applyBorder="1"/>
    <xf numFmtId="165" fontId="29" fillId="25" borderId="12" xfId="43" applyNumberFormat="1" applyFont="1" applyFill="1" applyBorder="1" applyAlignment="1"/>
    <xf numFmtId="165" fontId="29" fillId="25" borderId="14" xfId="43" applyNumberFormat="1" applyFont="1" applyFill="1" applyBorder="1" applyAlignment="1"/>
    <xf numFmtId="0" fontId="29" fillId="25" borderId="10" xfId="0" applyFont="1" applyFill="1" applyBorder="1" applyAlignment="1">
      <alignment horizontal="center" vertical="center" wrapText="1"/>
    </xf>
    <xf numFmtId="0" fontId="29" fillId="0" borderId="0" xfId="0" applyFont="1" applyAlignment="1">
      <alignment horizontal="center"/>
    </xf>
    <xf numFmtId="165" fontId="27" fillId="0" borderId="0" xfId="43" applyNumberFormat="1" applyFont="1" applyBorder="1"/>
    <xf numFmtId="0" fontId="27" fillId="0" borderId="0" xfId="0" applyFont="1"/>
    <xf numFmtId="0" fontId="29" fillId="0" borderId="0" xfId="0" applyFont="1" applyAlignment="1">
      <alignment horizontal="left"/>
    </xf>
    <xf numFmtId="0" fontId="35" fillId="0" borderId="0" xfId="0" applyFont="1" applyAlignment="1">
      <alignment horizontal="left" indent="1"/>
    </xf>
    <xf numFmtId="165" fontId="36" fillId="0" borderId="11" xfId="43" applyNumberFormat="1" applyFont="1" applyBorder="1" applyAlignment="1">
      <alignment horizontal="right"/>
    </xf>
    <xf numFmtId="165" fontId="37" fillId="0" borderId="0" xfId="43" applyNumberFormat="1" applyFont="1" applyBorder="1" applyAlignment="1"/>
    <xf numFmtId="0" fontId="27" fillId="0" borderId="0" xfId="0" applyFont="1" applyAlignment="1">
      <alignment horizontal="left" indent="1"/>
    </xf>
    <xf numFmtId="165" fontId="36" fillId="0" borderId="0" xfId="43" applyNumberFormat="1" applyFont="1"/>
    <xf numFmtId="165" fontId="37" fillId="0" borderId="0" xfId="43" applyNumberFormat="1" applyFont="1" applyAlignment="1"/>
    <xf numFmtId="0" fontId="27" fillId="0" borderId="0" xfId="0" applyFont="1" applyAlignment="1" applyProtection="1">
      <alignment horizontal="left" indent="1"/>
      <protection locked="0"/>
    </xf>
    <xf numFmtId="165" fontId="36" fillId="0" borderId="0" xfId="43" applyNumberFormat="1" applyFont="1" applyBorder="1"/>
    <xf numFmtId="165" fontId="36" fillId="0" borderId="11" xfId="43" applyNumberFormat="1" applyFont="1" applyBorder="1"/>
    <xf numFmtId="165" fontId="36" fillId="0" borderId="0" xfId="43" applyNumberFormat="1" applyFont="1" applyFill="1" applyBorder="1"/>
    <xf numFmtId="165" fontId="36" fillId="0" borderId="0" xfId="43" applyNumberFormat="1" applyFont="1" applyFill="1"/>
    <xf numFmtId="165" fontId="27" fillId="0" borderId="0" xfId="0" applyNumberFormat="1" applyFont="1"/>
    <xf numFmtId="0" fontId="27" fillId="0" borderId="0" xfId="0" quotePrefix="1" applyFont="1" applyAlignment="1">
      <alignment horizontal="left" indent="1"/>
    </xf>
    <xf numFmtId="0" fontId="38" fillId="0" borderId="0" xfId="0" applyFont="1" applyAlignment="1">
      <alignment horizontal="left" indent="1"/>
    </xf>
    <xf numFmtId="37" fontId="36" fillId="0" borderId="11" xfId="43" applyNumberFormat="1" applyFont="1" applyBorder="1" applyAlignment="1">
      <alignment horizontal="right"/>
    </xf>
    <xf numFmtId="0" fontId="27" fillId="0" borderId="0" xfId="0" applyFont="1" applyAlignment="1">
      <alignment horizontal="left" wrapText="1" indent="2"/>
    </xf>
    <xf numFmtId="0" fontId="27" fillId="0" borderId="0" xfId="0" applyFont="1" applyAlignment="1">
      <alignment horizontal="left" indent="3"/>
    </xf>
    <xf numFmtId="0" fontId="27" fillId="0" borderId="0" xfId="0" applyFont="1" applyAlignment="1">
      <alignment horizontal="left" indent="2"/>
    </xf>
    <xf numFmtId="0" fontId="27" fillId="0" borderId="0" xfId="0" applyFont="1" applyAlignment="1">
      <alignment horizontal="left" wrapText="1" indent="3"/>
    </xf>
    <xf numFmtId="37" fontId="37" fillId="0" borderId="0" xfId="43" applyNumberFormat="1" applyFont="1" applyAlignment="1"/>
    <xf numFmtId="0" fontId="27" fillId="0" borderId="0" xfId="0" applyFont="1" applyFill="1" applyAlignment="1">
      <alignment horizontal="left" indent="1"/>
    </xf>
    <xf numFmtId="165" fontId="36" fillId="0" borderId="20" xfId="43" applyNumberFormat="1" applyFont="1" applyBorder="1"/>
    <xf numFmtId="0" fontId="29" fillId="0" borderId="0" xfId="0" applyFont="1" applyAlignment="1">
      <alignment horizontal="left" indent="1"/>
    </xf>
    <xf numFmtId="165" fontId="37" fillId="0" borderId="0" xfId="43" applyNumberFormat="1" applyFont="1" applyFill="1" applyAlignment="1"/>
    <xf numFmtId="0" fontId="27" fillId="26" borderId="0" xfId="0" applyFont="1" applyFill="1" applyAlignment="1">
      <alignment horizontal="left" indent="1"/>
    </xf>
    <xf numFmtId="165" fontId="36" fillId="26" borderId="0" xfId="43" applyNumberFormat="1" applyFont="1" applyFill="1"/>
    <xf numFmtId="41" fontId="37" fillId="26" borderId="0" xfId="43" applyNumberFormat="1" applyFont="1" applyFill="1" applyAlignment="1"/>
    <xf numFmtId="165" fontId="37" fillId="26" borderId="0" xfId="43" applyNumberFormat="1" applyFont="1" applyFill="1" applyAlignment="1"/>
    <xf numFmtId="0" fontId="27" fillId="0" borderId="0" xfId="0" applyFont="1" applyAlignment="1">
      <alignment horizontal="left" wrapText="1" indent="1"/>
    </xf>
    <xf numFmtId="165" fontId="37" fillId="0" borderId="11" xfId="43" applyNumberFormat="1" applyFont="1" applyBorder="1" applyAlignment="1"/>
    <xf numFmtId="0" fontId="29" fillId="0" borderId="0" xfId="0" applyFont="1" applyAlignment="1">
      <alignment horizontal="left" wrapText="1" indent="1"/>
    </xf>
    <xf numFmtId="0" fontId="29" fillId="0" borderId="0" xfId="0" applyFont="1" applyFill="1"/>
    <xf numFmtId="0" fontId="38" fillId="0" borderId="0" xfId="0" applyFont="1" applyBorder="1"/>
    <xf numFmtId="0" fontId="27" fillId="0" borderId="0" xfId="0" applyFont="1" applyBorder="1"/>
    <xf numFmtId="165" fontId="37" fillId="0" borderId="0" xfId="43" applyNumberFormat="1" applyFont="1" applyFill="1" applyBorder="1" applyAlignment="1"/>
    <xf numFmtId="0" fontId="15" fillId="0" borderId="0" xfId="45" applyFont="1" applyFill="1" applyAlignment="1">
      <alignment horizontal="left" indent="2"/>
    </xf>
    <xf numFmtId="37" fontId="36" fillId="0" borderId="20" xfId="43" applyNumberFormat="1" applyFont="1" applyBorder="1"/>
    <xf numFmtId="37" fontId="36" fillId="0" borderId="11" xfId="43" applyNumberFormat="1" applyFont="1" applyBorder="1"/>
    <xf numFmtId="0" fontId="15" fillId="0" borderId="10" xfId="0" applyFont="1" applyBorder="1" applyAlignment="1">
      <alignment horizontal="center" wrapText="1"/>
    </xf>
    <xf numFmtId="165" fontId="27" fillId="27" borderId="0" xfId="43" applyNumberFormat="1" applyFont="1" applyFill="1" applyBorder="1"/>
    <xf numFmtId="0" fontId="27" fillId="27" borderId="0" xfId="0" applyFont="1" applyFill="1"/>
    <xf numFmtId="41" fontId="27" fillId="27" borderId="0" xfId="0" applyNumberFormat="1" applyFont="1" applyFill="1" applyBorder="1" applyAlignment="1">
      <alignment horizontal="left"/>
    </xf>
    <xf numFmtId="0" fontId="27" fillId="27" borderId="0" xfId="0" applyFont="1" applyFill="1" applyBorder="1"/>
    <xf numFmtId="41" fontId="27" fillId="27" borderId="0" xfId="0" applyNumberFormat="1" applyFont="1" applyFill="1"/>
    <xf numFmtId="41" fontId="27" fillId="27" borderId="0" xfId="0" applyNumberFormat="1" applyFont="1" applyFill="1" applyBorder="1"/>
    <xf numFmtId="37" fontId="36" fillId="0" borderId="20" xfId="43" applyNumberFormat="1" applyFont="1" applyFill="1" applyBorder="1"/>
    <xf numFmtId="37" fontId="36" fillId="0" borderId="11" xfId="43" applyNumberFormat="1" applyFont="1" applyFill="1" applyBorder="1"/>
    <xf numFmtId="165" fontId="36" fillId="0" borderId="11" xfId="43" applyNumberFormat="1" applyFont="1" applyFill="1" applyBorder="1"/>
    <xf numFmtId="165" fontId="36" fillId="0" borderId="0" xfId="43" applyNumberFormat="1" applyFont="1" applyBorder="1" applyAlignment="1"/>
    <xf numFmtId="165" fontId="36" fillId="0" borderId="11" xfId="43" applyNumberFormat="1" applyFont="1" applyFill="1" applyBorder="1" applyAlignment="1">
      <alignment horizontal="right" vertical="top"/>
    </xf>
    <xf numFmtId="165" fontId="36" fillId="0" borderId="11" xfId="43" applyNumberFormat="1" applyFont="1" applyBorder="1" applyAlignment="1">
      <alignment horizontal="right" vertical="top"/>
    </xf>
    <xf numFmtId="0" fontId="27" fillId="0" borderId="0" xfId="0" applyFont="1" applyAlignment="1"/>
    <xf numFmtId="0" fontId="29" fillId="0" borderId="0" xfId="0" applyFont="1" applyAlignment="1">
      <alignment vertical="top" wrapText="1"/>
    </xf>
    <xf numFmtId="0" fontId="27" fillId="26" borderId="0" xfId="0" applyFont="1" applyFill="1" applyAlignment="1">
      <alignment horizontal="left"/>
    </xf>
    <xf numFmtId="0" fontId="27" fillId="26" borderId="0" xfId="0" applyFont="1" applyFill="1" applyAlignment="1">
      <alignment horizontal="left" wrapText="1"/>
    </xf>
    <xf numFmtId="0" fontId="27" fillId="0" borderId="0" xfId="0" applyFont="1" applyAlignment="1">
      <alignment horizontal="left"/>
    </xf>
    <xf numFmtId="165" fontId="36" fillId="0" borderId="20" xfId="43" applyNumberFormat="1" applyFont="1" applyBorder="1" applyAlignment="1">
      <alignment horizontal="right" vertical="top"/>
    </xf>
    <xf numFmtId="0" fontId="27" fillId="0" borderId="0" xfId="0" applyFont="1" applyFill="1" applyAlignment="1">
      <alignment horizontal="left"/>
    </xf>
    <xf numFmtId="0" fontId="29" fillId="0" borderId="0" xfId="0" applyFont="1" applyAlignment="1">
      <alignment horizontal="left" vertical="top"/>
    </xf>
    <xf numFmtId="165" fontId="26" fillId="0" borderId="21" xfId="0" applyNumberFormat="1" applyFont="1" applyBorder="1"/>
    <xf numFmtId="165" fontId="39" fillId="0" borderId="21" xfId="0" applyNumberFormat="1" applyFont="1" applyBorder="1"/>
    <xf numFmtId="0" fontId="27" fillId="0" borderId="0" xfId="0" applyFont="1" applyBorder="1" applyAlignment="1"/>
    <xf numFmtId="0" fontId="38" fillId="0" borderId="0" xfId="0" applyFont="1" applyBorder="1" applyAlignment="1"/>
    <xf numFmtId="165" fontId="23" fillId="0" borderId="0" xfId="0" applyNumberFormat="1" applyFont="1"/>
    <xf numFmtId="165" fontId="24" fillId="0" borderId="0" xfId="0" applyNumberFormat="1" applyFont="1"/>
    <xf numFmtId="0" fontId="15" fillId="0" borderId="10" xfId="0" applyNumberFormat="1" applyFont="1" applyBorder="1" applyAlignment="1">
      <alignment horizontal="center" wrapText="1"/>
    </xf>
    <xf numFmtId="0" fontId="15" fillId="0" borderId="10" xfId="0" applyFont="1" applyBorder="1" applyAlignment="1">
      <alignment horizontal="center" wrapText="1"/>
    </xf>
    <xf numFmtId="0" fontId="27" fillId="0" borderId="0" xfId="0" applyFont="1" applyBorder="1" applyAlignment="1"/>
    <xf numFmtId="0" fontId="27" fillId="0" borderId="0" xfId="0" applyFont="1" applyAlignment="1"/>
    <xf numFmtId="165" fontId="33" fillId="25" borderId="15" xfId="43" applyNumberFormat="1" applyFont="1" applyFill="1" applyBorder="1" applyAlignment="1">
      <alignment horizontal="center" vertical="center" wrapText="1"/>
    </xf>
    <xf numFmtId="165" fontId="33" fillId="25" borderId="19" xfId="43" applyNumberFormat="1" applyFont="1" applyFill="1" applyBorder="1" applyAlignment="1">
      <alignment horizontal="center" vertical="center" wrapText="1"/>
    </xf>
    <xf numFmtId="0" fontId="27" fillId="0" borderId="0" xfId="0" applyFont="1" applyBorder="1" applyAlignment="1">
      <alignment vertical="top" wrapText="1"/>
    </xf>
    <xf numFmtId="0" fontId="27" fillId="0" borderId="0" xfId="0" applyFont="1" applyBorder="1" applyAlignment="1">
      <alignment horizontal="left" vertical="top" wrapText="1"/>
    </xf>
    <xf numFmtId="0" fontId="29" fillId="25" borderId="12" xfId="0" applyFont="1" applyFill="1" applyBorder="1" applyAlignment="1">
      <alignment horizontal="center" vertical="center"/>
    </xf>
    <xf numFmtId="0" fontId="29" fillId="25" borderId="15" xfId="0" applyFont="1" applyFill="1" applyBorder="1" applyAlignment="1">
      <alignment horizontal="center" vertical="center"/>
    </xf>
    <xf numFmtId="0" fontId="29" fillId="25" borderId="18" xfId="0" applyFont="1" applyFill="1" applyBorder="1" applyAlignment="1">
      <alignment horizontal="center" vertical="center"/>
    </xf>
    <xf numFmtId="165" fontId="29" fillId="25" borderId="13" xfId="43" applyNumberFormat="1" applyFont="1" applyFill="1" applyBorder="1" applyAlignment="1">
      <alignment horizontal="center"/>
    </xf>
    <xf numFmtId="165" fontId="29" fillId="25" borderId="14" xfId="43" applyNumberFormat="1" applyFont="1" applyFill="1" applyBorder="1" applyAlignment="1">
      <alignment horizontal="center"/>
    </xf>
    <xf numFmtId="0" fontId="30" fillId="25" borderId="15" xfId="0" applyFont="1" applyFill="1" applyBorder="1" applyAlignment="1">
      <alignment horizontal="center" vertical="center" wrapText="1"/>
    </xf>
    <xf numFmtId="0" fontId="0" fillId="0" borderId="19" xfId="0" applyBorder="1"/>
    <xf numFmtId="165" fontId="29" fillId="25" borderId="11" xfId="43" applyNumberFormat="1" applyFont="1" applyFill="1" applyBorder="1" applyAlignment="1">
      <alignment horizontal="center"/>
    </xf>
    <xf numFmtId="165" fontId="29" fillId="25" borderId="16" xfId="43" applyNumberFormat="1" applyFont="1" applyFill="1" applyBorder="1" applyAlignment="1">
      <alignment horizontal="center"/>
    </xf>
    <xf numFmtId="0" fontId="29" fillId="25" borderId="15" xfId="0" applyFont="1" applyFill="1" applyBorder="1" applyAlignment="1">
      <alignment horizontal="center" vertical="center" wrapText="1"/>
    </xf>
    <xf numFmtId="0" fontId="29" fillId="25" borderId="19" xfId="0" applyFont="1" applyFill="1" applyBorder="1" applyAlignment="1">
      <alignment horizontal="center" vertical="center" wrapText="1"/>
    </xf>
    <xf numFmtId="0" fontId="29" fillId="25" borderId="17" xfId="0" applyFont="1" applyFill="1" applyBorder="1" applyAlignment="1">
      <alignment horizontal="center" vertical="center" wrapText="1"/>
    </xf>
    <xf numFmtId="0" fontId="29" fillId="25" borderId="16" xfId="0" applyFont="1" applyFill="1" applyBorder="1" applyAlignment="1">
      <alignment horizontal="center" vertic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rmal 3 2"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JANUARY-SEPTEMBER 2018</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43392876060649788"/>
          <c:y val="7.6805030729512787E-3"/>
        </c:manualLayout>
      </c:layout>
      <c:overlay val="0"/>
      <c:spPr>
        <a:solidFill>
          <a:srgbClr val="FFFFFF"/>
        </a:solidFill>
        <a:ln w="25400">
          <a:noFill/>
        </a:ln>
      </c:spPr>
    </c:title>
    <c:autoTitleDeleted val="0"/>
    <c:plotArea>
      <c:layout>
        <c:manualLayout>
          <c:layoutTarget val="inner"/>
          <c:xMode val="edge"/>
          <c:yMode val="edge"/>
          <c:x val="0.26071439937674357"/>
          <c:y val="0.1597544639173866"/>
          <c:w val="0.68660744219423231"/>
          <c:h val="0.5898626360026582"/>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Graph!$B$4:$J$4</c:f>
              <c:strCache>
                <c:ptCount val="9"/>
                <c:pt idx="0">
                  <c:v>JAN</c:v>
                </c:pt>
                <c:pt idx="1">
                  <c:v>FEB</c:v>
                </c:pt>
                <c:pt idx="2">
                  <c:v>MAR</c:v>
                </c:pt>
                <c:pt idx="3">
                  <c:v>APR</c:v>
                </c:pt>
                <c:pt idx="4">
                  <c:v>MAY</c:v>
                </c:pt>
                <c:pt idx="5">
                  <c:v>JUNE</c:v>
                </c:pt>
                <c:pt idx="6">
                  <c:v>JULY</c:v>
                </c:pt>
                <c:pt idx="7">
                  <c:v>AUGUST</c:v>
                </c:pt>
                <c:pt idx="8">
                  <c:v>SEPTEMBER</c:v>
                </c:pt>
              </c:strCache>
            </c:strRef>
          </c:cat>
          <c:val>
            <c:numRef>
              <c:f>Graph!$B$5:$J$5</c:f>
              <c:numCache>
                <c:formatCode>_(* #,##0_);_(* \(#,##0\);_(* "-"_);_(@_)</c:formatCode>
                <c:ptCount val="9"/>
                <c:pt idx="0">
                  <c:v>405412.64899999998</c:v>
                </c:pt>
                <c:pt idx="1">
                  <c:v>102062.54300000001</c:v>
                </c:pt>
                <c:pt idx="2">
                  <c:v>110753.783</c:v>
                </c:pt>
                <c:pt idx="3">
                  <c:v>647825.13</c:v>
                </c:pt>
                <c:pt idx="4">
                  <c:v>47140.567999999999</c:v>
                </c:pt>
                <c:pt idx="5">
                  <c:v>73225.115999999995</c:v>
                </c:pt>
                <c:pt idx="6">
                  <c:v>647013.21900000004</c:v>
                </c:pt>
                <c:pt idx="7">
                  <c:v>82854.063999999998</c:v>
                </c:pt>
                <c:pt idx="8">
                  <c:v>32758.460999999999</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Graph!$B$4:$J$4</c:f>
              <c:strCache>
                <c:ptCount val="9"/>
                <c:pt idx="0">
                  <c:v>JAN</c:v>
                </c:pt>
                <c:pt idx="1">
                  <c:v>FEB</c:v>
                </c:pt>
                <c:pt idx="2">
                  <c:v>MAR</c:v>
                </c:pt>
                <c:pt idx="3">
                  <c:v>APR</c:v>
                </c:pt>
                <c:pt idx="4">
                  <c:v>MAY</c:v>
                </c:pt>
                <c:pt idx="5">
                  <c:v>JUNE</c:v>
                </c:pt>
                <c:pt idx="6">
                  <c:v>JULY</c:v>
                </c:pt>
                <c:pt idx="7">
                  <c:v>AUGUST</c:v>
                </c:pt>
                <c:pt idx="8">
                  <c:v>SEPTEMBER</c:v>
                </c:pt>
              </c:strCache>
            </c:strRef>
          </c:cat>
          <c:val>
            <c:numRef>
              <c:f>Graph!$B$6:$J$6</c:f>
              <c:numCache>
                <c:formatCode>_(* #,##0_);_(* \(#,##0\);_(* "-"_);_(@_)</c:formatCode>
                <c:ptCount val="9"/>
                <c:pt idx="0">
                  <c:v>132068.245</c:v>
                </c:pt>
                <c:pt idx="1">
                  <c:v>192025.54800000001</c:v>
                </c:pt>
                <c:pt idx="2">
                  <c:v>282231.93800000002</c:v>
                </c:pt>
                <c:pt idx="3">
                  <c:v>222143.948</c:v>
                </c:pt>
                <c:pt idx="4">
                  <c:v>256871.58799999999</c:v>
                </c:pt>
                <c:pt idx="5">
                  <c:v>260527.95699999999</c:v>
                </c:pt>
                <c:pt idx="6">
                  <c:v>247872.989</c:v>
                </c:pt>
                <c:pt idx="7">
                  <c:v>217712.435</c:v>
                </c:pt>
                <c:pt idx="8">
                  <c:v>271255.82299999997</c:v>
                </c:pt>
              </c:numCache>
            </c:numRef>
          </c:val>
        </c:ser>
        <c:dLbls>
          <c:showLegendKey val="0"/>
          <c:showVal val="0"/>
          <c:showCatName val="0"/>
          <c:showSerName val="0"/>
          <c:showPercent val="0"/>
          <c:showBubbleSize val="0"/>
        </c:dLbls>
        <c:gapWidth val="150"/>
        <c:axId val="342670768"/>
        <c:axId val="342671328"/>
      </c:barChart>
      <c:lineChart>
        <c:grouping val="standard"/>
        <c:varyColors val="0"/>
        <c:ser>
          <c:idx val="4"/>
          <c:order val="3"/>
          <c:tx>
            <c:strRef>
              <c:f>Graph!$A$7</c:f>
              <c:strCache>
                <c:ptCount val="1"/>
                <c:pt idx="0">
                  <c:v>NCA UtiIized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Graph!$B$4:$J$4</c:f>
              <c:strCache>
                <c:ptCount val="9"/>
                <c:pt idx="0">
                  <c:v>JAN</c:v>
                </c:pt>
                <c:pt idx="1">
                  <c:v>FEB</c:v>
                </c:pt>
                <c:pt idx="2">
                  <c:v>MAR</c:v>
                </c:pt>
                <c:pt idx="3">
                  <c:v>APR</c:v>
                </c:pt>
                <c:pt idx="4">
                  <c:v>MAY</c:v>
                </c:pt>
                <c:pt idx="5">
                  <c:v>JUNE</c:v>
                </c:pt>
                <c:pt idx="6">
                  <c:v>JULY</c:v>
                </c:pt>
                <c:pt idx="7">
                  <c:v>AUGUST</c:v>
                </c:pt>
                <c:pt idx="8">
                  <c:v>SEPTEMBER</c:v>
                </c:pt>
              </c:strCache>
            </c:strRef>
          </c:cat>
          <c:val>
            <c:numRef>
              <c:f>Graph!$B$7:$J$7</c:f>
              <c:numCache>
                <c:formatCode>_(* #,##0_);_(* \(#,##0\);_(* "-"??_);_(@_)</c:formatCode>
                <c:ptCount val="9"/>
                <c:pt idx="0">
                  <c:v>32.576251709403373</c:v>
                </c:pt>
                <c:pt idx="1">
                  <c:v>63.863967758250539</c:v>
                </c:pt>
                <c:pt idx="2">
                  <c:v>98.074622109065672</c:v>
                </c:pt>
                <c:pt idx="3">
                  <c:v>65.437146463815623</c:v>
                </c:pt>
                <c:pt idx="4">
                  <c:v>82.648923980214775</c:v>
                </c:pt>
                <c:pt idx="5">
                  <c:v>97.075159679504551</c:v>
                </c:pt>
                <c:pt idx="6">
                  <c:v>78.376922511331642</c:v>
                </c:pt>
                <c:pt idx="7">
                  <c:v>85.595884980201802</c:v>
                </c:pt>
                <c:pt idx="8">
                  <c:v>96.913277965432485</c:v>
                </c:pt>
              </c:numCache>
            </c:numRef>
          </c:val>
          <c:smooth val="0"/>
        </c:ser>
        <c:dLbls>
          <c:showLegendKey val="0"/>
          <c:showVal val="0"/>
          <c:showCatName val="0"/>
          <c:showSerName val="0"/>
          <c:showPercent val="0"/>
          <c:showBubbleSize val="0"/>
        </c:dLbls>
        <c:marker val="1"/>
        <c:smooth val="0"/>
        <c:axId val="342671888"/>
        <c:axId val="190434688"/>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c:ext uri="{02D57815-91ED-43cb-92C2-25804820EDAC}">
                        <c15:formulaRef>
                          <c15:sqref>Graph!$B$4:$J$4</c15:sqref>
                        </c15:formulaRef>
                      </c:ext>
                    </c:extLst>
                    <c:strCache>
                      <c:ptCount val="9"/>
                      <c:pt idx="0">
                        <c:v>JAN</c:v>
                      </c:pt>
                      <c:pt idx="1">
                        <c:v>FEB</c:v>
                      </c:pt>
                      <c:pt idx="2">
                        <c:v>MAR</c:v>
                      </c:pt>
                      <c:pt idx="3">
                        <c:v>APR</c:v>
                      </c:pt>
                      <c:pt idx="4">
                        <c:v>MAY</c:v>
                      </c:pt>
                      <c:pt idx="5">
                        <c:v>JUNE</c:v>
                      </c:pt>
                      <c:pt idx="6">
                        <c:v>JULY</c:v>
                      </c:pt>
                      <c:pt idx="7">
                        <c:v>AUGUST</c:v>
                      </c:pt>
                      <c:pt idx="8">
                        <c:v>SEPTEMBER</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34267076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PH"/>
                  <a:t>MONTHLY FLOW</a:t>
                </a:r>
              </a:p>
            </c:rich>
          </c:tx>
          <c:layout>
            <c:manualLayout>
              <c:xMode val="edge"/>
              <c:yMode val="edge"/>
              <c:x val="0.55625024250586041"/>
              <c:y val="0.944701877973007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42671328"/>
        <c:crossesAt val="0"/>
        <c:auto val="0"/>
        <c:lblAlgn val="ctr"/>
        <c:lblOffset val="100"/>
        <c:tickLblSkip val="1"/>
        <c:tickMarkSkip val="1"/>
        <c:noMultiLvlLbl val="0"/>
      </c:catAx>
      <c:valAx>
        <c:axId val="342671328"/>
        <c:scaling>
          <c:orientation val="minMax"/>
          <c:max val="650000"/>
          <c:min val="5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17857150642242711"/>
              <c:y val="0.34255043705362703"/>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42670768"/>
        <c:crosses val="autoZero"/>
        <c:crossBetween val="between"/>
        <c:majorUnit val="30000"/>
        <c:minorUnit val="10000"/>
      </c:valAx>
      <c:catAx>
        <c:axId val="342671888"/>
        <c:scaling>
          <c:orientation val="minMax"/>
        </c:scaling>
        <c:delete val="1"/>
        <c:axPos val="b"/>
        <c:numFmt formatCode="General" sourceLinked="1"/>
        <c:majorTickMark val="out"/>
        <c:minorTickMark val="none"/>
        <c:tickLblPos val="nextTo"/>
        <c:crossAx val="190434688"/>
        <c:crossesAt val="85"/>
        <c:auto val="0"/>
        <c:lblAlgn val="ctr"/>
        <c:lblOffset val="100"/>
        <c:noMultiLvlLbl val="0"/>
      </c:catAx>
      <c:valAx>
        <c:axId val="190434688"/>
        <c:scaling>
          <c:orientation val="minMax"/>
          <c:max val="26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7857189726284211"/>
              <c:y val="0.3220690962016844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42671888"/>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9</xdr:row>
      <xdr:rowOff>9525</xdr:rowOff>
    </xdr:from>
    <xdr:to>
      <xdr:col>12</xdr:col>
      <xdr:colOff>285750</xdr:colOff>
      <xdr:row>47</xdr:row>
      <xdr:rowOff>57150</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4"/>
  <sheetViews>
    <sheetView view="pageBreakPreview" zoomScaleNormal="100" zoomScaleSheetLayoutView="100" workbookViewId="0">
      <pane xSplit="2" ySplit="6" topLeftCell="C16" activePane="bottomRight" state="frozen"/>
      <selection pane="topRight" activeCell="C1" sqref="C1"/>
      <selection pane="bottomLeft" activeCell="A7" sqref="A7"/>
      <selection pane="bottomRight" activeCell="B26" sqref="B26"/>
    </sheetView>
  </sheetViews>
  <sheetFormatPr defaultRowHeight="12.75" x14ac:dyDescent="0.2"/>
  <cols>
    <col min="1" max="1" width="1.85546875" style="6" customWidth="1"/>
    <col min="2" max="2" width="49.28515625" style="6" customWidth="1"/>
    <col min="3" max="5" width="13.5703125" style="7" customWidth="1"/>
    <col min="6" max="6" width="14.140625" style="7" customWidth="1"/>
    <col min="7" max="9" width="13.5703125" style="7" customWidth="1"/>
    <col min="10" max="10" width="14.42578125" style="7" customWidth="1"/>
    <col min="11" max="14" width="12.85546875" style="7" customWidth="1"/>
    <col min="15" max="17" width="9.5703125" style="7" customWidth="1"/>
    <col min="18" max="16384" width="9.140625" style="7"/>
  </cols>
  <sheetData>
    <row r="1" spans="1:17" ht="14.25" x14ac:dyDescent="0.2">
      <c r="A1" s="5" t="s">
        <v>16</v>
      </c>
    </row>
    <row r="2" spans="1:17" x14ac:dyDescent="0.2">
      <c r="A2" s="6" t="s">
        <v>345</v>
      </c>
    </row>
    <row r="3" spans="1:17" x14ac:dyDescent="0.2">
      <c r="A3" s="6" t="s">
        <v>17</v>
      </c>
    </row>
    <row r="5" spans="1:17" s="8" customFormat="1" ht="18.75" customHeight="1" x14ac:dyDescent="0.2">
      <c r="A5" s="109" t="s">
        <v>18</v>
      </c>
      <c r="B5" s="109"/>
      <c r="C5" s="110" t="s">
        <v>19</v>
      </c>
      <c r="D5" s="110"/>
      <c r="E5" s="110"/>
      <c r="F5" s="110"/>
      <c r="G5" s="110" t="s">
        <v>20</v>
      </c>
      <c r="H5" s="110"/>
      <c r="I5" s="110"/>
      <c r="J5" s="110"/>
      <c r="K5" s="110" t="s">
        <v>21</v>
      </c>
      <c r="L5" s="110"/>
      <c r="M5" s="110"/>
      <c r="N5" s="110"/>
      <c r="O5" s="110" t="s">
        <v>22</v>
      </c>
      <c r="P5" s="110"/>
      <c r="Q5" s="110"/>
    </row>
    <row r="6" spans="1:17" s="8" customFormat="1" ht="25.5" x14ac:dyDescent="0.2">
      <c r="A6" s="109"/>
      <c r="B6" s="109"/>
      <c r="C6" s="82" t="s">
        <v>23</v>
      </c>
      <c r="D6" s="82" t="s">
        <v>24</v>
      </c>
      <c r="E6" s="82" t="s">
        <v>25</v>
      </c>
      <c r="F6" s="82" t="s">
        <v>348</v>
      </c>
      <c r="G6" s="82" t="s">
        <v>23</v>
      </c>
      <c r="H6" s="82" t="s">
        <v>24</v>
      </c>
      <c r="I6" s="82" t="s">
        <v>25</v>
      </c>
      <c r="J6" s="82" t="s">
        <v>348</v>
      </c>
      <c r="K6" s="82" t="s">
        <v>23</v>
      </c>
      <c r="L6" s="82" t="s">
        <v>24</v>
      </c>
      <c r="M6" s="82" t="s">
        <v>25</v>
      </c>
      <c r="N6" s="82" t="s">
        <v>348</v>
      </c>
      <c r="O6" s="82" t="s">
        <v>23</v>
      </c>
      <c r="P6" s="82" t="s">
        <v>24</v>
      </c>
      <c r="Q6" s="82" t="s">
        <v>348</v>
      </c>
    </row>
    <row r="7" spans="1:17" x14ac:dyDescent="0.2">
      <c r="A7" s="9"/>
      <c r="B7" s="9"/>
      <c r="C7" s="10"/>
      <c r="D7" s="10"/>
      <c r="E7" s="10"/>
      <c r="F7" s="10"/>
      <c r="G7" s="10"/>
      <c r="H7" s="10"/>
      <c r="I7" s="10"/>
      <c r="J7" s="10"/>
      <c r="K7" s="10"/>
      <c r="L7" s="10"/>
      <c r="M7" s="10"/>
      <c r="N7" s="10"/>
      <c r="O7" s="11"/>
      <c r="P7" s="11"/>
      <c r="Q7" s="11"/>
    </row>
    <row r="8" spans="1:17" s="14" customFormat="1" x14ac:dyDescent="0.2">
      <c r="A8" s="12" t="s">
        <v>26</v>
      </c>
      <c r="B8" s="12"/>
      <c r="C8" s="13">
        <f t="shared" ref="C8:N8" si="0">+C10+C48</f>
        <v>618228976.22978008</v>
      </c>
      <c r="D8" s="13">
        <f t="shared" si="0"/>
        <v>768190815.64886987</v>
      </c>
      <c r="E8" s="13">
        <f t="shared" si="0"/>
        <v>762625745.82898998</v>
      </c>
      <c r="F8" s="13">
        <f t="shared" si="0"/>
        <v>2149045537.7076397</v>
      </c>
      <c r="G8" s="13">
        <f t="shared" si="0"/>
        <v>606325732.55328989</v>
      </c>
      <c r="H8" s="13">
        <f t="shared" si="0"/>
        <v>739543493.9358201</v>
      </c>
      <c r="I8" s="13">
        <f t="shared" si="0"/>
        <v>736841248.54717994</v>
      </c>
      <c r="J8" s="13">
        <f t="shared" si="0"/>
        <v>2082710475.0362906</v>
      </c>
      <c r="K8" s="13">
        <f t="shared" si="0"/>
        <v>11903243.676489983</v>
      </c>
      <c r="L8" s="13">
        <f t="shared" si="0"/>
        <v>28647321.713049926</v>
      </c>
      <c r="M8" s="13">
        <f t="shared" si="0"/>
        <v>25784497.281809922</v>
      </c>
      <c r="N8" s="13">
        <f t="shared" si="0"/>
        <v>66335062.671349823</v>
      </c>
      <c r="O8" s="107">
        <f>+G8/C8*100</f>
        <v>98.074622165224085</v>
      </c>
      <c r="P8" s="107">
        <f>((G8+H8)/(C8+D8))*100</f>
        <v>97.075159657480626</v>
      </c>
      <c r="Q8" s="107">
        <f>+J8/F8*100</f>
        <v>96.913277940954771</v>
      </c>
    </row>
    <row r="9" spans="1:17" x14ac:dyDescent="0.2">
      <c r="C9" s="10"/>
      <c r="D9" s="10"/>
      <c r="E9" s="10"/>
      <c r="F9" s="10"/>
      <c r="G9" s="10"/>
      <c r="H9" s="10"/>
      <c r="I9" s="10"/>
      <c r="J9" s="10"/>
      <c r="K9" s="10"/>
      <c r="L9" s="10"/>
      <c r="M9" s="10"/>
      <c r="N9" s="10"/>
      <c r="O9" s="108"/>
      <c r="P9" s="108"/>
      <c r="Q9" s="108"/>
    </row>
    <row r="10" spans="1:17" ht="15" x14ac:dyDescent="0.35">
      <c r="A10" s="6" t="s">
        <v>27</v>
      </c>
      <c r="C10" s="15">
        <f t="shared" ref="C10:N10" si="1">SUM(C12:C46)</f>
        <v>421379007.17758006</v>
      </c>
      <c r="D10" s="15">
        <f t="shared" si="1"/>
        <v>590416319.35368991</v>
      </c>
      <c r="E10" s="15">
        <f t="shared" si="1"/>
        <v>562926439.52399004</v>
      </c>
      <c r="F10" s="15">
        <f t="shared" si="1"/>
        <v>1574721766.0552599</v>
      </c>
      <c r="G10" s="15">
        <f t="shared" si="1"/>
        <v>409643154.29407984</v>
      </c>
      <c r="H10" s="15">
        <f t="shared" si="1"/>
        <v>561771270.61935008</v>
      </c>
      <c r="I10" s="15">
        <f t="shared" si="1"/>
        <v>537238697.59059989</v>
      </c>
      <c r="J10" s="15">
        <f t="shared" si="1"/>
        <v>1508653122.5040305</v>
      </c>
      <c r="K10" s="15">
        <f t="shared" si="1"/>
        <v>11735852.883499984</v>
      </c>
      <c r="L10" s="15">
        <f t="shared" si="1"/>
        <v>28645048.73433996</v>
      </c>
      <c r="M10" s="15">
        <f t="shared" si="1"/>
        <v>25687741.933389913</v>
      </c>
      <c r="N10" s="15">
        <f t="shared" si="1"/>
        <v>66068643.551229849</v>
      </c>
      <c r="O10" s="108">
        <f>+G10/C10*100</f>
        <v>97.214893793094348</v>
      </c>
      <c r="P10" s="108">
        <f>((G10+H10)/(C10+D10))*100</f>
        <v>96.0089851614281</v>
      </c>
      <c r="Q10" s="108">
        <f>+J10/F10*100</f>
        <v>95.804424313208429</v>
      </c>
    </row>
    <row r="11" spans="1:17" x14ac:dyDescent="0.2">
      <c r="C11" s="10"/>
      <c r="D11" s="10"/>
      <c r="E11" s="10"/>
      <c r="F11" s="10"/>
      <c r="G11" s="10"/>
      <c r="H11" s="10"/>
      <c r="I11" s="10"/>
      <c r="J11" s="10"/>
      <c r="K11" s="10"/>
      <c r="L11" s="10"/>
      <c r="M11" s="10"/>
      <c r="N11" s="10"/>
      <c r="O11" s="108"/>
      <c r="P11" s="108"/>
      <c r="Q11" s="108"/>
    </row>
    <row r="12" spans="1:17" x14ac:dyDescent="0.2">
      <c r="B12" s="16" t="s">
        <v>28</v>
      </c>
      <c r="C12" s="10">
        <v>3624605</v>
      </c>
      <c r="D12" s="10">
        <v>4691433.4479999999</v>
      </c>
      <c r="E12" s="10">
        <v>3956316.1030000011</v>
      </c>
      <c r="F12" s="10">
        <f t="shared" ref="F12:F46" si="2">SUM(C12:E12)</f>
        <v>12272354.551000001</v>
      </c>
      <c r="G12" s="10">
        <v>3509701.5546200001</v>
      </c>
      <c r="H12" s="10">
        <v>4654537.0780900009</v>
      </c>
      <c r="I12" s="10">
        <v>3891516.7223199997</v>
      </c>
      <c r="J12" s="10">
        <f t="shared" ref="J12:J46" si="3">SUM(G12:I12)</f>
        <v>12055755.35503</v>
      </c>
      <c r="K12" s="10">
        <f t="shared" ref="K12:M46" si="4">+C12-G12</f>
        <v>114903.44537999993</v>
      </c>
      <c r="L12" s="10">
        <f t="shared" si="4"/>
        <v>36896.369909998961</v>
      </c>
      <c r="M12" s="10">
        <f t="shared" si="4"/>
        <v>64799.380680001341</v>
      </c>
      <c r="N12" s="10">
        <f t="shared" ref="N12:N46" si="5">SUM(K12:M12)</f>
        <v>216599.19597000023</v>
      </c>
      <c r="O12" s="108">
        <f t="shared" ref="O12:O46" si="6">+G12/C12*100</f>
        <v>96.829904351508645</v>
      </c>
      <c r="P12" s="108">
        <f t="shared" ref="P12:P46" si="7">((G12+H12)/(C12+D12))*100</f>
        <v>98.174613835190868</v>
      </c>
      <c r="Q12" s="108">
        <f t="shared" ref="Q12:Q46" si="8">+J12/F12*100</f>
        <v>98.235064061506023</v>
      </c>
    </row>
    <row r="13" spans="1:17" x14ac:dyDescent="0.2">
      <c r="B13" s="16" t="s">
        <v>29</v>
      </c>
      <c r="C13" s="10">
        <v>3526468.9609999997</v>
      </c>
      <c r="D13" s="10">
        <v>1531814.611000001</v>
      </c>
      <c r="E13" s="10">
        <v>1562474.3460000008</v>
      </c>
      <c r="F13" s="10">
        <f t="shared" si="2"/>
        <v>6620757.9180000015</v>
      </c>
      <c r="G13" s="10">
        <v>3275183.9036200005</v>
      </c>
      <c r="H13" s="10">
        <v>1195432.1782999984</v>
      </c>
      <c r="I13" s="10">
        <v>1166115.6827000007</v>
      </c>
      <c r="J13" s="10">
        <f t="shared" si="3"/>
        <v>5636731.7646199996</v>
      </c>
      <c r="K13" s="10">
        <f t="shared" si="4"/>
        <v>251285.0573799992</v>
      </c>
      <c r="L13" s="10">
        <f t="shared" si="4"/>
        <v>336382.43270000257</v>
      </c>
      <c r="M13" s="10">
        <f t="shared" si="4"/>
        <v>396358.66330000013</v>
      </c>
      <c r="N13" s="10">
        <f t="shared" si="5"/>
        <v>984026.1533800019</v>
      </c>
      <c r="O13" s="108">
        <f t="shared" si="6"/>
        <v>92.87431535172955</v>
      </c>
      <c r="P13" s="108">
        <f t="shared" si="7"/>
        <v>88.382077008631541</v>
      </c>
      <c r="Q13" s="108">
        <f t="shared" si="8"/>
        <v>85.137258217753171</v>
      </c>
    </row>
    <row r="14" spans="1:17" x14ac:dyDescent="0.2">
      <c r="B14" s="16" t="s">
        <v>30</v>
      </c>
      <c r="C14" s="10">
        <v>111844.007</v>
      </c>
      <c r="D14" s="10">
        <v>147564.29400000002</v>
      </c>
      <c r="E14" s="10">
        <v>164762.79199999999</v>
      </c>
      <c r="F14" s="10">
        <f t="shared" si="2"/>
        <v>424171.09299999999</v>
      </c>
      <c r="G14" s="10">
        <v>110150.6038</v>
      </c>
      <c r="H14" s="10">
        <v>145221.92398000002</v>
      </c>
      <c r="I14" s="10">
        <v>113349.77593999996</v>
      </c>
      <c r="J14" s="10">
        <f t="shared" si="3"/>
        <v>368722.30371999997</v>
      </c>
      <c r="K14" s="10">
        <f t="shared" si="4"/>
        <v>1693.4032000000007</v>
      </c>
      <c r="L14" s="10">
        <f t="shared" si="4"/>
        <v>2342.3700200000021</v>
      </c>
      <c r="M14" s="10">
        <f t="shared" si="4"/>
        <v>51413.016060000024</v>
      </c>
      <c r="N14" s="10">
        <f t="shared" si="5"/>
        <v>55448.789280000026</v>
      </c>
      <c r="O14" s="108">
        <f t="shared" si="6"/>
        <v>98.485924060285143</v>
      </c>
      <c r="P14" s="108">
        <f t="shared" si="7"/>
        <v>98.444238983701595</v>
      </c>
      <c r="Q14" s="108">
        <f t="shared" si="8"/>
        <v>86.927730296793229</v>
      </c>
    </row>
    <row r="15" spans="1:17" x14ac:dyDescent="0.2">
      <c r="B15" s="16" t="s">
        <v>31</v>
      </c>
      <c r="C15" s="10">
        <v>1322379.227</v>
      </c>
      <c r="D15" s="10">
        <v>2078915.3029999998</v>
      </c>
      <c r="E15" s="10">
        <v>2038944.5560000003</v>
      </c>
      <c r="F15" s="10">
        <f t="shared" si="2"/>
        <v>5440239.0860000001</v>
      </c>
      <c r="G15" s="10">
        <v>1314146.6191499999</v>
      </c>
      <c r="H15" s="10">
        <v>2058356.3249500005</v>
      </c>
      <c r="I15" s="10">
        <v>1941928.9438299988</v>
      </c>
      <c r="J15" s="10">
        <f t="shared" si="3"/>
        <v>5314431.8879299993</v>
      </c>
      <c r="K15" s="10">
        <f t="shared" si="4"/>
        <v>8232.6078500000294</v>
      </c>
      <c r="L15" s="10">
        <f t="shared" si="4"/>
        <v>20558.978049999336</v>
      </c>
      <c r="M15" s="10">
        <f t="shared" si="4"/>
        <v>97015.612170001492</v>
      </c>
      <c r="N15" s="10">
        <f t="shared" si="5"/>
        <v>125807.19807000086</v>
      </c>
      <c r="O15" s="108">
        <f t="shared" si="6"/>
        <v>99.377439717600765</v>
      </c>
      <c r="P15" s="108">
        <f t="shared" si="7"/>
        <v>99.153510945728087</v>
      </c>
      <c r="Q15" s="108">
        <f t="shared" si="8"/>
        <v>97.687469317410063</v>
      </c>
    </row>
    <row r="16" spans="1:17" x14ac:dyDescent="0.2">
      <c r="B16" s="16" t="s">
        <v>32</v>
      </c>
      <c r="C16" s="10">
        <v>6019448.1869999999</v>
      </c>
      <c r="D16" s="10">
        <v>17413553.379620001</v>
      </c>
      <c r="E16" s="10">
        <v>13411705.656040013</v>
      </c>
      <c r="F16" s="10">
        <f t="shared" si="2"/>
        <v>36844707.222660013</v>
      </c>
      <c r="G16" s="10">
        <v>6006515.7754799994</v>
      </c>
      <c r="H16" s="10">
        <v>15465881.3046</v>
      </c>
      <c r="I16" s="10">
        <v>11621074.404820003</v>
      </c>
      <c r="J16" s="10">
        <f t="shared" si="3"/>
        <v>33093471.484900001</v>
      </c>
      <c r="K16" s="10">
        <f t="shared" si="4"/>
        <v>12932.411520000547</v>
      </c>
      <c r="L16" s="10">
        <f t="shared" si="4"/>
        <v>1947672.0750200003</v>
      </c>
      <c r="M16" s="10">
        <f t="shared" si="4"/>
        <v>1790631.2512200102</v>
      </c>
      <c r="N16" s="10">
        <f t="shared" si="5"/>
        <v>3751235.7377600111</v>
      </c>
      <c r="O16" s="108">
        <f t="shared" si="6"/>
        <v>99.785156195082294</v>
      </c>
      <c r="P16" s="108">
        <f t="shared" si="7"/>
        <v>91.633148314499934</v>
      </c>
      <c r="Q16" s="108">
        <f t="shared" si="8"/>
        <v>89.818793469871977</v>
      </c>
    </row>
    <row r="17" spans="2:17" ht="14.25" x14ac:dyDescent="0.2">
      <c r="B17" s="16" t="s">
        <v>33</v>
      </c>
      <c r="C17" s="10">
        <v>796733.62</v>
      </c>
      <c r="D17" s="10">
        <v>857986.13399999996</v>
      </c>
      <c r="E17" s="10">
        <v>830430.70199999982</v>
      </c>
      <c r="F17" s="10">
        <f t="shared" si="2"/>
        <v>2485150.4559999998</v>
      </c>
      <c r="G17" s="10">
        <v>617327.80894000002</v>
      </c>
      <c r="H17" s="10">
        <v>680749.06775999989</v>
      </c>
      <c r="I17" s="10">
        <v>772468.70371000026</v>
      </c>
      <c r="J17" s="10">
        <f t="shared" si="3"/>
        <v>2070545.5804100002</v>
      </c>
      <c r="K17" s="10">
        <f t="shared" si="4"/>
        <v>179405.81105999998</v>
      </c>
      <c r="L17" s="10">
        <f t="shared" si="4"/>
        <v>177237.06624000007</v>
      </c>
      <c r="M17" s="10">
        <f t="shared" si="4"/>
        <v>57961.998289999552</v>
      </c>
      <c r="N17" s="10">
        <f t="shared" si="5"/>
        <v>414604.8755899996</v>
      </c>
      <c r="O17" s="108">
        <f t="shared" si="6"/>
        <v>77.482334552419161</v>
      </c>
      <c r="P17" s="108">
        <f t="shared" si="7"/>
        <v>78.446931787822237</v>
      </c>
      <c r="Q17" s="108">
        <f t="shared" si="8"/>
        <v>83.316709272510963</v>
      </c>
    </row>
    <row r="18" spans="2:17" x14ac:dyDescent="0.2">
      <c r="B18" s="16" t="s">
        <v>34</v>
      </c>
      <c r="C18" s="10">
        <v>98799211.620949998</v>
      </c>
      <c r="D18" s="10">
        <v>129994669.832</v>
      </c>
      <c r="E18" s="10">
        <v>102628693.11842996</v>
      </c>
      <c r="F18" s="10">
        <f t="shared" si="2"/>
        <v>331422574.57137996</v>
      </c>
      <c r="G18" s="10">
        <v>97074371.586360008</v>
      </c>
      <c r="H18" s="10">
        <v>122785165.17097002</v>
      </c>
      <c r="I18" s="10">
        <v>101851519.19876</v>
      </c>
      <c r="J18" s="10">
        <f t="shared" si="3"/>
        <v>321711055.95609003</v>
      </c>
      <c r="K18" s="10">
        <f t="shared" si="4"/>
        <v>1724840.034589991</v>
      </c>
      <c r="L18" s="10">
        <f t="shared" si="4"/>
        <v>7209504.6610299796</v>
      </c>
      <c r="M18" s="10">
        <f t="shared" si="4"/>
        <v>777173.91966995597</v>
      </c>
      <c r="N18" s="10">
        <f t="shared" si="5"/>
        <v>9711518.6152899265</v>
      </c>
      <c r="O18" s="108">
        <f t="shared" si="6"/>
        <v>98.254196560588497</v>
      </c>
      <c r="P18" s="108">
        <f t="shared" si="7"/>
        <v>96.09502464013346</v>
      </c>
      <c r="Q18" s="108">
        <f t="shared" si="8"/>
        <v>97.06974739791049</v>
      </c>
    </row>
    <row r="19" spans="2:17" x14ac:dyDescent="0.2">
      <c r="B19" s="16" t="s">
        <v>35</v>
      </c>
      <c r="C19" s="10">
        <v>12380685.713469999</v>
      </c>
      <c r="D19" s="10">
        <v>17426398.317999996</v>
      </c>
      <c r="E19" s="10">
        <v>14777959.470410008</v>
      </c>
      <c r="F19" s="10">
        <f t="shared" si="2"/>
        <v>44585043.501880005</v>
      </c>
      <c r="G19" s="10">
        <v>12209217.918749999</v>
      </c>
      <c r="H19" s="10">
        <v>16507415.659799997</v>
      </c>
      <c r="I19" s="10">
        <v>13973036.828149997</v>
      </c>
      <c r="J19" s="10">
        <f t="shared" si="3"/>
        <v>42689670.406699993</v>
      </c>
      <c r="K19" s="10">
        <f t="shared" si="4"/>
        <v>171467.79471999966</v>
      </c>
      <c r="L19" s="10">
        <f t="shared" si="4"/>
        <v>918982.65819999948</v>
      </c>
      <c r="M19" s="10">
        <f t="shared" si="4"/>
        <v>804922.64226001129</v>
      </c>
      <c r="N19" s="10">
        <f t="shared" si="5"/>
        <v>1895373.0951800104</v>
      </c>
      <c r="O19" s="108">
        <f t="shared" si="6"/>
        <v>98.615037981834519</v>
      </c>
      <c r="P19" s="108">
        <f t="shared" si="7"/>
        <v>96.341639954553386</v>
      </c>
      <c r="Q19" s="108">
        <f t="shared" si="8"/>
        <v>95.748858930461537</v>
      </c>
    </row>
    <row r="20" spans="2:17" x14ac:dyDescent="0.2">
      <c r="B20" s="16" t="s">
        <v>36</v>
      </c>
      <c r="C20" s="10">
        <v>218490.399</v>
      </c>
      <c r="D20" s="10">
        <v>565346.66300000006</v>
      </c>
      <c r="E20" s="10">
        <v>742479.11899999983</v>
      </c>
      <c r="F20" s="10">
        <f t="shared" si="2"/>
        <v>1526316.1809999999</v>
      </c>
      <c r="G20" s="10">
        <v>218426.04604000002</v>
      </c>
      <c r="H20" s="10">
        <v>524150.51954999997</v>
      </c>
      <c r="I20" s="10">
        <v>431939.74606999988</v>
      </c>
      <c r="J20" s="10">
        <f t="shared" si="3"/>
        <v>1174516.3116599999</v>
      </c>
      <c r="K20" s="10">
        <f t="shared" si="4"/>
        <v>64.352959999989253</v>
      </c>
      <c r="L20" s="10">
        <f t="shared" si="4"/>
        <v>41196.143450000091</v>
      </c>
      <c r="M20" s="10">
        <f t="shared" si="4"/>
        <v>310539.37292999995</v>
      </c>
      <c r="N20" s="10">
        <f t="shared" si="5"/>
        <v>351799.86934000003</v>
      </c>
      <c r="O20" s="108">
        <f t="shared" si="6"/>
        <v>99.970546550194186</v>
      </c>
      <c r="P20" s="108">
        <f t="shared" si="7"/>
        <v>94.736087586274394</v>
      </c>
      <c r="Q20" s="108">
        <f t="shared" si="8"/>
        <v>76.951048955694716</v>
      </c>
    </row>
    <row r="21" spans="2:17" x14ac:dyDescent="0.2">
      <c r="B21" s="16" t="s">
        <v>37</v>
      </c>
      <c r="C21" s="10">
        <v>4644553.5070000002</v>
      </c>
      <c r="D21" s="10">
        <v>6492379.7829999989</v>
      </c>
      <c r="E21" s="10">
        <v>6095964.6290000007</v>
      </c>
      <c r="F21" s="10">
        <f t="shared" si="2"/>
        <v>17232897.919</v>
      </c>
      <c r="G21" s="10">
        <v>4361541.8677599998</v>
      </c>
      <c r="H21" s="10">
        <v>6349625.8509900002</v>
      </c>
      <c r="I21" s="10">
        <v>6011551.1488500014</v>
      </c>
      <c r="J21" s="10">
        <f t="shared" si="3"/>
        <v>16722718.867600001</v>
      </c>
      <c r="K21" s="10">
        <f t="shared" si="4"/>
        <v>283011.6392400004</v>
      </c>
      <c r="L21" s="10">
        <f t="shared" si="4"/>
        <v>142753.93200999871</v>
      </c>
      <c r="M21" s="10">
        <f t="shared" si="4"/>
        <v>84413.480149999261</v>
      </c>
      <c r="N21" s="10">
        <f t="shared" si="5"/>
        <v>510179.05139999837</v>
      </c>
      <c r="O21" s="108">
        <f t="shared" si="6"/>
        <v>93.906591046621344</v>
      </c>
      <c r="P21" s="108">
        <f t="shared" si="7"/>
        <v>96.176994508602291</v>
      </c>
      <c r="Q21" s="108">
        <f t="shared" si="8"/>
        <v>97.039505173198378</v>
      </c>
    </row>
    <row r="22" spans="2:17" x14ac:dyDescent="0.2">
      <c r="B22" s="16" t="s">
        <v>38</v>
      </c>
      <c r="C22" s="10">
        <v>7936763.2680199882</v>
      </c>
      <c r="D22" s="10">
        <v>4327705.705030025</v>
      </c>
      <c r="E22" s="10">
        <v>4686213.74403001</v>
      </c>
      <c r="F22" s="10">
        <f t="shared" si="2"/>
        <v>16950682.717080023</v>
      </c>
      <c r="G22" s="10">
        <v>7504182.1502599958</v>
      </c>
      <c r="H22" s="10">
        <v>4058680.935540041</v>
      </c>
      <c r="I22" s="10">
        <v>3386139.1874399837</v>
      </c>
      <c r="J22" s="10">
        <f t="shared" si="3"/>
        <v>14949002.27324002</v>
      </c>
      <c r="K22" s="10">
        <f t="shared" si="4"/>
        <v>432581.11775999237</v>
      </c>
      <c r="L22" s="10">
        <f t="shared" si="4"/>
        <v>269024.76948998403</v>
      </c>
      <c r="M22" s="10">
        <f t="shared" si="4"/>
        <v>1300074.5565900262</v>
      </c>
      <c r="N22" s="10">
        <f t="shared" si="5"/>
        <v>2001680.4438400026</v>
      </c>
      <c r="O22" s="108">
        <f t="shared" si="6"/>
        <v>94.54965326352854</v>
      </c>
      <c r="P22" s="108">
        <f t="shared" si="7"/>
        <v>94.279361880308983</v>
      </c>
      <c r="Q22" s="108">
        <f t="shared" si="8"/>
        <v>88.1911514878215</v>
      </c>
    </row>
    <row r="23" spans="2:17" x14ac:dyDescent="0.2">
      <c r="B23" s="16" t="s">
        <v>39</v>
      </c>
      <c r="C23" s="10">
        <v>3249278.0630000001</v>
      </c>
      <c r="D23" s="10">
        <v>3939568.63</v>
      </c>
      <c r="E23" s="10">
        <v>4248809.8910000008</v>
      </c>
      <c r="F23" s="10">
        <f t="shared" si="2"/>
        <v>11437656.584000001</v>
      </c>
      <c r="G23" s="10">
        <v>3245351.3839999996</v>
      </c>
      <c r="H23" s="10">
        <v>3936390.9501200002</v>
      </c>
      <c r="I23" s="10">
        <v>4239268.6841800008</v>
      </c>
      <c r="J23" s="10">
        <f t="shared" si="3"/>
        <v>11421011.018300001</v>
      </c>
      <c r="K23" s="10">
        <f t="shared" si="4"/>
        <v>3926.6790000004694</v>
      </c>
      <c r="L23" s="10">
        <f t="shared" si="4"/>
        <v>3177.6798799997196</v>
      </c>
      <c r="M23" s="10">
        <f t="shared" si="4"/>
        <v>9541.206819999963</v>
      </c>
      <c r="N23" s="10">
        <f t="shared" si="5"/>
        <v>16645.565700000152</v>
      </c>
      <c r="O23" s="108">
        <f t="shared" si="6"/>
        <v>99.879152263245359</v>
      </c>
      <c r="P23" s="108">
        <f t="shared" si="7"/>
        <v>99.901175262411456</v>
      </c>
      <c r="Q23" s="108">
        <f t="shared" si="8"/>
        <v>99.854466991749987</v>
      </c>
    </row>
    <row r="24" spans="2:17" x14ac:dyDescent="0.2">
      <c r="B24" s="16" t="s">
        <v>40</v>
      </c>
      <c r="C24" s="10">
        <v>16921517.375879999</v>
      </c>
      <c r="D24" s="10">
        <v>27923268.904719997</v>
      </c>
      <c r="E24" s="10">
        <v>23721521.322610006</v>
      </c>
      <c r="F24" s="10">
        <f t="shared" si="2"/>
        <v>68566307.603210002</v>
      </c>
      <c r="G24" s="10">
        <v>14607319.822409999</v>
      </c>
      <c r="H24" s="10">
        <v>22838764.898289997</v>
      </c>
      <c r="I24" s="10">
        <v>21832658.220860004</v>
      </c>
      <c r="J24" s="10">
        <f t="shared" si="3"/>
        <v>59278742.94156</v>
      </c>
      <c r="K24" s="10">
        <f t="shared" si="4"/>
        <v>2314197.5534700006</v>
      </c>
      <c r="L24" s="10">
        <f t="shared" si="4"/>
        <v>5084504.0064300001</v>
      </c>
      <c r="M24" s="10">
        <f t="shared" si="4"/>
        <v>1888863.1017500013</v>
      </c>
      <c r="N24" s="10">
        <f t="shared" si="5"/>
        <v>9287564.661650002</v>
      </c>
      <c r="O24" s="108">
        <f t="shared" si="6"/>
        <v>86.323935956425117</v>
      </c>
      <c r="P24" s="108">
        <f t="shared" si="7"/>
        <v>83.50153457392949</v>
      </c>
      <c r="Q24" s="108">
        <f t="shared" si="8"/>
        <v>86.454623289040583</v>
      </c>
    </row>
    <row r="25" spans="2:17" x14ac:dyDescent="0.2">
      <c r="B25" s="16" t="s">
        <v>350</v>
      </c>
      <c r="C25" s="10">
        <v>2557391.9300000002</v>
      </c>
      <c r="D25" s="10">
        <v>1216282.8559999997</v>
      </c>
      <c r="E25" s="10">
        <v>1433462.5520000006</v>
      </c>
      <c r="F25" s="10">
        <f>SUM(C25:E25)</f>
        <v>5207137.3380000005</v>
      </c>
      <c r="G25" s="10">
        <v>2536180.2308200002</v>
      </c>
      <c r="H25" s="10">
        <v>1056838.5765799996</v>
      </c>
      <c r="I25" s="10">
        <v>1329465.4292199998</v>
      </c>
      <c r="J25" s="10">
        <f>SUM(G25:I25)</f>
        <v>4922484.2366199996</v>
      </c>
      <c r="K25" s="10">
        <f>+C25-G25</f>
        <v>21211.699179999996</v>
      </c>
      <c r="L25" s="10">
        <f>+D25-H25</f>
        <v>159444.27942000004</v>
      </c>
      <c r="M25" s="10">
        <f>+E25-I25</f>
        <v>103997.12278000079</v>
      </c>
      <c r="N25" s="10">
        <f>SUM(K25:M25)</f>
        <v>284653.10138000082</v>
      </c>
      <c r="O25" s="108">
        <f>+G25/C25*100</f>
        <v>99.170572999344685</v>
      </c>
      <c r="P25" s="108">
        <f t="shared" si="7"/>
        <v>95.212730591671075</v>
      </c>
      <c r="Q25" s="108">
        <f t="shared" si="8"/>
        <v>94.533405153294211</v>
      </c>
    </row>
    <row r="26" spans="2:17" x14ac:dyDescent="0.2">
      <c r="B26" s="16" t="s">
        <v>41</v>
      </c>
      <c r="C26" s="10">
        <v>50161581.180629998</v>
      </c>
      <c r="D26" s="10">
        <v>63127274.464370012</v>
      </c>
      <c r="E26" s="10">
        <v>55821676.35491997</v>
      </c>
      <c r="F26" s="10">
        <f t="shared" si="2"/>
        <v>169110531.99991998</v>
      </c>
      <c r="G26" s="10">
        <v>49966928.528140001</v>
      </c>
      <c r="H26" s="10">
        <v>62770721.138889991</v>
      </c>
      <c r="I26" s="10">
        <v>55063044.031059995</v>
      </c>
      <c r="J26" s="10">
        <f t="shared" si="3"/>
        <v>167800693.69808999</v>
      </c>
      <c r="K26" s="10">
        <f t="shared" si="4"/>
        <v>194652.65248999745</v>
      </c>
      <c r="L26" s="10">
        <f t="shared" si="4"/>
        <v>356553.32548002154</v>
      </c>
      <c r="M26" s="10">
        <f t="shared" si="4"/>
        <v>758632.32385997474</v>
      </c>
      <c r="N26" s="10">
        <f t="shared" si="5"/>
        <v>1309838.3018299937</v>
      </c>
      <c r="O26" s="108">
        <f t="shared" si="6"/>
        <v>99.611948730664892</v>
      </c>
      <c r="P26" s="108">
        <f t="shared" si="7"/>
        <v>99.513450837832394</v>
      </c>
      <c r="Q26" s="108">
        <f t="shared" si="8"/>
        <v>99.225454330762432</v>
      </c>
    </row>
    <row r="27" spans="2:17" x14ac:dyDescent="0.2">
      <c r="B27" s="16" t="s">
        <v>42</v>
      </c>
      <c r="C27" s="10">
        <v>3816110.449</v>
      </c>
      <c r="D27" s="10">
        <v>5509196.1849999996</v>
      </c>
      <c r="E27" s="10">
        <v>5319203.5210000016</v>
      </c>
      <c r="F27" s="10">
        <f t="shared" si="2"/>
        <v>14644510.155000001</v>
      </c>
      <c r="G27" s="10">
        <v>3778558.60922</v>
      </c>
      <c r="H27" s="10">
        <v>5064234.9218300004</v>
      </c>
      <c r="I27" s="10">
        <v>5055328.6852599978</v>
      </c>
      <c r="J27" s="10">
        <f t="shared" si="3"/>
        <v>13898122.216309998</v>
      </c>
      <c r="K27" s="10">
        <f t="shared" si="4"/>
        <v>37551.839780000038</v>
      </c>
      <c r="L27" s="10">
        <f t="shared" si="4"/>
        <v>444961.26316999923</v>
      </c>
      <c r="M27" s="10">
        <f t="shared" si="4"/>
        <v>263874.83574000373</v>
      </c>
      <c r="N27" s="10">
        <f t="shared" si="5"/>
        <v>746387.93869000301</v>
      </c>
      <c r="O27" s="108">
        <f t="shared" si="6"/>
        <v>99.01596559423902</v>
      </c>
      <c r="P27" s="108">
        <f t="shared" si="7"/>
        <v>94.82576689552748</v>
      </c>
      <c r="Q27" s="108">
        <f t="shared" si="8"/>
        <v>94.90329187668209</v>
      </c>
    </row>
    <row r="28" spans="2:17" x14ac:dyDescent="0.2">
      <c r="B28" s="6" t="s">
        <v>43</v>
      </c>
      <c r="C28" s="10">
        <v>3030956.9929999998</v>
      </c>
      <c r="D28" s="10">
        <v>3484270.3702500006</v>
      </c>
      <c r="E28" s="10">
        <v>3859297.9629999995</v>
      </c>
      <c r="F28" s="10">
        <f t="shared" si="2"/>
        <v>10374525.32625</v>
      </c>
      <c r="G28" s="10">
        <v>2828383.7410199996</v>
      </c>
      <c r="H28" s="10">
        <v>3050435.6452600006</v>
      </c>
      <c r="I28" s="10">
        <v>3121470.2611999996</v>
      </c>
      <c r="J28" s="10">
        <f t="shared" si="3"/>
        <v>9000289.6474799998</v>
      </c>
      <c r="K28" s="10">
        <f t="shared" si="4"/>
        <v>202573.25198000018</v>
      </c>
      <c r="L28" s="10">
        <f t="shared" si="4"/>
        <v>433834.72499000002</v>
      </c>
      <c r="M28" s="10">
        <f t="shared" si="4"/>
        <v>737827.70179999992</v>
      </c>
      <c r="N28" s="10">
        <f t="shared" si="5"/>
        <v>1374235.6787700001</v>
      </c>
      <c r="O28" s="108">
        <f t="shared" si="6"/>
        <v>93.316525029954462</v>
      </c>
      <c r="P28" s="108">
        <f t="shared" si="7"/>
        <v>90.231991280001324</v>
      </c>
      <c r="Q28" s="108">
        <f t="shared" si="8"/>
        <v>86.753748865089193</v>
      </c>
    </row>
    <row r="29" spans="2:17" x14ac:dyDescent="0.2">
      <c r="B29" s="6" t="s">
        <v>44</v>
      </c>
      <c r="C29" s="10">
        <v>45635958.369940005</v>
      </c>
      <c r="D29" s="10">
        <v>52638761.861840002</v>
      </c>
      <c r="E29" s="10">
        <v>60435222.727319971</v>
      </c>
      <c r="F29" s="10">
        <f t="shared" si="2"/>
        <v>158709942.95909998</v>
      </c>
      <c r="G29" s="10">
        <v>45235914.754559994</v>
      </c>
      <c r="H29" s="10">
        <v>52491724.005700007</v>
      </c>
      <c r="I29" s="10">
        <v>60214702.580180004</v>
      </c>
      <c r="J29" s="10">
        <f t="shared" si="3"/>
        <v>157942341.34044001</v>
      </c>
      <c r="K29" s="10">
        <f t="shared" si="4"/>
        <v>400043.6153800115</v>
      </c>
      <c r="L29" s="10">
        <f t="shared" si="4"/>
        <v>147037.85613999516</v>
      </c>
      <c r="M29" s="10">
        <f t="shared" si="4"/>
        <v>220520.14713996649</v>
      </c>
      <c r="N29" s="10">
        <f t="shared" si="5"/>
        <v>767601.61865997314</v>
      </c>
      <c r="O29" s="108">
        <f t="shared" si="6"/>
        <v>99.123402620063047</v>
      </c>
      <c r="P29" s="108">
        <f t="shared" si="7"/>
        <v>99.443314139964258</v>
      </c>
      <c r="Q29" s="108">
        <f t="shared" si="8"/>
        <v>99.51634938281228</v>
      </c>
    </row>
    <row r="30" spans="2:17" x14ac:dyDescent="0.2">
      <c r="B30" s="6" t="s">
        <v>45</v>
      </c>
      <c r="C30" s="10">
        <v>82063859.660889998</v>
      </c>
      <c r="D30" s="10">
        <v>147930651.49243999</v>
      </c>
      <c r="E30" s="10">
        <v>155121535.30751002</v>
      </c>
      <c r="F30" s="10">
        <f t="shared" si="2"/>
        <v>385116046.46083999</v>
      </c>
      <c r="G30" s="10">
        <v>81949476.757170007</v>
      </c>
      <c r="H30" s="10">
        <v>147220161.57611001</v>
      </c>
      <c r="I30" s="10">
        <v>154475282.31670007</v>
      </c>
      <c r="J30" s="10">
        <f t="shared" si="3"/>
        <v>383644920.64998007</v>
      </c>
      <c r="K30" s="10">
        <f t="shared" si="4"/>
        <v>114382.90371999145</v>
      </c>
      <c r="L30" s="10">
        <f t="shared" si="4"/>
        <v>710489.9163299799</v>
      </c>
      <c r="M30" s="10">
        <f t="shared" si="4"/>
        <v>646252.99080994725</v>
      </c>
      <c r="N30" s="10">
        <f t="shared" si="5"/>
        <v>1471125.8108599186</v>
      </c>
      <c r="O30" s="108">
        <f t="shared" si="6"/>
        <v>99.860617202026987</v>
      </c>
      <c r="P30" s="108">
        <f t="shared" si="7"/>
        <v>99.641351084461306</v>
      </c>
      <c r="Q30" s="108">
        <f t="shared" si="8"/>
        <v>99.618004540610713</v>
      </c>
    </row>
    <row r="31" spans="2:17" x14ac:dyDescent="0.2">
      <c r="B31" s="6" t="s">
        <v>46</v>
      </c>
      <c r="C31" s="10">
        <v>4249736.0820000004</v>
      </c>
      <c r="D31" s="10">
        <v>5791962.1180000007</v>
      </c>
      <c r="E31" s="10">
        <v>5372098.2909999993</v>
      </c>
      <c r="F31" s="10">
        <f t="shared" si="2"/>
        <v>15413796.491</v>
      </c>
      <c r="G31" s="10">
        <v>4187696.1585900001</v>
      </c>
      <c r="H31" s="10">
        <v>5470630.6534399986</v>
      </c>
      <c r="I31" s="10">
        <v>4368857.0391100012</v>
      </c>
      <c r="J31" s="10">
        <f t="shared" si="3"/>
        <v>14027183.85114</v>
      </c>
      <c r="K31" s="10">
        <f t="shared" si="4"/>
        <v>62039.92341000028</v>
      </c>
      <c r="L31" s="10">
        <f t="shared" si="4"/>
        <v>321331.46456000209</v>
      </c>
      <c r="M31" s="10">
        <f t="shared" si="4"/>
        <v>1003241.2518899981</v>
      </c>
      <c r="N31" s="10">
        <f t="shared" si="5"/>
        <v>1386612.6398600005</v>
      </c>
      <c r="O31" s="108">
        <f t="shared" si="6"/>
        <v>98.540146441733782</v>
      </c>
      <c r="P31" s="108">
        <f t="shared" si="7"/>
        <v>96.182205635596546</v>
      </c>
      <c r="Q31" s="108">
        <f t="shared" si="8"/>
        <v>91.004081047329038</v>
      </c>
    </row>
    <row r="32" spans="2:17" x14ac:dyDescent="0.2">
      <c r="B32" s="6" t="s">
        <v>47</v>
      </c>
      <c r="C32" s="10">
        <v>24270045.557999998</v>
      </c>
      <c r="D32" s="10">
        <v>38780131.210000001</v>
      </c>
      <c r="E32" s="10">
        <v>28020921.123000003</v>
      </c>
      <c r="F32" s="10">
        <f t="shared" si="2"/>
        <v>91071097.891000003</v>
      </c>
      <c r="G32" s="10">
        <v>22039477.562660001</v>
      </c>
      <c r="H32" s="10">
        <v>38213614.16923999</v>
      </c>
      <c r="I32" s="10">
        <v>27576618.425119996</v>
      </c>
      <c r="J32" s="10">
        <f t="shared" si="3"/>
        <v>87829710.157019988</v>
      </c>
      <c r="K32" s="10">
        <f t="shared" si="4"/>
        <v>2230567.9953399971</v>
      </c>
      <c r="L32" s="10">
        <f t="shared" si="4"/>
        <v>566517.04076001048</v>
      </c>
      <c r="M32" s="10">
        <f t="shared" si="4"/>
        <v>444302.69788000733</v>
      </c>
      <c r="N32" s="10">
        <f t="shared" si="5"/>
        <v>3241387.7339800149</v>
      </c>
      <c r="O32" s="108">
        <f t="shared" si="6"/>
        <v>90.809378622675268</v>
      </c>
      <c r="P32" s="108">
        <f t="shared" si="7"/>
        <v>95.56371579037409</v>
      </c>
      <c r="Q32" s="108">
        <f t="shared" si="8"/>
        <v>96.440816231446419</v>
      </c>
    </row>
    <row r="33" spans="1:19" x14ac:dyDescent="0.2">
      <c r="B33" s="6" t="s">
        <v>48</v>
      </c>
      <c r="C33" s="10">
        <v>712087.10199999996</v>
      </c>
      <c r="D33" s="10">
        <v>1315949.797</v>
      </c>
      <c r="E33" s="10">
        <v>820374.02599999984</v>
      </c>
      <c r="F33" s="10">
        <f t="shared" si="2"/>
        <v>2848410.9249999998</v>
      </c>
      <c r="G33" s="10">
        <v>664453.82889999996</v>
      </c>
      <c r="H33" s="10">
        <v>1212511.4781400003</v>
      </c>
      <c r="I33" s="10">
        <v>534269.55463999999</v>
      </c>
      <c r="J33" s="10">
        <f t="shared" si="3"/>
        <v>2411234.8616800001</v>
      </c>
      <c r="K33" s="10">
        <f t="shared" si="4"/>
        <v>47633.273099999991</v>
      </c>
      <c r="L33" s="10">
        <f t="shared" si="4"/>
        <v>103438.31885999977</v>
      </c>
      <c r="M33" s="10">
        <f t="shared" si="4"/>
        <v>286104.47135999985</v>
      </c>
      <c r="N33" s="10">
        <f t="shared" si="5"/>
        <v>437176.06331999961</v>
      </c>
      <c r="O33" s="108">
        <f t="shared" si="6"/>
        <v>93.310751877654425</v>
      </c>
      <c r="P33" s="108">
        <f t="shared" si="7"/>
        <v>92.550845991288853</v>
      </c>
      <c r="Q33" s="108">
        <f t="shared" si="8"/>
        <v>84.651931381003266</v>
      </c>
    </row>
    <row r="34" spans="1:19" x14ac:dyDescent="0.2">
      <c r="B34" s="6" t="s">
        <v>49</v>
      </c>
      <c r="C34" s="10">
        <v>1063346.0120000001</v>
      </c>
      <c r="D34" s="10">
        <v>1573871.8019999997</v>
      </c>
      <c r="E34" s="10">
        <v>1997482.6610000008</v>
      </c>
      <c r="F34" s="10">
        <f t="shared" si="2"/>
        <v>4634700.4750000006</v>
      </c>
      <c r="G34" s="10">
        <v>1059323.4614599999</v>
      </c>
      <c r="H34" s="10">
        <v>1499264.9397499999</v>
      </c>
      <c r="I34" s="10">
        <v>1302312.2528500003</v>
      </c>
      <c r="J34" s="10">
        <f t="shared" si="3"/>
        <v>3860900.6540600001</v>
      </c>
      <c r="K34" s="10">
        <f t="shared" si="4"/>
        <v>4022.5505400002003</v>
      </c>
      <c r="L34" s="10">
        <f t="shared" si="4"/>
        <v>74606.862249999773</v>
      </c>
      <c r="M34" s="10">
        <f t="shared" si="4"/>
        <v>695170.4081500005</v>
      </c>
      <c r="N34" s="10">
        <f t="shared" si="5"/>
        <v>773799.82094000047</v>
      </c>
      <c r="O34" s="108">
        <f t="shared" si="6"/>
        <v>99.621708221537943</v>
      </c>
      <c r="P34" s="108">
        <f t="shared" si="7"/>
        <v>97.018471042756275</v>
      </c>
      <c r="Q34" s="108">
        <f t="shared" si="8"/>
        <v>83.304210809005937</v>
      </c>
    </row>
    <row r="35" spans="1:19" x14ac:dyDescent="0.2">
      <c r="B35" s="6" t="s">
        <v>349</v>
      </c>
      <c r="C35" s="10">
        <v>7725204.7380000008</v>
      </c>
      <c r="D35" s="10">
        <v>9159996.7361299954</v>
      </c>
      <c r="E35" s="10">
        <v>13366948.593389999</v>
      </c>
      <c r="F35" s="10">
        <f t="shared" si="2"/>
        <v>30252150.067519996</v>
      </c>
      <c r="G35" s="10">
        <v>7414254.1957200002</v>
      </c>
      <c r="H35" s="10">
        <v>8963462.1074999981</v>
      </c>
      <c r="I35" s="10">
        <v>10935364.031550003</v>
      </c>
      <c r="J35" s="10">
        <f t="shared" si="3"/>
        <v>27313080.334770001</v>
      </c>
      <c r="K35" s="10">
        <f t="shared" si="4"/>
        <v>310950.54228000063</v>
      </c>
      <c r="L35" s="10">
        <f t="shared" si="4"/>
        <v>196534.62862999737</v>
      </c>
      <c r="M35" s="10">
        <f t="shared" si="4"/>
        <v>2431584.5618399959</v>
      </c>
      <c r="N35" s="10">
        <f t="shared" si="5"/>
        <v>2939069.7327499939</v>
      </c>
      <c r="O35" s="108">
        <f t="shared" si="6"/>
        <v>95.974856941325498</v>
      </c>
      <c r="P35" s="108">
        <f t="shared" si="7"/>
        <v>96.994497390584755</v>
      </c>
      <c r="Q35" s="108">
        <f t="shared" si="8"/>
        <v>90.284757525695653</v>
      </c>
    </row>
    <row r="36" spans="1:19" x14ac:dyDescent="0.2">
      <c r="B36" s="17" t="s">
        <v>50</v>
      </c>
      <c r="C36" s="10">
        <v>1085495.4100000001</v>
      </c>
      <c r="D36" s="10">
        <v>3312973.6729999995</v>
      </c>
      <c r="E36" s="10">
        <v>1454371.2610000009</v>
      </c>
      <c r="F36" s="10">
        <f t="shared" si="2"/>
        <v>5852840.3440000005</v>
      </c>
      <c r="G36" s="10">
        <v>1002999.33366</v>
      </c>
      <c r="H36" s="10">
        <v>1567190.4488000004</v>
      </c>
      <c r="I36" s="10">
        <v>1222590.0352399992</v>
      </c>
      <c r="J36" s="10">
        <f t="shared" si="3"/>
        <v>3792779.8176999995</v>
      </c>
      <c r="K36" s="10">
        <f t="shared" si="4"/>
        <v>82496.076340000145</v>
      </c>
      <c r="L36" s="10">
        <f t="shared" si="4"/>
        <v>1745783.2241999991</v>
      </c>
      <c r="M36" s="10">
        <f t="shared" si="4"/>
        <v>231781.22576000169</v>
      </c>
      <c r="N36" s="10">
        <f t="shared" si="5"/>
        <v>2060060.526300001</v>
      </c>
      <c r="O36" s="108">
        <f t="shared" si="6"/>
        <v>92.400145078457768</v>
      </c>
      <c r="P36" s="108">
        <f t="shared" si="7"/>
        <v>58.433735328360846</v>
      </c>
      <c r="Q36" s="108">
        <f t="shared" si="8"/>
        <v>64.80237961023731</v>
      </c>
    </row>
    <row r="37" spans="1:19" x14ac:dyDescent="0.2">
      <c r="B37" s="6" t="s">
        <v>51</v>
      </c>
      <c r="C37" s="10">
        <v>307719.17300000001</v>
      </c>
      <c r="D37" s="10">
        <v>372069.53900000005</v>
      </c>
      <c r="E37" s="10">
        <v>302044.98300000001</v>
      </c>
      <c r="F37" s="10">
        <f t="shared" si="2"/>
        <v>981833.69500000007</v>
      </c>
      <c r="G37" s="10">
        <v>288948.79501</v>
      </c>
      <c r="H37" s="10">
        <v>353387.0368900001</v>
      </c>
      <c r="I37" s="10">
        <v>299257.76051999989</v>
      </c>
      <c r="J37" s="10">
        <f t="shared" si="3"/>
        <v>941593.59242</v>
      </c>
      <c r="K37" s="10">
        <f t="shared" si="4"/>
        <v>18770.377990000008</v>
      </c>
      <c r="L37" s="10">
        <f t="shared" si="4"/>
        <v>18682.502109999943</v>
      </c>
      <c r="M37" s="10">
        <f t="shared" si="4"/>
        <v>2787.2224800001131</v>
      </c>
      <c r="N37" s="10">
        <f t="shared" si="5"/>
        <v>40240.102580000064</v>
      </c>
      <c r="O37" s="108">
        <f t="shared" si="6"/>
        <v>93.900159744027391</v>
      </c>
      <c r="P37" s="108">
        <f t="shared" si="7"/>
        <v>94.490511619439786</v>
      </c>
      <c r="Q37" s="108">
        <f t="shared" si="8"/>
        <v>95.901535791150451</v>
      </c>
    </row>
    <row r="38" spans="1:19" x14ac:dyDescent="0.2">
      <c r="B38" s="6" t="s">
        <v>52</v>
      </c>
      <c r="C38" s="10">
        <v>11935464.548799999</v>
      </c>
      <c r="D38" s="10">
        <v>16895215.295289997</v>
      </c>
      <c r="E38" s="10">
        <v>26412661.184330005</v>
      </c>
      <c r="F38" s="10">
        <f t="shared" si="2"/>
        <v>55243341.028420001</v>
      </c>
      <c r="G38" s="10">
        <v>9704201.2097599991</v>
      </c>
      <c r="H38" s="10">
        <v>9789578.7290400043</v>
      </c>
      <c r="I38" s="10">
        <v>18046821.704310004</v>
      </c>
      <c r="J38" s="10">
        <f t="shared" si="3"/>
        <v>37540601.643110007</v>
      </c>
      <c r="K38" s="10">
        <f t="shared" si="4"/>
        <v>2231263.33904</v>
      </c>
      <c r="L38" s="10">
        <f t="shared" si="4"/>
        <v>7105636.5662499927</v>
      </c>
      <c r="M38" s="10">
        <f t="shared" si="4"/>
        <v>8365839.4800200015</v>
      </c>
      <c r="N38" s="10">
        <f t="shared" si="5"/>
        <v>17702739.385309994</v>
      </c>
      <c r="O38" s="108">
        <f t="shared" si="6"/>
        <v>81.305601219649787</v>
      </c>
      <c r="P38" s="108">
        <f t="shared" si="7"/>
        <v>67.614707818955694</v>
      </c>
      <c r="Q38" s="108">
        <f t="shared" si="8"/>
        <v>67.954980535658052</v>
      </c>
      <c r="S38" s="10"/>
    </row>
    <row r="39" spans="1:19" x14ac:dyDescent="0.2">
      <c r="B39" s="6" t="s">
        <v>53</v>
      </c>
      <c r="C39" s="10">
        <v>5749900.9060000004</v>
      </c>
      <c r="D39" s="10">
        <v>8030168.1839999994</v>
      </c>
      <c r="E39" s="10">
        <v>8678679.5989999995</v>
      </c>
      <c r="F39" s="10">
        <f>SUM(C39:E39)</f>
        <v>22458748.688999999</v>
      </c>
      <c r="G39" s="10">
        <v>5718623.401229999</v>
      </c>
      <c r="H39" s="10">
        <v>8022683.8596900003</v>
      </c>
      <c r="I39" s="10">
        <v>8671019.1643400006</v>
      </c>
      <c r="J39" s="10">
        <f>SUM(G39:I39)</f>
        <v>22412326.42526</v>
      </c>
      <c r="K39" s="10">
        <f>+C39-G39</f>
        <v>31277.504770001397</v>
      </c>
      <c r="L39" s="10">
        <f>+D39-H39</f>
        <v>7484.3243099991232</v>
      </c>
      <c r="M39" s="10">
        <f>+E39-I39</f>
        <v>7660.4346599988639</v>
      </c>
      <c r="N39" s="10">
        <f>SUM(K39:M39)</f>
        <v>46422.263739999384</v>
      </c>
      <c r="O39" s="108">
        <f>+G39/C39*100</f>
        <v>99.456034020736539</v>
      </c>
      <c r="P39" s="108">
        <f t="shared" si="7"/>
        <v>99.718710923531361</v>
      </c>
      <c r="Q39" s="108">
        <f t="shared" si="8"/>
        <v>99.793299865531964</v>
      </c>
    </row>
    <row r="40" spans="1:19" x14ac:dyDescent="0.2">
      <c r="B40" s="6" t="s">
        <v>54</v>
      </c>
      <c r="C40" s="10">
        <v>799</v>
      </c>
      <c r="D40" s="10">
        <v>1011</v>
      </c>
      <c r="E40" s="10">
        <v>778</v>
      </c>
      <c r="F40" s="10">
        <f t="shared" si="2"/>
        <v>2588</v>
      </c>
      <c r="G40" s="10">
        <v>763.74213999999984</v>
      </c>
      <c r="H40" s="10">
        <v>1010.86109</v>
      </c>
      <c r="I40" s="10">
        <v>741.63217999999983</v>
      </c>
      <c r="J40" s="10">
        <f t="shared" si="3"/>
        <v>2516.2354099999993</v>
      </c>
      <c r="K40" s="10">
        <f t="shared" si="4"/>
        <v>35.257860000000164</v>
      </c>
      <c r="L40" s="10">
        <f t="shared" si="4"/>
        <v>0.13891000000000986</v>
      </c>
      <c r="M40" s="10">
        <f t="shared" si="4"/>
        <v>36.367820000000165</v>
      </c>
      <c r="N40" s="10">
        <f t="shared" si="5"/>
        <v>71.764590000000339</v>
      </c>
      <c r="O40" s="108">
        <f t="shared" si="6"/>
        <v>95.587251564455542</v>
      </c>
      <c r="P40" s="108">
        <f t="shared" si="7"/>
        <v>98.044377348066277</v>
      </c>
      <c r="Q40" s="108">
        <f t="shared" si="8"/>
        <v>97.227025115919602</v>
      </c>
    </row>
    <row r="41" spans="1:19" x14ac:dyDescent="0.2">
      <c r="B41" s="6" t="s">
        <v>55</v>
      </c>
      <c r="C41" s="10">
        <v>6916710.2829999998</v>
      </c>
      <c r="D41" s="10">
        <v>8406298.943</v>
      </c>
      <c r="E41" s="10">
        <v>7141817.1520000026</v>
      </c>
      <c r="F41" s="10">
        <f t="shared" si="2"/>
        <v>22464826.378000002</v>
      </c>
      <c r="G41" s="10">
        <v>6910872.1303900005</v>
      </c>
      <c r="H41" s="10">
        <v>8389911.500690002</v>
      </c>
      <c r="I41" s="10">
        <v>7135202.4612799957</v>
      </c>
      <c r="J41" s="10">
        <f t="shared" si="3"/>
        <v>22435986.092359997</v>
      </c>
      <c r="K41" s="10">
        <f t="shared" si="4"/>
        <v>5838.1526099992916</v>
      </c>
      <c r="L41" s="10">
        <f t="shared" si="4"/>
        <v>16387.442309997976</v>
      </c>
      <c r="M41" s="10">
        <f t="shared" si="4"/>
        <v>6614.6907200068235</v>
      </c>
      <c r="N41" s="10">
        <f t="shared" si="5"/>
        <v>28840.285640004091</v>
      </c>
      <c r="O41" s="108">
        <f t="shared" si="6"/>
        <v>99.915593506578588</v>
      </c>
      <c r="P41" s="108">
        <f t="shared" si="7"/>
        <v>99.85495280599136</v>
      </c>
      <c r="Q41" s="108">
        <f t="shared" si="8"/>
        <v>99.871620260247155</v>
      </c>
    </row>
    <row r="42" spans="1:19" x14ac:dyDescent="0.2">
      <c r="B42" s="6" t="s">
        <v>56</v>
      </c>
      <c r="C42" s="10">
        <v>375462.54099999997</v>
      </c>
      <c r="D42" s="10">
        <v>437223.57200000004</v>
      </c>
      <c r="E42" s="10">
        <v>327010.9090000001</v>
      </c>
      <c r="F42" s="10">
        <f t="shared" si="2"/>
        <v>1139697.0220000001</v>
      </c>
      <c r="G42" s="10">
        <v>370122.58144000004</v>
      </c>
      <c r="H42" s="10">
        <v>437198.95804</v>
      </c>
      <c r="I42" s="10">
        <v>327010.78273999994</v>
      </c>
      <c r="J42" s="10">
        <f t="shared" si="3"/>
        <v>1134332.32222</v>
      </c>
      <c r="K42" s="10">
        <f t="shared" si="4"/>
        <v>5339.9595599999302</v>
      </c>
      <c r="L42" s="10">
        <f t="shared" si="4"/>
        <v>24.613960000046063</v>
      </c>
      <c r="M42" s="10">
        <f t="shared" si="4"/>
        <v>0.12626000016462058</v>
      </c>
      <c r="N42" s="10">
        <f t="shared" si="5"/>
        <v>5364.6997800001409</v>
      </c>
      <c r="O42" s="108">
        <f t="shared" si="6"/>
        <v>98.577765029294923</v>
      </c>
      <c r="P42" s="108">
        <f t="shared" si="7"/>
        <v>99.33989600238192</v>
      </c>
      <c r="Q42" s="108">
        <f t="shared" si="8"/>
        <v>99.529287198576171</v>
      </c>
    </row>
    <row r="43" spans="1:19" x14ac:dyDescent="0.2">
      <c r="B43" s="6" t="s">
        <v>57</v>
      </c>
      <c r="C43" s="10">
        <v>2614802.3119999999</v>
      </c>
      <c r="D43" s="10">
        <v>3092452.2580000004</v>
      </c>
      <c r="E43" s="10">
        <v>2667127.5419999994</v>
      </c>
      <c r="F43" s="10">
        <f t="shared" si="2"/>
        <v>8374382.1119999997</v>
      </c>
      <c r="G43" s="10">
        <v>2378301.0679299999</v>
      </c>
      <c r="H43" s="10">
        <v>3051726.0938499998</v>
      </c>
      <c r="I43" s="10">
        <v>2626310.2374</v>
      </c>
      <c r="J43" s="10">
        <f t="shared" si="3"/>
        <v>8056337.3991799997</v>
      </c>
      <c r="K43" s="10">
        <f t="shared" si="4"/>
        <v>236501.24407000002</v>
      </c>
      <c r="L43" s="10">
        <f t="shared" si="4"/>
        <v>40726.16415000055</v>
      </c>
      <c r="M43" s="10">
        <f t="shared" si="4"/>
        <v>40817.30459999945</v>
      </c>
      <c r="N43" s="10">
        <f t="shared" si="5"/>
        <v>318044.71282000002</v>
      </c>
      <c r="O43" s="108">
        <f t="shared" si="6"/>
        <v>90.955291610970548</v>
      </c>
      <c r="P43" s="108">
        <f t="shared" si="7"/>
        <v>95.142543497582224</v>
      </c>
      <c r="Q43" s="108">
        <f t="shared" si="8"/>
        <v>96.202170995227689</v>
      </c>
    </row>
    <row r="44" spans="1:19" x14ac:dyDescent="0.2">
      <c r="B44" s="6" t="s">
        <v>58</v>
      </c>
      <c r="C44" s="10">
        <v>6861233.8879999993</v>
      </c>
      <c r="D44" s="10">
        <v>1054495.0830000006</v>
      </c>
      <c r="E44" s="10">
        <v>4682959.1050000014</v>
      </c>
      <c r="F44" s="10">
        <f t="shared" si="2"/>
        <v>12598688.076000001</v>
      </c>
      <c r="G44" s="10">
        <v>6861233.5868200008</v>
      </c>
      <c r="H44" s="10">
        <v>1054494.9593799999</v>
      </c>
      <c r="I44" s="10">
        <v>2884346.3618299998</v>
      </c>
      <c r="J44" s="10">
        <f t="shared" si="3"/>
        <v>10800074.90803</v>
      </c>
      <c r="K44" s="10">
        <f t="shared" si="4"/>
        <v>0.30117999855428934</v>
      </c>
      <c r="L44" s="10">
        <f t="shared" si="4"/>
        <v>0.12362000066787004</v>
      </c>
      <c r="M44" s="10">
        <f t="shared" si="4"/>
        <v>1798612.7431700015</v>
      </c>
      <c r="N44" s="10">
        <f t="shared" si="5"/>
        <v>1798613.1679700008</v>
      </c>
      <c r="O44" s="108">
        <f t="shared" si="6"/>
        <v>99.999995610410551</v>
      </c>
      <c r="P44" s="108">
        <f t="shared" si="7"/>
        <v>99.99999463346964</v>
      </c>
      <c r="Q44" s="108">
        <f t="shared" si="8"/>
        <v>85.72380586676887</v>
      </c>
    </row>
    <row r="45" spans="1:19" x14ac:dyDescent="0.2">
      <c r="B45" s="6" t="s">
        <v>59</v>
      </c>
      <c r="C45" s="10">
        <v>556997.82900000003</v>
      </c>
      <c r="D45" s="10">
        <v>682442.90099999995</v>
      </c>
      <c r="E45" s="10">
        <v>628634.67299999995</v>
      </c>
      <c r="F45" s="10">
        <f t="shared" si="2"/>
        <v>1868075.4029999999</v>
      </c>
      <c r="G45" s="10">
        <v>556997.82899000007</v>
      </c>
      <c r="H45" s="10">
        <v>682442.90099999984</v>
      </c>
      <c r="I45" s="10">
        <v>628634.67299999995</v>
      </c>
      <c r="J45" s="10">
        <f t="shared" si="3"/>
        <v>1868075.4029899999</v>
      </c>
      <c r="K45" s="10">
        <f t="shared" si="4"/>
        <v>9.9999597296118736E-6</v>
      </c>
      <c r="L45" s="10">
        <f t="shared" si="4"/>
        <v>0</v>
      </c>
      <c r="M45" s="10">
        <f t="shared" si="4"/>
        <v>0</v>
      </c>
      <c r="N45" s="10">
        <f t="shared" si="5"/>
        <v>9.9999597296118736E-6</v>
      </c>
      <c r="O45" s="108">
        <f t="shared" si="6"/>
        <v>99.999999998204672</v>
      </c>
      <c r="P45" s="108">
        <f t="shared" si="7"/>
        <v>99.999999999193179</v>
      </c>
      <c r="Q45" s="108">
        <f t="shared" si="8"/>
        <v>99.999999999464677</v>
      </c>
    </row>
    <row r="46" spans="1:19" x14ac:dyDescent="0.2">
      <c r="B46" s="6" t="s">
        <v>60</v>
      </c>
      <c r="C46" s="10">
        <v>136164.26199999999</v>
      </c>
      <c r="D46" s="10">
        <v>213015.00699999998</v>
      </c>
      <c r="E46" s="10">
        <v>195856.54599999997</v>
      </c>
      <c r="F46" s="10">
        <f t="shared" si="2"/>
        <v>545035.81499999994</v>
      </c>
      <c r="G46" s="10">
        <v>136005.74726</v>
      </c>
      <c r="H46" s="10">
        <v>207674.19549999994</v>
      </c>
      <c r="I46" s="10">
        <v>187480.92324000009</v>
      </c>
      <c r="J46" s="10">
        <f t="shared" si="3"/>
        <v>531160.86600000004</v>
      </c>
      <c r="K46" s="10">
        <f t="shared" si="4"/>
        <v>158.51473999998416</v>
      </c>
      <c r="L46" s="10">
        <f t="shared" si="4"/>
        <v>5340.8115000000398</v>
      </c>
      <c r="M46" s="10">
        <f t="shared" si="4"/>
        <v>8375.622759999882</v>
      </c>
      <c r="N46" s="10">
        <f t="shared" si="5"/>
        <v>13874.948999999906</v>
      </c>
      <c r="O46" s="108">
        <f t="shared" si="6"/>
        <v>99.883585650396299</v>
      </c>
      <c r="P46" s="108">
        <f t="shared" si="7"/>
        <v>98.425070807969405</v>
      </c>
      <c r="Q46" s="108">
        <f t="shared" si="8"/>
        <v>97.454305090024235</v>
      </c>
    </row>
    <row r="47" spans="1:19" x14ac:dyDescent="0.2">
      <c r="C47" s="10"/>
      <c r="D47" s="10"/>
      <c r="E47" s="10"/>
      <c r="F47" s="10"/>
      <c r="G47" s="10"/>
      <c r="H47" s="10"/>
      <c r="I47" s="10"/>
      <c r="J47" s="10"/>
      <c r="K47" s="10"/>
      <c r="L47" s="10"/>
      <c r="M47" s="10"/>
      <c r="N47" s="10"/>
      <c r="O47" s="108"/>
      <c r="P47" s="108"/>
      <c r="Q47" s="108"/>
    </row>
    <row r="48" spans="1:19" ht="15" x14ac:dyDescent="0.35">
      <c r="A48" s="6" t="s">
        <v>61</v>
      </c>
      <c r="C48" s="15">
        <f t="shared" ref="C48:N48" si="9">SUM(C50:C52)</f>
        <v>196849969.05220002</v>
      </c>
      <c r="D48" s="15">
        <f t="shared" si="9"/>
        <v>177774496.29517999</v>
      </c>
      <c r="E48" s="15">
        <f t="shared" si="9"/>
        <v>199699306.30499998</v>
      </c>
      <c r="F48" s="15">
        <f t="shared" si="9"/>
        <v>574323771.65237999</v>
      </c>
      <c r="G48" s="15">
        <f t="shared" si="9"/>
        <v>196682578.25920999</v>
      </c>
      <c r="H48" s="15">
        <f t="shared" si="9"/>
        <v>177772223.31647003</v>
      </c>
      <c r="I48" s="15">
        <f t="shared" si="9"/>
        <v>199602550.95657998</v>
      </c>
      <c r="J48" s="15">
        <f t="shared" si="9"/>
        <v>574057352.53226006</v>
      </c>
      <c r="K48" s="15">
        <f t="shared" si="9"/>
        <v>167390.79298999906</v>
      </c>
      <c r="L48" s="15">
        <f t="shared" si="9"/>
        <v>2272.9787099659443</v>
      </c>
      <c r="M48" s="15">
        <f t="shared" si="9"/>
        <v>96755.348420009017</v>
      </c>
      <c r="N48" s="15">
        <f t="shared" si="9"/>
        <v>266419.12011997402</v>
      </c>
      <c r="O48" s="108">
        <f>+G48/C48*100</f>
        <v>99.914965293722929</v>
      </c>
      <c r="P48" s="108">
        <f>((G48+H48)/(C48+D48))*100</f>
        <v>99.954710973950228</v>
      </c>
      <c r="Q48" s="108">
        <f>+J48/F48*100</f>
        <v>99.953611685033792</v>
      </c>
    </row>
    <row r="49" spans="1:17" x14ac:dyDescent="0.2">
      <c r="C49" s="10"/>
      <c r="D49" s="10"/>
      <c r="E49" s="10"/>
      <c r="F49" s="10"/>
      <c r="G49" s="10"/>
      <c r="H49" s="10"/>
      <c r="I49" s="10"/>
      <c r="J49" s="10"/>
      <c r="K49" s="10"/>
      <c r="L49" s="10"/>
      <c r="M49" s="10"/>
      <c r="N49" s="10"/>
      <c r="O49" s="108"/>
      <c r="P49" s="108"/>
      <c r="Q49" s="108"/>
    </row>
    <row r="50" spans="1:17" x14ac:dyDescent="0.2">
      <c r="B50" s="6" t="s">
        <v>62</v>
      </c>
      <c r="C50" s="10">
        <v>47495334.322999999</v>
      </c>
      <c r="D50" s="10">
        <v>22994797.437000006</v>
      </c>
      <c r="E50" s="10">
        <v>58879030.444999993</v>
      </c>
      <c r="F50" s="10">
        <f>SUM(C50:E50)</f>
        <v>129369162.205</v>
      </c>
      <c r="G50" s="10">
        <v>47330455.776000008</v>
      </c>
      <c r="H50" s="10">
        <v>22994797.436999999</v>
      </c>
      <c r="I50" s="10">
        <v>58868385.312739983</v>
      </c>
      <c r="J50" s="10">
        <f>SUM(G50:I50)</f>
        <v>129193638.52573998</v>
      </c>
      <c r="K50" s="10">
        <f>+C50-G50</f>
        <v>164878.54699999094</v>
      </c>
      <c r="L50" s="10">
        <f>+D50-H50</f>
        <v>0</v>
      </c>
      <c r="M50" s="10">
        <f>+E50-I50</f>
        <v>10645.132260009646</v>
      </c>
      <c r="N50" s="10">
        <f>SUM(K50:M50)</f>
        <v>175523.67926000059</v>
      </c>
      <c r="O50" s="108">
        <f>+G50/C50*100</f>
        <v>99.652853171053167</v>
      </c>
      <c r="P50" s="108">
        <f>((G50+H50)/(C50+D50))*100</f>
        <v>99.766096979983843</v>
      </c>
      <c r="Q50" s="108">
        <f>+J50/F50*100</f>
        <v>99.864323401134897</v>
      </c>
    </row>
    <row r="51" spans="1:17" ht="14.25" x14ac:dyDescent="0.2">
      <c r="B51" s="6" t="s">
        <v>63</v>
      </c>
      <c r="C51" s="10"/>
      <c r="D51" s="10"/>
      <c r="E51" s="10"/>
      <c r="F51" s="10"/>
      <c r="G51" s="10"/>
      <c r="H51" s="10"/>
      <c r="I51" s="10"/>
      <c r="J51" s="10"/>
      <c r="K51" s="10"/>
      <c r="L51" s="10"/>
      <c r="M51" s="10"/>
      <c r="N51" s="10"/>
      <c r="O51" s="108"/>
      <c r="P51" s="108"/>
      <c r="Q51" s="108"/>
    </row>
    <row r="52" spans="1:17" ht="14.25" x14ac:dyDescent="0.2">
      <c r="B52" s="6" t="s">
        <v>64</v>
      </c>
      <c r="C52" s="10">
        <v>149354634.72920001</v>
      </c>
      <c r="D52" s="10">
        <v>154779698.85817999</v>
      </c>
      <c r="E52" s="10">
        <v>140820275.85999998</v>
      </c>
      <c r="F52" s="10">
        <f>SUM(C52:E52)</f>
        <v>444954609.44737995</v>
      </c>
      <c r="G52" s="10">
        <v>149352122.48321</v>
      </c>
      <c r="H52" s="10">
        <v>154777425.87947002</v>
      </c>
      <c r="I52" s="10">
        <v>140734165.64383999</v>
      </c>
      <c r="J52" s="10">
        <f>SUM(G52:I52)</f>
        <v>444863714.00652003</v>
      </c>
      <c r="K52" s="10">
        <f t="shared" ref="K52:M53" si="10">+C52-G52</f>
        <v>2512.2459900081158</v>
      </c>
      <c r="L52" s="10">
        <f t="shared" si="10"/>
        <v>2272.9787099659443</v>
      </c>
      <c r="M52" s="10">
        <f t="shared" si="10"/>
        <v>86110.216159999371</v>
      </c>
      <c r="N52" s="10">
        <f>SUM(K52:M52)</f>
        <v>90895.440859973431</v>
      </c>
      <c r="O52" s="108">
        <f>+G52/C52*100</f>
        <v>99.998317932353046</v>
      </c>
      <c r="P52" s="108">
        <f>((G52+H52)/(C52+D52))*100</f>
        <v>99.998426608188723</v>
      </c>
      <c r="Q52" s="108">
        <f>+J52/F52*100</f>
        <v>99.979571974549771</v>
      </c>
    </row>
    <row r="53" spans="1:17" ht="26.25" customHeight="1" x14ac:dyDescent="0.2">
      <c r="B53" s="18" t="s">
        <v>65</v>
      </c>
      <c r="C53" s="10">
        <v>589763.77055999998</v>
      </c>
      <c r="D53" s="10">
        <v>804891.06317999994</v>
      </c>
      <c r="E53" s="10">
        <v>579082.16400000011</v>
      </c>
      <c r="F53" s="10">
        <f>SUM(C53:E53)</f>
        <v>1973736.99774</v>
      </c>
      <c r="G53" s="10">
        <v>589763.29630000005</v>
      </c>
      <c r="H53" s="10">
        <v>804729.70461999997</v>
      </c>
      <c r="I53" s="10">
        <v>550193.27191999997</v>
      </c>
      <c r="J53" s="10">
        <f>SUM(G53:I53)</f>
        <v>1944686.27284</v>
      </c>
      <c r="K53" s="10">
        <f t="shared" si="10"/>
        <v>0.47425999992992729</v>
      </c>
      <c r="L53" s="10">
        <f t="shared" si="10"/>
        <v>161.3585599999642</v>
      </c>
      <c r="M53" s="10">
        <f t="shared" si="10"/>
        <v>28888.892080000136</v>
      </c>
      <c r="N53" s="10">
        <f>SUM(K53:M53)</f>
        <v>29050.72490000003</v>
      </c>
      <c r="O53" s="108">
        <f>+G53/C53*100</f>
        <v>99.999919584751794</v>
      </c>
      <c r="P53" s="108">
        <f>((G53+H53)/(C53+D53))*100</f>
        <v>99.988396209866067</v>
      </c>
      <c r="Q53" s="108">
        <f>+J53/F53*100</f>
        <v>98.528135970837852</v>
      </c>
    </row>
    <row r="54" spans="1:17" x14ac:dyDescent="0.2">
      <c r="C54" s="10"/>
      <c r="D54" s="10"/>
      <c r="E54" s="10"/>
      <c r="F54" s="10"/>
      <c r="G54" s="10"/>
      <c r="H54" s="10"/>
      <c r="I54" s="10"/>
      <c r="J54" s="10"/>
      <c r="K54" s="10"/>
      <c r="L54" s="10"/>
      <c r="M54" s="10"/>
      <c r="N54" s="10"/>
    </row>
    <row r="55" spans="1:17" x14ac:dyDescent="0.2">
      <c r="C55" s="10"/>
      <c r="D55" s="10"/>
      <c r="E55" s="10"/>
      <c r="F55" s="10"/>
      <c r="G55" s="10"/>
      <c r="H55" s="10"/>
      <c r="I55" s="10"/>
      <c r="J55" s="10"/>
      <c r="K55" s="10"/>
      <c r="L55" s="10"/>
      <c r="M55" s="10"/>
      <c r="N55" s="10"/>
    </row>
    <row r="56" spans="1:17" x14ac:dyDescent="0.2">
      <c r="A56" s="19"/>
      <c r="B56" s="19"/>
      <c r="C56" s="20"/>
      <c r="D56" s="20"/>
      <c r="E56" s="20"/>
      <c r="F56" s="20"/>
      <c r="G56" s="20"/>
      <c r="H56" s="20"/>
      <c r="I56" s="20"/>
      <c r="J56" s="20"/>
      <c r="K56" s="20"/>
      <c r="L56" s="20"/>
      <c r="M56" s="20"/>
      <c r="N56" s="20"/>
      <c r="O56" s="21"/>
      <c r="P56" s="21"/>
      <c r="Q56" s="21"/>
    </row>
    <row r="57" spans="1:17" x14ac:dyDescent="0.2">
      <c r="A57" s="22"/>
      <c r="B57" s="22"/>
      <c r="C57" s="23"/>
      <c r="D57" s="23"/>
      <c r="E57" s="23"/>
      <c r="F57" s="23"/>
      <c r="G57" s="23"/>
      <c r="H57" s="23"/>
      <c r="I57" s="23"/>
      <c r="J57" s="23"/>
      <c r="K57" s="23"/>
      <c r="L57" s="23"/>
      <c r="M57" s="23"/>
      <c r="N57" s="23"/>
      <c r="O57" s="24"/>
      <c r="P57" s="24"/>
      <c r="Q57" s="24"/>
    </row>
    <row r="58" spans="1:17" ht="12.75" customHeight="1" x14ac:dyDescent="0.2">
      <c r="A58" s="22" t="s">
        <v>66</v>
      </c>
      <c r="B58" s="25" t="s">
        <v>346</v>
      </c>
      <c r="C58" s="25"/>
      <c r="D58" s="25"/>
      <c r="E58" s="25"/>
      <c r="F58" s="25"/>
      <c r="G58" s="23"/>
      <c r="H58" s="23"/>
      <c r="I58" s="23"/>
      <c r="J58" s="23"/>
      <c r="K58" s="23"/>
      <c r="L58" s="24"/>
      <c r="M58" s="24"/>
      <c r="N58" s="24"/>
    </row>
    <row r="59" spans="1:17" ht="12.75" customHeight="1" x14ac:dyDescent="0.2">
      <c r="A59" s="22" t="s">
        <v>67</v>
      </c>
      <c r="B59" s="25" t="s">
        <v>68</v>
      </c>
      <c r="C59" s="25"/>
      <c r="D59" s="25"/>
      <c r="E59" s="25"/>
      <c r="F59" s="25"/>
      <c r="G59" s="23"/>
      <c r="H59" s="23"/>
      <c r="I59" s="23"/>
      <c r="J59" s="23"/>
      <c r="K59" s="23"/>
      <c r="L59" s="24"/>
      <c r="M59" s="24"/>
      <c r="N59" s="24"/>
    </row>
    <row r="60" spans="1:17" x14ac:dyDescent="0.2">
      <c r="A60" s="22" t="s">
        <v>69</v>
      </c>
      <c r="B60" s="22" t="s">
        <v>70</v>
      </c>
      <c r="C60" s="23"/>
      <c r="D60" s="23"/>
      <c r="E60" s="23"/>
      <c r="F60" s="23"/>
      <c r="G60" s="23"/>
      <c r="H60" s="23"/>
      <c r="I60" s="23"/>
      <c r="J60" s="23"/>
      <c r="K60" s="23"/>
      <c r="L60" s="24"/>
      <c r="M60" s="24"/>
      <c r="N60" s="24"/>
    </row>
    <row r="61" spans="1:17" x14ac:dyDescent="0.2">
      <c r="A61" s="22" t="s">
        <v>71</v>
      </c>
      <c r="B61" s="22" t="s">
        <v>72</v>
      </c>
      <c r="C61" s="23"/>
      <c r="D61" s="23"/>
      <c r="E61" s="23"/>
      <c r="F61" s="23"/>
      <c r="G61" s="23"/>
      <c r="H61" s="23"/>
      <c r="I61" s="23"/>
      <c r="J61" s="23"/>
      <c r="K61" s="23"/>
      <c r="L61" s="24"/>
      <c r="M61" s="24"/>
      <c r="N61" s="24"/>
    </row>
    <row r="62" spans="1:17" x14ac:dyDescent="0.2">
      <c r="A62" s="22" t="s">
        <v>73</v>
      </c>
      <c r="B62" s="22" t="s">
        <v>74</v>
      </c>
      <c r="C62" s="23"/>
      <c r="D62" s="23"/>
      <c r="E62" s="23"/>
      <c r="F62" s="23"/>
      <c r="G62" s="23"/>
      <c r="H62" s="23"/>
      <c r="I62" s="23"/>
      <c r="J62" s="23"/>
      <c r="K62" s="23"/>
      <c r="L62" s="24"/>
      <c r="M62" s="24"/>
      <c r="N62" s="24"/>
    </row>
    <row r="63" spans="1:17" x14ac:dyDescent="0.2">
      <c r="A63" s="22" t="s">
        <v>75</v>
      </c>
      <c r="B63" s="22" t="s">
        <v>347</v>
      </c>
      <c r="C63" s="23"/>
      <c r="D63" s="23"/>
      <c r="E63" s="23"/>
      <c r="F63" s="23"/>
      <c r="G63" s="23"/>
      <c r="H63" s="23"/>
      <c r="I63" s="23"/>
      <c r="J63" s="23"/>
      <c r="K63" s="23"/>
      <c r="L63" s="24"/>
      <c r="M63" s="24"/>
      <c r="N63" s="24"/>
    </row>
    <row r="64" spans="1:17" x14ac:dyDescent="0.2">
      <c r="A64" s="22" t="s">
        <v>76</v>
      </c>
      <c r="B64" s="22" t="s">
        <v>77</v>
      </c>
      <c r="C64" s="23"/>
      <c r="D64" s="23"/>
      <c r="E64" s="23"/>
      <c r="F64" s="23"/>
      <c r="G64" s="23"/>
      <c r="H64" s="23"/>
      <c r="I64" s="23"/>
      <c r="J64" s="23"/>
      <c r="K64" s="23"/>
      <c r="L64" s="24"/>
      <c r="M64" s="24"/>
      <c r="N64" s="24"/>
    </row>
    <row r="65" spans="1:14" x14ac:dyDescent="0.2">
      <c r="A65" s="22" t="s">
        <v>78</v>
      </c>
      <c r="B65" s="22" t="s">
        <v>79</v>
      </c>
      <c r="C65" s="10"/>
      <c r="D65" s="10"/>
      <c r="E65" s="10"/>
      <c r="F65" s="10"/>
      <c r="G65" s="23"/>
      <c r="H65" s="23"/>
      <c r="I65" s="23"/>
      <c r="J65" s="23"/>
      <c r="K65" s="23"/>
      <c r="L65" s="24"/>
      <c r="M65" s="24"/>
      <c r="N65" s="24"/>
    </row>
    <row r="66" spans="1:14" x14ac:dyDescent="0.2">
      <c r="C66" s="10"/>
      <c r="D66" s="10"/>
      <c r="E66" s="10"/>
      <c r="F66" s="10"/>
      <c r="G66" s="10"/>
      <c r="H66" s="10"/>
      <c r="I66" s="10"/>
      <c r="J66" s="10"/>
      <c r="K66" s="10"/>
      <c r="L66" s="10"/>
      <c r="M66" s="10"/>
      <c r="N66" s="10"/>
    </row>
    <row r="67" spans="1:14" x14ac:dyDescent="0.2">
      <c r="C67" s="10"/>
      <c r="D67" s="10"/>
      <c r="E67" s="10"/>
      <c r="F67" s="10"/>
      <c r="G67" s="10"/>
      <c r="H67" s="10"/>
      <c r="I67" s="10"/>
      <c r="J67" s="10"/>
      <c r="K67" s="10"/>
      <c r="L67" s="10"/>
      <c r="M67" s="10"/>
      <c r="N67" s="10"/>
    </row>
    <row r="68" spans="1:14" x14ac:dyDescent="0.2">
      <c r="C68" s="10"/>
      <c r="D68" s="10"/>
      <c r="E68" s="10"/>
      <c r="F68" s="10"/>
      <c r="G68" s="10"/>
      <c r="H68" s="10"/>
      <c r="I68" s="10"/>
      <c r="J68" s="10"/>
      <c r="K68" s="10"/>
      <c r="L68" s="10"/>
      <c r="M68" s="10"/>
      <c r="N68" s="10"/>
    </row>
    <row r="69" spans="1:14" x14ac:dyDescent="0.2">
      <c r="B69" s="6" t="s">
        <v>53</v>
      </c>
      <c r="C69" s="10"/>
      <c r="D69" s="10"/>
      <c r="E69" s="10"/>
      <c r="F69" s="10"/>
      <c r="G69" s="10"/>
      <c r="H69" s="10"/>
      <c r="I69" s="10"/>
      <c r="J69" s="10"/>
      <c r="K69" s="10"/>
      <c r="L69" s="10"/>
      <c r="M69" s="10"/>
      <c r="N69" s="10"/>
    </row>
    <row r="70" spans="1:14" x14ac:dyDescent="0.2">
      <c r="C70" s="10"/>
      <c r="D70" s="10"/>
      <c r="E70" s="10"/>
      <c r="F70" s="10"/>
      <c r="G70" s="10"/>
      <c r="H70" s="10"/>
      <c r="I70" s="10"/>
      <c r="J70" s="10"/>
      <c r="K70" s="10"/>
      <c r="L70" s="10"/>
      <c r="M70" s="10"/>
      <c r="N70" s="10"/>
    </row>
    <row r="71" spans="1:14" x14ac:dyDescent="0.2">
      <c r="C71" s="10"/>
      <c r="D71" s="10"/>
      <c r="E71" s="10"/>
      <c r="F71" s="10"/>
      <c r="G71" s="10"/>
      <c r="H71" s="10"/>
      <c r="I71" s="10"/>
      <c r="J71" s="10"/>
      <c r="K71" s="10"/>
      <c r="L71" s="10"/>
      <c r="M71" s="10"/>
      <c r="N71" s="10"/>
    </row>
    <row r="72" spans="1:14" x14ac:dyDescent="0.2">
      <c r="C72" s="10"/>
      <c r="D72" s="10"/>
      <c r="E72" s="10"/>
      <c r="F72" s="10"/>
      <c r="G72" s="10"/>
      <c r="H72" s="10"/>
      <c r="I72" s="10"/>
      <c r="J72" s="10"/>
      <c r="K72" s="10"/>
      <c r="L72" s="10"/>
      <c r="M72" s="10"/>
      <c r="N72" s="10"/>
    </row>
    <row r="73" spans="1:14" x14ac:dyDescent="0.2">
      <c r="C73" s="10"/>
      <c r="D73" s="10"/>
      <c r="E73" s="10"/>
      <c r="F73" s="10"/>
      <c r="G73" s="10"/>
      <c r="H73" s="10"/>
      <c r="I73" s="10"/>
      <c r="J73" s="10"/>
      <c r="K73" s="10"/>
      <c r="L73" s="10"/>
      <c r="M73" s="10"/>
      <c r="N73" s="10"/>
    </row>
    <row r="74" spans="1:14" x14ac:dyDescent="0.2">
      <c r="C74" s="10"/>
      <c r="D74" s="10"/>
      <c r="E74" s="10"/>
      <c r="F74" s="10"/>
      <c r="G74" s="10"/>
      <c r="H74" s="10"/>
      <c r="I74" s="10"/>
      <c r="J74" s="10"/>
      <c r="K74" s="10"/>
      <c r="L74" s="10"/>
      <c r="M74" s="10"/>
      <c r="N74" s="10"/>
    </row>
  </sheetData>
  <mergeCells count="5">
    <mergeCell ref="A5:B6"/>
    <mergeCell ref="C5:F5"/>
    <mergeCell ref="G5:J5"/>
    <mergeCell ref="K5:N5"/>
    <mergeCell ref="O5:Q5"/>
  </mergeCells>
  <pageMargins left="0.28999999999999998" right="0.2" top="0.53" bottom="0.48" header="0.3" footer="0.17"/>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28"/>
  <sheetViews>
    <sheetView tabSelected="1" view="pageBreakPreview" zoomScale="115" zoomScaleNormal="175" zoomScaleSheetLayoutView="115" workbookViewId="0">
      <pane xSplit="1" ySplit="7" topLeftCell="B82" activePane="bottomRight" state="frozen"/>
      <selection pane="topRight" activeCell="B1" sqref="B1"/>
      <selection pane="bottomLeft" activeCell="A8" sqref="A8"/>
      <selection pane="bottomRight" activeCell="C6" sqref="C6:E6"/>
    </sheetView>
  </sheetViews>
  <sheetFormatPr defaultColWidth="9.140625" defaultRowHeight="11.25" x14ac:dyDescent="0.2"/>
  <cols>
    <col min="1" max="1" width="30.28515625" style="42" customWidth="1"/>
    <col min="2" max="4" width="14.28515625" style="42" customWidth="1"/>
    <col min="5" max="5" width="14.28515625" style="76" customWidth="1"/>
    <col min="6" max="6" width="13.85546875" style="77" customWidth="1"/>
    <col min="7" max="7" width="13.85546875" style="32" customWidth="1"/>
    <col min="8" max="8" width="12.42578125" style="77" customWidth="1"/>
    <col min="9" max="16384" width="9.140625" style="77"/>
  </cols>
  <sheetData>
    <row r="1" spans="1:22" s="29" customFormat="1" ht="12.75" customHeight="1" x14ac:dyDescent="0.2">
      <c r="A1" s="26"/>
      <c r="B1" s="27"/>
      <c r="C1" s="27"/>
      <c r="D1" s="27"/>
      <c r="E1" s="27"/>
      <c r="F1" s="28"/>
      <c r="G1" s="83"/>
      <c r="H1" s="84"/>
    </row>
    <row r="2" spans="1:22" s="32" customFormat="1" ht="14.25" x14ac:dyDescent="0.3">
      <c r="A2" s="30" t="s">
        <v>341</v>
      </c>
      <c r="B2" s="31"/>
      <c r="C2" s="31"/>
      <c r="D2" s="31"/>
      <c r="E2" s="31"/>
      <c r="F2" s="31"/>
      <c r="G2" s="85"/>
      <c r="H2" s="86"/>
    </row>
    <row r="3" spans="1:22" s="32" customFormat="1" x14ac:dyDescent="0.2">
      <c r="A3" s="33" t="s">
        <v>80</v>
      </c>
      <c r="B3" s="31"/>
      <c r="C3" s="31"/>
      <c r="D3" s="31"/>
      <c r="E3" s="31"/>
      <c r="F3" s="34"/>
      <c r="G3" s="87"/>
      <c r="H3" s="86"/>
    </row>
    <row r="4" spans="1:22" s="32" customFormat="1" x14ac:dyDescent="0.2">
      <c r="A4" s="35" t="s">
        <v>81</v>
      </c>
      <c r="B4" s="36"/>
      <c r="C4" s="36"/>
      <c r="D4" s="36"/>
      <c r="E4" s="36"/>
      <c r="F4" s="36"/>
      <c r="G4" s="88"/>
      <c r="H4" s="86"/>
    </row>
    <row r="5" spans="1:22" s="29" customFormat="1" ht="6" customHeight="1" x14ac:dyDescent="0.2">
      <c r="A5" s="117" t="s">
        <v>82</v>
      </c>
      <c r="B5" s="37"/>
      <c r="C5" s="120"/>
      <c r="D5" s="120"/>
      <c r="E5" s="121"/>
      <c r="F5" s="37"/>
      <c r="G5" s="38"/>
      <c r="H5" s="38"/>
    </row>
    <row r="6" spans="1:22" s="29" customFormat="1" ht="14.25" customHeight="1" x14ac:dyDescent="0.2">
      <c r="A6" s="118"/>
      <c r="B6" s="122" t="s">
        <v>83</v>
      </c>
      <c r="C6" s="124" t="s">
        <v>351</v>
      </c>
      <c r="D6" s="124"/>
      <c r="E6" s="125"/>
      <c r="F6" s="126" t="s">
        <v>84</v>
      </c>
      <c r="G6" s="128" t="s">
        <v>85</v>
      </c>
      <c r="H6" s="113" t="s">
        <v>86</v>
      </c>
    </row>
    <row r="7" spans="1:22" s="29" customFormat="1" ht="37.15" customHeight="1" x14ac:dyDescent="0.2">
      <c r="A7" s="119"/>
      <c r="B7" s="123"/>
      <c r="C7" s="39" t="s">
        <v>87</v>
      </c>
      <c r="D7" s="39" t="s">
        <v>88</v>
      </c>
      <c r="E7" s="39" t="s">
        <v>26</v>
      </c>
      <c r="F7" s="127"/>
      <c r="G7" s="129"/>
      <c r="H7" s="114"/>
    </row>
    <row r="8" spans="1:22" s="42" customFormat="1" x14ac:dyDescent="0.2">
      <c r="A8" s="40"/>
      <c r="B8" s="41"/>
      <c r="C8" s="41"/>
      <c r="D8" s="41"/>
      <c r="E8" s="41"/>
      <c r="F8" s="41"/>
      <c r="G8" s="41"/>
      <c r="H8" s="41"/>
    </row>
    <row r="9" spans="1:22" s="42" customFormat="1" ht="13.5" x14ac:dyDescent="0.2">
      <c r="A9" s="43" t="s">
        <v>89</v>
      </c>
      <c r="B9" s="41"/>
      <c r="C9" s="41"/>
      <c r="D9" s="41"/>
      <c r="E9" s="41"/>
      <c r="F9" s="41"/>
      <c r="G9" s="41"/>
      <c r="H9" s="41"/>
    </row>
    <row r="10" spans="1:22" s="42" customFormat="1" ht="11.25" customHeight="1" x14ac:dyDescent="0.2">
      <c r="A10" s="44" t="s">
        <v>90</v>
      </c>
      <c r="B10" s="45">
        <f t="shared" ref="B10:G10" si="0">SUM(B11:B15)</f>
        <v>12272354.550999997</v>
      </c>
      <c r="C10" s="45">
        <f t="shared" si="0"/>
        <v>11666747.54043</v>
      </c>
      <c r="D10" s="45">
        <f t="shared" si="0"/>
        <v>389007.81460000004</v>
      </c>
      <c r="E10" s="45">
        <f t="shared" si="0"/>
        <v>12055755.35503</v>
      </c>
      <c r="F10" s="45">
        <f t="shared" si="0"/>
        <v>216599.19596999823</v>
      </c>
      <c r="G10" s="45">
        <f t="shared" si="0"/>
        <v>605607.01056999806</v>
      </c>
      <c r="H10" s="46">
        <f t="shared" ref="H10:H15" si="1">E10/B10*100</f>
        <v>98.235064061506051</v>
      </c>
      <c r="I10" s="55"/>
      <c r="J10" s="55"/>
      <c r="K10" s="55"/>
      <c r="L10" s="55"/>
      <c r="M10" s="55"/>
      <c r="N10" s="55"/>
      <c r="O10" s="55"/>
      <c r="P10" s="55"/>
      <c r="Q10" s="55"/>
      <c r="R10" s="55"/>
      <c r="S10" s="55"/>
      <c r="T10" s="55"/>
      <c r="U10" s="55"/>
      <c r="V10" s="55"/>
    </row>
    <row r="11" spans="1:22" s="42" customFormat="1" ht="11.25" customHeight="1" x14ac:dyDescent="0.2">
      <c r="A11" s="47" t="s">
        <v>91</v>
      </c>
      <c r="B11" s="54">
        <v>3432689.0009999978</v>
      </c>
      <c r="C11" s="48">
        <v>3224216.1538499994</v>
      </c>
      <c r="D11" s="54">
        <v>79872.682850000056</v>
      </c>
      <c r="E11" s="48">
        <f>SUM(C11:D11)</f>
        <v>3304088.8366999994</v>
      </c>
      <c r="F11" s="48">
        <f>B11-E11</f>
        <v>128600.16429999843</v>
      </c>
      <c r="G11" s="48">
        <f>B11-C11</f>
        <v>208472.84714999842</v>
      </c>
      <c r="H11" s="49">
        <f t="shared" si="1"/>
        <v>96.253661072630365</v>
      </c>
    </row>
    <row r="12" spans="1:22" s="42" customFormat="1" ht="11.25" customHeight="1" x14ac:dyDescent="0.2">
      <c r="A12" s="50" t="s">
        <v>92</v>
      </c>
      <c r="B12" s="54">
        <v>195617.00000000003</v>
      </c>
      <c r="C12" s="48">
        <v>114899.16867</v>
      </c>
      <c r="D12" s="54">
        <v>7192.8515800000005</v>
      </c>
      <c r="E12" s="48">
        <f>SUM(C12:D12)</f>
        <v>122092.02025</v>
      </c>
      <c r="F12" s="48">
        <f>B12-E12</f>
        <v>73524.979750000028</v>
      </c>
      <c r="G12" s="48">
        <f>B12-C12</f>
        <v>80717.83133000003</v>
      </c>
      <c r="H12" s="49">
        <f t="shared" si="1"/>
        <v>62.413808743616336</v>
      </c>
    </row>
    <row r="13" spans="1:22" s="42" customFormat="1" ht="11.25" customHeight="1" x14ac:dyDescent="0.2">
      <c r="A13" s="47" t="s">
        <v>93</v>
      </c>
      <c r="B13" s="54">
        <v>471082.55099999992</v>
      </c>
      <c r="C13" s="48">
        <v>412913.32368999999</v>
      </c>
      <c r="D13" s="54">
        <v>51578.313959999999</v>
      </c>
      <c r="E13" s="48">
        <f>SUM(C13:D13)</f>
        <v>464491.63764999999</v>
      </c>
      <c r="F13" s="48">
        <f>B13-E13</f>
        <v>6590.9133499999298</v>
      </c>
      <c r="G13" s="48">
        <f>B13-C13</f>
        <v>58169.227309999929</v>
      </c>
      <c r="H13" s="49">
        <f t="shared" si="1"/>
        <v>98.60090055638679</v>
      </c>
    </row>
    <row r="14" spans="1:22" s="42" customFormat="1" ht="11.25" customHeight="1" x14ac:dyDescent="0.2">
      <c r="A14" s="47" t="s">
        <v>94</v>
      </c>
      <c r="B14" s="54">
        <v>8035172.9989999998</v>
      </c>
      <c r="C14" s="48">
        <v>7786491.2476300001</v>
      </c>
      <c r="D14" s="54">
        <v>248680.05215</v>
      </c>
      <c r="E14" s="48">
        <f>SUM(C14:D14)</f>
        <v>8035171.29978</v>
      </c>
      <c r="F14" s="48">
        <f>B14-E14</f>
        <v>1.6992199998348951</v>
      </c>
      <c r="G14" s="48">
        <f>B14-C14</f>
        <v>248681.75136999972</v>
      </c>
      <c r="H14" s="49">
        <f t="shared" si="1"/>
        <v>99.999978852726628</v>
      </c>
    </row>
    <row r="15" spans="1:22" s="42" customFormat="1" ht="11.25" customHeight="1" x14ac:dyDescent="0.2">
      <c r="A15" s="47" t="s">
        <v>95</v>
      </c>
      <c r="B15" s="54">
        <v>137793</v>
      </c>
      <c r="C15" s="48">
        <v>128227.64659</v>
      </c>
      <c r="D15" s="54">
        <v>1683.9140600000001</v>
      </c>
      <c r="E15" s="48">
        <f>SUM(C15:D15)</f>
        <v>129911.56065</v>
      </c>
      <c r="F15" s="48">
        <f>B15-E15</f>
        <v>7881.4393500000006</v>
      </c>
      <c r="G15" s="48">
        <f>B15-C15</f>
        <v>9565.3534099999961</v>
      </c>
      <c r="H15" s="49">
        <f t="shared" si="1"/>
        <v>94.280232413838149</v>
      </c>
    </row>
    <row r="16" spans="1:22" s="42" customFormat="1" ht="11.25" customHeight="1" x14ac:dyDescent="0.2">
      <c r="B16" s="51"/>
      <c r="C16" s="51"/>
      <c r="D16" s="51"/>
      <c r="E16" s="51"/>
      <c r="F16" s="51"/>
      <c r="G16" s="51"/>
      <c r="H16" s="46"/>
    </row>
    <row r="17" spans="1:8" s="42" customFormat="1" ht="11.25" customHeight="1" x14ac:dyDescent="0.2">
      <c r="A17" s="44" t="s">
        <v>96</v>
      </c>
      <c r="B17" s="54">
        <v>6620757.9180000005</v>
      </c>
      <c r="C17" s="48">
        <v>5597070.9184699999</v>
      </c>
      <c r="D17" s="54">
        <v>39660.846149999998</v>
      </c>
      <c r="E17" s="48">
        <f>SUM(C17:D17)</f>
        <v>5636731.7646199996</v>
      </c>
      <c r="F17" s="48">
        <f>B17-E17</f>
        <v>984026.15338000096</v>
      </c>
      <c r="G17" s="48">
        <f>B17-C17</f>
        <v>1023686.9995300006</v>
      </c>
      <c r="H17" s="49">
        <f>E17/B17*100</f>
        <v>85.137258217753171</v>
      </c>
    </row>
    <row r="18" spans="1:8" s="42" customFormat="1" ht="11.25" customHeight="1" x14ac:dyDescent="0.2">
      <c r="A18" s="47"/>
      <c r="B18" s="53"/>
      <c r="C18" s="51"/>
      <c r="D18" s="53"/>
      <c r="E18" s="51"/>
      <c r="F18" s="51"/>
      <c r="G18" s="51"/>
      <c r="H18" s="46"/>
    </row>
    <row r="19" spans="1:8" s="42" customFormat="1" ht="11.25" customHeight="1" x14ac:dyDescent="0.2">
      <c r="A19" s="44" t="s">
        <v>97</v>
      </c>
      <c r="B19" s="54">
        <v>424171.09299999999</v>
      </c>
      <c r="C19" s="48">
        <v>353446.77402999997</v>
      </c>
      <c r="D19" s="54">
        <v>15275.529689999999</v>
      </c>
      <c r="E19" s="48">
        <f>SUM(C19:D19)</f>
        <v>368722.30371999997</v>
      </c>
      <c r="F19" s="48">
        <f>B19-E19</f>
        <v>55448.789280000026</v>
      </c>
      <c r="G19" s="48">
        <f>B19-C19</f>
        <v>70724.318970000022</v>
      </c>
      <c r="H19" s="49">
        <f>E19/B19*100</f>
        <v>86.927730296793229</v>
      </c>
    </row>
    <row r="20" spans="1:8" s="42" customFormat="1" ht="11.25" customHeight="1" x14ac:dyDescent="0.2">
      <c r="A20" s="47"/>
      <c r="B20" s="53"/>
      <c r="C20" s="51"/>
      <c r="D20" s="53"/>
      <c r="E20" s="51"/>
      <c r="F20" s="51"/>
      <c r="G20" s="51"/>
      <c r="H20" s="46"/>
    </row>
    <row r="21" spans="1:8" s="42" customFormat="1" ht="11.25" customHeight="1" x14ac:dyDescent="0.2">
      <c r="A21" s="44" t="s">
        <v>98</v>
      </c>
      <c r="B21" s="54">
        <v>5440239.0860000001</v>
      </c>
      <c r="C21" s="48">
        <v>5063278.9571500001</v>
      </c>
      <c r="D21" s="54">
        <v>251152.93078</v>
      </c>
      <c r="E21" s="48">
        <f>SUM(C21:D21)</f>
        <v>5314431.8879300002</v>
      </c>
      <c r="F21" s="48">
        <f>B21-E21</f>
        <v>125807.19806999993</v>
      </c>
      <c r="G21" s="48">
        <f>B21-C21</f>
        <v>376960.12884999998</v>
      </c>
      <c r="H21" s="49">
        <f>E21/B21*100</f>
        <v>97.687469317410063</v>
      </c>
    </row>
    <row r="22" spans="1:8" s="42" customFormat="1" ht="11.25" customHeight="1" x14ac:dyDescent="0.2">
      <c r="A22" s="47"/>
      <c r="B22" s="51"/>
      <c r="C22" s="51"/>
      <c r="D22" s="51"/>
      <c r="E22" s="51"/>
      <c r="F22" s="51"/>
      <c r="G22" s="51"/>
      <c r="H22" s="46"/>
    </row>
    <row r="23" spans="1:8" s="42" customFormat="1" ht="11.25" customHeight="1" x14ac:dyDescent="0.2">
      <c r="A23" s="44" t="s">
        <v>100</v>
      </c>
      <c r="B23" s="45">
        <f t="shared" ref="B23:G23" si="2">SUM(B24:B31)</f>
        <v>36844707.222659998</v>
      </c>
      <c r="C23" s="45">
        <f t="shared" si="2"/>
        <v>30392579.770750001</v>
      </c>
      <c r="D23" s="45">
        <f t="shared" si="2"/>
        <v>2700891.7141499999</v>
      </c>
      <c r="E23" s="45">
        <f t="shared" si="2"/>
        <v>33093471.484899998</v>
      </c>
      <c r="F23" s="45">
        <f t="shared" si="2"/>
        <v>3751235.7377600051</v>
      </c>
      <c r="G23" s="45">
        <f t="shared" si="2"/>
        <v>6452127.4519100031</v>
      </c>
      <c r="H23" s="46">
        <f t="shared" ref="H23:H31" si="3">E23/B23*100</f>
        <v>89.818793469872006</v>
      </c>
    </row>
    <row r="24" spans="1:8" s="42" customFormat="1" ht="11.25" customHeight="1" x14ac:dyDescent="0.2">
      <c r="A24" s="47" t="s">
        <v>99</v>
      </c>
      <c r="B24" s="54">
        <v>30057260.984660003</v>
      </c>
      <c r="C24" s="48">
        <v>24209324.226539999</v>
      </c>
      <c r="D24" s="54">
        <v>2391330.8202999998</v>
      </c>
      <c r="E24" s="48">
        <f t="shared" ref="E24:E31" si="4">SUM(C24:D24)</f>
        <v>26600655.046839997</v>
      </c>
      <c r="F24" s="48">
        <f t="shared" ref="F24:F31" si="5">B24-E24</f>
        <v>3456605.9378200062</v>
      </c>
      <c r="G24" s="48">
        <f t="shared" ref="G24:G31" si="6">B24-C24</f>
        <v>5847936.7581200041</v>
      </c>
      <c r="H24" s="49">
        <f t="shared" si="3"/>
        <v>88.499930384261845</v>
      </c>
    </row>
    <row r="25" spans="1:8" s="42" customFormat="1" ht="11.25" customHeight="1" x14ac:dyDescent="0.2">
      <c r="A25" s="47" t="s">
        <v>101</v>
      </c>
      <c r="B25" s="54">
        <v>958218.99999999988</v>
      </c>
      <c r="C25" s="48">
        <v>845462.67666</v>
      </c>
      <c r="D25" s="54">
        <v>112753.40881000001</v>
      </c>
      <c r="E25" s="48">
        <f t="shared" si="4"/>
        <v>958216.08547000005</v>
      </c>
      <c r="F25" s="48">
        <f t="shared" si="5"/>
        <v>2.9145299998344854</v>
      </c>
      <c r="G25" s="48">
        <f t="shared" si="6"/>
        <v>112756.32333999989</v>
      </c>
      <c r="H25" s="49">
        <f t="shared" si="3"/>
        <v>99.999695838842712</v>
      </c>
    </row>
    <row r="26" spans="1:8" s="42" customFormat="1" ht="11.25" customHeight="1" x14ac:dyDescent="0.2">
      <c r="A26" s="47" t="s">
        <v>102</v>
      </c>
      <c r="B26" s="54">
        <v>4143484.673</v>
      </c>
      <c r="C26" s="48">
        <v>3973361.7022300009</v>
      </c>
      <c r="D26" s="54">
        <v>151336.78291999997</v>
      </c>
      <c r="E26" s="48">
        <f t="shared" si="4"/>
        <v>4124698.485150001</v>
      </c>
      <c r="F26" s="48">
        <f t="shared" si="5"/>
        <v>18786.18784999894</v>
      </c>
      <c r="G26" s="48">
        <f t="shared" si="6"/>
        <v>170122.97076999908</v>
      </c>
      <c r="H26" s="49">
        <f t="shared" si="3"/>
        <v>99.546608969681614</v>
      </c>
    </row>
    <row r="27" spans="1:8" s="42" customFormat="1" ht="11.25" customHeight="1" x14ac:dyDescent="0.2">
      <c r="A27" s="47" t="s">
        <v>104</v>
      </c>
      <c r="B27" s="54">
        <v>431333.28700000001</v>
      </c>
      <c r="C27" s="48">
        <v>291409.64707999997</v>
      </c>
      <c r="D27" s="54">
        <v>5938.2690199999997</v>
      </c>
      <c r="E27" s="48">
        <f t="shared" si="4"/>
        <v>297347.91609999997</v>
      </c>
      <c r="F27" s="48">
        <f t="shared" si="5"/>
        <v>133985.37090000004</v>
      </c>
      <c r="G27" s="48">
        <f t="shared" si="6"/>
        <v>139923.63992000005</v>
      </c>
      <c r="H27" s="49">
        <f t="shared" si="3"/>
        <v>68.936927675605048</v>
      </c>
    </row>
    <row r="28" spans="1:8" s="42" customFormat="1" ht="11.25" customHeight="1" x14ac:dyDescent="0.2">
      <c r="A28" s="47" t="s">
        <v>105</v>
      </c>
      <c r="B28" s="54">
        <v>388837.45799999993</v>
      </c>
      <c r="C28" s="48">
        <v>384885.74368999997</v>
      </c>
      <c r="D28" s="54">
        <v>3950.37086</v>
      </c>
      <c r="E28" s="48">
        <f t="shared" si="4"/>
        <v>388836.11455</v>
      </c>
      <c r="F28" s="48">
        <f t="shared" si="5"/>
        <v>1.3434499999275431</v>
      </c>
      <c r="G28" s="48">
        <f t="shared" si="6"/>
        <v>3951.7143099999521</v>
      </c>
      <c r="H28" s="49">
        <f t="shared" si="3"/>
        <v>99.999654495735356</v>
      </c>
    </row>
    <row r="29" spans="1:8" s="42" customFormat="1" ht="11.25" customHeight="1" x14ac:dyDescent="0.2">
      <c r="A29" s="47" t="s">
        <v>106</v>
      </c>
      <c r="B29" s="54">
        <v>245016.42600000004</v>
      </c>
      <c r="C29" s="48">
        <v>211257.61191000001</v>
      </c>
      <c r="D29" s="54">
        <v>33724.957069999997</v>
      </c>
      <c r="E29" s="48">
        <f t="shared" si="4"/>
        <v>244982.56898000001</v>
      </c>
      <c r="F29" s="48">
        <f t="shared" si="5"/>
        <v>33.857020000024932</v>
      </c>
      <c r="G29" s="48">
        <f t="shared" si="6"/>
        <v>33758.814090000029</v>
      </c>
      <c r="H29" s="49">
        <f t="shared" si="3"/>
        <v>99.986181734607442</v>
      </c>
    </row>
    <row r="30" spans="1:8" s="42" customFormat="1" ht="11.25" customHeight="1" x14ac:dyDescent="0.2">
      <c r="A30" s="47" t="s">
        <v>103</v>
      </c>
      <c r="B30" s="54">
        <v>472467.72200000001</v>
      </c>
      <c r="C30" s="48">
        <v>330648.14927999995</v>
      </c>
      <c r="D30" s="54">
        <v>0</v>
      </c>
      <c r="E30" s="48">
        <f t="shared" si="4"/>
        <v>330648.14927999995</v>
      </c>
      <c r="F30" s="48">
        <f t="shared" si="5"/>
        <v>141819.57272000005</v>
      </c>
      <c r="G30" s="48">
        <f t="shared" si="6"/>
        <v>141819.57272000005</v>
      </c>
      <c r="H30" s="49">
        <f t="shared" si="3"/>
        <v>69.983225072039929</v>
      </c>
    </row>
    <row r="31" spans="1:8" s="42" customFormat="1" ht="11.25" customHeight="1" x14ac:dyDescent="0.2">
      <c r="A31" s="47" t="s">
        <v>107</v>
      </c>
      <c r="B31" s="54">
        <v>148087.67199999999</v>
      </c>
      <c r="C31" s="48">
        <v>146230.01336000001</v>
      </c>
      <c r="D31" s="54">
        <v>1857.1051699999998</v>
      </c>
      <c r="E31" s="48">
        <f t="shared" si="4"/>
        <v>148087.11853000001</v>
      </c>
      <c r="F31" s="48">
        <f t="shared" si="5"/>
        <v>0.55346999998437241</v>
      </c>
      <c r="G31" s="48">
        <f t="shared" si="6"/>
        <v>1857.6586399999796</v>
      </c>
      <c r="H31" s="49">
        <f t="shared" si="3"/>
        <v>99.999626255182136</v>
      </c>
    </row>
    <row r="32" spans="1:8" s="42" customFormat="1" ht="11.25" customHeight="1" x14ac:dyDescent="0.2">
      <c r="A32" s="47"/>
      <c r="B32" s="51"/>
      <c r="C32" s="51"/>
      <c r="D32" s="51"/>
      <c r="E32" s="51"/>
      <c r="F32" s="51"/>
      <c r="G32" s="51"/>
      <c r="H32" s="46"/>
    </row>
    <row r="33" spans="1:8" s="42" customFormat="1" ht="11.25" customHeight="1" x14ac:dyDescent="0.2">
      <c r="A33" s="44" t="s">
        <v>108</v>
      </c>
      <c r="B33" s="52">
        <f t="shared" ref="B33:G33" si="7">+B34+B35</f>
        <v>2485150.4559999998</v>
      </c>
      <c r="C33" s="52">
        <f t="shared" si="7"/>
        <v>2042372.3203600002</v>
      </c>
      <c r="D33" s="52">
        <f t="shared" si="7"/>
        <v>28173.260050000001</v>
      </c>
      <c r="E33" s="52">
        <f t="shared" si="7"/>
        <v>2070545.5804100002</v>
      </c>
      <c r="F33" s="52">
        <f t="shared" si="7"/>
        <v>414604.87558999954</v>
      </c>
      <c r="G33" s="52">
        <f t="shared" si="7"/>
        <v>442778.13563999953</v>
      </c>
      <c r="H33" s="46">
        <f>E33/B33*100</f>
        <v>83.316709272510963</v>
      </c>
    </row>
    <row r="34" spans="1:8" s="42" customFormat="1" ht="11.25" customHeight="1" x14ac:dyDescent="0.2">
      <c r="A34" s="47" t="s">
        <v>109</v>
      </c>
      <c r="B34" s="54">
        <v>2444977.8959999997</v>
      </c>
      <c r="C34" s="48">
        <v>2012681.8547500002</v>
      </c>
      <c r="D34" s="54">
        <v>27648.683919999999</v>
      </c>
      <c r="E34" s="48">
        <f>SUM(C34:D34)</f>
        <v>2040330.5386700002</v>
      </c>
      <c r="F34" s="48">
        <f>B34-E34</f>
        <v>404647.35732999956</v>
      </c>
      <c r="G34" s="48">
        <f>B34-C34</f>
        <v>432296.04124999954</v>
      </c>
      <c r="H34" s="49">
        <f>E34/B34*100</f>
        <v>83.449856213751232</v>
      </c>
    </row>
    <row r="35" spans="1:8" s="42" customFormat="1" ht="11.25" customHeight="1" x14ac:dyDescent="0.2">
      <c r="A35" s="47" t="s">
        <v>110</v>
      </c>
      <c r="B35" s="54">
        <v>40172.560000000005</v>
      </c>
      <c r="C35" s="48">
        <v>29690.465609999999</v>
      </c>
      <c r="D35" s="54">
        <v>524.57613000000003</v>
      </c>
      <c r="E35" s="48">
        <f>SUM(C35:D35)</f>
        <v>30215.041740000001</v>
      </c>
      <c r="F35" s="48">
        <f>B35-E35</f>
        <v>9957.5182600000044</v>
      </c>
      <c r="G35" s="48">
        <f>B35-C35</f>
        <v>10482.094390000006</v>
      </c>
      <c r="H35" s="49">
        <f>E35/B35*100</f>
        <v>75.213134886101358</v>
      </c>
    </row>
    <row r="36" spans="1:8" s="42" customFormat="1" ht="11.25" customHeight="1" x14ac:dyDescent="0.2">
      <c r="A36" s="47"/>
      <c r="B36" s="51"/>
      <c r="C36" s="51"/>
      <c r="D36" s="51"/>
      <c r="E36" s="51"/>
      <c r="F36" s="51"/>
      <c r="G36" s="51"/>
      <c r="H36" s="46"/>
    </row>
    <row r="37" spans="1:8" s="42" customFormat="1" ht="11.25" customHeight="1" x14ac:dyDescent="0.2">
      <c r="A37" s="44" t="s">
        <v>111</v>
      </c>
      <c r="B37" s="52">
        <f t="shared" ref="B37:G37" si="8">SUM(B38:B43)</f>
        <v>331422574.57138002</v>
      </c>
      <c r="C37" s="52">
        <f t="shared" si="8"/>
        <v>316561454.41569</v>
      </c>
      <c r="D37" s="52">
        <f t="shared" si="8"/>
        <v>5149601.5404000012</v>
      </c>
      <c r="E37" s="52">
        <f t="shared" si="8"/>
        <v>321711055.95609009</v>
      </c>
      <c r="F37" s="52">
        <f t="shared" si="8"/>
        <v>9711518.6152899899</v>
      </c>
      <c r="G37" s="52">
        <f t="shared" si="8"/>
        <v>14861120.15569002</v>
      </c>
      <c r="H37" s="46">
        <f t="shared" ref="H37:H43" si="9">E37/B37*100</f>
        <v>97.06974739791049</v>
      </c>
    </row>
    <row r="38" spans="1:8" s="42" customFormat="1" ht="11.25" customHeight="1" x14ac:dyDescent="0.2">
      <c r="A38" s="47" t="s">
        <v>112</v>
      </c>
      <c r="B38" s="54">
        <v>330245464.79838002</v>
      </c>
      <c r="C38" s="48">
        <v>315857612.3132</v>
      </c>
      <c r="D38" s="54">
        <v>5072511.112470001</v>
      </c>
      <c r="E38" s="48">
        <f t="shared" ref="E38:E43" si="10">SUM(C38:D38)</f>
        <v>320930123.42567003</v>
      </c>
      <c r="F38" s="48">
        <f t="shared" ref="F38:F43" si="11">B38-E38</f>
        <v>9315341.3727099895</v>
      </c>
      <c r="G38" s="48">
        <f t="shared" ref="G38:G43" si="12">B38-C38</f>
        <v>14387852.48518002</v>
      </c>
      <c r="H38" s="49">
        <f t="shared" si="9"/>
        <v>97.179267434180474</v>
      </c>
    </row>
    <row r="39" spans="1:8" s="42" customFormat="1" ht="11.25" customHeight="1" x14ac:dyDescent="0.2">
      <c r="A39" s="56" t="s">
        <v>113</v>
      </c>
      <c r="B39" s="54">
        <v>38750.600000000006</v>
      </c>
      <c r="C39" s="48">
        <v>28505.213250000001</v>
      </c>
      <c r="D39" s="54">
        <v>616.53778</v>
      </c>
      <c r="E39" s="48">
        <f t="shared" si="10"/>
        <v>29121.751029999999</v>
      </c>
      <c r="F39" s="48">
        <f t="shared" si="11"/>
        <v>9628.8489700000064</v>
      </c>
      <c r="G39" s="48">
        <f t="shared" si="12"/>
        <v>10245.386750000005</v>
      </c>
      <c r="H39" s="49">
        <f t="shared" si="9"/>
        <v>75.151742243991052</v>
      </c>
    </row>
    <row r="40" spans="1:8" s="42" customFormat="1" ht="11.25" customHeight="1" x14ac:dyDescent="0.2">
      <c r="A40" s="56" t="s">
        <v>114</v>
      </c>
      <c r="B40" s="54">
        <v>11918</v>
      </c>
      <c r="C40" s="48">
        <v>8707.1115000000009</v>
      </c>
      <c r="D40" s="54">
        <v>1726.2370800000001</v>
      </c>
      <c r="E40" s="48">
        <f t="shared" si="10"/>
        <v>10433.348580000002</v>
      </c>
      <c r="F40" s="48">
        <f t="shared" si="11"/>
        <v>1484.6514199999983</v>
      </c>
      <c r="G40" s="48">
        <f t="shared" si="12"/>
        <v>3210.8884999999991</v>
      </c>
      <c r="H40" s="49">
        <f t="shared" si="9"/>
        <v>87.542780500083921</v>
      </c>
    </row>
    <row r="41" spans="1:8" s="42" customFormat="1" ht="11.25" customHeight="1" x14ac:dyDescent="0.2">
      <c r="A41" s="47" t="s">
        <v>115</v>
      </c>
      <c r="B41" s="54">
        <v>429571.44400000002</v>
      </c>
      <c r="C41" s="48">
        <v>421919.77724000002</v>
      </c>
      <c r="D41" s="54">
        <v>3802.34699</v>
      </c>
      <c r="E41" s="48">
        <f t="shared" si="10"/>
        <v>425722.12423000002</v>
      </c>
      <c r="F41" s="48">
        <f t="shared" si="11"/>
        <v>3849.3197700000019</v>
      </c>
      <c r="G41" s="48">
        <f t="shared" si="12"/>
        <v>7651.6667599999928</v>
      </c>
      <c r="H41" s="49">
        <f t="shared" si="9"/>
        <v>99.103916281269392</v>
      </c>
    </row>
    <row r="42" spans="1:8" s="42" customFormat="1" ht="11.25" customHeight="1" x14ac:dyDescent="0.2">
      <c r="A42" s="47" t="s">
        <v>117</v>
      </c>
      <c r="B42" s="54">
        <v>97972.377000000008</v>
      </c>
      <c r="C42" s="48">
        <v>86613.616500000004</v>
      </c>
      <c r="D42" s="54">
        <v>877.89492000000007</v>
      </c>
      <c r="E42" s="48">
        <f t="shared" si="10"/>
        <v>87491.51142000001</v>
      </c>
      <c r="F42" s="48">
        <f t="shared" si="11"/>
        <v>10480.865579999998</v>
      </c>
      <c r="G42" s="48">
        <f t="shared" si="12"/>
        <v>11358.760500000004</v>
      </c>
      <c r="H42" s="49">
        <f t="shared" si="9"/>
        <v>89.30222385030018</v>
      </c>
    </row>
    <row r="43" spans="1:8" s="42" customFormat="1" ht="11.25" customHeight="1" x14ac:dyDescent="0.2">
      <c r="A43" s="47" t="s">
        <v>116</v>
      </c>
      <c r="B43" s="54">
        <v>598897.35200000007</v>
      </c>
      <c r="C43" s="48">
        <v>158096.38399999999</v>
      </c>
      <c r="D43" s="54">
        <v>70067.411160000003</v>
      </c>
      <c r="E43" s="48">
        <f t="shared" si="10"/>
        <v>228163.79515999998</v>
      </c>
      <c r="F43" s="48">
        <f t="shared" si="11"/>
        <v>370733.55684000009</v>
      </c>
      <c r="G43" s="48">
        <f t="shared" si="12"/>
        <v>440800.96800000011</v>
      </c>
      <c r="H43" s="49">
        <f t="shared" si="9"/>
        <v>38.097312402209447</v>
      </c>
    </row>
    <row r="44" spans="1:8" s="42" customFormat="1" ht="11.25" customHeight="1" x14ac:dyDescent="0.2">
      <c r="A44" s="47"/>
      <c r="B44" s="48"/>
      <c r="C44" s="48"/>
      <c r="D44" s="48"/>
      <c r="E44" s="48"/>
      <c r="F44" s="48"/>
      <c r="G44" s="48"/>
      <c r="H44" s="49"/>
    </row>
    <row r="45" spans="1:8" s="42" customFormat="1" ht="11.25" customHeight="1" x14ac:dyDescent="0.2">
      <c r="A45" s="44" t="s">
        <v>118</v>
      </c>
      <c r="B45" s="54">
        <v>44585043.501879998</v>
      </c>
      <c r="C45" s="48">
        <v>41057812.344870001</v>
      </c>
      <c r="D45" s="54">
        <v>1631858.06183</v>
      </c>
      <c r="E45" s="48">
        <f>SUM(C45:D45)</f>
        <v>42689670.4067</v>
      </c>
      <c r="F45" s="48">
        <f>B45-E45</f>
        <v>1895373.0951799974</v>
      </c>
      <c r="G45" s="48">
        <f>B45-C45</f>
        <v>3527231.1570099965</v>
      </c>
      <c r="H45" s="49">
        <f>E45/B45*100</f>
        <v>95.748858930461566</v>
      </c>
    </row>
    <row r="46" spans="1:8" s="42" customFormat="1" ht="11.25" customHeight="1" x14ac:dyDescent="0.2">
      <c r="A46" s="57"/>
      <c r="B46" s="51"/>
      <c r="C46" s="51"/>
      <c r="D46" s="51"/>
      <c r="E46" s="51"/>
      <c r="F46" s="51"/>
      <c r="G46" s="51"/>
      <c r="H46" s="46"/>
    </row>
    <row r="47" spans="1:8" s="42" customFormat="1" ht="11.25" customHeight="1" x14ac:dyDescent="0.2">
      <c r="A47" s="44" t="s">
        <v>119</v>
      </c>
      <c r="B47" s="54">
        <v>1526316.1809999999</v>
      </c>
      <c r="C47" s="48">
        <v>1168553.5713599999</v>
      </c>
      <c r="D47" s="54">
        <v>5962.7402999999995</v>
      </c>
      <c r="E47" s="48">
        <f>SUM(C47:D47)</f>
        <v>1174516.3116599999</v>
      </c>
      <c r="F47" s="48">
        <f>B47-E47</f>
        <v>351799.86933999998</v>
      </c>
      <c r="G47" s="48">
        <f>B47-C47</f>
        <v>357762.60963999992</v>
      </c>
      <c r="H47" s="49">
        <f>E47/B47*100</f>
        <v>76.951048955694716</v>
      </c>
    </row>
    <row r="48" spans="1:8" s="42" customFormat="1" ht="11.25" customHeight="1" x14ac:dyDescent="0.2">
      <c r="A48" s="47"/>
      <c r="B48" s="51"/>
      <c r="C48" s="51"/>
      <c r="D48" s="51"/>
      <c r="E48" s="51"/>
      <c r="F48" s="51"/>
      <c r="G48" s="51"/>
      <c r="H48" s="46"/>
    </row>
    <row r="49" spans="1:8" s="42" customFormat="1" ht="11.25" customHeight="1" x14ac:dyDescent="0.2">
      <c r="A49" s="44" t="s">
        <v>120</v>
      </c>
      <c r="B49" s="52">
        <f t="shared" ref="B49:G49" si="13">SUM(B50:B55)</f>
        <v>17232897.919000003</v>
      </c>
      <c r="C49" s="52">
        <f t="shared" si="13"/>
        <v>16031127.07491</v>
      </c>
      <c r="D49" s="52">
        <f t="shared" si="13"/>
        <v>691591.79269000026</v>
      </c>
      <c r="E49" s="52">
        <f t="shared" si="13"/>
        <v>16722718.867600001</v>
      </c>
      <c r="F49" s="52">
        <f t="shared" si="13"/>
        <v>510179.05140000064</v>
      </c>
      <c r="G49" s="52">
        <f t="shared" si="13"/>
        <v>1201770.8440900007</v>
      </c>
      <c r="H49" s="46">
        <f t="shared" ref="H49:H55" si="14">E49/B49*100</f>
        <v>97.039505173198364</v>
      </c>
    </row>
    <row r="50" spans="1:8" s="42" customFormat="1" ht="11.25" customHeight="1" x14ac:dyDescent="0.2">
      <c r="A50" s="47" t="s">
        <v>99</v>
      </c>
      <c r="B50" s="54">
        <v>12923972.83</v>
      </c>
      <c r="C50" s="48">
        <v>12171868.21118</v>
      </c>
      <c r="D50" s="54">
        <v>545250.70524000016</v>
      </c>
      <c r="E50" s="48">
        <f t="shared" ref="E50:E55" si="15">SUM(C50:D50)</f>
        <v>12717118.91642</v>
      </c>
      <c r="F50" s="48">
        <f t="shared" ref="F50:F55" si="16">B50-E50</f>
        <v>206853.9135800004</v>
      </c>
      <c r="G50" s="48">
        <f t="shared" ref="G50:G55" si="17">B50-C50</f>
        <v>752104.61882000044</v>
      </c>
      <c r="H50" s="49">
        <f t="shared" si="14"/>
        <v>98.39945567589065</v>
      </c>
    </row>
    <row r="51" spans="1:8" s="42" customFormat="1" ht="11.25" customHeight="1" x14ac:dyDescent="0.2">
      <c r="A51" s="47" t="s">
        <v>121</v>
      </c>
      <c r="B51" s="54">
        <v>2195455.5759999999</v>
      </c>
      <c r="C51" s="48">
        <v>1839684.4344099998</v>
      </c>
      <c r="D51" s="54">
        <v>79887.772660000002</v>
      </c>
      <c r="E51" s="48">
        <f t="shared" si="15"/>
        <v>1919572.2070699998</v>
      </c>
      <c r="F51" s="48">
        <f t="shared" si="16"/>
        <v>275883.36893000011</v>
      </c>
      <c r="G51" s="48">
        <f t="shared" si="17"/>
        <v>355771.14159000013</v>
      </c>
      <c r="H51" s="49">
        <f t="shared" si="14"/>
        <v>87.433889715379962</v>
      </c>
    </row>
    <row r="52" spans="1:8" s="42" customFormat="1" ht="11.25" customHeight="1" x14ac:dyDescent="0.2">
      <c r="A52" s="47" t="s">
        <v>122</v>
      </c>
      <c r="B52" s="54">
        <v>823858.0410000002</v>
      </c>
      <c r="C52" s="48">
        <v>760898.69547999999</v>
      </c>
      <c r="D52" s="54">
        <v>55673.116529999999</v>
      </c>
      <c r="E52" s="48">
        <f t="shared" si="15"/>
        <v>816571.81200999999</v>
      </c>
      <c r="F52" s="48">
        <f t="shared" si="16"/>
        <v>7286.228990000207</v>
      </c>
      <c r="G52" s="48">
        <f t="shared" si="17"/>
        <v>62959.345520000206</v>
      </c>
      <c r="H52" s="49">
        <f t="shared" si="14"/>
        <v>99.115596543652572</v>
      </c>
    </row>
    <row r="53" spans="1:8" s="42" customFormat="1" ht="11.25" customHeight="1" x14ac:dyDescent="0.2">
      <c r="A53" s="47" t="s">
        <v>123</v>
      </c>
      <c r="B53" s="54">
        <v>1073913.078</v>
      </c>
      <c r="C53" s="48">
        <v>1071053.0085100001</v>
      </c>
      <c r="D53" s="54">
        <v>2835.4896400000002</v>
      </c>
      <c r="E53" s="48">
        <f t="shared" si="15"/>
        <v>1073888.4981500001</v>
      </c>
      <c r="F53" s="48">
        <f t="shared" si="16"/>
        <v>24.579849999863654</v>
      </c>
      <c r="G53" s="48">
        <f t="shared" si="17"/>
        <v>2860.0694899999071</v>
      </c>
      <c r="H53" s="49">
        <f t="shared" si="14"/>
        <v>99.997711188130268</v>
      </c>
    </row>
    <row r="54" spans="1:8" s="42" customFormat="1" ht="11.25" customHeight="1" x14ac:dyDescent="0.2">
      <c r="A54" s="47" t="s">
        <v>124</v>
      </c>
      <c r="B54" s="54">
        <v>126449.655</v>
      </c>
      <c r="C54" s="48">
        <v>100568.76426000001</v>
      </c>
      <c r="D54" s="54">
        <v>5750.10646</v>
      </c>
      <c r="E54" s="48">
        <f t="shared" si="15"/>
        <v>106318.87072000001</v>
      </c>
      <c r="F54" s="48">
        <f t="shared" si="16"/>
        <v>20130.784279999993</v>
      </c>
      <c r="G54" s="48">
        <f t="shared" si="17"/>
        <v>25880.890739999988</v>
      </c>
      <c r="H54" s="49">
        <f t="shared" si="14"/>
        <v>84.080000629499551</v>
      </c>
    </row>
    <row r="55" spans="1:8" s="42" customFormat="1" ht="11.25" customHeight="1" x14ac:dyDescent="0.2">
      <c r="A55" s="47" t="s">
        <v>125</v>
      </c>
      <c r="B55" s="54">
        <v>89248.739000000001</v>
      </c>
      <c r="C55" s="48">
        <v>87053.96106999999</v>
      </c>
      <c r="D55" s="54">
        <v>2194.6021600000004</v>
      </c>
      <c r="E55" s="48">
        <f t="shared" si="15"/>
        <v>89248.563229999985</v>
      </c>
      <c r="F55" s="48">
        <f t="shared" si="16"/>
        <v>0.17577000001620036</v>
      </c>
      <c r="G55" s="48">
        <f t="shared" si="17"/>
        <v>2194.7779300000111</v>
      </c>
      <c r="H55" s="49">
        <f t="shared" si="14"/>
        <v>99.999803056040918</v>
      </c>
    </row>
    <row r="56" spans="1:8" s="42" customFormat="1" ht="11.25" customHeight="1" x14ac:dyDescent="0.2">
      <c r="A56" s="47"/>
      <c r="B56" s="51"/>
      <c r="C56" s="51"/>
      <c r="D56" s="51"/>
      <c r="E56" s="51"/>
      <c r="F56" s="51"/>
      <c r="G56" s="51"/>
      <c r="H56" s="46"/>
    </row>
    <row r="57" spans="1:8" s="42" customFormat="1" ht="11.25" customHeight="1" x14ac:dyDescent="0.2">
      <c r="A57" s="44" t="s">
        <v>126</v>
      </c>
      <c r="B57" s="58">
        <f t="shared" ref="B57:G57" si="18">SUM(B58:B67)</f>
        <v>16950682.717069969</v>
      </c>
      <c r="C57" s="58">
        <f t="shared" si="18"/>
        <v>12659756.940859977</v>
      </c>
      <c r="D57" s="58">
        <f t="shared" si="18"/>
        <v>2289245.332380001</v>
      </c>
      <c r="E57" s="58">
        <f t="shared" si="18"/>
        <v>14949002.273239972</v>
      </c>
      <c r="F57" s="58">
        <f t="shared" si="18"/>
        <v>2001680.4438299942</v>
      </c>
      <c r="G57" s="58">
        <f t="shared" si="18"/>
        <v>4290925.7762099952</v>
      </c>
      <c r="H57" s="46">
        <f t="shared" ref="H57:H67" si="19">E57/B57*100</f>
        <v>88.191151487873526</v>
      </c>
    </row>
    <row r="58" spans="1:8" s="42" customFormat="1" ht="11.25" customHeight="1" x14ac:dyDescent="0.2">
      <c r="A58" s="47" t="s">
        <v>127</v>
      </c>
      <c r="B58" s="54">
        <v>1114452.4229199714</v>
      </c>
      <c r="C58" s="48">
        <v>946880.24325997417</v>
      </c>
      <c r="D58" s="54">
        <v>55698.580960000043</v>
      </c>
      <c r="E58" s="48">
        <f t="shared" ref="E58:E67" si="20">SUM(C58:D58)</f>
        <v>1002578.8242199742</v>
      </c>
      <c r="F58" s="48">
        <f t="shared" ref="F58:F67" si="21">B58-E58</f>
        <v>111873.59869999718</v>
      </c>
      <c r="G58" s="48">
        <f t="shared" ref="G58:G67" si="22">B58-C58</f>
        <v>167572.17965999723</v>
      </c>
      <c r="H58" s="49">
        <f t="shared" si="19"/>
        <v>89.96156350875188</v>
      </c>
    </row>
    <row r="59" spans="1:8" s="42" customFormat="1" ht="11.25" customHeight="1" x14ac:dyDescent="0.2">
      <c r="A59" s="47" t="s">
        <v>128</v>
      </c>
      <c r="B59" s="54">
        <v>6207482.7589999996</v>
      </c>
      <c r="C59" s="48">
        <v>3050218.0393699999</v>
      </c>
      <c r="D59" s="54">
        <v>2007068.1883500002</v>
      </c>
      <c r="E59" s="48">
        <f t="shared" si="20"/>
        <v>5057286.2277199998</v>
      </c>
      <c r="F59" s="48">
        <f t="shared" si="21"/>
        <v>1150196.5312799998</v>
      </c>
      <c r="G59" s="48">
        <f t="shared" si="22"/>
        <v>3157264.7196299997</v>
      </c>
      <c r="H59" s="49">
        <f t="shared" si="19"/>
        <v>81.470805865511707</v>
      </c>
    </row>
    <row r="60" spans="1:8" s="42" customFormat="1" ht="11.25" customHeight="1" x14ac:dyDescent="0.2">
      <c r="A60" s="47" t="s">
        <v>129</v>
      </c>
      <c r="B60" s="54">
        <v>7241474.1173399985</v>
      </c>
      <c r="C60" s="48">
        <v>6711022.3439100003</v>
      </c>
      <c r="D60" s="54">
        <v>87107.618200000012</v>
      </c>
      <c r="E60" s="48">
        <f t="shared" si="20"/>
        <v>6798129.9621100007</v>
      </c>
      <c r="F60" s="48">
        <f t="shared" si="21"/>
        <v>443344.15522999782</v>
      </c>
      <c r="G60" s="48">
        <f t="shared" si="22"/>
        <v>530451.7734299982</v>
      </c>
      <c r="H60" s="49">
        <f t="shared" si="19"/>
        <v>93.877708487994283</v>
      </c>
    </row>
    <row r="61" spans="1:8" s="42" customFormat="1" ht="11.25" customHeight="1" x14ac:dyDescent="0.2">
      <c r="A61" s="47" t="s">
        <v>130</v>
      </c>
      <c r="B61" s="54">
        <v>220688.31</v>
      </c>
      <c r="C61" s="48">
        <v>198467.30443000005</v>
      </c>
      <c r="D61" s="54">
        <v>10292.68153</v>
      </c>
      <c r="E61" s="48">
        <f t="shared" si="20"/>
        <v>208759.98596000005</v>
      </c>
      <c r="F61" s="48">
        <f t="shared" si="21"/>
        <v>11928.324039999949</v>
      </c>
      <c r="G61" s="48">
        <f t="shared" si="22"/>
        <v>22221.00556999995</v>
      </c>
      <c r="H61" s="49">
        <f t="shared" si="19"/>
        <v>94.594945223877076</v>
      </c>
    </row>
    <row r="62" spans="1:8" s="42" customFormat="1" ht="11.25" customHeight="1" x14ac:dyDescent="0.2">
      <c r="A62" s="47" t="s">
        <v>131</v>
      </c>
      <c r="B62" s="54">
        <v>1316068.1508099996</v>
      </c>
      <c r="C62" s="48">
        <v>1024846.0540000001</v>
      </c>
      <c r="D62" s="54">
        <v>107709.59377000002</v>
      </c>
      <c r="E62" s="48">
        <f t="shared" si="20"/>
        <v>1132555.6477700002</v>
      </c>
      <c r="F62" s="48">
        <f t="shared" si="21"/>
        <v>183512.5030399994</v>
      </c>
      <c r="G62" s="48">
        <f t="shared" si="22"/>
        <v>291222.09680999944</v>
      </c>
      <c r="H62" s="49">
        <f t="shared" si="19"/>
        <v>86.056003032437715</v>
      </c>
    </row>
    <row r="63" spans="1:8" s="42" customFormat="1" ht="11.25" customHeight="1" x14ac:dyDescent="0.2">
      <c r="A63" s="47" t="s">
        <v>132</v>
      </c>
      <c r="B63" s="54">
        <v>13963.359999999999</v>
      </c>
      <c r="C63" s="48">
        <v>11132.87869</v>
      </c>
      <c r="D63" s="54">
        <v>228.65719000000001</v>
      </c>
      <c r="E63" s="48">
        <f t="shared" si="20"/>
        <v>11361.535879999999</v>
      </c>
      <c r="F63" s="48">
        <f t="shared" si="21"/>
        <v>2601.8241199999993</v>
      </c>
      <c r="G63" s="48">
        <f t="shared" si="22"/>
        <v>2830.4813099999992</v>
      </c>
      <c r="H63" s="49">
        <f t="shared" si="19"/>
        <v>81.366776191403787</v>
      </c>
    </row>
    <row r="64" spans="1:8" s="42" customFormat="1" ht="11.25" customHeight="1" x14ac:dyDescent="0.2">
      <c r="A64" s="47" t="s">
        <v>133</v>
      </c>
      <c r="B64" s="54">
        <v>273211.19400000002</v>
      </c>
      <c r="C64" s="48">
        <v>234795.07418999998</v>
      </c>
      <c r="D64" s="54">
        <v>11386.657439999999</v>
      </c>
      <c r="E64" s="48">
        <f t="shared" si="20"/>
        <v>246181.73162999999</v>
      </c>
      <c r="F64" s="48">
        <f t="shared" si="21"/>
        <v>27029.462370000023</v>
      </c>
      <c r="G64" s="48">
        <f t="shared" si="22"/>
        <v>38416.119810000033</v>
      </c>
      <c r="H64" s="49">
        <f t="shared" si="19"/>
        <v>90.106751493498464</v>
      </c>
    </row>
    <row r="65" spans="1:8" s="42" customFormat="1" ht="11.25" customHeight="1" x14ac:dyDescent="0.2">
      <c r="A65" s="47" t="s">
        <v>134</v>
      </c>
      <c r="B65" s="54">
        <v>44371.097999999998</v>
      </c>
      <c r="C65" s="48">
        <v>43388.945719999996</v>
      </c>
      <c r="D65" s="54">
        <v>981.25264000000004</v>
      </c>
      <c r="E65" s="48">
        <f t="shared" si="20"/>
        <v>44370.198359999995</v>
      </c>
      <c r="F65" s="48">
        <f t="shared" si="21"/>
        <v>0.8996400000032736</v>
      </c>
      <c r="G65" s="48">
        <f t="shared" si="22"/>
        <v>982.15228000000207</v>
      </c>
      <c r="H65" s="49">
        <f t="shared" si="19"/>
        <v>99.997972463967415</v>
      </c>
    </row>
    <row r="66" spans="1:8" s="42" customFormat="1" ht="11.25" customHeight="1" x14ac:dyDescent="0.2">
      <c r="A66" s="56" t="s">
        <v>135</v>
      </c>
      <c r="B66" s="54">
        <v>52915.705999999998</v>
      </c>
      <c r="C66" s="48">
        <v>44492.423299999995</v>
      </c>
      <c r="D66" s="54">
        <v>1932.4682600000001</v>
      </c>
      <c r="E66" s="48">
        <f t="shared" si="20"/>
        <v>46424.891559999996</v>
      </c>
      <c r="F66" s="48">
        <f t="shared" si="21"/>
        <v>6490.8144400000019</v>
      </c>
      <c r="G66" s="48">
        <f t="shared" si="22"/>
        <v>8423.2827000000034</v>
      </c>
      <c r="H66" s="49">
        <f t="shared" si="19"/>
        <v>87.733671284665462</v>
      </c>
    </row>
    <row r="67" spans="1:8" s="42" customFormat="1" ht="11.25" customHeight="1" x14ac:dyDescent="0.2">
      <c r="A67" s="47" t="s">
        <v>136</v>
      </c>
      <c r="B67" s="54">
        <v>466055.59900000005</v>
      </c>
      <c r="C67" s="48">
        <v>394513.63399</v>
      </c>
      <c r="D67" s="54">
        <v>6839.6340399999999</v>
      </c>
      <c r="E67" s="48">
        <f t="shared" si="20"/>
        <v>401353.26802999998</v>
      </c>
      <c r="F67" s="48">
        <f t="shared" si="21"/>
        <v>64702.330970000068</v>
      </c>
      <c r="G67" s="48">
        <f t="shared" si="22"/>
        <v>71541.965010000044</v>
      </c>
      <c r="H67" s="49">
        <f t="shared" si="19"/>
        <v>86.117036012692537</v>
      </c>
    </row>
    <row r="68" spans="1:8" s="42" customFormat="1" ht="11.25" customHeight="1" x14ac:dyDescent="0.2">
      <c r="A68" s="47"/>
      <c r="B68" s="51"/>
      <c r="C68" s="51"/>
      <c r="D68" s="51"/>
      <c r="E68" s="51"/>
      <c r="F68" s="51"/>
      <c r="G68" s="51"/>
      <c r="H68" s="46"/>
    </row>
    <row r="69" spans="1:8" s="42" customFormat="1" ht="11.25" customHeight="1" x14ac:dyDescent="0.2">
      <c r="A69" s="44" t="s">
        <v>137</v>
      </c>
      <c r="B69" s="52">
        <f t="shared" ref="B69:G69" si="23">SUM(B70:B73)</f>
        <v>11437656.584000003</v>
      </c>
      <c r="C69" s="52">
        <f t="shared" si="23"/>
        <v>11302854.424859999</v>
      </c>
      <c r="D69" s="52">
        <f t="shared" si="23"/>
        <v>118156.59344</v>
      </c>
      <c r="E69" s="52">
        <f t="shared" si="23"/>
        <v>11421011.018300001</v>
      </c>
      <c r="F69" s="52">
        <f t="shared" si="23"/>
        <v>16645.565700000989</v>
      </c>
      <c r="G69" s="52">
        <f t="shared" si="23"/>
        <v>134802.15914000114</v>
      </c>
      <c r="H69" s="46">
        <f>E69/B69*100</f>
        <v>99.854466991749973</v>
      </c>
    </row>
    <row r="70" spans="1:8" s="42" customFormat="1" ht="11.25" customHeight="1" x14ac:dyDescent="0.2">
      <c r="A70" s="47" t="s">
        <v>99</v>
      </c>
      <c r="B70" s="54">
        <v>11354339.738000002</v>
      </c>
      <c r="C70" s="48">
        <v>11236930.151620001</v>
      </c>
      <c r="D70" s="54">
        <v>113600.93379</v>
      </c>
      <c r="E70" s="48">
        <f>SUM(C70:D70)</f>
        <v>11350531.085410001</v>
      </c>
      <c r="F70" s="48">
        <f>B70-E70</f>
        <v>3808.652590001002</v>
      </c>
      <c r="G70" s="48">
        <f>B70-C70</f>
        <v>117409.58638000116</v>
      </c>
      <c r="H70" s="49">
        <f>E70/B70*100</f>
        <v>99.966456415098676</v>
      </c>
    </row>
    <row r="71" spans="1:8" s="42" customFormat="1" ht="11.25" customHeight="1" x14ac:dyDescent="0.2">
      <c r="A71" s="47" t="s">
        <v>138</v>
      </c>
      <c r="B71" s="54">
        <v>65041.765999999989</v>
      </c>
      <c r="C71" s="48">
        <v>49288.063150000002</v>
      </c>
      <c r="D71" s="54">
        <v>4169.6893499999996</v>
      </c>
      <c r="E71" s="48">
        <f>SUM(C71:D71)</f>
        <v>53457.752500000002</v>
      </c>
      <c r="F71" s="48">
        <f>B71-E71</f>
        <v>11584.013499999986</v>
      </c>
      <c r="G71" s="48">
        <f>B71-C71</f>
        <v>15753.702849999987</v>
      </c>
      <c r="H71" s="49">
        <f>E71/B71*100</f>
        <v>82.189884727299699</v>
      </c>
    </row>
    <row r="72" spans="1:8" s="42" customFormat="1" ht="11.25" customHeight="1" x14ac:dyDescent="0.2">
      <c r="A72" s="47" t="s">
        <v>139</v>
      </c>
      <c r="B72" s="54">
        <v>4407.08</v>
      </c>
      <c r="C72" s="48">
        <v>4312.7071500000002</v>
      </c>
      <c r="D72" s="54">
        <v>55.475149999999999</v>
      </c>
      <c r="E72" s="48">
        <f>SUM(C72:D72)</f>
        <v>4368.1823000000004</v>
      </c>
      <c r="F72" s="48">
        <f>B72-E72</f>
        <v>38.897699999999531</v>
      </c>
      <c r="G72" s="48">
        <f>B72-C72</f>
        <v>94.372849999999744</v>
      </c>
      <c r="H72" s="49">
        <f>E72/B72*100</f>
        <v>99.117381576917154</v>
      </c>
    </row>
    <row r="73" spans="1:8" s="42" customFormat="1" ht="11.25" customHeight="1" x14ac:dyDescent="0.2">
      <c r="A73" s="47" t="s">
        <v>140</v>
      </c>
      <c r="B73" s="54">
        <v>13868</v>
      </c>
      <c r="C73" s="48">
        <v>12323.50294</v>
      </c>
      <c r="D73" s="54">
        <v>330.49515000000002</v>
      </c>
      <c r="E73" s="48">
        <f>SUM(C73:D73)</f>
        <v>12653.998090000001</v>
      </c>
      <c r="F73" s="48">
        <f>B73-E73</f>
        <v>1214.001909999999</v>
      </c>
      <c r="G73" s="48">
        <f>B73-C73</f>
        <v>1544.4970599999997</v>
      </c>
      <c r="H73" s="49">
        <f>E73/B73*100</f>
        <v>91.246020262474772</v>
      </c>
    </row>
    <row r="74" spans="1:8" s="42" customFormat="1" ht="11.25" customHeight="1" x14ac:dyDescent="0.2">
      <c r="A74" s="47"/>
      <c r="B74" s="51"/>
      <c r="C74" s="51"/>
      <c r="D74" s="51"/>
      <c r="E74" s="51"/>
      <c r="F74" s="51"/>
      <c r="G74" s="51"/>
      <c r="H74" s="46"/>
    </row>
    <row r="75" spans="1:8" s="42" customFormat="1" ht="11.25" customHeight="1" x14ac:dyDescent="0.2">
      <c r="A75" s="44" t="s">
        <v>141</v>
      </c>
      <c r="B75" s="52">
        <f t="shared" ref="B75:G75" si="24">SUM(B76:B78)</f>
        <v>68566307.603210017</v>
      </c>
      <c r="C75" s="52">
        <f t="shared" si="24"/>
        <v>55975694.854289994</v>
      </c>
      <c r="D75" s="52">
        <f t="shared" si="24"/>
        <v>3303048.0872399998</v>
      </c>
      <c r="E75" s="52">
        <f t="shared" si="24"/>
        <v>59278742.941529982</v>
      </c>
      <c r="F75" s="52">
        <f t="shared" si="24"/>
        <v>9287564.6616800223</v>
      </c>
      <c r="G75" s="52">
        <f t="shared" si="24"/>
        <v>12590612.748920018</v>
      </c>
      <c r="H75" s="46">
        <f>E75/B75*100</f>
        <v>86.454623288996785</v>
      </c>
    </row>
    <row r="76" spans="1:8" s="42" customFormat="1" ht="11.25" customHeight="1" x14ac:dyDescent="0.2">
      <c r="A76" s="47" t="s">
        <v>142</v>
      </c>
      <c r="B76" s="54">
        <v>67522105.414210007</v>
      </c>
      <c r="C76" s="48">
        <v>55088390.123509988</v>
      </c>
      <c r="D76" s="54">
        <v>3263621.82956</v>
      </c>
      <c r="E76" s="48">
        <f>SUM(C76:D76)</f>
        <v>58352011.953069985</v>
      </c>
      <c r="F76" s="48">
        <f>B76-E76</f>
        <v>9170093.4611400217</v>
      </c>
      <c r="G76" s="48">
        <f>B76-C76</f>
        <v>12433715.290700018</v>
      </c>
      <c r="H76" s="49">
        <f>E76/B76*100</f>
        <v>86.41912392262256</v>
      </c>
    </row>
    <row r="77" spans="1:8" s="42" customFormat="1" ht="11.25" customHeight="1" x14ac:dyDescent="0.2">
      <c r="A77" s="47" t="s">
        <v>143</v>
      </c>
      <c r="B77" s="54">
        <v>391633.96500000008</v>
      </c>
      <c r="C77" s="48">
        <v>350664.09430000006</v>
      </c>
      <c r="D77" s="54">
        <v>19381.692429999999</v>
      </c>
      <c r="E77" s="48">
        <f>SUM(C77:D77)</f>
        <v>370045.78673000005</v>
      </c>
      <c r="F77" s="48">
        <f>B77-E77</f>
        <v>21588.178270000033</v>
      </c>
      <c r="G77" s="48">
        <f>B77-C77</f>
        <v>40969.870700000029</v>
      </c>
      <c r="H77" s="49">
        <f>E77/B77*100</f>
        <v>94.487664452188142</v>
      </c>
    </row>
    <row r="78" spans="1:8" s="42" customFormat="1" ht="11.25" customHeight="1" x14ac:dyDescent="0.2">
      <c r="A78" s="47" t="s">
        <v>144</v>
      </c>
      <c r="B78" s="54">
        <v>652568.22399999993</v>
      </c>
      <c r="C78" s="48">
        <v>536640.63647999999</v>
      </c>
      <c r="D78" s="54">
        <v>20044.56525</v>
      </c>
      <c r="E78" s="48">
        <f>SUM(C78:D78)</f>
        <v>556685.20172999997</v>
      </c>
      <c r="F78" s="48">
        <f>B78-E78</f>
        <v>95883.022269999958</v>
      </c>
      <c r="G78" s="48">
        <f>B78-C78</f>
        <v>115927.58751999994</v>
      </c>
      <c r="H78" s="49">
        <f>E78/B78*100</f>
        <v>85.30682023064611</v>
      </c>
    </row>
    <row r="79" spans="1:8" s="42" customFormat="1" ht="11.25" customHeight="1" x14ac:dyDescent="0.2">
      <c r="A79" s="47"/>
      <c r="B79" s="51"/>
      <c r="C79" s="51"/>
      <c r="D79" s="51"/>
      <c r="E79" s="51"/>
      <c r="F79" s="51"/>
      <c r="G79" s="51"/>
      <c r="H79" s="46"/>
    </row>
    <row r="80" spans="1:8" s="42" customFormat="1" ht="11.25" customHeight="1" x14ac:dyDescent="0.2">
      <c r="A80" s="44" t="s">
        <v>328</v>
      </c>
      <c r="B80" s="52">
        <f t="shared" ref="B80:G80" si="25">SUM(B81:B84)</f>
        <v>5207137.3380000005</v>
      </c>
      <c r="C80" s="52">
        <f t="shared" si="25"/>
        <v>4070966.4044000003</v>
      </c>
      <c r="D80" s="52">
        <f t="shared" si="25"/>
        <v>851517.8322200001</v>
      </c>
      <c r="E80" s="52">
        <f t="shared" si="25"/>
        <v>4922484.2366199996</v>
      </c>
      <c r="F80" s="52">
        <f t="shared" si="25"/>
        <v>284653.10138000012</v>
      </c>
      <c r="G80" s="52">
        <f t="shared" si="25"/>
        <v>1136170.9335999999</v>
      </c>
      <c r="H80" s="46">
        <f>E80/B80*100</f>
        <v>94.533405153294211</v>
      </c>
    </row>
    <row r="81" spans="1:8" s="42" customFormat="1" ht="11.25" customHeight="1" x14ac:dyDescent="0.2">
      <c r="A81" s="47" t="s">
        <v>112</v>
      </c>
      <c r="B81" s="54">
        <v>4664686.33</v>
      </c>
      <c r="C81" s="48">
        <v>3684477.1217800002</v>
      </c>
      <c r="D81" s="54">
        <v>834137.85228000011</v>
      </c>
      <c r="E81" s="48">
        <f>SUM(C81:D81)</f>
        <v>4518614.9740599999</v>
      </c>
      <c r="F81" s="48">
        <f>B81-E81</f>
        <v>146071.35594000015</v>
      </c>
      <c r="G81" s="48">
        <f>B81-C81</f>
        <v>980209.20821999991</v>
      </c>
      <c r="H81" s="49">
        <f>E81/B81*100</f>
        <v>96.868570668930701</v>
      </c>
    </row>
    <row r="82" spans="1:8" s="42" customFormat="1" ht="11.25" customHeight="1" x14ac:dyDescent="0.2">
      <c r="A82" s="47" t="s">
        <v>329</v>
      </c>
      <c r="B82" s="54">
        <v>0</v>
      </c>
      <c r="C82" s="48">
        <v>0</v>
      </c>
      <c r="D82" s="54">
        <v>0</v>
      </c>
      <c r="E82" s="48">
        <f>SUM(C82:D82)</f>
        <v>0</v>
      </c>
      <c r="F82" s="48">
        <f>B82-E82</f>
        <v>0</v>
      </c>
      <c r="G82" s="48">
        <f>B82-C82</f>
        <v>0</v>
      </c>
      <c r="H82" s="49"/>
    </row>
    <row r="83" spans="1:8" s="42" customFormat="1" ht="11.25" customHeight="1" x14ac:dyDescent="0.2">
      <c r="A83" s="47" t="s">
        <v>330</v>
      </c>
      <c r="B83" s="54">
        <v>172105</v>
      </c>
      <c r="C83" s="48">
        <v>124378.09759999999</v>
      </c>
      <c r="D83" s="54">
        <v>8801.2642799999994</v>
      </c>
      <c r="E83" s="48">
        <f>SUM(C83:D83)</f>
        <v>133179.36187999998</v>
      </c>
      <c r="F83" s="48">
        <f>B83-E83</f>
        <v>38925.638120000018</v>
      </c>
      <c r="G83" s="48">
        <f>B83-C83</f>
        <v>47726.902400000006</v>
      </c>
      <c r="H83" s="49">
        <f>E83/B83*100</f>
        <v>77.382622166700557</v>
      </c>
    </row>
    <row r="84" spans="1:8" s="42" customFormat="1" ht="11.25" customHeight="1" x14ac:dyDescent="0.2">
      <c r="A84" s="47" t="s">
        <v>331</v>
      </c>
      <c r="B84" s="54">
        <v>370346.00799999997</v>
      </c>
      <c r="C84" s="48">
        <v>262111.18502000003</v>
      </c>
      <c r="D84" s="54">
        <v>8578.7156599999998</v>
      </c>
      <c r="E84" s="48">
        <f>SUM(C84:D84)</f>
        <v>270689.90068000002</v>
      </c>
      <c r="F84" s="48">
        <f>B84-E84</f>
        <v>99656.107319999952</v>
      </c>
      <c r="G84" s="48">
        <f>B84-C84</f>
        <v>108234.82297999994</v>
      </c>
      <c r="H84" s="49">
        <f>E84/B84*100</f>
        <v>73.091080997962337</v>
      </c>
    </row>
    <row r="85" spans="1:8" s="42" customFormat="1" ht="11.25" customHeight="1" x14ac:dyDescent="0.2">
      <c r="A85" s="79"/>
      <c r="B85" s="54"/>
      <c r="C85" s="48"/>
      <c r="D85" s="54"/>
      <c r="E85" s="48"/>
      <c r="F85" s="48"/>
      <c r="G85" s="48"/>
      <c r="H85" s="49"/>
    </row>
    <row r="86" spans="1:8" s="42" customFormat="1" ht="11.25" customHeight="1" x14ac:dyDescent="0.2">
      <c r="A86" s="44" t="s">
        <v>145</v>
      </c>
      <c r="B86" s="52">
        <f t="shared" ref="B86:G86" si="26">SUM(B87:B93)</f>
        <v>169110531.99991998</v>
      </c>
      <c r="C86" s="52">
        <f t="shared" si="26"/>
        <v>164194531.31641001</v>
      </c>
      <c r="D86" s="52">
        <f t="shared" si="26"/>
        <v>3606162.3816800001</v>
      </c>
      <c r="E86" s="52">
        <f t="shared" si="26"/>
        <v>167800693.69808999</v>
      </c>
      <c r="F86" s="52">
        <f t="shared" si="26"/>
        <v>1309838.3018300089</v>
      </c>
      <c r="G86" s="52">
        <f t="shared" si="26"/>
        <v>4916000.6835100017</v>
      </c>
      <c r="H86" s="46">
        <f t="shared" ref="H86:H93" si="27">E86/B86*100</f>
        <v>99.225454330762432</v>
      </c>
    </row>
    <row r="87" spans="1:8" s="42" customFormat="1" ht="11.25" customHeight="1" x14ac:dyDescent="0.2">
      <c r="A87" s="47" t="s">
        <v>127</v>
      </c>
      <c r="B87" s="54">
        <v>6111095.8690400003</v>
      </c>
      <c r="C87" s="48">
        <v>5772097.2575099999</v>
      </c>
      <c r="D87" s="54">
        <v>132920.81052999996</v>
      </c>
      <c r="E87" s="48">
        <f t="shared" ref="E87:E93" si="28">SUM(C87:D87)</f>
        <v>5905018.0680400003</v>
      </c>
      <c r="F87" s="48">
        <f t="shared" ref="F87:F93" si="29">B87-E87</f>
        <v>206077.80099999998</v>
      </c>
      <c r="G87" s="48">
        <f t="shared" ref="G87:G93" si="30">B87-C87</f>
        <v>338998.61153000034</v>
      </c>
      <c r="H87" s="49">
        <f t="shared" si="27"/>
        <v>96.627809391045062</v>
      </c>
    </row>
    <row r="88" spans="1:8" s="42" customFormat="1" ht="11.25" customHeight="1" x14ac:dyDescent="0.2">
      <c r="A88" s="47" t="s">
        <v>146</v>
      </c>
      <c r="B88" s="54">
        <v>14844246.340919999</v>
      </c>
      <c r="C88" s="48">
        <v>14177705.84228</v>
      </c>
      <c r="D88" s="54">
        <v>143833.84097999998</v>
      </c>
      <c r="E88" s="48">
        <f t="shared" si="28"/>
        <v>14321539.683260001</v>
      </c>
      <c r="F88" s="48">
        <f t="shared" si="29"/>
        <v>522706.65765999816</v>
      </c>
      <c r="G88" s="48">
        <f t="shared" si="30"/>
        <v>666540.49863999896</v>
      </c>
      <c r="H88" s="49">
        <f t="shared" si="27"/>
        <v>96.478725523308697</v>
      </c>
    </row>
    <row r="89" spans="1:8" s="42" customFormat="1" ht="11.25" customHeight="1" x14ac:dyDescent="0.2">
      <c r="A89" s="47" t="s">
        <v>147</v>
      </c>
      <c r="B89" s="54">
        <v>11032143.154000005</v>
      </c>
      <c r="C89" s="48">
        <v>10734609.492960004</v>
      </c>
      <c r="D89" s="54">
        <v>106382.17590999999</v>
      </c>
      <c r="E89" s="48">
        <f t="shared" si="28"/>
        <v>10840991.668870004</v>
      </c>
      <c r="F89" s="48">
        <f t="shared" si="29"/>
        <v>191151.48513000086</v>
      </c>
      <c r="G89" s="48">
        <f t="shared" si="30"/>
        <v>297533.66104000062</v>
      </c>
      <c r="H89" s="49">
        <f t="shared" si="27"/>
        <v>98.267322292126948</v>
      </c>
    </row>
    <row r="90" spans="1:8" s="42" customFormat="1" ht="11.25" customHeight="1" x14ac:dyDescent="0.2">
      <c r="A90" s="47" t="s">
        <v>148</v>
      </c>
      <c r="B90" s="54">
        <v>249133.63000000003</v>
      </c>
      <c r="C90" s="48">
        <v>221632.16769</v>
      </c>
      <c r="D90" s="54">
        <v>27477.382989999998</v>
      </c>
      <c r="E90" s="48">
        <f t="shared" si="28"/>
        <v>249109.55067999999</v>
      </c>
      <c r="F90" s="48">
        <f t="shared" si="29"/>
        <v>24.079320000048028</v>
      </c>
      <c r="G90" s="48">
        <f t="shared" si="30"/>
        <v>27501.462310000032</v>
      </c>
      <c r="H90" s="49">
        <f t="shared" si="27"/>
        <v>99.990334777364239</v>
      </c>
    </row>
    <row r="91" spans="1:8" s="42" customFormat="1" ht="11.25" customHeight="1" x14ac:dyDescent="0.2">
      <c r="A91" s="47" t="s">
        <v>149</v>
      </c>
      <c r="B91" s="54">
        <v>1033136.7890000001</v>
      </c>
      <c r="C91" s="48">
        <v>992353.61447000003</v>
      </c>
      <c r="D91" s="54">
        <v>23140.286969999997</v>
      </c>
      <c r="E91" s="48">
        <f t="shared" si="28"/>
        <v>1015493.90144</v>
      </c>
      <c r="F91" s="48">
        <f t="shared" si="29"/>
        <v>17642.887560000061</v>
      </c>
      <c r="G91" s="48">
        <f t="shared" si="30"/>
        <v>40783.174530000077</v>
      </c>
      <c r="H91" s="49">
        <f t="shared" si="27"/>
        <v>98.292298972619392</v>
      </c>
    </row>
    <row r="92" spans="1:8" s="42" customFormat="1" ht="11.25" customHeight="1" x14ac:dyDescent="0.2">
      <c r="A92" s="47" t="s">
        <v>150</v>
      </c>
      <c r="B92" s="54">
        <v>134617545.92295998</v>
      </c>
      <c r="C92" s="48">
        <v>131146049.43492998</v>
      </c>
      <c r="D92" s="54">
        <v>3134466.4707300002</v>
      </c>
      <c r="E92" s="48">
        <f t="shared" si="28"/>
        <v>134280515.90565997</v>
      </c>
      <c r="F92" s="48">
        <f t="shared" si="29"/>
        <v>337030.01730000973</v>
      </c>
      <c r="G92" s="48">
        <f t="shared" si="30"/>
        <v>3471496.4880300015</v>
      </c>
      <c r="H92" s="49">
        <f t="shared" si="27"/>
        <v>99.749638863946544</v>
      </c>
    </row>
    <row r="93" spans="1:8" s="42" customFormat="1" ht="11.25" customHeight="1" x14ac:dyDescent="0.2">
      <c r="A93" s="47" t="s">
        <v>151</v>
      </c>
      <c r="B93" s="54">
        <v>1223230.294</v>
      </c>
      <c r="C93" s="48">
        <v>1150083.50657</v>
      </c>
      <c r="D93" s="54">
        <v>37941.413569999997</v>
      </c>
      <c r="E93" s="48">
        <f t="shared" si="28"/>
        <v>1188024.9201400001</v>
      </c>
      <c r="F93" s="48">
        <f t="shared" si="29"/>
        <v>35205.373859999934</v>
      </c>
      <c r="G93" s="48">
        <f t="shared" si="30"/>
        <v>73146.787430000026</v>
      </c>
      <c r="H93" s="49">
        <f t="shared" si="27"/>
        <v>97.121934108999426</v>
      </c>
    </row>
    <row r="94" spans="1:8" s="42" customFormat="1" ht="11.25" customHeight="1" x14ac:dyDescent="0.2">
      <c r="A94" s="47"/>
      <c r="B94" s="51"/>
      <c r="C94" s="51"/>
      <c r="D94" s="51"/>
      <c r="E94" s="51"/>
      <c r="F94" s="51"/>
      <c r="G94" s="51"/>
      <c r="H94" s="46"/>
    </row>
    <row r="95" spans="1:8" s="42" customFormat="1" ht="11.25" customHeight="1" x14ac:dyDescent="0.2">
      <c r="A95" s="44" t="s">
        <v>152</v>
      </c>
      <c r="B95" s="52">
        <f t="shared" ref="B95:G95" si="31">SUM(B96:B105)</f>
        <v>14644510.155000001</v>
      </c>
      <c r="C95" s="52">
        <f t="shared" si="31"/>
        <v>13561732.411269998</v>
      </c>
      <c r="D95" s="52">
        <f t="shared" si="31"/>
        <v>336389.80504000001</v>
      </c>
      <c r="E95" s="52">
        <f t="shared" si="31"/>
        <v>13898122.216310002</v>
      </c>
      <c r="F95" s="52">
        <f t="shared" si="31"/>
        <v>746387.9386900008</v>
      </c>
      <c r="G95" s="52">
        <f t="shared" si="31"/>
        <v>1082777.7437300014</v>
      </c>
      <c r="H95" s="46">
        <f t="shared" ref="H95:H105" si="32">E95/B95*100</f>
        <v>94.903291876682104</v>
      </c>
    </row>
    <row r="96" spans="1:8" s="42" customFormat="1" ht="11.25" customHeight="1" x14ac:dyDescent="0.2">
      <c r="A96" s="47" t="s">
        <v>99</v>
      </c>
      <c r="B96" s="54">
        <v>5088681.2869999995</v>
      </c>
      <c r="C96" s="48">
        <v>4599533.6019299999</v>
      </c>
      <c r="D96" s="54">
        <v>87494.21776</v>
      </c>
      <c r="E96" s="48">
        <f t="shared" ref="E96:E105" si="33">SUM(C96:D96)</f>
        <v>4687027.8196900003</v>
      </c>
      <c r="F96" s="48">
        <f t="shared" ref="F96:F105" si="34">B96-E96</f>
        <v>401653.46730999928</v>
      </c>
      <c r="G96" s="48">
        <f t="shared" ref="G96:G105" si="35">B96-C96</f>
        <v>489147.68506999966</v>
      </c>
      <c r="H96" s="49">
        <f t="shared" si="32"/>
        <v>92.106924276509531</v>
      </c>
    </row>
    <row r="97" spans="1:8" s="42" customFormat="1" ht="11.25" customHeight="1" x14ac:dyDescent="0.2">
      <c r="A97" s="47" t="s">
        <v>153</v>
      </c>
      <c r="B97" s="54">
        <v>2036455.8470000001</v>
      </c>
      <c r="C97" s="48">
        <v>1861366.4990900001</v>
      </c>
      <c r="D97" s="54">
        <v>70115.748579999999</v>
      </c>
      <c r="E97" s="48">
        <f t="shared" si="33"/>
        <v>1931482.24767</v>
      </c>
      <c r="F97" s="48">
        <f t="shared" si="34"/>
        <v>104973.59933000011</v>
      </c>
      <c r="G97" s="48">
        <f t="shared" si="35"/>
        <v>175089.34791000001</v>
      </c>
      <c r="H97" s="49">
        <f t="shared" si="32"/>
        <v>94.845279877555825</v>
      </c>
    </row>
    <row r="98" spans="1:8" s="42" customFormat="1" ht="11.25" customHeight="1" x14ac:dyDescent="0.2">
      <c r="A98" s="47" t="s">
        <v>154</v>
      </c>
      <c r="B98" s="54">
        <v>1044258.285</v>
      </c>
      <c r="C98" s="48">
        <v>1040059.98653</v>
      </c>
      <c r="D98" s="54">
        <v>4155.2452800000001</v>
      </c>
      <c r="E98" s="48">
        <f t="shared" si="33"/>
        <v>1044215.23181</v>
      </c>
      <c r="F98" s="48">
        <f t="shared" si="34"/>
        <v>43.053190000005998</v>
      </c>
      <c r="G98" s="48">
        <f t="shared" si="35"/>
        <v>4198.2984700000379</v>
      </c>
      <c r="H98" s="49">
        <f t="shared" si="32"/>
        <v>99.995877151216476</v>
      </c>
    </row>
    <row r="99" spans="1:8" s="42" customFormat="1" ht="11.25" customHeight="1" x14ac:dyDescent="0.2">
      <c r="A99" s="47" t="s">
        <v>155</v>
      </c>
      <c r="B99" s="54">
        <v>984508.44499999983</v>
      </c>
      <c r="C99" s="48">
        <v>932568.00832000002</v>
      </c>
      <c r="D99" s="54">
        <v>26846.860219999999</v>
      </c>
      <c r="E99" s="48">
        <f t="shared" si="33"/>
        <v>959414.86854000005</v>
      </c>
      <c r="F99" s="48">
        <f t="shared" si="34"/>
        <v>25093.576459999778</v>
      </c>
      <c r="G99" s="48">
        <f t="shared" si="35"/>
        <v>51940.43667999981</v>
      </c>
      <c r="H99" s="49">
        <f t="shared" si="32"/>
        <v>97.451156809528456</v>
      </c>
    </row>
    <row r="100" spans="1:8" s="42" customFormat="1" ht="11.25" customHeight="1" x14ac:dyDescent="0.2">
      <c r="A100" s="47" t="s">
        <v>156</v>
      </c>
      <c r="B100" s="54">
        <v>1288060.446</v>
      </c>
      <c r="C100" s="48">
        <v>1195584.60993</v>
      </c>
      <c r="D100" s="54">
        <v>32932.607000000004</v>
      </c>
      <c r="E100" s="48">
        <f t="shared" si="33"/>
        <v>1228517.2169300001</v>
      </c>
      <c r="F100" s="48">
        <f t="shared" si="34"/>
        <v>59543.229069999885</v>
      </c>
      <c r="G100" s="48">
        <f t="shared" si="35"/>
        <v>92475.836069999961</v>
      </c>
      <c r="H100" s="49">
        <f t="shared" si="32"/>
        <v>95.37729543245365</v>
      </c>
    </row>
    <row r="101" spans="1:8" s="42" customFormat="1" ht="11.25" customHeight="1" x14ac:dyDescent="0.2">
      <c r="A101" s="47" t="s">
        <v>157</v>
      </c>
      <c r="B101" s="54">
        <v>103501.015</v>
      </c>
      <c r="C101" s="48">
        <v>96337.726349999997</v>
      </c>
      <c r="D101" s="54">
        <v>2860.4642400000002</v>
      </c>
      <c r="E101" s="48">
        <f t="shared" si="33"/>
        <v>99198.190589999998</v>
      </c>
      <c r="F101" s="48">
        <f t="shared" si="34"/>
        <v>4302.8244100000011</v>
      </c>
      <c r="G101" s="48">
        <f t="shared" si="35"/>
        <v>7163.2886500000022</v>
      </c>
      <c r="H101" s="49">
        <f t="shared" si="32"/>
        <v>95.842722498904962</v>
      </c>
    </row>
    <row r="102" spans="1:8" s="42" customFormat="1" ht="11.25" customHeight="1" x14ac:dyDescent="0.2">
      <c r="A102" s="47" t="s">
        <v>158</v>
      </c>
      <c r="B102" s="54">
        <v>676384.69</v>
      </c>
      <c r="C102" s="48">
        <v>620637.64419000002</v>
      </c>
      <c r="D102" s="54">
        <v>15702.703320000001</v>
      </c>
      <c r="E102" s="48">
        <f t="shared" si="33"/>
        <v>636340.34750999999</v>
      </c>
      <c r="F102" s="48">
        <f t="shared" si="34"/>
        <v>40044.342489999952</v>
      </c>
      <c r="G102" s="48">
        <f t="shared" si="35"/>
        <v>55747.045809999923</v>
      </c>
      <c r="H102" s="49">
        <f t="shared" si="32"/>
        <v>94.079649778885454</v>
      </c>
    </row>
    <row r="103" spans="1:8" s="42" customFormat="1" ht="11.25" customHeight="1" x14ac:dyDescent="0.2">
      <c r="A103" s="47" t="s">
        <v>159</v>
      </c>
      <c r="B103" s="54">
        <v>709089.84200000169</v>
      </c>
      <c r="C103" s="48">
        <v>583946.15306999977</v>
      </c>
      <c r="D103" s="54">
        <v>26228.976720000013</v>
      </c>
      <c r="E103" s="48">
        <f t="shared" si="33"/>
        <v>610175.1297899998</v>
      </c>
      <c r="F103" s="48">
        <f t="shared" si="34"/>
        <v>98914.71221000189</v>
      </c>
      <c r="G103" s="48">
        <f t="shared" si="35"/>
        <v>125143.68893000192</v>
      </c>
      <c r="H103" s="49">
        <f t="shared" si="32"/>
        <v>86.050468311460932</v>
      </c>
    </row>
    <row r="104" spans="1:8" s="42" customFormat="1" ht="11.25" customHeight="1" x14ac:dyDescent="0.2">
      <c r="A104" s="47" t="s">
        <v>160</v>
      </c>
      <c r="B104" s="54">
        <v>101576.65700000001</v>
      </c>
      <c r="C104" s="48">
        <v>86009.210439999995</v>
      </c>
      <c r="D104" s="54">
        <v>3751.1026900000002</v>
      </c>
      <c r="E104" s="48">
        <f t="shared" si="33"/>
        <v>89760.313129999995</v>
      </c>
      <c r="F104" s="48">
        <f t="shared" si="34"/>
        <v>11816.343870000012</v>
      </c>
      <c r="G104" s="48">
        <f t="shared" si="35"/>
        <v>15567.446560000011</v>
      </c>
      <c r="H104" s="49">
        <f t="shared" si="32"/>
        <v>88.367067573409102</v>
      </c>
    </row>
    <row r="105" spans="1:8" s="42" customFormat="1" ht="11.25" customHeight="1" x14ac:dyDescent="0.2">
      <c r="A105" s="47" t="s">
        <v>161</v>
      </c>
      <c r="B105" s="54">
        <v>2611993.6409999998</v>
      </c>
      <c r="C105" s="48">
        <v>2545688.9714199998</v>
      </c>
      <c r="D105" s="54">
        <v>66301.879229999991</v>
      </c>
      <c r="E105" s="48">
        <f t="shared" si="33"/>
        <v>2611990.8506499999</v>
      </c>
      <c r="F105" s="48">
        <f t="shared" si="34"/>
        <v>2.7903499999083579</v>
      </c>
      <c r="G105" s="48">
        <f t="shared" si="35"/>
        <v>66304.669579999987</v>
      </c>
      <c r="H105" s="49">
        <f t="shared" si="32"/>
        <v>99.99989317163886</v>
      </c>
    </row>
    <row r="106" spans="1:8" s="42" customFormat="1" ht="11.25" customHeight="1" x14ac:dyDescent="0.2">
      <c r="A106" s="47"/>
      <c r="B106" s="51"/>
      <c r="C106" s="51"/>
      <c r="D106" s="51"/>
      <c r="E106" s="51"/>
      <c r="F106" s="51"/>
      <c r="G106" s="51"/>
      <c r="H106" s="46"/>
    </row>
    <row r="107" spans="1:8" s="42" customFormat="1" ht="11.25" customHeight="1" x14ac:dyDescent="0.2">
      <c r="A107" s="44" t="s">
        <v>162</v>
      </c>
      <c r="B107" s="52">
        <f t="shared" ref="B107:G107" si="36">SUM(B108:B116)</f>
        <v>10374525.326339999</v>
      </c>
      <c r="C107" s="52">
        <f t="shared" si="36"/>
        <v>8392095.90649</v>
      </c>
      <c r="D107" s="52">
        <f t="shared" si="36"/>
        <v>608193.74098999996</v>
      </c>
      <c r="E107" s="52">
        <f t="shared" si="36"/>
        <v>9000289.6474799979</v>
      </c>
      <c r="F107" s="52">
        <f t="shared" si="36"/>
        <v>1374235.6788599994</v>
      </c>
      <c r="G107" s="52">
        <f t="shared" si="36"/>
        <v>1982429.4198499992</v>
      </c>
      <c r="H107" s="46">
        <f t="shared" ref="H107:H116" si="37">E107/B107*100</f>
        <v>86.753748864336572</v>
      </c>
    </row>
    <row r="108" spans="1:8" s="42" customFormat="1" ht="11.25" customHeight="1" x14ac:dyDescent="0.2">
      <c r="A108" s="47" t="s">
        <v>99</v>
      </c>
      <c r="B108" s="54">
        <v>7299211.351999999</v>
      </c>
      <c r="C108" s="48">
        <v>5548758.7625499992</v>
      </c>
      <c r="D108" s="54">
        <v>574357.10184999998</v>
      </c>
      <c r="E108" s="48">
        <f t="shared" ref="E108:E116" si="38">SUM(C108:D108)</f>
        <v>6123115.8643999994</v>
      </c>
      <c r="F108" s="48">
        <f t="shared" ref="F108:F116" si="39">B108-E108</f>
        <v>1176095.4875999996</v>
      </c>
      <c r="G108" s="48">
        <f t="shared" ref="G108:G116" si="40">B108-C108</f>
        <v>1750452.5894499999</v>
      </c>
      <c r="H108" s="49">
        <f t="shared" si="37"/>
        <v>83.887362197318112</v>
      </c>
    </row>
    <row r="109" spans="1:8" s="42" customFormat="1" ht="11.25" customHeight="1" x14ac:dyDescent="0.2">
      <c r="A109" s="47" t="s">
        <v>163</v>
      </c>
      <c r="B109" s="54">
        <v>25351.396999999997</v>
      </c>
      <c r="C109" s="48">
        <v>25196.627469999999</v>
      </c>
      <c r="D109" s="54">
        <v>154.45687000000001</v>
      </c>
      <c r="E109" s="48">
        <f t="shared" si="38"/>
        <v>25351.084340000001</v>
      </c>
      <c r="F109" s="48">
        <f t="shared" si="39"/>
        <v>0.31265999999595806</v>
      </c>
      <c r="G109" s="48">
        <f t="shared" si="40"/>
        <v>154.76952999999776</v>
      </c>
      <c r="H109" s="49">
        <f t="shared" si="37"/>
        <v>99.9987666951845</v>
      </c>
    </row>
    <row r="110" spans="1:8" s="42" customFormat="1" ht="11.25" customHeight="1" x14ac:dyDescent="0.2">
      <c r="A110" s="47" t="s">
        <v>164</v>
      </c>
      <c r="B110" s="54">
        <v>158643.60334</v>
      </c>
      <c r="C110" s="48">
        <v>145966.94034</v>
      </c>
      <c r="D110" s="54">
        <v>5878.1587499999987</v>
      </c>
      <c r="E110" s="48">
        <f t="shared" si="38"/>
        <v>151845.09909</v>
      </c>
      <c r="F110" s="48">
        <f t="shared" si="39"/>
        <v>6798.5042499999981</v>
      </c>
      <c r="G110" s="48">
        <f t="shared" si="40"/>
        <v>12676.663</v>
      </c>
      <c r="H110" s="49">
        <f t="shared" si="37"/>
        <v>95.714605501345261</v>
      </c>
    </row>
    <row r="111" spans="1:8" s="42" customFormat="1" ht="11.25" customHeight="1" x14ac:dyDescent="0.2">
      <c r="A111" s="47" t="s">
        <v>165</v>
      </c>
      <c r="B111" s="54">
        <v>956093.16799999983</v>
      </c>
      <c r="C111" s="48">
        <v>924748.24708</v>
      </c>
      <c r="D111" s="54">
        <v>6725.9087399999999</v>
      </c>
      <c r="E111" s="48">
        <f t="shared" si="38"/>
        <v>931474.15581999999</v>
      </c>
      <c r="F111" s="48">
        <f t="shared" si="39"/>
        <v>24619.012179999845</v>
      </c>
      <c r="G111" s="48">
        <f t="shared" si="40"/>
        <v>31344.920919999829</v>
      </c>
      <c r="H111" s="49">
        <f t="shared" si="37"/>
        <v>97.425040466349216</v>
      </c>
    </row>
    <row r="112" spans="1:8" s="42" customFormat="1" ht="11.25" customHeight="1" x14ac:dyDescent="0.2">
      <c r="A112" s="47" t="s">
        <v>166</v>
      </c>
      <c r="B112" s="54">
        <v>74215.437000000005</v>
      </c>
      <c r="C112" s="48">
        <v>66346.089650000009</v>
      </c>
      <c r="D112" s="54">
        <v>3712.0817099999999</v>
      </c>
      <c r="E112" s="48">
        <f t="shared" si="38"/>
        <v>70058.171360000008</v>
      </c>
      <c r="F112" s="48">
        <f t="shared" si="39"/>
        <v>4157.2656399999978</v>
      </c>
      <c r="G112" s="48">
        <f t="shared" si="40"/>
        <v>7869.3473499999964</v>
      </c>
      <c r="H112" s="49">
        <f t="shared" si="37"/>
        <v>94.398381511921841</v>
      </c>
    </row>
    <row r="113" spans="1:8" s="42" customFormat="1" ht="11.25" customHeight="1" x14ac:dyDescent="0.2">
      <c r="A113" s="47" t="s">
        <v>167</v>
      </c>
      <c r="B113" s="54">
        <v>157690.39799999999</v>
      </c>
      <c r="C113" s="48">
        <v>149858.11629000003</v>
      </c>
      <c r="D113" s="54">
        <v>3942.6354900000001</v>
      </c>
      <c r="E113" s="48">
        <f t="shared" si="38"/>
        <v>153800.75178000002</v>
      </c>
      <c r="F113" s="48">
        <f t="shared" si="39"/>
        <v>3889.646219999966</v>
      </c>
      <c r="G113" s="48">
        <f t="shared" si="40"/>
        <v>7832.281709999952</v>
      </c>
      <c r="H113" s="49">
        <f t="shared" si="37"/>
        <v>97.533365208451073</v>
      </c>
    </row>
    <row r="114" spans="1:8" s="42" customFormat="1" ht="11.25" customHeight="1" x14ac:dyDescent="0.2">
      <c r="A114" s="47" t="s">
        <v>332</v>
      </c>
      <c r="B114" s="54">
        <v>661217.4879999999</v>
      </c>
      <c r="C114" s="48">
        <v>521304.92193999997</v>
      </c>
      <c r="D114" s="54">
        <v>4658.5795199999993</v>
      </c>
      <c r="E114" s="48">
        <f t="shared" si="38"/>
        <v>525963.50145999994</v>
      </c>
      <c r="F114" s="48">
        <f t="shared" si="39"/>
        <v>135253.98653999995</v>
      </c>
      <c r="G114" s="48">
        <f t="shared" si="40"/>
        <v>139912.56605999992</v>
      </c>
      <c r="H114" s="49">
        <f t="shared" si="37"/>
        <v>79.544705184809033</v>
      </c>
    </row>
    <row r="115" spans="1:8" s="42" customFormat="1" ht="11.25" customHeight="1" x14ac:dyDescent="0.2">
      <c r="A115" s="47" t="s">
        <v>168</v>
      </c>
      <c r="B115" s="54">
        <v>325702.201</v>
      </c>
      <c r="C115" s="48">
        <v>319508.39292000001</v>
      </c>
      <c r="D115" s="54">
        <v>1652.18604</v>
      </c>
      <c r="E115" s="48">
        <f t="shared" si="38"/>
        <v>321160.57896000001</v>
      </c>
      <c r="F115" s="48">
        <f t="shared" si="39"/>
        <v>4541.6220399999875</v>
      </c>
      <c r="G115" s="48">
        <f t="shared" si="40"/>
        <v>6193.808079999988</v>
      </c>
      <c r="H115" s="49">
        <f t="shared" si="37"/>
        <v>98.605590620494453</v>
      </c>
    </row>
    <row r="116" spans="1:8" s="42" customFormat="1" ht="11.25" customHeight="1" x14ac:dyDescent="0.2">
      <c r="A116" s="47" t="s">
        <v>169</v>
      </c>
      <c r="B116" s="51">
        <v>716400.28200000001</v>
      </c>
      <c r="C116" s="51">
        <v>690407.80825000012</v>
      </c>
      <c r="D116" s="51">
        <v>7112.6320199999991</v>
      </c>
      <c r="E116" s="51">
        <f t="shared" si="38"/>
        <v>697520.44027000014</v>
      </c>
      <c r="F116" s="51">
        <f t="shared" si="39"/>
        <v>18879.841729999869</v>
      </c>
      <c r="G116" s="51">
        <f t="shared" si="40"/>
        <v>25992.473749999888</v>
      </c>
      <c r="H116" s="46">
        <f t="shared" si="37"/>
        <v>97.364623911468556</v>
      </c>
    </row>
    <row r="117" spans="1:8" s="42" customFormat="1" ht="11.25" customHeight="1" x14ac:dyDescent="0.2">
      <c r="A117" s="57"/>
      <c r="B117" s="51"/>
      <c r="C117" s="51"/>
      <c r="D117" s="51"/>
      <c r="E117" s="51"/>
      <c r="F117" s="51"/>
      <c r="G117" s="51"/>
      <c r="H117" s="46"/>
    </row>
    <row r="118" spans="1:8" s="42" customFormat="1" ht="11.25" customHeight="1" x14ac:dyDescent="0.2">
      <c r="A118" s="44" t="s">
        <v>171</v>
      </c>
      <c r="B118" s="52">
        <f t="shared" ref="B118:G118" si="41">+B119+B127</f>
        <v>158709942.95909998</v>
      </c>
      <c r="C118" s="52">
        <f t="shared" si="41"/>
        <v>155645616.28623998</v>
      </c>
      <c r="D118" s="52">
        <f t="shared" si="41"/>
        <v>2296725.0542000001</v>
      </c>
      <c r="E118" s="52">
        <f t="shared" si="41"/>
        <v>157942341.34043998</v>
      </c>
      <c r="F118" s="52">
        <f t="shared" si="41"/>
        <v>767601.61865997198</v>
      </c>
      <c r="G118" s="52">
        <f t="shared" si="41"/>
        <v>3064326.6728599723</v>
      </c>
      <c r="H118" s="49">
        <f t="shared" ref="H118:H130" si="42">E118/B118*100</f>
        <v>99.516349382812251</v>
      </c>
    </row>
    <row r="119" spans="1:8" s="42" customFormat="1" ht="12" hidden="1" x14ac:dyDescent="0.2">
      <c r="A119" s="59" t="s">
        <v>172</v>
      </c>
      <c r="B119" s="89">
        <f t="shared" ref="B119:G119" si="43">SUM(B120:B124)</f>
        <v>12043801.046000002</v>
      </c>
      <c r="C119" s="80">
        <f t="shared" si="43"/>
        <v>11185578.574630002</v>
      </c>
      <c r="D119" s="89">
        <f t="shared" si="43"/>
        <v>461431.15324000001</v>
      </c>
      <c r="E119" s="80">
        <f t="shared" si="43"/>
        <v>11647009.727870002</v>
      </c>
      <c r="F119" s="80">
        <f t="shared" si="43"/>
        <v>396791.31813000026</v>
      </c>
      <c r="G119" s="80">
        <f t="shared" si="43"/>
        <v>858222.47137000063</v>
      </c>
      <c r="H119" s="49">
        <f t="shared" si="42"/>
        <v>96.705431145744626</v>
      </c>
    </row>
    <row r="120" spans="1:8" s="42" customFormat="1" ht="11.25" customHeight="1" x14ac:dyDescent="0.2">
      <c r="A120" s="61" t="s">
        <v>173</v>
      </c>
      <c r="B120" s="54">
        <v>312964.59500000003</v>
      </c>
      <c r="C120" s="48">
        <v>307807.20695999998</v>
      </c>
      <c r="D120" s="54">
        <v>5153.9587499999998</v>
      </c>
      <c r="E120" s="48">
        <f t="shared" ref="E120:E126" si="44">SUM(C120:D120)</f>
        <v>312961.16570999997</v>
      </c>
      <c r="F120" s="48">
        <f t="shared" ref="F120:F126" si="45">B120-E120</f>
        <v>3.4292900000582449</v>
      </c>
      <c r="G120" s="48">
        <f t="shared" ref="G120:G126" si="46">B120-C120</f>
        <v>5157.3880400000489</v>
      </c>
      <c r="H120" s="49">
        <f t="shared" si="42"/>
        <v>99.998904256246604</v>
      </c>
    </row>
    <row r="121" spans="1:8" s="42" customFormat="1" ht="11.25" customHeight="1" x14ac:dyDescent="0.2">
      <c r="A121" s="61" t="s">
        <v>174</v>
      </c>
      <c r="B121" s="54">
        <v>996493.25500000012</v>
      </c>
      <c r="C121" s="48">
        <v>680668.36574000004</v>
      </c>
      <c r="D121" s="54">
        <v>190983.13933000001</v>
      </c>
      <c r="E121" s="48">
        <f t="shared" si="44"/>
        <v>871651.50507000007</v>
      </c>
      <c r="F121" s="48">
        <f t="shared" si="45"/>
        <v>124841.74993000005</v>
      </c>
      <c r="G121" s="48">
        <f t="shared" si="46"/>
        <v>315824.88926000008</v>
      </c>
      <c r="H121" s="49">
        <f t="shared" si="42"/>
        <v>87.47189212735816</v>
      </c>
    </row>
    <row r="122" spans="1:8" s="42" customFormat="1" ht="11.25" customHeight="1" x14ac:dyDescent="0.2">
      <c r="A122" s="61" t="s">
        <v>175</v>
      </c>
      <c r="B122" s="54">
        <v>94827.251999999979</v>
      </c>
      <c r="C122" s="48">
        <v>93862.615260000006</v>
      </c>
      <c r="D122" s="54">
        <v>770.84762999999998</v>
      </c>
      <c r="E122" s="48">
        <f t="shared" si="44"/>
        <v>94633.46289000001</v>
      </c>
      <c r="F122" s="48">
        <f t="shared" si="45"/>
        <v>193.78910999996879</v>
      </c>
      <c r="G122" s="48">
        <f t="shared" si="46"/>
        <v>964.63673999997263</v>
      </c>
      <c r="H122" s="49">
        <f t="shared" si="42"/>
        <v>99.795639854669659</v>
      </c>
    </row>
    <row r="123" spans="1:8" s="42" customFormat="1" ht="11.25" customHeight="1" x14ac:dyDescent="0.2">
      <c r="A123" s="61" t="s">
        <v>176</v>
      </c>
      <c r="B123" s="51">
        <v>639886.87599999993</v>
      </c>
      <c r="C123" s="51">
        <v>631874.09528999997</v>
      </c>
      <c r="D123" s="51">
        <v>2824.1206499999998</v>
      </c>
      <c r="E123" s="51">
        <f t="shared" si="44"/>
        <v>634698.21594000002</v>
      </c>
      <c r="F123" s="51">
        <f t="shared" si="45"/>
        <v>5188.6600599999074</v>
      </c>
      <c r="G123" s="51">
        <f t="shared" si="46"/>
        <v>8012.7807099999627</v>
      </c>
      <c r="H123" s="49">
        <f t="shared" si="42"/>
        <v>99.189128539026342</v>
      </c>
    </row>
    <row r="124" spans="1:8" s="42" customFormat="1" ht="11.25" customHeight="1" x14ac:dyDescent="0.2">
      <c r="A124" s="59" t="s">
        <v>177</v>
      </c>
      <c r="B124" s="90">
        <f>SUM(B125:B126)</f>
        <v>9999629.0680000018</v>
      </c>
      <c r="C124" s="90">
        <f>SUM(C125:C126)</f>
        <v>9471366.2913800012</v>
      </c>
      <c r="D124" s="90">
        <f>SUM(D125:D126)</f>
        <v>261699.08687999999</v>
      </c>
      <c r="E124" s="90">
        <f>SUM(E125:E126)</f>
        <v>9733065.3782600015</v>
      </c>
      <c r="F124" s="52">
        <f t="shared" si="45"/>
        <v>266563.68974000029</v>
      </c>
      <c r="G124" s="52">
        <f t="shared" si="46"/>
        <v>528262.7766200006</v>
      </c>
      <c r="H124" s="49">
        <f t="shared" si="42"/>
        <v>97.334264221929629</v>
      </c>
    </row>
    <row r="125" spans="1:8" s="42" customFormat="1" ht="11.25" customHeight="1" x14ac:dyDescent="0.2">
      <c r="A125" s="60" t="s">
        <v>177</v>
      </c>
      <c r="B125" s="54">
        <v>8855089.3230000008</v>
      </c>
      <c r="C125" s="48">
        <v>8519952.5737000015</v>
      </c>
      <c r="D125" s="54">
        <v>225111.55911999999</v>
      </c>
      <c r="E125" s="48">
        <f t="shared" si="44"/>
        <v>8745064.1328200009</v>
      </c>
      <c r="F125" s="48">
        <f t="shared" si="45"/>
        <v>110025.19017999992</v>
      </c>
      <c r="G125" s="48">
        <f t="shared" si="46"/>
        <v>335136.74929999933</v>
      </c>
      <c r="H125" s="49">
        <f t="shared" si="42"/>
        <v>98.757492034617627</v>
      </c>
    </row>
    <row r="126" spans="1:8" s="42" customFormat="1" ht="11.25" customHeight="1" x14ac:dyDescent="0.2">
      <c r="A126" s="60" t="s">
        <v>178</v>
      </c>
      <c r="B126" s="51">
        <v>1144539.7450000003</v>
      </c>
      <c r="C126" s="51">
        <v>951413.71768</v>
      </c>
      <c r="D126" s="51">
        <v>36587.527759999997</v>
      </c>
      <c r="E126" s="51">
        <f t="shared" si="44"/>
        <v>988001.24543999997</v>
      </c>
      <c r="F126" s="51">
        <f t="shared" si="45"/>
        <v>156538.49956000037</v>
      </c>
      <c r="G126" s="51">
        <f t="shared" si="46"/>
        <v>193126.02732000034</v>
      </c>
      <c r="H126" s="49">
        <f t="shared" si="42"/>
        <v>86.323017593416964</v>
      </c>
    </row>
    <row r="127" spans="1:8" s="42" customFormat="1" ht="11.25" customHeight="1" x14ac:dyDescent="0.2">
      <c r="A127" s="59" t="s">
        <v>179</v>
      </c>
      <c r="B127" s="90">
        <f t="shared" ref="B127:G127" si="47">SUM(B128:B131)</f>
        <v>146666141.91309997</v>
      </c>
      <c r="C127" s="81">
        <f t="shared" si="47"/>
        <v>144460037.71160999</v>
      </c>
      <c r="D127" s="90">
        <f t="shared" si="47"/>
        <v>1835293.90096</v>
      </c>
      <c r="E127" s="81">
        <f t="shared" si="47"/>
        <v>146295331.61256999</v>
      </c>
      <c r="F127" s="81">
        <f t="shared" si="47"/>
        <v>370810.30052997172</v>
      </c>
      <c r="G127" s="81">
        <f t="shared" si="47"/>
        <v>2206104.201489972</v>
      </c>
      <c r="H127" s="49">
        <f t="shared" si="42"/>
        <v>99.747173890515455</v>
      </c>
    </row>
    <row r="128" spans="1:8" s="42" customFormat="1" ht="11.25" customHeight="1" x14ac:dyDescent="0.2">
      <c r="A128" s="60" t="s">
        <v>180</v>
      </c>
      <c r="B128" s="54">
        <v>56590386.498649985</v>
      </c>
      <c r="C128" s="48">
        <v>55999123.38457001</v>
      </c>
      <c r="D128" s="54">
        <v>591221.92567999999</v>
      </c>
      <c r="E128" s="48">
        <f>SUM(C128:D128)</f>
        <v>56590345.310250007</v>
      </c>
      <c r="F128" s="48">
        <f>B128-E128</f>
        <v>41.188399977982044</v>
      </c>
      <c r="G128" s="48">
        <f>B128-C128</f>
        <v>591263.11407997459</v>
      </c>
      <c r="H128" s="49">
        <f t="shared" si="42"/>
        <v>99.999927216613059</v>
      </c>
    </row>
    <row r="129" spans="1:8" s="42" customFormat="1" ht="11.25" customHeight="1" x14ac:dyDescent="0.2">
      <c r="A129" s="60" t="s">
        <v>181</v>
      </c>
      <c r="B129" s="54">
        <v>15421475.563599998</v>
      </c>
      <c r="C129" s="48">
        <v>15329699.2423</v>
      </c>
      <c r="D129" s="54">
        <v>91715.488569999987</v>
      </c>
      <c r="E129" s="48">
        <f>SUM(C129:D129)</f>
        <v>15421414.730869999</v>
      </c>
      <c r="F129" s="48">
        <f>B129-E129</f>
        <v>60.832729998975992</v>
      </c>
      <c r="G129" s="48">
        <f>B129-C129</f>
        <v>91776.32129999809</v>
      </c>
      <c r="H129" s="49">
        <f t="shared" si="42"/>
        <v>99.999605532364598</v>
      </c>
    </row>
    <row r="130" spans="1:8" s="42" customFormat="1" ht="11.25" customHeight="1" x14ac:dyDescent="0.2">
      <c r="A130" s="60" t="s">
        <v>182</v>
      </c>
      <c r="B130" s="48">
        <v>17829292.241919994</v>
      </c>
      <c r="C130" s="48">
        <v>17706254.847380001</v>
      </c>
      <c r="D130" s="48">
        <v>111030.86224000002</v>
      </c>
      <c r="E130" s="48">
        <f>SUM(C130:D130)</f>
        <v>17817285.709620003</v>
      </c>
      <c r="F130" s="48">
        <f>B130-E130</f>
        <v>12006.532299991697</v>
      </c>
      <c r="G130" s="48">
        <f>B130-C130</f>
        <v>123037.39453999326</v>
      </c>
      <c r="H130" s="49">
        <f t="shared" si="42"/>
        <v>99.93265839082629</v>
      </c>
    </row>
    <row r="131" spans="1:8" s="42" customFormat="1" ht="11.25" hidden="1" customHeight="1" x14ac:dyDescent="0.2">
      <c r="A131" s="62" t="s">
        <v>183</v>
      </c>
      <c r="B131" s="90">
        <f>SUM(B132)</f>
        <v>56824987.608929999</v>
      </c>
      <c r="C131" s="90">
        <f t="shared" ref="C131:G131" si="48">SUM(C132)</f>
        <v>55424960.237359993</v>
      </c>
      <c r="D131" s="90">
        <f t="shared" si="48"/>
        <v>1041325.62447</v>
      </c>
      <c r="E131" s="90">
        <f t="shared" si="48"/>
        <v>56466285.861829996</v>
      </c>
      <c r="F131" s="90">
        <f t="shared" si="48"/>
        <v>358701.74710000306</v>
      </c>
      <c r="G131" s="90">
        <f t="shared" si="48"/>
        <v>1400027.371570006</v>
      </c>
      <c r="H131" s="63">
        <f>+H132</f>
        <v>99.368760536177163</v>
      </c>
    </row>
    <row r="132" spans="1:8" s="42" customFormat="1" ht="11.25" customHeight="1" x14ac:dyDescent="0.2">
      <c r="A132" s="60" t="s">
        <v>184</v>
      </c>
      <c r="B132" s="51">
        <v>56824987.608929999</v>
      </c>
      <c r="C132" s="51">
        <v>55424960.237359993</v>
      </c>
      <c r="D132" s="51">
        <v>1041325.62447</v>
      </c>
      <c r="E132" s="51">
        <f>SUM(C132:D132)</f>
        <v>56466285.861829996</v>
      </c>
      <c r="F132" s="51">
        <f>B132-E132</f>
        <v>358701.74710000306</v>
      </c>
      <c r="G132" s="51">
        <f>B132-C132</f>
        <v>1400027.371570006</v>
      </c>
      <c r="H132" s="46">
        <f>E132/B132*100</f>
        <v>99.368760536177163</v>
      </c>
    </row>
    <row r="133" spans="1:8" s="42" customFormat="1" ht="11.25" customHeight="1" x14ac:dyDescent="0.2">
      <c r="A133" s="57"/>
      <c r="B133" s="54"/>
      <c r="C133" s="48"/>
      <c r="D133" s="54"/>
      <c r="E133" s="48"/>
      <c r="F133" s="48"/>
      <c r="G133" s="48"/>
      <c r="H133" s="49"/>
    </row>
    <row r="134" spans="1:8" s="42" customFormat="1" ht="11.25" customHeight="1" x14ac:dyDescent="0.2">
      <c r="A134" s="44" t="s">
        <v>185</v>
      </c>
      <c r="B134" s="51">
        <v>385116046.46083999</v>
      </c>
      <c r="C134" s="51">
        <v>378438421.87821001</v>
      </c>
      <c r="D134" s="51">
        <v>5206498.7717699995</v>
      </c>
      <c r="E134" s="51">
        <f>SUM(C134:D134)</f>
        <v>383644920.64998001</v>
      </c>
      <c r="F134" s="51">
        <f>B134-E134</f>
        <v>1471125.8108599782</v>
      </c>
      <c r="G134" s="51">
        <f>B134-C134</f>
        <v>6677624.5826299787</v>
      </c>
      <c r="H134" s="46">
        <f>E134/B134*100</f>
        <v>99.618004540610698</v>
      </c>
    </row>
    <row r="135" spans="1:8" s="42" customFormat="1" ht="11.25" customHeight="1" x14ac:dyDescent="0.2">
      <c r="A135" s="57"/>
      <c r="B135" s="51"/>
      <c r="C135" s="51"/>
      <c r="D135" s="51"/>
      <c r="E135" s="51"/>
      <c r="F135" s="51"/>
      <c r="G135" s="51"/>
      <c r="H135" s="46"/>
    </row>
    <row r="136" spans="1:8" s="42" customFormat="1" ht="11.25" customHeight="1" x14ac:dyDescent="0.2">
      <c r="A136" s="44" t="s">
        <v>186</v>
      </c>
      <c r="B136" s="91">
        <f t="shared" ref="B136:G136" si="49">SUM(B137:B155)</f>
        <v>15413796.491</v>
      </c>
      <c r="C136" s="52">
        <f t="shared" si="49"/>
        <v>13341655.320880003</v>
      </c>
      <c r="D136" s="91">
        <f t="shared" si="49"/>
        <v>685528.53026000003</v>
      </c>
      <c r="E136" s="52">
        <f t="shared" si="49"/>
        <v>14027183.851140002</v>
      </c>
      <c r="F136" s="52">
        <f t="shared" si="49"/>
        <v>1386612.6398599981</v>
      </c>
      <c r="G136" s="52">
        <f t="shared" si="49"/>
        <v>2072141.1701199978</v>
      </c>
      <c r="H136" s="49">
        <f t="shared" ref="H136:H155" si="50">E136/B136*100</f>
        <v>91.004081047329052</v>
      </c>
    </row>
    <row r="137" spans="1:8" s="42" customFormat="1" ht="11.25" customHeight="1" x14ac:dyDescent="0.2">
      <c r="A137" s="47" t="s">
        <v>187</v>
      </c>
      <c r="B137" s="54">
        <v>4376706.6539999992</v>
      </c>
      <c r="C137" s="48">
        <v>3536009.7891800017</v>
      </c>
      <c r="D137" s="54">
        <v>325674.04152999999</v>
      </c>
      <c r="E137" s="48">
        <f t="shared" ref="E137:E155" si="51">SUM(C137:D137)</f>
        <v>3861683.8307100018</v>
      </c>
      <c r="F137" s="48">
        <f t="shared" ref="F137:F155" si="52">B137-E137</f>
        <v>515022.82328999741</v>
      </c>
      <c r="G137" s="48">
        <f t="shared" ref="G137:G155" si="53">B137-C137</f>
        <v>840696.86481999746</v>
      </c>
      <c r="H137" s="49">
        <f t="shared" si="50"/>
        <v>88.23264011036008</v>
      </c>
    </row>
    <row r="138" spans="1:8" s="42" customFormat="1" ht="11.25" customHeight="1" x14ac:dyDescent="0.2">
      <c r="A138" s="47" t="s">
        <v>188</v>
      </c>
      <c r="B138" s="54">
        <v>337425.15700000001</v>
      </c>
      <c r="C138" s="48">
        <v>337425.15604999999</v>
      </c>
      <c r="D138" s="54">
        <v>0</v>
      </c>
      <c r="E138" s="48">
        <f t="shared" si="51"/>
        <v>337425.15604999999</v>
      </c>
      <c r="F138" s="48">
        <f t="shared" si="52"/>
        <v>9.5000001601874828E-4</v>
      </c>
      <c r="G138" s="48">
        <f t="shared" si="53"/>
        <v>9.5000001601874828E-4</v>
      </c>
      <c r="H138" s="49">
        <f t="shared" si="50"/>
        <v>99.999999718456081</v>
      </c>
    </row>
    <row r="139" spans="1:8" s="42" customFormat="1" ht="11.25" customHeight="1" x14ac:dyDescent="0.2">
      <c r="A139" s="47" t="s">
        <v>189</v>
      </c>
      <c r="B139" s="54">
        <v>293528.03000000003</v>
      </c>
      <c r="C139" s="48">
        <v>288474.62587000005</v>
      </c>
      <c r="D139" s="54">
        <v>4865.6442000000006</v>
      </c>
      <c r="E139" s="48">
        <f t="shared" si="51"/>
        <v>293340.27007000003</v>
      </c>
      <c r="F139" s="48">
        <f t="shared" si="52"/>
        <v>187.75993000000017</v>
      </c>
      <c r="G139" s="48">
        <f t="shared" si="53"/>
        <v>5053.4041299999808</v>
      </c>
      <c r="H139" s="49">
        <f t="shared" si="50"/>
        <v>99.936033390064992</v>
      </c>
    </row>
    <row r="140" spans="1:8" s="42" customFormat="1" ht="11.25" customHeight="1" x14ac:dyDescent="0.2">
      <c r="A140" s="64" t="s">
        <v>190</v>
      </c>
      <c r="B140" s="54">
        <v>174005.30200000003</v>
      </c>
      <c r="C140" s="48">
        <v>147245.62799000001</v>
      </c>
      <c r="D140" s="54">
        <v>13668.3716</v>
      </c>
      <c r="E140" s="48">
        <f t="shared" si="51"/>
        <v>160913.99959000002</v>
      </c>
      <c r="F140" s="48">
        <f t="shared" si="52"/>
        <v>13091.302410000004</v>
      </c>
      <c r="G140" s="48">
        <f t="shared" si="53"/>
        <v>26759.674010000017</v>
      </c>
      <c r="H140" s="49">
        <f t="shared" si="50"/>
        <v>92.476492233552747</v>
      </c>
    </row>
    <row r="141" spans="1:8" s="42" customFormat="1" ht="11.25" customHeight="1" x14ac:dyDescent="0.2">
      <c r="A141" s="64" t="s">
        <v>191</v>
      </c>
      <c r="B141" s="54">
        <v>454348.34800000006</v>
      </c>
      <c r="C141" s="48">
        <v>358934.88165000005</v>
      </c>
      <c r="D141" s="54">
        <v>12046.761410000001</v>
      </c>
      <c r="E141" s="48">
        <f t="shared" si="51"/>
        <v>370981.64306000003</v>
      </c>
      <c r="F141" s="48">
        <f t="shared" si="52"/>
        <v>83366.704940000025</v>
      </c>
      <c r="G141" s="48">
        <f t="shared" si="53"/>
        <v>95413.466350000002</v>
      </c>
      <c r="H141" s="49">
        <f t="shared" si="50"/>
        <v>81.651368315308588</v>
      </c>
    </row>
    <row r="142" spans="1:8" s="42" customFormat="1" ht="11.25" customHeight="1" x14ac:dyDescent="0.2">
      <c r="A142" s="47" t="s">
        <v>192</v>
      </c>
      <c r="B142" s="54">
        <v>279773.88699999993</v>
      </c>
      <c r="C142" s="48">
        <v>243573.84494000001</v>
      </c>
      <c r="D142" s="54">
        <v>8469.4305600000007</v>
      </c>
      <c r="E142" s="48">
        <f t="shared" si="51"/>
        <v>252043.27550000002</v>
      </c>
      <c r="F142" s="48">
        <f t="shared" si="52"/>
        <v>27730.611499999912</v>
      </c>
      <c r="G142" s="48">
        <f t="shared" si="53"/>
        <v>36200.04205999992</v>
      </c>
      <c r="H142" s="49">
        <f t="shared" si="50"/>
        <v>90.088205944681349</v>
      </c>
    </row>
    <row r="143" spans="1:8" s="42" customFormat="1" ht="11.25" customHeight="1" x14ac:dyDescent="0.2">
      <c r="A143" s="47" t="s">
        <v>193</v>
      </c>
      <c r="B143" s="54">
        <v>52995.000000000007</v>
      </c>
      <c r="C143" s="48">
        <v>44855.433700000001</v>
      </c>
      <c r="D143" s="54">
        <v>1807.3087399999999</v>
      </c>
      <c r="E143" s="48">
        <f t="shared" si="51"/>
        <v>46662.742440000002</v>
      </c>
      <c r="F143" s="48">
        <f t="shared" si="52"/>
        <v>6332.2575600000055</v>
      </c>
      <c r="G143" s="48">
        <f t="shared" si="53"/>
        <v>8139.5663000000059</v>
      </c>
      <c r="H143" s="49">
        <f t="shared" si="50"/>
        <v>88.051216982734218</v>
      </c>
    </row>
    <row r="144" spans="1:8" s="42" customFormat="1" ht="11.25" customHeight="1" x14ac:dyDescent="0.2">
      <c r="A144" s="47" t="s">
        <v>194</v>
      </c>
      <c r="B144" s="54">
        <v>53991</v>
      </c>
      <c r="C144" s="48">
        <v>49269.867399999996</v>
      </c>
      <c r="D144" s="54">
        <v>426.81923</v>
      </c>
      <c r="E144" s="48">
        <f t="shared" si="51"/>
        <v>49696.686629999997</v>
      </c>
      <c r="F144" s="48">
        <f t="shared" si="52"/>
        <v>4294.3133700000035</v>
      </c>
      <c r="G144" s="48">
        <f t="shared" si="53"/>
        <v>4721.1326000000045</v>
      </c>
      <c r="H144" s="49">
        <f t="shared" si="50"/>
        <v>92.046242207034496</v>
      </c>
    </row>
    <row r="145" spans="1:8" s="42" customFormat="1" ht="11.25" customHeight="1" x14ac:dyDescent="0.2">
      <c r="A145" s="47" t="s">
        <v>195</v>
      </c>
      <c r="B145" s="54">
        <v>1139263.1300000001</v>
      </c>
      <c r="C145" s="48">
        <v>1130479.96863</v>
      </c>
      <c r="D145" s="54">
        <v>8707.7895399999998</v>
      </c>
      <c r="E145" s="48">
        <f t="shared" si="51"/>
        <v>1139187.75817</v>
      </c>
      <c r="F145" s="48">
        <f t="shared" si="52"/>
        <v>75.371830000076443</v>
      </c>
      <c r="G145" s="48">
        <f t="shared" si="53"/>
        <v>8783.1613700001035</v>
      </c>
      <c r="H145" s="49">
        <f t="shared" si="50"/>
        <v>99.993384159636577</v>
      </c>
    </row>
    <row r="146" spans="1:8" s="42" customFormat="1" ht="11.25" customHeight="1" x14ac:dyDescent="0.2">
      <c r="A146" s="47" t="s">
        <v>333</v>
      </c>
      <c r="B146" s="54">
        <v>1036215.2240000002</v>
      </c>
      <c r="C146" s="48">
        <v>839511.27450000006</v>
      </c>
      <c r="D146" s="54">
        <v>7578.2531300000001</v>
      </c>
      <c r="E146" s="48">
        <f t="shared" si="51"/>
        <v>847089.52763000003</v>
      </c>
      <c r="F146" s="48">
        <f t="shared" si="52"/>
        <v>189125.69637000014</v>
      </c>
      <c r="G146" s="48">
        <f t="shared" si="53"/>
        <v>196703.9495000001</v>
      </c>
      <c r="H146" s="49">
        <f t="shared" si="50"/>
        <v>81.748415581085879</v>
      </c>
    </row>
    <row r="147" spans="1:8" s="42" customFormat="1" ht="11.25" customHeight="1" x14ac:dyDescent="0.2">
      <c r="A147" s="64" t="s">
        <v>196</v>
      </c>
      <c r="B147" s="54">
        <v>428330.20299999998</v>
      </c>
      <c r="C147" s="48">
        <v>387033.98395999998</v>
      </c>
      <c r="D147" s="54">
        <v>41296.079720000002</v>
      </c>
      <c r="E147" s="48">
        <f t="shared" si="51"/>
        <v>428330.06367999996</v>
      </c>
      <c r="F147" s="48">
        <f t="shared" si="52"/>
        <v>0.13932000001659617</v>
      </c>
      <c r="G147" s="48">
        <f t="shared" si="53"/>
        <v>41296.219039999996</v>
      </c>
      <c r="H147" s="49">
        <f t="shared" si="50"/>
        <v>99.999967473692251</v>
      </c>
    </row>
    <row r="148" spans="1:8" s="42" customFormat="1" ht="11.25" customHeight="1" x14ac:dyDescent="0.2">
      <c r="A148" s="47" t="s">
        <v>334</v>
      </c>
      <c r="B148" s="54">
        <v>642912</v>
      </c>
      <c r="C148" s="48">
        <v>555801.33666999999</v>
      </c>
      <c r="D148" s="54">
        <v>72687.729940000005</v>
      </c>
      <c r="E148" s="48">
        <f t="shared" si="51"/>
        <v>628489.06660999998</v>
      </c>
      <c r="F148" s="48">
        <f t="shared" si="52"/>
        <v>14422.93339000002</v>
      </c>
      <c r="G148" s="48">
        <f t="shared" si="53"/>
        <v>87110.66333000001</v>
      </c>
      <c r="H148" s="49">
        <f t="shared" si="50"/>
        <v>97.7566240185282</v>
      </c>
    </row>
    <row r="149" spans="1:8" s="42" customFormat="1" ht="11.25" customHeight="1" x14ac:dyDescent="0.2">
      <c r="A149" s="47" t="s">
        <v>197</v>
      </c>
      <c r="B149" s="54">
        <v>429822.94799999997</v>
      </c>
      <c r="C149" s="48">
        <v>330191.74158999999</v>
      </c>
      <c r="D149" s="54">
        <v>35529.809679999998</v>
      </c>
      <c r="E149" s="48">
        <f t="shared" si="51"/>
        <v>365721.55127</v>
      </c>
      <c r="F149" s="48">
        <f t="shared" si="52"/>
        <v>64101.396729999979</v>
      </c>
      <c r="G149" s="48">
        <f t="shared" si="53"/>
        <v>99631.206409999984</v>
      </c>
      <c r="H149" s="49">
        <f t="shared" si="50"/>
        <v>85.086557842416553</v>
      </c>
    </row>
    <row r="150" spans="1:8" s="42" customFormat="1" ht="11.25" customHeight="1" x14ac:dyDescent="0.2">
      <c r="A150" s="47" t="s">
        <v>198</v>
      </c>
      <c r="B150" s="54">
        <v>208955.39800000002</v>
      </c>
      <c r="C150" s="48">
        <v>206815.63814</v>
      </c>
      <c r="D150" s="54">
        <v>2083.1845199999998</v>
      </c>
      <c r="E150" s="48">
        <f t="shared" si="51"/>
        <v>208898.82266000001</v>
      </c>
      <c r="F150" s="48">
        <f t="shared" si="52"/>
        <v>56.575340000010328</v>
      </c>
      <c r="G150" s="48">
        <f t="shared" si="53"/>
        <v>2139.7598600000201</v>
      </c>
      <c r="H150" s="49">
        <f t="shared" si="50"/>
        <v>99.972924681275757</v>
      </c>
    </row>
    <row r="151" spans="1:8" s="42" customFormat="1" ht="11.25" customHeight="1" x14ac:dyDescent="0.2">
      <c r="A151" s="47" t="s">
        <v>199</v>
      </c>
      <c r="B151" s="54">
        <v>2494566.2719999999</v>
      </c>
      <c r="C151" s="48">
        <v>1892084.6234599999</v>
      </c>
      <c r="D151" s="54">
        <v>139860.00633</v>
      </c>
      <c r="E151" s="48">
        <f t="shared" si="51"/>
        <v>2031944.6297899999</v>
      </c>
      <c r="F151" s="48">
        <f t="shared" si="52"/>
        <v>462621.64220999996</v>
      </c>
      <c r="G151" s="48">
        <f t="shared" si="53"/>
        <v>602481.64853999997</v>
      </c>
      <c r="H151" s="49">
        <f t="shared" si="50"/>
        <v>81.454826540282838</v>
      </c>
    </row>
    <row r="152" spans="1:8" s="42" customFormat="1" ht="11.25" customHeight="1" x14ac:dyDescent="0.2">
      <c r="A152" s="47" t="s">
        <v>200</v>
      </c>
      <c r="B152" s="54">
        <v>66794</v>
      </c>
      <c r="C152" s="48">
        <v>62612.513209999997</v>
      </c>
      <c r="D152" s="54">
        <v>3607.2913100000001</v>
      </c>
      <c r="E152" s="48">
        <f t="shared" si="51"/>
        <v>66219.804519999991</v>
      </c>
      <c r="F152" s="48">
        <f t="shared" si="52"/>
        <v>574.19548000000941</v>
      </c>
      <c r="G152" s="48">
        <f t="shared" si="53"/>
        <v>4181.4867900000027</v>
      </c>
      <c r="H152" s="49">
        <f t="shared" si="50"/>
        <v>99.140348713956328</v>
      </c>
    </row>
    <row r="153" spans="1:8" s="42" customFormat="1" ht="11.25" customHeight="1" x14ac:dyDescent="0.2">
      <c r="A153" s="47" t="s">
        <v>201</v>
      </c>
      <c r="B153" s="54">
        <v>2783391</v>
      </c>
      <c r="C153" s="48">
        <v>2780662.3429699996</v>
      </c>
      <c r="D153" s="54">
        <v>2539.1270600000003</v>
      </c>
      <c r="E153" s="48">
        <f t="shared" si="51"/>
        <v>2783201.4700299995</v>
      </c>
      <c r="F153" s="48">
        <f t="shared" si="52"/>
        <v>189.529970000498</v>
      </c>
      <c r="G153" s="48">
        <f t="shared" si="53"/>
        <v>2728.6570300003514</v>
      </c>
      <c r="H153" s="49">
        <f t="shared" si="50"/>
        <v>99.993190681079284</v>
      </c>
    </row>
    <row r="154" spans="1:8" s="42" customFormat="1" ht="11.25" customHeight="1" x14ac:dyDescent="0.2">
      <c r="A154" s="47" t="s">
        <v>202</v>
      </c>
      <c r="B154" s="54">
        <v>68980.120999999985</v>
      </c>
      <c r="C154" s="48">
        <v>60473.071960000001</v>
      </c>
      <c r="D154" s="54">
        <v>3087.6830499999996</v>
      </c>
      <c r="E154" s="48">
        <f t="shared" si="51"/>
        <v>63560.755010000001</v>
      </c>
      <c r="F154" s="48">
        <f t="shared" si="52"/>
        <v>5419.3659899999839</v>
      </c>
      <c r="G154" s="48">
        <f t="shared" si="53"/>
        <v>8507.0490399999835</v>
      </c>
      <c r="H154" s="49">
        <f t="shared" si="50"/>
        <v>92.143582946165054</v>
      </c>
    </row>
    <row r="155" spans="1:8" s="42" customFormat="1" ht="11.25" customHeight="1" x14ac:dyDescent="0.2">
      <c r="A155" s="47" t="s">
        <v>203</v>
      </c>
      <c r="B155" s="51">
        <v>91792.81700000001</v>
      </c>
      <c r="C155" s="51">
        <v>90199.599010000005</v>
      </c>
      <c r="D155" s="51">
        <v>1593.1987099999999</v>
      </c>
      <c r="E155" s="51">
        <f t="shared" si="51"/>
        <v>91792.797720000002</v>
      </c>
      <c r="F155" s="51">
        <f t="shared" si="52"/>
        <v>1.9280000007711351E-2</v>
      </c>
      <c r="G155" s="51">
        <f t="shared" si="53"/>
        <v>1593.2179900000046</v>
      </c>
      <c r="H155" s="46">
        <f t="shared" si="50"/>
        <v>99.999978996177873</v>
      </c>
    </row>
    <row r="156" spans="1:8" s="42" customFormat="1" ht="11.25" customHeight="1" x14ac:dyDescent="0.2">
      <c r="A156" s="57"/>
      <c r="B156" s="51"/>
      <c r="C156" s="51"/>
      <c r="D156" s="51"/>
      <c r="E156" s="51"/>
      <c r="F156" s="51"/>
      <c r="G156" s="51"/>
      <c r="H156" s="46"/>
    </row>
    <row r="157" spans="1:8" s="42" customFormat="1" ht="11.25" customHeight="1" x14ac:dyDescent="0.2">
      <c r="A157" s="44" t="s">
        <v>204</v>
      </c>
      <c r="B157" s="91">
        <f t="shared" ref="B157:G157" si="54">SUM(B158:B162)</f>
        <v>91071097.891000003</v>
      </c>
      <c r="C157" s="52">
        <f t="shared" si="54"/>
        <v>84558021.591670007</v>
      </c>
      <c r="D157" s="91">
        <f t="shared" si="54"/>
        <v>3271688.5653500003</v>
      </c>
      <c r="E157" s="52">
        <f t="shared" si="54"/>
        <v>87829710.157020003</v>
      </c>
      <c r="F157" s="52">
        <f t="shared" si="54"/>
        <v>3241387.7339800107</v>
      </c>
      <c r="G157" s="52">
        <f t="shared" si="54"/>
        <v>6513076.2993300119</v>
      </c>
      <c r="H157" s="49">
        <f t="shared" ref="H157:H162" si="55">E157/B157*100</f>
        <v>96.440816231446433</v>
      </c>
    </row>
    <row r="158" spans="1:8" s="42" customFormat="1" ht="11.25" customHeight="1" x14ac:dyDescent="0.2">
      <c r="A158" s="47" t="s">
        <v>99</v>
      </c>
      <c r="B158" s="54">
        <v>90845911.574000016</v>
      </c>
      <c r="C158" s="48">
        <v>84385643.556720003</v>
      </c>
      <c r="D158" s="54">
        <v>3267980.2066700002</v>
      </c>
      <c r="E158" s="48">
        <f>SUM(C158:D158)</f>
        <v>87653623.763390005</v>
      </c>
      <c r="F158" s="48">
        <f>B158-E158</f>
        <v>3192287.8106100112</v>
      </c>
      <c r="G158" s="48">
        <f>B158-C158</f>
        <v>6460268.0172800124</v>
      </c>
      <c r="H158" s="49">
        <f t="shared" si="55"/>
        <v>96.486041303014844</v>
      </c>
    </row>
    <row r="159" spans="1:8" s="42" customFormat="1" ht="11.25" customHeight="1" x14ac:dyDescent="0.2">
      <c r="A159" s="47" t="s">
        <v>205</v>
      </c>
      <c r="B159" s="54">
        <v>46494.000000000007</v>
      </c>
      <c r="C159" s="48">
        <v>35489.857560000004</v>
      </c>
      <c r="D159" s="54">
        <v>968.98446999999999</v>
      </c>
      <c r="E159" s="48">
        <f>SUM(C159:D159)</f>
        <v>36458.842030000007</v>
      </c>
      <c r="F159" s="48">
        <f>B159-E159</f>
        <v>10035.15797</v>
      </c>
      <c r="G159" s="48">
        <f>B159-C159</f>
        <v>11004.142440000003</v>
      </c>
      <c r="H159" s="49">
        <f t="shared" si="55"/>
        <v>78.416230115713859</v>
      </c>
    </row>
    <row r="160" spans="1:8" s="42" customFormat="1" ht="11.25" customHeight="1" x14ac:dyDescent="0.2">
      <c r="A160" s="47" t="s">
        <v>206</v>
      </c>
      <c r="B160" s="54">
        <v>35262.741000000002</v>
      </c>
      <c r="C160" s="48">
        <v>31345.710370000001</v>
      </c>
      <c r="D160" s="54">
        <v>894.52906000000007</v>
      </c>
      <c r="E160" s="48">
        <f>SUM(C160:D160)</f>
        <v>32240.239430000001</v>
      </c>
      <c r="F160" s="48">
        <f>B160-E160</f>
        <v>3022.5015700000004</v>
      </c>
      <c r="G160" s="48">
        <f>B160-C160</f>
        <v>3917.0306300000011</v>
      </c>
      <c r="H160" s="49">
        <f t="shared" si="55"/>
        <v>91.428625556929916</v>
      </c>
    </row>
    <row r="161" spans="1:8" s="42" customFormat="1" ht="11.25" customHeight="1" x14ac:dyDescent="0.2">
      <c r="A161" s="47" t="s">
        <v>207</v>
      </c>
      <c r="B161" s="54">
        <v>41203.629000000001</v>
      </c>
      <c r="C161" s="48">
        <v>32572.358390000001</v>
      </c>
      <c r="D161" s="54">
        <v>982.32934</v>
      </c>
      <c r="E161" s="48">
        <f>SUM(C161:D161)</f>
        <v>33554.687729999998</v>
      </c>
      <c r="F161" s="48">
        <f>B161-E161</f>
        <v>7648.941270000003</v>
      </c>
      <c r="G161" s="48">
        <f>B161-C161</f>
        <v>8631.2706099999996</v>
      </c>
      <c r="H161" s="49">
        <f t="shared" si="55"/>
        <v>81.436243710475111</v>
      </c>
    </row>
    <row r="162" spans="1:8" s="42" customFormat="1" ht="11.25" customHeight="1" x14ac:dyDescent="0.2">
      <c r="A162" s="47" t="s">
        <v>209</v>
      </c>
      <c r="B162" s="51">
        <v>102225.94699999999</v>
      </c>
      <c r="C162" s="51">
        <v>72970.108630000002</v>
      </c>
      <c r="D162" s="51">
        <v>862.5158100000001</v>
      </c>
      <c r="E162" s="51">
        <f>SUM(C162:D162)</f>
        <v>73832.62444</v>
      </c>
      <c r="F162" s="51">
        <f>B162-E162</f>
        <v>28393.322559999986</v>
      </c>
      <c r="G162" s="51">
        <f>B162-C162</f>
        <v>29255.838369999983</v>
      </c>
      <c r="H162" s="46">
        <f t="shared" si="55"/>
        <v>72.224935651611048</v>
      </c>
    </row>
    <row r="163" spans="1:8" s="42" customFormat="1" ht="11.25" customHeight="1" x14ac:dyDescent="0.2">
      <c r="A163" s="57"/>
      <c r="B163" s="51"/>
      <c r="C163" s="51"/>
      <c r="D163" s="51"/>
      <c r="E163" s="51"/>
      <c r="F163" s="51"/>
      <c r="G163" s="51"/>
      <c r="H163" s="46"/>
    </row>
    <row r="164" spans="1:8" s="42" customFormat="1" ht="11.25" customHeight="1" x14ac:dyDescent="0.2">
      <c r="A164" s="44" t="s">
        <v>210</v>
      </c>
      <c r="B164" s="91">
        <f t="shared" ref="B164:G164" si="56">SUM(B165:B167)</f>
        <v>2848410.9250000003</v>
      </c>
      <c r="C164" s="52">
        <f t="shared" si="56"/>
        <v>2306719.7319899998</v>
      </c>
      <c r="D164" s="91">
        <f t="shared" si="56"/>
        <v>104515.12969</v>
      </c>
      <c r="E164" s="52">
        <f t="shared" si="56"/>
        <v>2411234.8616799996</v>
      </c>
      <c r="F164" s="52">
        <f t="shared" si="56"/>
        <v>437176.06332000066</v>
      </c>
      <c r="G164" s="52">
        <f t="shared" si="56"/>
        <v>541691.19301000051</v>
      </c>
      <c r="H164" s="49">
        <f>E164/B164*100</f>
        <v>84.651931381003237</v>
      </c>
    </row>
    <row r="165" spans="1:8" s="42" customFormat="1" ht="11.25" customHeight="1" x14ac:dyDescent="0.2">
      <c r="A165" s="47" t="s">
        <v>187</v>
      </c>
      <c r="B165" s="54">
        <v>2534989.5070000002</v>
      </c>
      <c r="C165" s="48">
        <v>2065668.1374999997</v>
      </c>
      <c r="D165" s="54">
        <v>98491.14198</v>
      </c>
      <c r="E165" s="48">
        <f>SUM(C165:D165)</f>
        <v>2164159.2794799996</v>
      </c>
      <c r="F165" s="48">
        <f>B165-E165</f>
        <v>370830.22752000066</v>
      </c>
      <c r="G165" s="48">
        <f>B165-C165</f>
        <v>469321.3695000005</v>
      </c>
      <c r="H165" s="49">
        <f>E165/B165*100</f>
        <v>85.371528107078646</v>
      </c>
    </row>
    <row r="166" spans="1:8" s="42" customFormat="1" ht="11.25" customHeight="1" x14ac:dyDescent="0.2">
      <c r="A166" s="47" t="s">
        <v>211</v>
      </c>
      <c r="B166" s="54">
        <v>44717</v>
      </c>
      <c r="C166" s="48">
        <v>36657.058509999995</v>
      </c>
      <c r="D166" s="54">
        <v>4746.8532000000005</v>
      </c>
      <c r="E166" s="48">
        <f>SUM(C166:D166)</f>
        <v>41403.911709999993</v>
      </c>
      <c r="F166" s="48">
        <f>B166-E166</f>
        <v>3313.088290000007</v>
      </c>
      <c r="G166" s="48">
        <f>B166-C166</f>
        <v>8059.9414900000047</v>
      </c>
      <c r="H166" s="49">
        <f>E166/B166*100</f>
        <v>92.590987118992757</v>
      </c>
    </row>
    <row r="167" spans="1:8" s="42" customFormat="1" ht="11.25" customHeight="1" x14ac:dyDescent="0.2">
      <c r="A167" s="47" t="s">
        <v>212</v>
      </c>
      <c r="B167" s="51">
        <v>268704.41800000001</v>
      </c>
      <c r="C167" s="51">
        <v>204394.53597999999</v>
      </c>
      <c r="D167" s="51">
        <v>1277.1345100000001</v>
      </c>
      <c r="E167" s="51">
        <f>SUM(C167:D167)</f>
        <v>205671.67048999999</v>
      </c>
      <c r="F167" s="51">
        <f>B167-E167</f>
        <v>63032.747510000016</v>
      </c>
      <c r="G167" s="51">
        <f>B167-C167</f>
        <v>64309.882020000019</v>
      </c>
      <c r="H167" s="46">
        <f>E167/B167*100</f>
        <v>76.541975759401168</v>
      </c>
    </row>
    <row r="168" spans="1:8" s="42" customFormat="1" ht="11.25" customHeight="1" x14ac:dyDescent="0.2">
      <c r="A168" s="57" t="s">
        <v>213</v>
      </c>
      <c r="B168" s="51"/>
      <c r="C168" s="51"/>
      <c r="D168" s="51"/>
      <c r="E168" s="51"/>
      <c r="F168" s="51"/>
      <c r="G168" s="51"/>
      <c r="H168" s="46"/>
    </row>
    <row r="169" spans="1:8" s="42" customFormat="1" ht="11.25" customHeight="1" x14ac:dyDescent="0.2">
      <c r="A169" s="44" t="s">
        <v>214</v>
      </c>
      <c r="B169" s="91">
        <f t="shared" ref="B169:G169" si="57">SUM(B170:B174)</f>
        <v>4634700.4749999987</v>
      </c>
      <c r="C169" s="52">
        <f t="shared" si="57"/>
        <v>3711919.2176399995</v>
      </c>
      <c r="D169" s="91">
        <f t="shared" si="57"/>
        <v>148981.43642000001</v>
      </c>
      <c r="E169" s="52">
        <f t="shared" si="57"/>
        <v>3860900.6540599996</v>
      </c>
      <c r="F169" s="52">
        <f t="shared" si="57"/>
        <v>773799.82093999989</v>
      </c>
      <c r="G169" s="52">
        <f t="shared" si="57"/>
        <v>922781.25735999981</v>
      </c>
      <c r="H169" s="49">
        <f t="shared" ref="H169:H174" si="58">E169/B169*100</f>
        <v>83.304210809005966</v>
      </c>
    </row>
    <row r="170" spans="1:8" s="42" customFormat="1" ht="11.25" customHeight="1" x14ac:dyDescent="0.2">
      <c r="A170" s="47" t="s">
        <v>187</v>
      </c>
      <c r="B170" s="54">
        <v>4147071.9539999994</v>
      </c>
      <c r="C170" s="48">
        <v>3273801.8557499996</v>
      </c>
      <c r="D170" s="54">
        <v>131499.42702</v>
      </c>
      <c r="E170" s="48">
        <f>SUM(C170:D170)</f>
        <v>3405301.2827699995</v>
      </c>
      <c r="F170" s="48">
        <f>B170-E170</f>
        <v>741770.67122999998</v>
      </c>
      <c r="G170" s="48">
        <f>B170-C170</f>
        <v>873270.09824999981</v>
      </c>
      <c r="H170" s="49">
        <f t="shared" si="58"/>
        <v>82.113387964861914</v>
      </c>
    </row>
    <row r="171" spans="1:8" s="42" customFormat="1" ht="11.25" customHeight="1" x14ac:dyDescent="0.2">
      <c r="A171" s="47" t="s">
        <v>215</v>
      </c>
      <c r="B171" s="54">
        <v>294608.57299999997</v>
      </c>
      <c r="C171" s="48">
        <v>272527.95962000004</v>
      </c>
      <c r="D171" s="54">
        <v>6859.02016</v>
      </c>
      <c r="E171" s="48">
        <f>SUM(C171:D171)</f>
        <v>279386.97978000005</v>
      </c>
      <c r="F171" s="48">
        <f>B171-E171</f>
        <v>15221.593219999922</v>
      </c>
      <c r="G171" s="48">
        <f>B171-C171</f>
        <v>22080.613379999937</v>
      </c>
      <c r="H171" s="49">
        <f t="shared" si="58"/>
        <v>94.833282322710971</v>
      </c>
    </row>
    <row r="172" spans="1:8" s="42" customFormat="1" ht="11.25" customHeight="1" x14ac:dyDescent="0.2">
      <c r="A172" s="47" t="s">
        <v>217</v>
      </c>
      <c r="B172" s="54">
        <v>45498.884000000005</v>
      </c>
      <c r="C172" s="48">
        <v>38460.517690000001</v>
      </c>
      <c r="D172" s="54">
        <v>3649.6113500000001</v>
      </c>
      <c r="E172" s="48">
        <f>SUM(C172:D172)</f>
        <v>42110.12904</v>
      </c>
      <c r="F172" s="48">
        <f>B172-E172</f>
        <v>3388.7549600000057</v>
      </c>
      <c r="G172" s="48">
        <f>B172-C172</f>
        <v>7038.3663100000049</v>
      </c>
      <c r="H172" s="49">
        <f t="shared" si="58"/>
        <v>92.552004220587023</v>
      </c>
    </row>
    <row r="173" spans="1:8" s="42" customFormat="1" ht="11.45" customHeight="1" x14ac:dyDescent="0.2">
      <c r="A173" s="47" t="s">
        <v>342</v>
      </c>
      <c r="B173" s="54">
        <v>74535.173999999999</v>
      </c>
      <c r="C173" s="48">
        <v>56224.201300000001</v>
      </c>
      <c r="D173" s="54">
        <v>5183.37781</v>
      </c>
      <c r="E173" s="48">
        <f>SUM(C173:D173)</f>
        <v>61407.579109999999</v>
      </c>
      <c r="F173" s="48">
        <f>B173-E173</f>
        <v>13127.59489</v>
      </c>
      <c r="G173" s="48">
        <f>B173-C173</f>
        <v>18310.972699999998</v>
      </c>
      <c r="H173" s="49">
        <f t="shared" si="58"/>
        <v>82.387382781181941</v>
      </c>
    </row>
    <row r="174" spans="1:8" s="42" customFormat="1" ht="11.25" customHeight="1" x14ac:dyDescent="0.2">
      <c r="A174" s="47" t="s">
        <v>216</v>
      </c>
      <c r="B174" s="51">
        <v>72985.889999999985</v>
      </c>
      <c r="C174" s="51">
        <v>70904.683279999997</v>
      </c>
      <c r="D174" s="51">
        <v>1790.00008</v>
      </c>
      <c r="E174" s="51">
        <f>SUM(C174:D174)</f>
        <v>72694.683359999995</v>
      </c>
      <c r="F174" s="51">
        <f>B174-E174</f>
        <v>291.20663999998942</v>
      </c>
      <c r="G174" s="51">
        <f>B174-C174</f>
        <v>2081.2067199999874</v>
      </c>
      <c r="H174" s="46">
        <f t="shared" si="58"/>
        <v>99.601009674609713</v>
      </c>
    </row>
    <row r="175" spans="1:8" s="42" customFormat="1" ht="11.25" customHeight="1" x14ac:dyDescent="0.2">
      <c r="A175" s="57"/>
      <c r="B175" s="51"/>
      <c r="C175" s="51"/>
      <c r="D175" s="51"/>
      <c r="E175" s="51"/>
      <c r="F175" s="51"/>
      <c r="G175" s="51"/>
      <c r="H175" s="46"/>
    </row>
    <row r="176" spans="1:8" s="42" customFormat="1" ht="11.25" customHeight="1" x14ac:dyDescent="0.2">
      <c r="A176" s="44" t="s">
        <v>335</v>
      </c>
      <c r="B176" s="91">
        <f t="shared" ref="B176:G176" si="59">SUM(B177:B183)</f>
        <v>30252150.06752</v>
      </c>
      <c r="C176" s="52">
        <f t="shared" si="59"/>
        <v>25109893.274119999</v>
      </c>
      <c r="D176" s="91">
        <f t="shared" si="59"/>
        <v>2203187.0606499999</v>
      </c>
      <c r="E176" s="52">
        <f t="shared" si="59"/>
        <v>27313080.334770001</v>
      </c>
      <c r="F176" s="52">
        <f t="shared" si="59"/>
        <v>2939069.7327499986</v>
      </c>
      <c r="G176" s="52">
        <f t="shared" si="59"/>
        <v>5142256.793399998</v>
      </c>
      <c r="H176" s="49">
        <f t="shared" ref="H176:H183" si="60">E176/B176*100</f>
        <v>90.284757525695639</v>
      </c>
    </row>
    <row r="177" spans="1:8" s="42" customFormat="1" ht="11.25" customHeight="1" x14ac:dyDescent="0.2">
      <c r="A177" s="47" t="s">
        <v>187</v>
      </c>
      <c r="B177" s="54">
        <v>18953301.8935</v>
      </c>
      <c r="C177" s="48">
        <v>14111567.363190003</v>
      </c>
      <c r="D177" s="54">
        <v>2141187.2232900001</v>
      </c>
      <c r="E177" s="48">
        <f t="shared" ref="E177:E183" si="61">SUM(C177:D177)</f>
        <v>16252754.586480003</v>
      </c>
      <c r="F177" s="48">
        <f t="shared" ref="F177:F183" si="62">B177-E177</f>
        <v>2700547.3070199974</v>
      </c>
      <c r="G177" s="48">
        <f t="shared" ref="G177:G183" si="63">B177-C177</f>
        <v>4841734.5303099975</v>
      </c>
      <c r="H177" s="49">
        <f t="shared" si="60"/>
        <v>85.751573408187284</v>
      </c>
    </row>
    <row r="178" spans="1:8" s="42" customFormat="1" ht="11.25" customHeight="1" x14ac:dyDescent="0.2">
      <c r="A178" s="47" t="s">
        <v>218</v>
      </c>
      <c r="B178" s="54">
        <v>91212.000000000015</v>
      </c>
      <c r="C178" s="48">
        <v>86884.13162</v>
      </c>
      <c r="D178" s="54">
        <v>3416.5353300000002</v>
      </c>
      <c r="E178" s="48">
        <f t="shared" si="61"/>
        <v>90300.666949999999</v>
      </c>
      <c r="F178" s="48">
        <f t="shared" si="62"/>
        <v>911.33305000001565</v>
      </c>
      <c r="G178" s="48">
        <f t="shared" si="63"/>
        <v>4327.8683800000144</v>
      </c>
      <c r="H178" s="49">
        <f t="shared" si="60"/>
        <v>99.000862770249512</v>
      </c>
    </row>
    <row r="179" spans="1:8" s="42" customFormat="1" ht="11.25" customHeight="1" x14ac:dyDescent="0.2">
      <c r="A179" s="47" t="s">
        <v>219</v>
      </c>
      <c r="B179" s="54">
        <v>862967.99401999987</v>
      </c>
      <c r="C179" s="48">
        <v>811789.23304000008</v>
      </c>
      <c r="D179" s="54">
        <v>11993.07266</v>
      </c>
      <c r="E179" s="48">
        <f t="shared" si="61"/>
        <v>823782.30570000003</v>
      </c>
      <c r="F179" s="48">
        <f t="shared" si="62"/>
        <v>39185.688319999841</v>
      </c>
      <c r="G179" s="48">
        <f t="shared" si="63"/>
        <v>51178.760979999788</v>
      </c>
      <c r="H179" s="49">
        <f t="shared" si="60"/>
        <v>95.459195637435002</v>
      </c>
    </row>
    <row r="180" spans="1:8" s="42" customFormat="1" ht="11.25" customHeight="1" x14ac:dyDescent="0.2">
      <c r="A180" s="47" t="s">
        <v>220</v>
      </c>
      <c r="B180" s="54">
        <v>65919.739000000001</v>
      </c>
      <c r="C180" s="48">
        <v>37723.799350000001</v>
      </c>
      <c r="D180" s="54">
        <v>1428.0145299999999</v>
      </c>
      <c r="E180" s="48">
        <f t="shared" si="61"/>
        <v>39151.813880000002</v>
      </c>
      <c r="F180" s="48">
        <f t="shared" si="62"/>
        <v>26767.92512</v>
      </c>
      <c r="G180" s="48">
        <f t="shared" si="63"/>
        <v>28195.93965</v>
      </c>
      <c r="H180" s="49">
        <f t="shared" si="60"/>
        <v>59.393156699239967</v>
      </c>
    </row>
    <row r="181" spans="1:8" s="42" customFormat="1" ht="11.25" customHeight="1" x14ac:dyDescent="0.2">
      <c r="A181" s="47" t="s">
        <v>221</v>
      </c>
      <c r="B181" s="54">
        <v>1347148.4219999998</v>
      </c>
      <c r="C181" s="48">
        <v>1155382.3100999999</v>
      </c>
      <c r="D181" s="54">
        <v>28490.341370000002</v>
      </c>
      <c r="E181" s="48">
        <f t="shared" si="61"/>
        <v>1183872.6514699999</v>
      </c>
      <c r="F181" s="48">
        <f t="shared" si="62"/>
        <v>163275.77052999986</v>
      </c>
      <c r="G181" s="48">
        <f t="shared" si="63"/>
        <v>191766.1118999999</v>
      </c>
      <c r="H181" s="49">
        <f t="shared" si="60"/>
        <v>87.879897429000593</v>
      </c>
    </row>
    <row r="182" spans="1:8" s="42" customFormat="1" ht="11.25" customHeight="1" x14ac:dyDescent="0.2">
      <c r="A182" s="47" t="s">
        <v>222</v>
      </c>
      <c r="B182" s="54">
        <v>8909762.8200000003</v>
      </c>
      <c r="C182" s="48">
        <v>8887624.8415699992</v>
      </c>
      <c r="D182" s="54">
        <v>14856.26972</v>
      </c>
      <c r="E182" s="48">
        <f t="shared" si="61"/>
        <v>8902481.1112899985</v>
      </c>
      <c r="F182" s="48">
        <f t="shared" si="62"/>
        <v>7281.7087100017816</v>
      </c>
      <c r="G182" s="48">
        <f t="shared" si="63"/>
        <v>22137.978430001065</v>
      </c>
      <c r="H182" s="49">
        <f t="shared" si="60"/>
        <v>99.918272698644046</v>
      </c>
    </row>
    <row r="183" spans="1:8" s="42" customFormat="1" ht="11.25" customHeight="1" x14ac:dyDescent="0.2">
      <c r="A183" s="47" t="s">
        <v>223</v>
      </c>
      <c r="B183" s="51">
        <v>21837.199000000001</v>
      </c>
      <c r="C183" s="51">
        <v>18921.595249999998</v>
      </c>
      <c r="D183" s="51">
        <v>1815.60375</v>
      </c>
      <c r="E183" s="51">
        <f t="shared" si="61"/>
        <v>20737.198999999997</v>
      </c>
      <c r="F183" s="51">
        <f t="shared" si="62"/>
        <v>1100.0000000000036</v>
      </c>
      <c r="G183" s="51">
        <f t="shared" si="63"/>
        <v>2915.603750000002</v>
      </c>
      <c r="H183" s="46">
        <f t="shared" si="60"/>
        <v>94.962723928100829</v>
      </c>
    </row>
    <row r="184" spans="1:8" s="42" customFormat="1" ht="11.25" customHeight="1" x14ac:dyDescent="0.2">
      <c r="A184" s="57"/>
      <c r="B184" s="92"/>
      <c r="C184" s="92"/>
      <c r="D184" s="92"/>
      <c r="E184" s="92"/>
      <c r="F184" s="92"/>
      <c r="G184" s="92"/>
      <c r="H184" s="46"/>
    </row>
    <row r="185" spans="1:8" s="42" customFormat="1" ht="11.25" customHeight="1" x14ac:dyDescent="0.2">
      <c r="A185" s="44" t="s">
        <v>224</v>
      </c>
      <c r="B185" s="93">
        <f t="shared" ref="B185:G185" si="64">SUM(B186:B191)</f>
        <v>5852840.3439999986</v>
      </c>
      <c r="C185" s="94">
        <f t="shared" si="64"/>
        <v>3495602.9770000004</v>
      </c>
      <c r="D185" s="93">
        <f t="shared" si="64"/>
        <v>297176.84070000006</v>
      </c>
      <c r="E185" s="94">
        <f t="shared" si="64"/>
        <v>3792779.8177000005</v>
      </c>
      <c r="F185" s="94">
        <f t="shared" si="64"/>
        <v>2060060.5262999984</v>
      </c>
      <c r="G185" s="94">
        <f t="shared" si="64"/>
        <v>2357237.3669999987</v>
      </c>
      <c r="H185" s="49">
        <f t="shared" ref="H185:H191" si="65">E185/B185*100</f>
        <v>64.802379610237352</v>
      </c>
    </row>
    <row r="186" spans="1:8" s="42" customFormat="1" ht="11.25" customHeight="1" x14ac:dyDescent="0.2">
      <c r="A186" s="47" t="s">
        <v>225</v>
      </c>
      <c r="B186" s="54">
        <v>1163910.1679999989</v>
      </c>
      <c r="C186" s="48">
        <v>971599.64412999991</v>
      </c>
      <c r="D186" s="54">
        <v>62263.057810000013</v>
      </c>
      <c r="E186" s="48">
        <f t="shared" ref="E186:E191" si="66">SUM(C186:D186)</f>
        <v>1033862.7019399999</v>
      </c>
      <c r="F186" s="48">
        <f t="shared" ref="F186:F191" si="67">B186-E186</f>
        <v>130047.46605999896</v>
      </c>
      <c r="G186" s="48">
        <f t="shared" ref="G186:G191" si="68">B186-C186</f>
        <v>192310.52386999899</v>
      </c>
      <c r="H186" s="49">
        <f t="shared" si="65"/>
        <v>88.826674975830343</v>
      </c>
    </row>
    <row r="187" spans="1:8" s="42" customFormat="1" ht="11.25" customHeight="1" x14ac:dyDescent="0.2">
      <c r="A187" s="47" t="s">
        <v>226</v>
      </c>
      <c r="B187" s="54">
        <v>20535</v>
      </c>
      <c r="C187" s="48">
        <v>20117.13766</v>
      </c>
      <c r="D187" s="54">
        <v>416.25170000000003</v>
      </c>
      <c r="E187" s="48">
        <f t="shared" si="66"/>
        <v>20533.389360000001</v>
      </c>
      <c r="F187" s="48">
        <f t="shared" si="67"/>
        <v>1.6106399999989662</v>
      </c>
      <c r="G187" s="48">
        <f t="shared" si="68"/>
        <v>417.86233999999968</v>
      </c>
      <c r="H187" s="49">
        <f t="shared" si="65"/>
        <v>99.992156610664722</v>
      </c>
    </row>
    <row r="188" spans="1:8" s="42" customFormat="1" ht="11.25" customHeight="1" x14ac:dyDescent="0.2">
      <c r="A188" s="47" t="s">
        <v>227</v>
      </c>
      <c r="B188" s="54">
        <v>109010.481</v>
      </c>
      <c r="C188" s="48">
        <v>108990.60709</v>
      </c>
      <c r="D188" s="54">
        <v>0</v>
      </c>
      <c r="E188" s="48">
        <f t="shared" si="66"/>
        <v>108990.60709</v>
      </c>
      <c r="F188" s="48">
        <f t="shared" si="67"/>
        <v>19.873909999994794</v>
      </c>
      <c r="G188" s="48">
        <f t="shared" si="68"/>
        <v>19.873909999994794</v>
      </c>
      <c r="H188" s="49">
        <f t="shared" si="65"/>
        <v>99.9817688080837</v>
      </c>
    </row>
    <row r="189" spans="1:8" s="42" customFormat="1" ht="11.25" customHeight="1" x14ac:dyDescent="0.2">
      <c r="A189" s="47" t="s">
        <v>343</v>
      </c>
      <c r="B189" s="54">
        <v>33178.790999999997</v>
      </c>
      <c r="C189" s="48">
        <v>28708.379140000001</v>
      </c>
      <c r="D189" s="54">
        <v>366.74844000000002</v>
      </c>
      <c r="E189" s="48">
        <f t="shared" si="66"/>
        <v>29075.12758</v>
      </c>
      <c r="F189" s="48">
        <f t="shared" si="67"/>
        <v>4103.6634199999971</v>
      </c>
      <c r="G189" s="48">
        <f t="shared" si="68"/>
        <v>4470.4118599999965</v>
      </c>
      <c r="H189" s="49">
        <f t="shared" si="65"/>
        <v>87.631666807871341</v>
      </c>
    </row>
    <row r="190" spans="1:8" s="42" customFormat="1" ht="11.25" customHeight="1" x14ac:dyDescent="0.2">
      <c r="A190" s="47" t="s">
        <v>228</v>
      </c>
      <c r="B190" s="54">
        <v>47178</v>
      </c>
      <c r="C190" s="48">
        <v>47175.25864</v>
      </c>
      <c r="D190" s="54">
        <v>2.06</v>
      </c>
      <c r="E190" s="48">
        <f t="shared" si="66"/>
        <v>47177.318639999998</v>
      </c>
      <c r="F190" s="48">
        <f t="shared" si="67"/>
        <v>0.68136000000231434</v>
      </c>
      <c r="G190" s="48">
        <f t="shared" si="68"/>
        <v>2.741359999999986</v>
      </c>
      <c r="H190" s="49">
        <f t="shared" si="65"/>
        <v>99.998555767518752</v>
      </c>
    </row>
    <row r="191" spans="1:8" s="42" customFormat="1" ht="11.25" customHeight="1" x14ac:dyDescent="0.2">
      <c r="A191" s="47" t="s">
        <v>229</v>
      </c>
      <c r="B191" s="51">
        <v>4479027.9040000001</v>
      </c>
      <c r="C191" s="51">
        <v>2319011.9503400004</v>
      </c>
      <c r="D191" s="51">
        <v>234128.72275000002</v>
      </c>
      <c r="E191" s="51">
        <f t="shared" si="66"/>
        <v>2553140.6730900006</v>
      </c>
      <c r="F191" s="51">
        <f t="shared" si="67"/>
        <v>1925887.2309099995</v>
      </c>
      <c r="G191" s="51">
        <f t="shared" si="68"/>
        <v>2160015.9536599996</v>
      </c>
      <c r="H191" s="46">
        <f t="shared" si="65"/>
        <v>57.002115812002771</v>
      </c>
    </row>
    <row r="192" spans="1:8" s="42" customFormat="1" ht="11.25" customHeight="1" x14ac:dyDescent="0.2">
      <c r="A192" s="57"/>
      <c r="B192" s="51"/>
      <c r="C192" s="51"/>
      <c r="D192" s="51"/>
      <c r="E192" s="51"/>
      <c r="F192" s="51"/>
      <c r="G192" s="51"/>
      <c r="H192" s="46"/>
    </row>
    <row r="193" spans="1:8" s="42" customFormat="1" ht="11.25" customHeight="1" x14ac:dyDescent="0.2">
      <c r="A193" s="44" t="s">
        <v>230</v>
      </c>
      <c r="B193" s="91">
        <f t="shared" ref="B193:G193" si="69">SUM(B194:B200)</f>
        <v>981833.69500000007</v>
      </c>
      <c r="C193" s="52">
        <f t="shared" si="69"/>
        <v>921218.35876999993</v>
      </c>
      <c r="D193" s="91">
        <f t="shared" si="69"/>
        <v>20375.233649999998</v>
      </c>
      <c r="E193" s="52">
        <f t="shared" si="69"/>
        <v>941593.59242</v>
      </c>
      <c r="F193" s="52">
        <f t="shared" si="69"/>
        <v>40240.102580000224</v>
      </c>
      <c r="G193" s="52">
        <f t="shared" si="69"/>
        <v>60615.336230000205</v>
      </c>
      <c r="H193" s="49">
        <f t="shared" ref="H193:H200" si="70">E193/B193*100</f>
        <v>95.901535791150451</v>
      </c>
    </row>
    <row r="194" spans="1:8" s="42" customFormat="1" ht="11.25" customHeight="1" x14ac:dyDescent="0.2">
      <c r="A194" s="47" t="s">
        <v>231</v>
      </c>
      <c r="B194" s="54">
        <v>195720.97600000011</v>
      </c>
      <c r="C194" s="48">
        <v>185404.68758999996</v>
      </c>
      <c r="D194" s="54">
        <v>2814.2532000000001</v>
      </c>
      <c r="E194" s="48">
        <f t="shared" ref="E194:E200" si="71">SUM(C194:D194)</f>
        <v>188218.94078999996</v>
      </c>
      <c r="F194" s="48">
        <f t="shared" ref="F194:F200" si="72">B194-E194</f>
        <v>7502.0352100001473</v>
      </c>
      <c r="G194" s="48">
        <f t="shared" ref="G194:G200" si="73">B194-C194</f>
        <v>10316.288410000154</v>
      </c>
      <c r="H194" s="49">
        <f t="shared" si="70"/>
        <v>96.166974351282548</v>
      </c>
    </row>
    <row r="195" spans="1:8" s="42" customFormat="1" ht="11.25" customHeight="1" x14ac:dyDescent="0.2">
      <c r="A195" s="47" t="s">
        <v>232</v>
      </c>
      <c r="B195" s="54">
        <v>264011.30200000003</v>
      </c>
      <c r="C195" s="48">
        <v>262399.00134999998</v>
      </c>
      <c r="D195" s="54">
        <v>1516.7217900000001</v>
      </c>
      <c r="E195" s="48">
        <f t="shared" si="71"/>
        <v>263915.72313999996</v>
      </c>
      <c r="F195" s="48">
        <f t="shared" si="72"/>
        <v>95.578860000066925</v>
      </c>
      <c r="G195" s="48">
        <f t="shared" si="73"/>
        <v>1612.3006500000483</v>
      </c>
      <c r="H195" s="49">
        <f t="shared" si="70"/>
        <v>99.963797436217305</v>
      </c>
    </row>
    <row r="196" spans="1:8" s="42" customFormat="1" ht="11.25" customHeight="1" x14ac:dyDescent="0.2">
      <c r="A196" s="47" t="s">
        <v>233</v>
      </c>
      <c r="B196" s="54">
        <v>25654.000000000004</v>
      </c>
      <c r="C196" s="48">
        <v>23850.037190000003</v>
      </c>
      <c r="D196" s="54">
        <v>355.39832000000001</v>
      </c>
      <c r="E196" s="48">
        <f t="shared" si="71"/>
        <v>24205.435510000003</v>
      </c>
      <c r="F196" s="48">
        <f t="shared" si="72"/>
        <v>1448.5644900000007</v>
      </c>
      <c r="G196" s="48">
        <f t="shared" si="73"/>
        <v>1803.9628100000009</v>
      </c>
      <c r="H196" s="49">
        <f t="shared" si="70"/>
        <v>94.353455640445944</v>
      </c>
    </row>
    <row r="197" spans="1:8" s="42" customFormat="1" ht="11.25" customHeight="1" x14ac:dyDescent="0.2">
      <c r="A197" s="47" t="s">
        <v>234</v>
      </c>
      <c r="B197" s="54">
        <v>6223</v>
      </c>
      <c r="C197" s="48">
        <v>0</v>
      </c>
      <c r="D197" s="54">
        <v>0</v>
      </c>
      <c r="E197" s="48">
        <f t="shared" si="71"/>
        <v>0</v>
      </c>
      <c r="F197" s="48">
        <f t="shared" si="72"/>
        <v>6223</v>
      </c>
      <c r="G197" s="48">
        <f t="shared" si="73"/>
        <v>6223</v>
      </c>
      <c r="H197" s="49">
        <f t="shared" si="70"/>
        <v>0</v>
      </c>
    </row>
    <row r="198" spans="1:8" s="42" customFormat="1" ht="11.25" customHeight="1" x14ac:dyDescent="0.2">
      <c r="A198" s="47" t="s">
        <v>235</v>
      </c>
      <c r="B198" s="54">
        <v>84024.821999999986</v>
      </c>
      <c r="C198" s="48">
        <v>80801.277329999997</v>
      </c>
      <c r="D198" s="54">
        <v>2344.7103399999996</v>
      </c>
      <c r="E198" s="48">
        <f t="shared" si="71"/>
        <v>83145.987670000002</v>
      </c>
      <c r="F198" s="48">
        <f t="shared" si="72"/>
        <v>878.83432999998331</v>
      </c>
      <c r="G198" s="48">
        <f t="shared" si="73"/>
        <v>3223.5446699999884</v>
      </c>
      <c r="H198" s="49">
        <f t="shared" si="70"/>
        <v>98.954077724794246</v>
      </c>
    </row>
    <row r="199" spans="1:8" s="42" customFormat="1" ht="11.25" customHeight="1" x14ac:dyDescent="0.2">
      <c r="A199" s="47" t="s">
        <v>236</v>
      </c>
      <c r="B199" s="54">
        <v>244510.10500000001</v>
      </c>
      <c r="C199" s="48">
        <v>232579.12115000002</v>
      </c>
      <c r="D199" s="54">
        <v>11900.837449999999</v>
      </c>
      <c r="E199" s="48">
        <f t="shared" si="71"/>
        <v>244479.95860000001</v>
      </c>
      <c r="F199" s="48">
        <f t="shared" si="72"/>
        <v>30.146399999997811</v>
      </c>
      <c r="G199" s="48">
        <f t="shared" si="73"/>
        <v>11930.98384999999</v>
      </c>
      <c r="H199" s="49">
        <f t="shared" si="70"/>
        <v>99.987670693609985</v>
      </c>
    </row>
    <row r="200" spans="1:8" s="42" customFormat="1" ht="11.25" customHeight="1" x14ac:dyDescent="0.2">
      <c r="A200" s="47" t="s">
        <v>237</v>
      </c>
      <c r="B200" s="51">
        <v>161689.49000000002</v>
      </c>
      <c r="C200" s="51">
        <v>136184.23415999999</v>
      </c>
      <c r="D200" s="51">
        <v>1443.3125500000001</v>
      </c>
      <c r="E200" s="51">
        <f t="shared" si="71"/>
        <v>137627.54671</v>
      </c>
      <c r="F200" s="51">
        <f t="shared" si="72"/>
        <v>24061.943290000025</v>
      </c>
      <c r="G200" s="51">
        <f t="shared" si="73"/>
        <v>25505.255840000027</v>
      </c>
      <c r="H200" s="46">
        <f t="shared" si="70"/>
        <v>85.118424648380042</v>
      </c>
    </row>
    <row r="201" spans="1:8" s="42" customFormat="1" ht="11.25" customHeight="1" x14ac:dyDescent="0.2">
      <c r="A201" s="57"/>
      <c r="B201" s="92"/>
      <c r="C201" s="92"/>
      <c r="D201" s="92"/>
      <c r="E201" s="92"/>
      <c r="F201" s="92"/>
      <c r="G201" s="92"/>
      <c r="H201" s="46"/>
    </row>
    <row r="202" spans="1:8" s="42" customFormat="1" ht="11.25" customHeight="1" x14ac:dyDescent="0.2">
      <c r="A202" s="44" t="s">
        <v>238</v>
      </c>
      <c r="B202" s="93">
        <f t="shared" ref="B202:G202" si="74">SUM(B203:B220)+SUM(B225:B241)</f>
        <v>55243341.028419971</v>
      </c>
      <c r="C202" s="94">
        <f t="shared" si="74"/>
        <v>31741248.186870009</v>
      </c>
      <c r="D202" s="93">
        <f t="shared" si="74"/>
        <v>5799353.4562400039</v>
      </c>
      <c r="E202" s="94">
        <f t="shared" si="74"/>
        <v>37540601.643110014</v>
      </c>
      <c r="F202" s="94">
        <f t="shared" si="74"/>
        <v>17702739.385309968</v>
      </c>
      <c r="G202" s="94">
        <f t="shared" si="74"/>
        <v>23502092.84154997</v>
      </c>
      <c r="H202" s="49">
        <f t="shared" ref="H202:H241" si="75">E202/B202*100</f>
        <v>67.954980535658095</v>
      </c>
    </row>
    <row r="203" spans="1:8" s="42" customFormat="1" ht="11.25" customHeight="1" x14ac:dyDescent="0.2">
      <c r="A203" s="47" t="s">
        <v>239</v>
      </c>
      <c r="B203" s="54">
        <v>93058.8</v>
      </c>
      <c r="C203" s="48">
        <v>71125.323230000009</v>
      </c>
      <c r="D203" s="54">
        <v>29.438959999999998</v>
      </c>
      <c r="E203" s="48">
        <f t="shared" ref="E203:E219" si="76">SUM(C203:D203)</f>
        <v>71154.762190000009</v>
      </c>
      <c r="F203" s="48">
        <f t="shared" ref="F203:F219" si="77">B203-E203</f>
        <v>21904.037809999994</v>
      </c>
      <c r="G203" s="48">
        <f t="shared" ref="G203:G219" si="78">B203-C203</f>
        <v>21933.476769999994</v>
      </c>
      <c r="H203" s="49">
        <f t="shared" si="75"/>
        <v>76.462153165525464</v>
      </c>
    </row>
    <row r="204" spans="1:8" s="42" customFormat="1" ht="11.25" customHeight="1" x14ac:dyDescent="0.2">
      <c r="A204" s="47" t="s">
        <v>240</v>
      </c>
      <c r="B204" s="54">
        <v>166749.19</v>
      </c>
      <c r="C204" s="48">
        <v>110811.88575</v>
      </c>
      <c r="D204" s="54">
        <v>829.27168999999992</v>
      </c>
      <c r="E204" s="48">
        <f t="shared" si="76"/>
        <v>111641.15744</v>
      </c>
      <c r="F204" s="48">
        <f t="shared" si="77"/>
        <v>55108.032560000007</v>
      </c>
      <c r="G204" s="48">
        <f t="shared" si="78"/>
        <v>55937.304250000001</v>
      </c>
      <c r="H204" s="49">
        <f t="shared" si="75"/>
        <v>66.951544076465979</v>
      </c>
    </row>
    <row r="205" spans="1:8" s="42" customFormat="1" ht="11.25" customHeight="1" x14ac:dyDescent="0.2">
      <c r="A205" s="47" t="s">
        <v>241</v>
      </c>
      <c r="B205" s="54">
        <v>61392.259999999995</v>
      </c>
      <c r="C205" s="48">
        <v>57353.362390000002</v>
      </c>
      <c r="D205" s="54">
        <v>2905.7515699999999</v>
      </c>
      <c r="E205" s="48">
        <f t="shared" si="76"/>
        <v>60259.113960000002</v>
      </c>
      <c r="F205" s="48">
        <f t="shared" si="77"/>
        <v>1133.1460399999924</v>
      </c>
      <c r="G205" s="48">
        <f t="shared" si="78"/>
        <v>4038.8976099999927</v>
      </c>
      <c r="H205" s="49">
        <f t="shared" si="75"/>
        <v>98.154252604481428</v>
      </c>
    </row>
    <row r="206" spans="1:8" s="42" customFormat="1" ht="11.25" customHeight="1" x14ac:dyDescent="0.2">
      <c r="A206" s="47" t="s">
        <v>242</v>
      </c>
      <c r="B206" s="54">
        <v>37554297.457019977</v>
      </c>
      <c r="C206" s="48">
        <v>16447008.640850009</v>
      </c>
      <c r="D206" s="54">
        <v>4554646.0879300041</v>
      </c>
      <c r="E206" s="48">
        <f t="shared" si="76"/>
        <v>21001654.728780013</v>
      </c>
      <c r="F206" s="48">
        <f t="shared" si="77"/>
        <v>16552642.728239965</v>
      </c>
      <c r="G206" s="48">
        <f t="shared" si="78"/>
        <v>21107288.81616997</v>
      </c>
      <c r="H206" s="49">
        <f t="shared" si="75"/>
        <v>55.923439262353178</v>
      </c>
    </row>
    <row r="207" spans="1:8" s="42" customFormat="1" ht="11.25" customHeight="1" x14ac:dyDescent="0.2">
      <c r="A207" s="47" t="s">
        <v>336</v>
      </c>
      <c r="B207" s="54">
        <v>438761.18499999994</v>
      </c>
      <c r="C207" s="48">
        <v>393434.97213000001</v>
      </c>
      <c r="D207" s="54">
        <v>28178.959999999995</v>
      </c>
      <c r="E207" s="48">
        <f t="shared" si="76"/>
        <v>421613.93213000003</v>
      </c>
      <c r="F207" s="48">
        <f t="shared" si="77"/>
        <v>17147.252869999909</v>
      </c>
      <c r="G207" s="48">
        <f t="shared" si="78"/>
        <v>45326.21286999993</v>
      </c>
      <c r="H207" s="49">
        <f t="shared" si="75"/>
        <v>96.091893846535243</v>
      </c>
    </row>
    <row r="208" spans="1:8" s="42" customFormat="1" ht="11.25" customHeight="1" x14ac:dyDescent="0.2">
      <c r="A208" s="47" t="s">
        <v>243</v>
      </c>
      <c r="B208" s="54">
        <v>72852.565999999992</v>
      </c>
      <c r="C208" s="48">
        <v>57653.855889999999</v>
      </c>
      <c r="D208" s="54">
        <v>631.93015000000003</v>
      </c>
      <c r="E208" s="48">
        <f t="shared" si="76"/>
        <v>58285.786039999999</v>
      </c>
      <c r="F208" s="48">
        <f t="shared" si="77"/>
        <v>14566.779959999993</v>
      </c>
      <c r="G208" s="48">
        <f t="shared" si="78"/>
        <v>15198.710109999993</v>
      </c>
      <c r="H208" s="49">
        <f t="shared" si="75"/>
        <v>80.005124376813313</v>
      </c>
    </row>
    <row r="209" spans="1:8" s="42" customFormat="1" ht="11.25" customHeight="1" x14ac:dyDescent="0.2">
      <c r="A209" s="47" t="s">
        <v>244</v>
      </c>
      <c r="B209" s="54">
        <v>196025.44200000001</v>
      </c>
      <c r="C209" s="48">
        <v>142054.82738999999</v>
      </c>
      <c r="D209" s="54">
        <v>46299.554240000005</v>
      </c>
      <c r="E209" s="48">
        <f t="shared" si="76"/>
        <v>188354.38162999999</v>
      </c>
      <c r="F209" s="48">
        <f t="shared" si="77"/>
        <v>7671.0603700000211</v>
      </c>
      <c r="G209" s="48">
        <f t="shared" si="78"/>
        <v>53970.614610000019</v>
      </c>
      <c r="H209" s="49">
        <f t="shared" si="75"/>
        <v>96.086701658859155</v>
      </c>
    </row>
    <row r="210" spans="1:8" s="42" customFormat="1" ht="11.25" customHeight="1" x14ac:dyDescent="0.2">
      <c r="A210" s="47" t="s">
        <v>245</v>
      </c>
      <c r="B210" s="54">
        <v>343215.82</v>
      </c>
      <c r="C210" s="48">
        <v>296485.66576</v>
      </c>
      <c r="D210" s="54">
        <v>16752.711729999999</v>
      </c>
      <c r="E210" s="48">
        <f t="shared" si="76"/>
        <v>313238.37748999998</v>
      </c>
      <c r="F210" s="48">
        <f t="shared" si="77"/>
        <v>29977.442510000023</v>
      </c>
      <c r="G210" s="48">
        <f t="shared" si="78"/>
        <v>46730.154240000003</v>
      </c>
      <c r="H210" s="49">
        <f t="shared" si="75"/>
        <v>91.26571656574572</v>
      </c>
    </row>
    <row r="211" spans="1:8" s="42" customFormat="1" ht="11.25" customHeight="1" x14ac:dyDescent="0.2">
      <c r="A211" s="47" t="s">
        <v>246</v>
      </c>
      <c r="B211" s="54">
        <v>212492.15400000001</v>
      </c>
      <c r="C211" s="48">
        <v>99596.308519999991</v>
      </c>
      <c r="D211" s="54">
        <v>299.06203999999997</v>
      </c>
      <c r="E211" s="48">
        <f t="shared" si="76"/>
        <v>99895.370559999996</v>
      </c>
      <c r="F211" s="48">
        <f t="shared" si="77"/>
        <v>112596.78344000001</v>
      </c>
      <c r="G211" s="48">
        <f t="shared" si="78"/>
        <v>112895.84548000002</v>
      </c>
      <c r="H211" s="49">
        <f t="shared" si="75"/>
        <v>47.011321914502311</v>
      </c>
    </row>
    <row r="212" spans="1:8" s="42" customFormat="1" ht="11.25" customHeight="1" x14ac:dyDescent="0.2">
      <c r="A212" s="47" t="s">
        <v>247</v>
      </c>
      <c r="B212" s="54">
        <v>119620.22</v>
      </c>
      <c r="C212" s="48">
        <v>106375.39274</v>
      </c>
      <c r="D212" s="54">
        <v>13181.074430000001</v>
      </c>
      <c r="E212" s="48">
        <f t="shared" si="76"/>
        <v>119556.46716999999</v>
      </c>
      <c r="F212" s="48">
        <f t="shared" si="77"/>
        <v>63.752830000012182</v>
      </c>
      <c r="G212" s="48">
        <f t="shared" si="78"/>
        <v>13244.827260000005</v>
      </c>
      <c r="H212" s="49">
        <f t="shared" si="75"/>
        <v>99.946703968609981</v>
      </c>
    </row>
    <row r="213" spans="1:8" s="42" customFormat="1" ht="11.25" customHeight="1" x14ac:dyDescent="0.2">
      <c r="A213" s="47" t="s">
        <v>248</v>
      </c>
      <c r="B213" s="54">
        <v>89991.865000000005</v>
      </c>
      <c r="C213" s="48">
        <v>76641.610840000008</v>
      </c>
      <c r="D213" s="54">
        <v>1720.7426799999998</v>
      </c>
      <c r="E213" s="48">
        <f t="shared" si="76"/>
        <v>78362.353520000004</v>
      </c>
      <c r="F213" s="48">
        <f t="shared" si="77"/>
        <v>11629.511480000001</v>
      </c>
      <c r="G213" s="48">
        <f t="shared" si="78"/>
        <v>13350.254159999997</v>
      </c>
      <c r="H213" s="49">
        <f t="shared" si="75"/>
        <v>87.0771524959506</v>
      </c>
    </row>
    <row r="214" spans="1:8" s="42" customFormat="1" ht="11.25" customHeight="1" x14ac:dyDescent="0.2">
      <c r="A214" s="47" t="s">
        <v>249</v>
      </c>
      <c r="B214" s="54">
        <v>109755.98199999999</v>
      </c>
      <c r="C214" s="48">
        <v>81361.15015999999</v>
      </c>
      <c r="D214" s="54">
        <v>494.96504999999996</v>
      </c>
      <c r="E214" s="48">
        <f t="shared" si="76"/>
        <v>81856.115209999989</v>
      </c>
      <c r="F214" s="48">
        <f t="shared" si="77"/>
        <v>27899.86679</v>
      </c>
      <c r="G214" s="48">
        <f t="shared" si="78"/>
        <v>28394.831839999999</v>
      </c>
      <c r="H214" s="49">
        <f t="shared" si="75"/>
        <v>74.580094604775155</v>
      </c>
    </row>
    <row r="215" spans="1:8" s="42" customFormat="1" ht="11.25" customHeight="1" x14ac:dyDescent="0.2">
      <c r="A215" s="47" t="s">
        <v>250</v>
      </c>
      <c r="B215" s="54">
        <v>442819.10900000011</v>
      </c>
      <c r="C215" s="48">
        <v>423094.6125600001</v>
      </c>
      <c r="D215" s="54">
        <v>11655.441790000001</v>
      </c>
      <c r="E215" s="48">
        <f t="shared" si="76"/>
        <v>434750.05435000011</v>
      </c>
      <c r="F215" s="48">
        <f t="shared" si="77"/>
        <v>8069.0546500000055</v>
      </c>
      <c r="G215" s="48">
        <f t="shared" si="78"/>
        <v>19724.496440000017</v>
      </c>
      <c r="H215" s="49">
        <f t="shared" si="75"/>
        <v>98.177798905692654</v>
      </c>
    </row>
    <row r="216" spans="1:8" s="42" customFormat="1" ht="11.25" customHeight="1" x14ac:dyDescent="0.2">
      <c r="A216" s="47" t="s">
        <v>251</v>
      </c>
      <c r="B216" s="54">
        <v>98000.286000000022</v>
      </c>
      <c r="C216" s="48">
        <v>89003.14420000001</v>
      </c>
      <c r="D216" s="54">
        <v>1962.8693600000001</v>
      </c>
      <c r="E216" s="48">
        <f t="shared" si="76"/>
        <v>90966.013560000007</v>
      </c>
      <c r="F216" s="48">
        <f t="shared" si="77"/>
        <v>7034.2724400000152</v>
      </c>
      <c r="G216" s="48">
        <f t="shared" si="78"/>
        <v>8997.1418000000122</v>
      </c>
      <c r="H216" s="49">
        <f t="shared" si="75"/>
        <v>92.822191927072524</v>
      </c>
    </row>
    <row r="217" spans="1:8" s="42" customFormat="1" ht="11.25" customHeight="1" x14ac:dyDescent="0.2">
      <c r="A217" s="47" t="s">
        <v>252</v>
      </c>
      <c r="B217" s="54">
        <v>132539</v>
      </c>
      <c r="C217" s="48">
        <v>119907.1096</v>
      </c>
      <c r="D217" s="54">
        <v>4495.2557400000005</v>
      </c>
      <c r="E217" s="48">
        <f t="shared" si="76"/>
        <v>124402.36533999999</v>
      </c>
      <c r="F217" s="48">
        <f t="shared" si="77"/>
        <v>8136.6346600000106</v>
      </c>
      <c r="G217" s="48">
        <f t="shared" si="78"/>
        <v>12631.890400000004</v>
      </c>
      <c r="H217" s="49">
        <f t="shared" si="75"/>
        <v>93.860950618308564</v>
      </c>
    </row>
    <row r="218" spans="1:8" s="42" customFormat="1" ht="11.25" customHeight="1" x14ac:dyDescent="0.2">
      <c r="A218" s="47" t="s">
        <v>253</v>
      </c>
      <c r="B218" s="54">
        <v>67391.277000000002</v>
      </c>
      <c r="C218" s="48">
        <v>53551.507220000007</v>
      </c>
      <c r="D218" s="54">
        <v>415.46545000000003</v>
      </c>
      <c r="E218" s="48">
        <f t="shared" si="76"/>
        <v>53966.97267000001</v>
      </c>
      <c r="F218" s="48">
        <f t="shared" si="77"/>
        <v>13424.304329999992</v>
      </c>
      <c r="G218" s="48">
        <f t="shared" si="78"/>
        <v>13839.769779999995</v>
      </c>
      <c r="H218" s="49">
        <f t="shared" si="75"/>
        <v>80.080056458939055</v>
      </c>
    </row>
    <row r="219" spans="1:8" s="42" customFormat="1" ht="11.25" customHeight="1" x14ac:dyDescent="0.2">
      <c r="A219" s="47" t="s">
        <v>254</v>
      </c>
      <c r="B219" s="51">
        <v>161613</v>
      </c>
      <c r="C219" s="51">
        <v>139262.23817</v>
      </c>
      <c r="D219" s="51">
        <v>2447.6483199999998</v>
      </c>
      <c r="E219" s="51">
        <f t="shared" si="76"/>
        <v>141709.88649</v>
      </c>
      <c r="F219" s="51">
        <f t="shared" si="77"/>
        <v>19903.113509999996</v>
      </c>
      <c r="G219" s="51">
        <f t="shared" si="78"/>
        <v>22350.761830000003</v>
      </c>
      <c r="H219" s="46">
        <f t="shared" si="75"/>
        <v>87.684707597779891</v>
      </c>
    </row>
    <row r="220" spans="1:8" s="42" customFormat="1" ht="11.25" customHeight="1" x14ac:dyDescent="0.2">
      <c r="A220" s="47" t="s">
        <v>255</v>
      </c>
      <c r="B220" s="91">
        <f t="shared" ref="B220:G220" si="79">SUM(B221:B224)</f>
        <v>2081705.6749999998</v>
      </c>
      <c r="C220" s="52">
        <f t="shared" si="79"/>
        <v>1462882.4202499997</v>
      </c>
      <c r="D220" s="91">
        <f t="shared" si="79"/>
        <v>65579.56826</v>
      </c>
      <c r="E220" s="52">
        <f t="shared" si="79"/>
        <v>1528461.9885100001</v>
      </c>
      <c r="F220" s="52">
        <f t="shared" si="79"/>
        <v>553243.68648999999</v>
      </c>
      <c r="G220" s="52">
        <f t="shared" si="79"/>
        <v>618823.25475000008</v>
      </c>
      <c r="H220" s="49">
        <f t="shared" si="75"/>
        <v>73.423539497724633</v>
      </c>
    </row>
    <row r="221" spans="1:8" s="42" customFormat="1" ht="11.25" customHeight="1" x14ac:dyDescent="0.2">
      <c r="A221" s="47" t="s">
        <v>337</v>
      </c>
      <c r="B221" s="54">
        <v>826075.83799999999</v>
      </c>
      <c r="C221" s="48">
        <v>675027.44563999993</v>
      </c>
      <c r="D221" s="54">
        <v>55567.59708</v>
      </c>
      <c r="E221" s="48">
        <f t="shared" ref="E221:E241" si="80">SUM(C221:D221)</f>
        <v>730595.04271999991</v>
      </c>
      <c r="F221" s="48">
        <f t="shared" ref="F221:F241" si="81">B221-E221</f>
        <v>95480.795280000078</v>
      </c>
      <c r="G221" s="48">
        <f t="shared" ref="G221:G241" si="82">B221-C221</f>
        <v>151048.39236000006</v>
      </c>
      <c r="H221" s="49">
        <f t="shared" si="75"/>
        <v>88.44164289913536</v>
      </c>
    </row>
    <row r="222" spans="1:8" s="42" customFormat="1" ht="11.25" customHeight="1" x14ac:dyDescent="0.2">
      <c r="A222" s="47" t="s">
        <v>338</v>
      </c>
      <c r="B222" s="54">
        <v>620290.897</v>
      </c>
      <c r="C222" s="48">
        <v>583224.63535999996</v>
      </c>
      <c r="D222" s="54">
        <v>6165.0269900000003</v>
      </c>
      <c r="E222" s="48">
        <f t="shared" si="80"/>
        <v>589389.66235</v>
      </c>
      <c r="F222" s="48">
        <f t="shared" si="81"/>
        <v>30901.234649999999</v>
      </c>
      <c r="G222" s="48">
        <f t="shared" si="82"/>
        <v>37066.261640000041</v>
      </c>
      <c r="H222" s="49">
        <f t="shared" si="75"/>
        <v>95.018267267913814</v>
      </c>
    </row>
    <row r="223" spans="1:8" s="42" customFormat="1" ht="11.25" customHeight="1" x14ac:dyDescent="0.2">
      <c r="A223" s="47" t="s">
        <v>256</v>
      </c>
      <c r="B223" s="54">
        <v>231565.973</v>
      </c>
      <c r="C223" s="48">
        <v>119179.52060999999</v>
      </c>
      <c r="D223" s="54">
        <v>2670.18723</v>
      </c>
      <c r="E223" s="48">
        <f t="shared" si="80"/>
        <v>121849.70783999999</v>
      </c>
      <c r="F223" s="48">
        <f t="shared" si="81"/>
        <v>109716.26516000001</v>
      </c>
      <c r="G223" s="48">
        <f t="shared" si="82"/>
        <v>112386.45239000001</v>
      </c>
      <c r="H223" s="49">
        <f t="shared" si="75"/>
        <v>52.619867358491391</v>
      </c>
    </row>
    <row r="224" spans="1:8" s="42" customFormat="1" ht="11.25" customHeight="1" x14ac:dyDescent="0.2">
      <c r="A224" s="47" t="s">
        <v>257</v>
      </c>
      <c r="B224" s="54">
        <v>403772.96699999995</v>
      </c>
      <c r="C224" s="48">
        <v>85450.818639999998</v>
      </c>
      <c r="D224" s="54">
        <v>1176.7569599999999</v>
      </c>
      <c r="E224" s="48">
        <f t="shared" si="80"/>
        <v>86627.575599999996</v>
      </c>
      <c r="F224" s="48">
        <f t="shared" si="81"/>
        <v>317145.39139999996</v>
      </c>
      <c r="G224" s="48">
        <f t="shared" si="82"/>
        <v>318322.14835999993</v>
      </c>
      <c r="H224" s="49">
        <f t="shared" si="75"/>
        <v>21.454525854872301</v>
      </c>
    </row>
    <row r="225" spans="1:8" s="42" customFormat="1" ht="11.25" customHeight="1" x14ac:dyDescent="0.2">
      <c r="A225" s="47" t="s">
        <v>258</v>
      </c>
      <c r="B225" s="54">
        <v>713510.73880000005</v>
      </c>
      <c r="C225" s="48">
        <v>689709.31782999996</v>
      </c>
      <c r="D225" s="54">
        <v>17866.532030000002</v>
      </c>
      <c r="E225" s="48">
        <f t="shared" si="80"/>
        <v>707575.84985999996</v>
      </c>
      <c r="F225" s="48">
        <f t="shared" si="81"/>
        <v>5934.8889400000917</v>
      </c>
      <c r="G225" s="48">
        <f t="shared" si="82"/>
        <v>23801.420970000094</v>
      </c>
      <c r="H225" s="49">
        <f t="shared" si="75"/>
        <v>99.168213088147553</v>
      </c>
    </row>
    <row r="226" spans="1:8" s="42" customFormat="1" ht="11.25" customHeight="1" x14ac:dyDescent="0.2">
      <c r="A226" s="47" t="s">
        <v>259</v>
      </c>
      <c r="B226" s="54">
        <v>478436.65100000007</v>
      </c>
      <c r="C226" s="48">
        <v>472641.25414999999</v>
      </c>
      <c r="D226" s="54">
        <v>5575.5176300000003</v>
      </c>
      <c r="E226" s="48">
        <f t="shared" si="80"/>
        <v>478216.77178000001</v>
      </c>
      <c r="F226" s="48">
        <f t="shared" si="81"/>
        <v>219.87922000006074</v>
      </c>
      <c r="G226" s="48">
        <f t="shared" si="82"/>
        <v>5795.3968500000774</v>
      </c>
      <c r="H226" s="49">
        <f t="shared" si="75"/>
        <v>99.954042145487705</v>
      </c>
    </row>
    <row r="227" spans="1:8" s="42" customFormat="1" ht="11.25" customHeight="1" x14ac:dyDescent="0.2">
      <c r="A227" s="47" t="s">
        <v>260</v>
      </c>
      <c r="B227" s="54">
        <v>675549.60899999982</v>
      </c>
      <c r="C227" s="48">
        <v>618239.08241999999</v>
      </c>
      <c r="D227" s="54">
        <v>44774.058979999994</v>
      </c>
      <c r="E227" s="48">
        <f t="shared" si="80"/>
        <v>663013.14139999996</v>
      </c>
      <c r="F227" s="48">
        <f t="shared" si="81"/>
        <v>12536.467599999858</v>
      </c>
      <c r="G227" s="48">
        <f t="shared" si="82"/>
        <v>57310.526579999831</v>
      </c>
      <c r="H227" s="49">
        <f t="shared" si="75"/>
        <v>98.144256553037266</v>
      </c>
    </row>
    <row r="228" spans="1:8" s="42" customFormat="1" ht="11.25" customHeight="1" x14ac:dyDescent="0.2">
      <c r="A228" s="47" t="s">
        <v>261</v>
      </c>
      <c r="B228" s="54">
        <v>205974</v>
      </c>
      <c r="C228" s="48">
        <v>156353.88157</v>
      </c>
      <c r="D228" s="54">
        <v>49620.118430000002</v>
      </c>
      <c r="E228" s="48">
        <f t="shared" si="80"/>
        <v>205974</v>
      </c>
      <c r="F228" s="48">
        <f t="shared" si="81"/>
        <v>0</v>
      </c>
      <c r="G228" s="48">
        <f t="shared" si="82"/>
        <v>49620.118430000002</v>
      </c>
      <c r="H228" s="49">
        <f t="shared" si="75"/>
        <v>100</v>
      </c>
    </row>
    <row r="229" spans="1:8" s="42" customFormat="1" ht="11.25" customHeight="1" x14ac:dyDescent="0.2">
      <c r="A229" s="47" t="s">
        <v>208</v>
      </c>
      <c r="B229" s="54">
        <v>124409.74099999998</v>
      </c>
      <c r="C229" s="48">
        <v>109895.09778</v>
      </c>
      <c r="D229" s="54">
        <v>6526.5821699999997</v>
      </c>
      <c r="E229" s="48">
        <f t="shared" si="80"/>
        <v>116421.67994999999</v>
      </c>
      <c r="F229" s="48">
        <f t="shared" si="81"/>
        <v>7988.0610499999893</v>
      </c>
      <c r="G229" s="48">
        <f t="shared" si="82"/>
        <v>14514.643219999984</v>
      </c>
      <c r="H229" s="49">
        <f t="shared" si="75"/>
        <v>93.579231830407878</v>
      </c>
    </row>
    <row r="230" spans="1:8" s="42" customFormat="1" ht="11.25" customHeight="1" x14ac:dyDescent="0.2">
      <c r="A230" s="47" t="s">
        <v>262</v>
      </c>
      <c r="B230" s="54">
        <v>845775.97700000007</v>
      </c>
      <c r="C230" s="48">
        <v>525309.69836000004</v>
      </c>
      <c r="D230" s="54">
        <v>290234.19585000002</v>
      </c>
      <c r="E230" s="48">
        <f t="shared" si="80"/>
        <v>815543.89421000006</v>
      </c>
      <c r="F230" s="48">
        <f t="shared" si="81"/>
        <v>30232.082790000015</v>
      </c>
      <c r="G230" s="48">
        <f t="shared" si="82"/>
        <v>320466.27864000003</v>
      </c>
      <c r="H230" s="49">
        <f t="shared" si="75"/>
        <v>96.425521224043948</v>
      </c>
    </row>
    <row r="231" spans="1:8" s="42" customFormat="1" ht="11.25" customHeight="1" x14ac:dyDescent="0.2">
      <c r="A231" s="47" t="s">
        <v>263</v>
      </c>
      <c r="B231" s="54">
        <v>48906.738999999987</v>
      </c>
      <c r="C231" s="48">
        <v>42594.063770000001</v>
      </c>
      <c r="D231" s="54">
        <v>1419.8191100000001</v>
      </c>
      <c r="E231" s="48">
        <f t="shared" si="80"/>
        <v>44013.882879999997</v>
      </c>
      <c r="F231" s="48">
        <f t="shared" si="81"/>
        <v>4892.8561199999895</v>
      </c>
      <c r="G231" s="48">
        <f t="shared" si="82"/>
        <v>6312.6752299999862</v>
      </c>
      <c r="H231" s="49">
        <f t="shared" si="75"/>
        <v>89.995537997330004</v>
      </c>
    </row>
    <row r="232" spans="1:8" s="42" customFormat="1" ht="11.25" customHeight="1" x14ac:dyDescent="0.2">
      <c r="A232" s="47" t="s">
        <v>264</v>
      </c>
      <c r="B232" s="54">
        <v>140910</v>
      </c>
      <c r="C232" s="48">
        <v>117159.99390999999</v>
      </c>
      <c r="D232" s="54">
        <v>241.10854</v>
      </c>
      <c r="E232" s="48">
        <f t="shared" si="80"/>
        <v>117401.10244999999</v>
      </c>
      <c r="F232" s="48">
        <f t="shared" si="81"/>
        <v>23508.897550000009</v>
      </c>
      <c r="G232" s="48">
        <f t="shared" si="82"/>
        <v>23750.00609000001</v>
      </c>
      <c r="H232" s="49">
        <f t="shared" si="75"/>
        <v>83.31637389113618</v>
      </c>
    </row>
    <row r="233" spans="1:8" s="42" customFormat="1" ht="11.25" customHeight="1" x14ac:dyDescent="0.2">
      <c r="A233" s="47" t="s">
        <v>265</v>
      </c>
      <c r="B233" s="54">
        <v>79442.967999999993</v>
      </c>
      <c r="C233" s="48">
        <v>67567.141640000002</v>
      </c>
      <c r="D233" s="54">
        <v>3723.4354800000001</v>
      </c>
      <c r="E233" s="48">
        <f t="shared" si="80"/>
        <v>71290.577120000002</v>
      </c>
      <c r="F233" s="48">
        <f t="shared" si="81"/>
        <v>8152.3908799999917</v>
      </c>
      <c r="G233" s="48">
        <f t="shared" si="82"/>
        <v>11875.826359999992</v>
      </c>
      <c r="H233" s="49">
        <f t="shared" si="75"/>
        <v>89.738058527722686</v>
      </c>
    </row>
    <row r="234" spans="1:8" s="42" customFormat="1" ht="11.25" customHeight="1" x14ac:dyDescent="0.2">
      <c r="A234" s="47" t="s">
        <v>105</v>
      </c>
      <c r="B234" s="54">
        <v>307490.13400000002</v>
      </c>
      <c r="C234" s="48">
        <v>249781.00318</v>
      </c>
      <c r="D234" s="54">
        <v>9887.24424</v>
      </c>
      <c r="E234" s="48">
        <f t="shared" si="80"/>
        <v>259668.24742</v>
      </c>
      <c r="F234" s="48">
        <f t="shared" si="81"/>
        <v>47821.88658000002</v>
      </c>
      <c r="G234" s="48">
        <f t="shared" si="82"/>
        <v>57709.13082000002</v>
      </c>
      <c r="H234" s="49">
        <f t="shared" si="75"/>
        <v>84.447667976234968</v>
      </c>
    </row>
    <row r="235" spans="1:8" s="42" customFormat="1" ht="11.25" customHeight="1" x14ac:dyDescent="0.2">
      <c r="A235" s="47" t="s">
        <v>266</v>
      </c>
      <c r="B235" s="54">
        <v>2186903.0250000004</v>
      </c>
      <c r="C235" s="48">
        <v>1854457.8290799998</v>
      </c>
      <c r="D235" s="54">
        <v>332401.58916000003</v>
      </c>
      <c r="E235" s="48">
        <f t="shared" si="80"/>
        <v>2186859.41824</v>
      </c>
      <c r="F235" s="48">
        <f t="shared" si="81"/>
        <v>43.606760000344366</v>
      </c>
      <c r="G235" s="48">
        <f t="shared" si="82"/>
        <v>332445.19592000055</v>
      </c>
      <c r="H235" s="49">
        <f t="shared" si="75"/>
        <v>99.998006003947054</v>
      </c>
    </row>
    <row r="236" spans="1:8" s="42" customFormat="1" ht="11.25" customHeight="1" x14ac:dyDescent="0.2">
      <c r="A236" s="47" t="s">
        <v>267</v>
      </c>
      <c r="B236" s="54">
        <v>127754.394</v>
      </c>
      <c r="C236" s="48">
        <v>105162.9917</v>
      </c>
      <c r="D236" s="54">
        <v>6913.2184999999999</v>
      </c>
      <c r="E236" s="48">
        <f t="shared" si="80"/>
        <v>112076.2102</v>
      </c>
      <c r="F236" s="48">
        <f t="shared" si="81"/>
        <v>15678.183799999999</v>
      </c>
      <c r="G236" s="48">
        <f t="shared" si="82"/>
        <v>22591.402300000002</v>
      </c>
      <c r="H236" s="49">
        <f t="shared" si="75"/>
        <v>87.727871183827929</v>
      </c>
    </row>
    <row r="237" spans="1:8" s="42" customFormat="1" ht="11.25" customHeight="1" x14ac:dyDescent="0.2">
      <c r="A237" s="47" t="s">
        <v>268</v>
      </c>
      <c r="B237" s="54">
        <v>204616.78300000005</v>
      </c>
      <c r="C237" s="48">
        <v>188249.98976000003</v>
      </c>
      <c r="D237" s="54">
        <v>16150.024630000002</v>
      </c>
      <c r="E237" s="48">
        <f t="shared" si="80"/>
        <v>204400.01439000003</v>
      </c>
      <c r="F237" s="48">
        <f t="shared" si="81"/>
        <v>216.76861000002827</v>
      </c>
      <c r="G237" s="48">
        <f t="shared" si="82"/>
        <v>16366.793240000028</v>
      </c>
      <c r="H237" s="49">
        <f t="shared" si="75"/>
        <v>99.894061177767597</v>
      </c>
    </row>
    <row r="238" spans="1:8" s="42" customFormat="1" ht="11.25" customHeight="1" x14ac:dyDescent="0.2">
      <c r="A238" s="47" t="s">
        <v>269</v>
      </c>
      <c r="B238" s="54">
        <v>137912.39000000001</v>
      </c>
      <c r="C238" s="48">
        <v>123105.05198999999</v>
      </c>
      <c r="D238" s="54">
        <v>64.349019999999996</v>
      </c>
      <c r="E238" s="48">
        <f t="shared" si="80"/>
        <v>123169.40100999999</v>
      </c>
      <c r="F238" s="48">
        <f t="shared" si="81"/>
        <v>14742.988990000027</v>
      </c>
      <c r="G238" s="48">
        <f t="shared" si="82"/>
        <v>14807.338010000021</v>
      </c>
      <c r="H238" s="49">
        <f t="shared" si="75"/>
        <v>89.309887973082027</v>
      </c>
    </row>
    <row r="239" spans="1:8" s="42" customFormat="1" ht="11.25" customHeight="1" x14ac:dyDescent="0.2">
      <c r="A239" s="47" t="s">
        <v>270</v>
      </c>
      <c r="B239" s="54">
        <v>60015.819000000003</v>
      </c>
      <c r="C239" s="48">
        <v>52585.9424</v>
      </c>
      <c r="D239" s="54">
        <v>1827.04808</v>
      </c>
      <c r="E239" s="48">
        <f t="shared" si="80"/>
        <v>54412.99048</v>
      </c>
      <c r="F239" s="48">
        <f t="shared" si="81"/>
        <v>5602.8285200000028</v>
      </c>
      <c r="G239" s="48">
        <f t="shared" si="82"/>
        <v>7429.8766000000032</v>
      </c>
      <c r="H239" s="49">
        <f t="shared" si="75"/>
        <v>90.664413793969885</v>
      </c>
    </row>
    <row r="240" spans="1:8" s="42" customFormat="1" ht="11.25" customHeight="1" x14ac:dyDescent="0.2">
      <c r="A240" s="47" t="s">
        <v>271</v>
      </c>
      <c r="B240" s="54">
        <v>526046.38393999997</v>
      </c>
      <c r="C240" s="48">
        <v>469381.42730000004</v>
      </c>
      <c r="D240" s="54">
        <v>16903.898969999998</v>
      </c>
      <c r="E240" s="48">
        <f t="shared" si="80"/>
        <v>486285.32627000002</v>
      </c>
      <c r="F240" s="48">
        <f t="shared" si="81"/>
        <v>39761.057669999951</v>
      </c>
      <c r="G240" s="48">
        <f t="shared" si="82"/>
        <v>56664.956639999931</v>
      </c>
      <c r="H240" s="49">
        <f t="shared" si="75"/>
        <v>92.441530084819462</v>
      </c>
    </row>
    <row r="241" spans="1:8" s="42" customFormat="1" ht="11.25" customHeight="1" x14ac:dyDescent="0.2">
      <c r="A241" s="47" t="s">
        <v>170</v>
      </c>
      <c r="B241" s="51">
        <v>5937404.3876599986</v>
      </c>
      <c r="C241" s="51">
        <v>5671450.392380001</v>
      </c>
      <c r="D241" s="51">
        <v>242698.91603000002</v>
      </c>
      <c r="E241" s="51">
        <f t="shared" si="80"/>
        <v>5914149.308410001</v>
      </c>
      <c r="F241" s="51">
        <f t="shared" si="81"/>
        <v>23255.079249997623</v>
      </c>
      <c r="G241" s="51">
        <f t="shared" si="82"/>
        <v>265953.99527999759</v>
      </c>
      <c r="H241" s="46">
        <f t="shared" si="75"/>
        <v>99.608329200242281</v>
      </c>
    </row>
    <row r="242" spans="1:8" s="42" customFormat="1" ht="11.25" customHeight="1" x14ac:dyDescent="0.2">
      <c r="A242" s="57"/>
      <c r="B242" s="54"/>
      <c r="C242" s="48"/>
      <c r="D242" s="54"/>
      <c r="E242" s="48"/>
      <c r="F242" s="48"/>
      <c r="G242" s="48"/>
      <c r="H242" s="46"/>
    </row>
    <row r="243" spans="1:8" s="42" customFormat="1" ht="11.25" customHeight="1" x14ac:dyDescent="0.2">
      <c r="A243" s="44" t="s">
        <v>339</v>
      </c>
      <c r="B243" s="51">
        <v>22458748.689000003</v>
      </c>
      <c r="C243" s="51">
        <v>19295754.266459998</v>
      </c>
      <c r="D243" s="51">
        <v>3116572.1588000003</v>
      </c>
      <c r="E243" s="51">
        <f>SUM(C243:D243)</f>
        <v>22412326.42526</v>
      </c>
      <c r="F243" s="51">
        <f>B243-E243</f>
        <v>46422.263740003109</v>
      </c>
      <c r="G243" s="51">
        <f>B243-C243</f>
        <v>3162994.4225400053</v>
      </c>
      <c r="H243" s="46">
        <f>E243/B243*100</f>
        <v>99.793299865531964</v>
      </c>
    </row>
    <row r="244" spans="1:8" s="42" customFormat="1" ht="11.25" customHeight="1" x14ac:dyDescent="0.2">
      <c r="A244" s="57"/>
      <c r="B244" s="54"/>
      <c r="C244" s="48"/>
      <c r="D244" s="54"/>
      <c r="E244" s="48"/>
      <c r="F244" s="48"/>
      <c r="G244" s="48"/>
      <c r="H244" s="49"/>
    </row>
    <row r="245" spans="1:8" s="42" customFormat="1" ht="11.25" customHeight="1" x14ac:dyDescent="0.2">
      <c r="A245" s="44" t="s">
        <v>272</v>
      </c>
      <c r="B245" s="51">
        <v>2588</v>
      </c>
      <c r="C245" s="51">
        <v>2354.3586299999997</v>
      </c>
      <c r="D245" s="51">
        <v>161.87678</v>
      </c>
      <c r="E245" s="51">
        <f>SUM(C245:D245)</f>
        <v>2516.2354099999998</v>
      </c>
      <c r="F245" s="51">
        <f>B245-E245</f>
        <v>71.764590000000226</v>
      </c>
      <c r="G245" s="51">
        <f>B245-C245</f>
        <v>233.64137000000028</v>
      </c>
      <c r="H245" s="46">
        <f>E245/B245*100</f>
        <v>97.227025115919616</v>
      </c>
    </row>
    <row r="246" spans="1:8" s="42" customFormat="1" ht="11.25" customHeight="1" x14ac:dyDescent="0.2">
      <c r="A246" s="57"/>
      <c r="B246" s="51"/>
      <c r="C246" s="51"/>
      <c r="D246" s="51"/>
      <c r="E246" s="51"/>
      <c r="F246" s="51"/>
      <c r="G246" s="51"/>
      <c r="H246" s="46"/>
    </row>
    <row r="247" spans="1:8" s="42" customFormat="1" ht="11.25" customHeight="1" x14ac:dyDescent="0.2">
      <c r="A247" s="44" t="s">
        <v>273</v>
      </c>
      <c r="B247" s="91">
        <f t="shared" ref="B247:G247" si="83">SUM(B248:B252)</f>
        <v>22464826.378000002</v>
      </c>
      <c r="C247" s="52">
        <f t="shared" si="83"/>
        <v>20820328.207510002</v>
      </c>
      <c r="D247" s="91">
        <f t="shared" si="83"/>
        <v>1615657.8848499998</v>
      </c>
      <c r="E247" s="52">
        <f t="shared" si="83"/>
        <v>22435986.092359997</v>
      </c>
      <c r="F247" s="52">
        <f t="shared" si="83"/>
        <v>28840.285640002126</v>
      </c>
      <c r="G247" s="52">
        <f t="shared" si="83"/>
        <v>1644498.1704900011</v>
      </c>
      <c r="H247" s="49">
        <f t="shared" ref="H247:H252" si="84">E247/B247*100</f>
        <v>99.871620260247155</v>
      </c>
    </row>
    <row r="248" spans="1:8" s="42" customFormat="1" ht="11.25" customHeight="1" x14ac:dyDescent="0.2">
      <c r="A248" s="47" t="s">
        <v>274</v>
      </c>
      <c r="B248" s="54">
        <v>20154314.972770002</v>
      </c>
      <c r="C248" s="48">
        <v>18783303.082970001</v>
      </c>
      <c r="D248" s="54">
        <v>1350452.7832899997</v>
      </c>
      <c r="E248" s="48">
        <f>SUM(C248:D248)</f>
        <v>20133755.86626</v>
      </c>
      <c r="F248" s="48">
        <f>B248-E248</f>
        <v>20559.106510002166</v>
      </c>
      <c r="G248" s="48">
        <f>B248-C248</f>
        <v>1371011.8898000009</v>
      </c>
      <c r="H248" s="49">
        <f t="shared" si="84"/>
        <v>99.89799153909334</v>
      </c>
    </row>
    <row r="249" spans="1:8" s="42" customFormat="1" ht="11.25" customHeight="1" x14ac:dyDescent="0.2">
      <c r="A249" s="47" t="s">
        <v>275</v>
      </c>
      <c r="B249" s="54">
        <v>86238.091230000005</v>
      </c>
      <c r="C249" s="48">
        <v>78776.158609999999</v>
      </c>
      <c r="D249" s="54">
        <v>1116.5951399999999</v>
      </c>
      <c r="E249" s="48">
        <f>SUM(C249:D249)</f>
        <v>79892.753750000003</v>
      </c>
      <c r="F249" s="48">
        <f>B249-E249</f>
        <v>6345.337480000002</v>
      </c>
      <c r="G249" s="48">
        <f>B249-C249</f>
        <v>7461.9326200000069</v>
      </c>
      <c r="H249" s="49">
        <f t="shared" si="84"/>
        <v>92.642071050625688</v>
      </c>
    </row>
    <row r="250" spans="1:8" s="42" customFormat="1" ht="11.25" customHeight="1" x14ac:dyDescent="0.2">
      <c r="A250" s="47" t="s">
        <v>276</v>
      </c>
      <c r="B250" s="54">
        <v>481499.35499999998</v>
      </c>
      <c r="C250" s="48">
        <v>416546.75029</v>
      </c>
      <c r="D250" s="54">
        <v>63016.763060000005</v>
      </c>
      <c r="E250" s="48">
        <f>SUM(C250:D250)</f>
        <v>479563.51335000002</v>
      </c>
      <c r="F250" s="48">
        <f>B250-E250</f>
        <v>1935.8416499999585</v>
      </c>
      <c r="G250" s="48">
        <f>B250-C250</f>
        <v>64952.604709999985</v>
      </c>
      <c r="H250" s="49">
        <f t="shared" si="84"/>
        <v>99.597955505049441</v>
      </c>
    </row>
    <row r="251" spans="1:8" s="42" customFormat="1" ht="11.25" customHeight="1" x14ac:dyDescent="0.2">
      <c r="A251" s="47" t="s">
        <v>277</v>
      </c>
      <c r="B251" s="54">
        <v>1440325.8759999999</v>
      </c>
      <c r="C251" s="48">
        <v>1281294.9908</v>
      </c>
      <c r="D251" s="54">
        <v>159030.88519999999</v>
      </c>
      <c r="E251" s="48">
        <f>SUM(C251:D251)</f>
        <v>1440325.8759999999</v>
      </c>
      <c r="F251" s="48">
        <f>B251-E251</f>
        <v>0</v>
      </c>
      <c r="G251" s="48">
        <f>B251-C251</f>
        <v>159030.8851999999</v>
      </c>
      <c r="H251" s="49">
        <f t="shared" si="84"/>
        <v>100</v>
      </c>
    </row>
    <row r="252" spans="1:8" s="42" customFormat="1" ht="11.25" customHeight="1" x14ac:dyDescent="0.2">
      <c r="A252" s="47" t="s">
        <v>278</v>
      </c>
      <c r="B252" s="51">
        <v>302448.08299999998</v>
      </c>
      <c r="C252" s="51">
        <v>260407.22484000001</v>
      </c>
      <c r="D252" s="51">
        <v>42040.858159999996</v>
      </c>
      <c r="E252" s="51">
        <f>SUM(C252:D252)</f>
        <v>302448.08299999998</v>
      </c>
      <c r="F252" s="51">
        <f>B252-E252</f>
        <v>0</v>
      </c>
      <c r="G252" s="51">
        <f>B252-C252</f>
        <v>42040.858159999974</v>
      </c>
      <c r="H252" s="46">
        <f t="shared" si="84"/>
        <v>100</v>
      </c>
    </row>
    <row r="253" spans="1:8" s="42" customFormat="1" ht="11.25" customHeight="1" x14ac:dyDescent="0.2">
      <c r="A253" s="57"/>
      <c r="B253" s="51"/>
      <c r="C253" s="51"/>
      <c r="D253" s="51"/>
      <c r="E253" s="51"/>
      <c r="F253" s="51"/>
      <c r="G253" s="51"/>
      <c r="H253" s="46"/>
    </row>
    <row r="254" spans="1:8" s="42" customFormat="1" ht="11.25" customHeight="1" x14ac:dyDescent="0.2">
      <c r="A254" s="44" t="s">
        <v>279</v>
      </c>
      <c r="B254" s="91">
        <f t="shared" ref="B254:G254" si="85">+B255+B256</f>
        <v>1139697.0219999999</v>
      </c>
      <c r="C254" s="52">
        <f t="shared" si="85"/>
        <v>1120676.4862200001</v>
      </c>
      <c r="D254" s="91">
        <f t="shared" si="85"/>
        <v>13655.836000000003</v>
      </c>
      <c r="E254" s="52">
        <f t="shared" si="85"/>
        <v>1134332.32222</v>
      </c>
      <c r="F254" s="52">
        <f t="shared" si="85"/>
        <v>5364.6997799999153</v>
      </c>
      <c r="G254" s="52">
        <f t="shared" si="85"/>
        <v>19020.535779999896</v>
      </c>
      <c r="H254" s="49">
        <f>E254/B254*100</f>
        <v>99.529287198576185</v>
      </c>
    </row>
    <row r="255" spans="1:8" s="42" customFormat="1" ht="11.25" customHeight="1" x14ac:dyDescent="0.2">
      <c r="A255" s="47" t="s">
        <v>280</v>
      </c>
      <c r="B255" s="54">
        <v>1092395.38998</v>
      </c>
      <c r="C255" s="48">
        <v>1073476.5783500001</v>
      </c>
      <c r="D255" s="54">
        <v>13554.401630000002</v>
      </c>
      <c r="E255" s="48">
        <f>SUM(C255:D255)</f>
        <v>1087030.9799800001</v>
      </c>
      <c r="F255" s="48">
        <f>B255-E255</f>
        <v>5364.4099999999162</v>
      </c>
      <c r="G255" s="48">
        <f>B255-C255</f>
        <v>18918.811629999895</v>
      </c>
      <c r="H255" s="49">
        <f>E255/B255*100</f>
        <v>99.508931468476973</v>
      </c>
    </row>
    <row r="256" spans="1:8" s="42" customFormat="1" ht="11.25" customHeight="1" x14ac:dyDescent="0.2">
      <c r="A256" s="47" t="s">
        <v>281</v>
      </c>
      <c r="B256" s="51">
        <v>47301.632019999997</v>
      </c>
      <c r="C256" s="51">
        <v>47199.907869999995</v>
      </c>
      <c r="D256" s="51">
        <v>101.43437</v>
      </c>
      <c r="E256" s="51">
        <f>SUM(C256:D256)</f>
        <v>47301.342239999998</v>
      </c>
      <c r="F256" s="51">
        <f>B256-E256</f>
        <v>0.28977999999915482</v>
      </c>
      <c r="G256" s="51">
        <f>B256-C256</f>
        <v>101.72415000000183</v>
      </c>
      <c r="H256" s="46">
        <f>E256/B256*100</f>
        <v>99.999387378431521</v>
      </c>
    </row>
    <row r="257" spans="1:8" s="42" customFormat="1" ht="11.25" customHeight="1" x14ac:dyDescent="0.2">
      <c r="A257" s="57"/>
      <c r="B257" s="54"/>
      <c r="C257" s="48"/>
      <c r="D257" s="54"/>
      <c r="E257" s="48"/>
      <c r="F257" s="48"/>
      <c r="G257" s="48"/>
      <c r="H257" s="49"/>
    </row>
    <row r="258" spans="1:8" s="42" customFormat="1" ht="11.25" customHeight="1" x14ac:dyDescent="0.2">
      <c r="A258" s="44" t="s">
        <v>282</v>
      </c>
      <c r="B258" s="51">
        <v>8374382.1119999988</v>
      </c>
      <c r="C258" s="51">
        <v>8038476.2744800001</v>
      </c>
      <c r="D258" s="51">
        <v>17861.1247</v>
      </c>
      <c r="E258" s="51">
        <f>SUM(C258:D258)</f>
        <v>8056337.3991799997</v>
      </c>
      <c r="F258" s="51">
        <f>B258-E258</f>
        <v>318044.71281999908</v>
      </c>
      <c r="G258" s="51">
        <f>B258-C258</f>
        <v>335905.83751999866</v>
      </c>
      <c r="H258" s="46">
        <f>E258/B258*100</f>
        <v>96.202170995227704</v>
      </c>
    </row>
    <row r="259" spans="1:8" s="42" customFormat="1" ht="11.25" customHeight="1" x14ac:dyDescent="0.2">
      <c r="A259" s="57"/>
      <c r="B259" s="54"/>
      <c r="C259" s="48"/>
      <c r="D259" s="54"/>
      <c r="E259" s="48"/>
      <c r="F259" s="48"/>
      <c r="G259" s="48"/>
      <c r="H259" s="46"/>
    </row>
    <row r="260" spans="1:8" s="42" customFormat="1" ht="11.25" customHeight="1" x14ac:dyDescent="0.2">
      <c r="A260" s="44" t="s">
        <v>283</v>
      </c>
      <c r="B260" s="51">
        <v>12598688.076000003</v>
      </c>
      <c r="C260" s="51">
        <v>10087157.807089999</v>
      </c>
      <c r="D260" s="51">
        <v>712917.10094000003</v>
      </c>
      <c r="E260" s="51">
        <f>SUM(C260:D260)</f>
        <v>10800074.90803</v>
      </c>
      <c r="F260" s="51">
        <f>B260-E260</f>
        <v>1798613.1679700036</v>
      </c>
      <c r="G260" s="51">
        <f>B260-C260</f>
        <v>2511530.2689100038</v>
      </c>
      <c r="H260" s="46">
        <f>E260/B260*100</f>
        <v>85.72380586676887</v>
      </c>
    </row>
    <row r="261" spans="1:8" s="42" customFormat="1" ht="11.25" customHeight="1" x14ac:dyDescent="0.2">
      <c r="A261" s="57"/>
      <c r="B261" s="54"/>
      <c r="C261" s="48"/>
      <c r="D261" s="54"/>
      <c r="E261" s="48"/>
      <c r="F261" s="48"/>
      <c r="G261" s="48"/>
      <c r="H261" s="46"/>
    </row>
    <row r="262" spans="1:8" s="42" customFormat="1" ht="11.25" customHeight="1" x14ac:dyDescent="0.2">
      <c r="A262" s="44" t="s">
        <v>284</v>
      </c>
      <c r="B262" s="51">
        <v>1868075.4029999999</v>
      </c>
      <c r="C262" s="51">
        <v>1852728.0894899999</v>
      </c>
      <c r="D262" s="51">
        <v>15347.3135</v>
      </c>
      <c r="E262" s="51">
        <f>SUM(C262:D262)</f>
        <v>1868075.4029899999</v>
      </c>
      <c r="F262" s="51">
        <f>B262-E262</f>
        <v>1.0000076144933701E-5</v>
      </c>
      <c r="G262" s="51">
        <f>B262-C262</f>
        <v>15347.313510000007</v>
      </c>
      <c r="H262" s="46">
        <f>E262/B262*100</f>
        <v>99.999999999464677</v>
      </c>
    </row>
    <row r="263" spans="1:8" s="42" customFormat="1" ht="11.25" customHeight="1" x14ac:dyDescent="0.2">
      <c r="A263" s="57"/>
      <c r="B263" s="54"/>
      <c r="C263" s="48"/>
      <c r="D263" s="54"/>
      <c r="E263" s="48"/>
      <c r="F263" s="48"/>
      <c r="G263" s="48"/>
      <c r="H263" s="46"/>
    </row>
    <row r="264" spans="1:8" s="42" customFormat="1" ht="11.25" customHeight="1" x14ac:dyDescent="0.2">
      <c r="A264" s="44" t="s">
        <v>285</v>
      </c>
      <c r="B264" s="51">
        <v>545035.81500000006</v>
      </c>
      <c r="C264" s="51">
        <v>526512.72146999999</v>
      </c>
      <c r="D264" s="51">
        <v>4648.1445300000005</v>
      </c>
      <c r="E264" s="51">
        <f>SUM(C264:D264)</f>
        <v>531160.86600000004</v>
      </c>
      <c r="F264" s="51">
        <f>B264-E264</f>
        <v>13874.949000000022</v>
      </c>
      <c r="G264" s="51">
        <f>B264-C264</f>
        <v>18523.093530000071</v>
      </c>
      <c r="H264" s="46">
        <f>E264/B264*100</f>
        <v>97.454305090024221</v>
      </c>
    </row>
    <row r="265" spans="1:8" s="42" customFormat="1" ht="11.25" customHeight="1" x14ac:dyDescent="0.2">
      <c r="A265" s="95"/>
      <c r="B265" s="51"/>
      <c r="C265" s="51"/>
      <c r="D265" s="51"/>
      <c r="E265" s="51"/>
      <c r="F265" s="51"/>
      <c r="G265" s="51"/>
      <c r="H265" s="46"/>
    </row>
    <row r="266" spans="1:8" s="42" customFormat="1" ht="12" x14ac:dyDescent="0.2">
      <c r="A266" s="96" t="s">
        <v>286</v>
      </c>
      <c r="B266" s="65">
        <f t="shared" ref="B266:G266" si="86">B10+B17+B19+B21+B23+B33+B37+B45+B47+B49+B57+B69+B75+B80+B86+B95+B107+B118+B134+B136+B157+B164+B169+B176+B185+B193+B202+B243+B245+B247+B254+B258+B260+B262+B264</f>
        <v>1574721766.0553398</v>
      </c>
      <c r="C266" s="65">
        <f t="shared" si="86"/>
        <v>1461106380.9813399</v>
      </c>
      <c r="D266" s="65">
        <f t="shared" si="86"/>
        <v>47546741.522660017</v>
      </c>
      <c r="E266" s="65">
        <f t="shared" si="86"/>
        <v>1508653122.5040004</v>
      </c>
      <c r="F266" s="65">
        <f t="shared" si="86"/>
        <v>66068643.551339954</v>
      </c>
      <c r="G266" s="65">
        <f t="shared" si="86"/>
        <v>113615385.07399997</v>
      </c>
      <c r="H266" s="73">
        <f>E266/B266*100</f>
        <v>95.80442431320165</v>
      </c>
    </row>
    <row r="267" spans="1:8" s="42" customFormat="1" ht="11.25" customHeight="1" x14ac:dyDescent="0.2">
      <c r="A267" s="95"/>
      <c r="B267" s="51"/>
      <c r="C267" s="51"/>
      <c r="D267" s="51"/>
      <c r="E267" s="51"/>
      <c r="F267" s="51"/>
      <c r="G267" s="51"/>
      <c r="H267" s="46"/>
    </row>
    <row r="268" spans="1:8" s="42" customFormat="1" ht="11.25" customHeight="1" x14ac:dyDescent="0.2">
      <c r="A268" s="43" t="s">
        <v>287</v>
      </c>
      <c r="B268" s="54"/>
      <c r="C268" s="48"/>
      <c r="D268" s="54"/>
      <c r="E268" s="48"/>
      <c r="F268" s="48"/>
      <c r="G268" s="48"/>
      <c r="H268" s="49"/>
    </row>
    <row r="269" spans="1:8" s="42" customFormat="1" ht="11.25" customHeight="1" x14ac:dyDescent="0.2">
      <c r="A269" s="47" t="s">
        <v>288</v>
      </c>
      <c r="B269" s="51">
        <v>129369162.20500001</v>
      </c>
      <c r="C269" s="51">
        <v>129178101.31325999</v>
      </c>
      <c r="D269" s="51">
        <v>15537.21248</v>
      </c>
      <c r="E269" s="51">
        <f>SUM(C269:D269)</f>
        <v>129193638.52573998</v>
      </c>
      <c r="F269" s="51">
        <f>B269-E269</f>
        <v>175523.67926003039</v>
      </c>
      <c r="G269" s="51">
        <f>B269-C269</f>
        <v>191060.89174002409</v>
      </c>
      <c r="H269" s="46">
        <f>E269/B269*100</f>
        <v>99.864323401134897</v>
      </c>
    </row>
    <row r="270" spans="1:8" s="42" customFormat="1" ht="11.25" customHeight="1" x14ac:dyDescent="0.2">
      <c r="A270" s="66"/>
      <c r="B270" s="51"/>
      <c r="C270" s="51"/>
      <c r="D270" s="51"/>
      <c r="E270" s="51"/>
      <c r="F270" s="51"/>
      <c r="G270" s="51"/>
      <c r="H270" s="46"/>
    </row>
    <row r="271" spans="1:8" s="42" customFormat="1" ht="11.25" customHeight="1" x14ac:dyDescent="0.2">
      <c r="A271" s="64" t="s">
        <v>289</v>
      </c>
      <c r="B271" s="54">
        <f t="shared" ref="B271:G271" si="87">SUM(B272:B277)</f>
        <v>444954609.44739002</v>
      </c>
      <c r="C271" s="54">
        <f t="shared" si="87"/>
        <v>444664746.91576999</v>
      </c>
      <c r="D271" s="54">
        <f t="shared" si="87"/>
        <v>198967.09075</v>
      </c>
      <c r="E271" s="54">
        <f t="shared" si="87"/>
        <v>444863714.00651997</v>
      </c>
      <c r="F271" s="54">
        <f t="shared" si="87"/>
        <v>90895.440870099002</v>
      </c>
      <c r="G271" s="54">
        <f t="shared" si="87"/>
        <v>289862.53162007453</v>
      </c>
      <c r="H271" s="67">
        <f t="shared" ref="H271:H277" si="88">E271/B271*100</f>
        <v>99.979571974547483</v>
      </c>
    </row>
    <row r="272" spans="1:8" s="42" customFormat="1" ht="11.25" hidden="1" customHeight="1" x14ac:dyDescent="0.2">
      <c r="A272" s="64" t="s">
        <v>344</v>
      </c>
      <c r="B272" s="54">
        <v>442980872.44965005</v>
      </c>
      <c r="C272" s="54">
        <v>442919027.72807997</v>
      </c>
      <c r="D272" s="54">
        <v>5.5999999999999999E-3</v>
      </c>
      <c r="E272" s="54">
        <f t="shared" ref="E272:E277" si="89">SUM(C272:D272)</f>
        <v>442919027.73367995</v>
      </c>
      <c r="F272" s="54">
        <f t="shared" ref="F272:F277" si="90">B272-E272</f>
        <v>61844.715970098972</v>
      </c>
      <c r="G272" s="54">
        <f t="shared" ref="G272:G277" si="91">B272-C272</f>
        <v>61844.721570074558</v>
      </c>
      <c r="H272" s="67">
        <f t="shared" si="88"/>
        <v>99.986038964701095</v>
      </c>
    </row>
    <row r="273" spans="1:8" s="42" customFormat="1" ht="11.25" hidden="1" customHeight="1" x14ac:dyDescent="0.2">
      <c r="A273" s="68" t="s">
        <v>290</v>
      </c>
      <c r="B273" s="69"/>
      <c r="C273" s="69">
        <v>0</v>
      </c>
      <c r="D273" s="69"/>
      <c r="E273" s="69">
        <f t="shared" si="89"/>
        <v>0</v>
      </c>
      <c r="F273" s="69">
        <f t="shared" si="90"/>
        <v>0</v>
      </c>
      <c r="G273" s="69">
        <f t="shared" si="91"/>
        <v>0</v>
      </c>
      <c r="H273" s="70" t="e">
        <f t="shared" si="88"/>
        <v>#DIV/0!</v>
      </c>
    </row>
    <row r="274" spans="1:8" s="42" customFormat="1" ht="11.25" hidden="1" customHeight="1" x14ac:dyDescent="0.2">
      <c r="A274" s="68" t="s">
        <v>291</v>
      </c>
      <c r="B274" s="69"/>
      <c r="C274" s="69">
        <v>0</v>
      </c>
      <c r="D274" s="69"/>
      <c r="E274" s="69">
        <f t="shared" si="89"/>
        <v>0</v>
      </c>
      <c r="F274" s="69">
        <f t="shared" si="90"/>
        <v>0</v>
      </c>
      <c r="G274" s="69">
        <f t="shared" si="91"/>
        <v>0</v>
      </c>
      <c r="H274" s="71" t="e">
        <f t="shared" si="88"/>
        <v>#DIV/0!</v>
      </c>
    </row>
    <row r="275" spans="1:8" s="42" customFormat="1" ht="11.25" hidden="1" customHeight="1" x14ac:dyDescent="0.2">
      <c r="A275" s="97" t="s">
        <v>292</v>
      </c>
      <c r="B275" s="69"/>
      <c r="C275" s="69">
        <v>0</v>
      </c>
      <c r="D275" s="69"/>
      <c r="E275" s="69">
        <f t="shared" si="89"/>
        <v>0</v>
      </c>
      <c r="F275" s="69">
        <f t="shared" si="90"/>
        <v>0</v>
      </c>
      <c r="G275" s="69">
        <f t="shared" si="91"/>
        <v>0</v>
      </c>
      <c r="H275" s="71" t="e">
        <f t="shared" si="88"/>
        <v>#DIV/0!</v>
      </c>
    </row>
    <row r="276" spans="1:8" s="42" customFormat="1" ht="23.25" hidden="1" customHeight="1" x14ac:dyDescent="0.2">
      <c r="A276" s="98" t="s">
        <v>293</v>
      </c>
      <c r="B276" s="69"/>
      <c r="C276" s="69">
        <v>0</v>
      </c>
      <c r="D276" s="69"/>
      <c r="E276" s="69">
        <f t="shared" si="89"/>
        <v>0</v>
      </c>
      <c r="F276" s="69">
        <f t="shared" si="90"/>
        <v>0</v>
      </c>
      <c r="G276" s="69">
        <f t="shared" si="91"/>
        <v>0</v>
      </c>
      <c r="H276" s="71" t="e">
        <f t="shared" si="88"/>
        <v>#DIV/0!</v>
      </c>
    </row>
    <row r="277" spans="1:8" s="42" customFormat="1" ht="11.25" customHeight="1" x14ac:dyDescent="0.2">
      <c r="A277" s="64" t="s">
        <v>294</v>
      </c>
      <c r="B277" s="48">
        <v>1973736.99774</v>
      </c>
      <c r="C277" s="48">
        <v>1745719.18769</v>
      </c>
      <c r="D277" s="48">
        <v>198967.08515</v>
      </c>
      <c r="E277" s="48">
        <f t="shared" si="89"/>
        <v>1944686.27284</v>
      </c>
      <c r="F277" s="48">
        <f t="shared" si="90"/>
        <v>29050.72490000003</v>
      </c>
      <c r="G277" s="48">
        <f t="shared" si="91"/>
        <v>228017.81004999997</v>
      </c>
      <c r="H277" s="46">
        <f t="shared" si="88"/>
        <v>98.528135970837852</v>
      </c>
    </row>
    <row r="278" spans="1:8" s="42" customFormat="1" ht="11.25" hidden="1" customHeight="1" x14ac:dyDescent="0.2">
      <c r="A278" s="99"/>
      <c r="B278" s="48"/>
      <c r="C278" s="48"/>
      <c r="D278" s="48"/>
      <c r="E278" s="48"/>
      <c r="F278" s="48"/>
      <c r="G278" s="48"/>
      <c r="H278" s="49"/>
    </row>
    <row r="279" spans="1:8" s="42" customFormat="1" ht="11.25" hidden="1" customHeight="1" x14ac:dyDescent="0.2">
      <c r="A279" s="47" t="s">
        <v>295</v>
      </c>
      <c r="B279" s="48"/>
      <c r="C279" s="48"/>
      <c r="D279" s="48"/>
      <c r="E279" s="48">
        <f>SUM(C279:D279)</f>
        <v>0</v>
      </c>
      <c r="F279" s="48">
        <f>B279-E279</f>
        <v>0</v>
      </c>
      <c r="G279" s="48">
        <f>B279-C279</f>
        <v>0</v>
      </c>
      <c r="H279" s="46" t="e">
        <f>E279/B279*100</f>
        <v>#DIV/0!</v>
      </c>
    </row>
    <row r="280" spans="1:8" s="42" customFormat="1" ht="11.25" hidden="1" customHeight="1" x14ac:dyDescent="0.2">
      <c r="A280" s="47"/>
      <c r="B280" s="48"/>
      <c r="C280" s="48"/>
      <c r="D280" s="48"/>
      <c r="E280" s="48"/>
      <c r="F280" s="48"/>
      <c r="G280" s="48"/>
      <c r="H280" s="49"/>
    </row>
    <row r="281" spans="1:8" s="42" customFormat="1" ht="23.25" hidden="1" customHeight="1" x14ac:dyDescent="0.2">
      <c r="A281" s="72" t="s">
        <v>296</v>
      </c>
      <c r="B281" s="48"/>
      <c r="C281" s="48"/>
      <c r="D281" s="48"/>
      <c r="E281" s="48">
        <f>SUM(C281:D281)</f>
        <v>0</v>
      </c>
      <c r="F281" s="48">
        <f>B281-E281</f>
        <v>0</v>
      </c>
      <c r="G281" s="48">
        <f>B281-C281</f>
        <v>0</v>
      </c>
      <c r="H281" s="46" t="e">
        <f>E281/B281*100</f>
        <v>#DIV/0!</v>
      </c>
    </row>
    <row r="282" spans="1:8" s="42" customFormat="1" ht="11.25" hidden="1" customHeight="1" x14ac:dyDescent="0.2">
      <c r="A282" s="47"/>
      <c r="B282" s="48"/>
      <c r="C282" s="48"/>
      <c r="D282" s="48"/>
      <c r="E282" s="48"/>
      <c r="F282" s="48"/>
      <c r="G282" s="48"/>
      <c r="H282" s="49"/>
    </row>
    <row r="283" spans="1:8" s="42" customFormat="1" ht="11.25" hidden="1" customHeight="1" x14ac:dyDescent="0.2">
      <c r="A283" s="47" t="s">
        <v>297</v>
      </c>
      <c r="B283" s="48"/>
      <c r="C283" s="48"/>
      <c r="D283" s="48"/>
      <c r="E283" s="48">
        <f>SUM(C283:D283)</f>
        <v>0</v>
      </c>
      <c r="F283" s="48">
        <f>B283-E283</f>
        <v>0</v>
      </c>
      <c r="G283" s="48">
        <f>B283-C283</f>
        <v>0</v>
      </c>
      <c r="H283" s="46" t="e">
        <f>E283/B283*100</f>
        <v>#DIV/0!</v>
      </c>
    </row>
    <row r="284" spans="1:8" s="42" customFormat="1" ht="11.25" hidden="1" customHeight="1" x14ac:dyDescent="0.2">
      <c r="A284" s="47"/>
      <c r="B284" s="48"/>
      <c r="C284" s="48"/>
      <c r="D284" s="48"/>
      <c r="E284" s="48"/>
      <c r="F284" s="48"/>
      <c r="G284" s="48"/>
      <c r="H284" s="49"/>
    </row>
    <row r="285" spans="1:8" s="42" customFormat="1" ht="12" hidden="1" customHeight="1" x14ac:dyDescent="0.2">
      <c r="A285" s="72" t="s">
        <v>298</v>
      </c>
      <c r="B285" s="48"/>
      <c r="C285" s="48"/>
      <c r="D285" s="48"/>
      <c r="E285" s="48">
        <f>SUM(C285:D285)</f>
        <v>0</v>
      </c>
      <c r="F285" s="48">
        <f>B285-E285</f>
        <v>0</v>
      </c>
      <c r="G285" s="48">
        <f>B285-C285</f>
        <v>0</v>
      </c>
      <c r="H285" s="46" t="e">
        <f>E285/B285*100</f>
        <v>#DIV/0!</v>
      </c>
    </row>
    <row r="286" spans="1:8" s="42" customFormat="1" ht="11.25" hidden="1" customHeight="1" x14ac:dyDescent="0.2">
      <c r="A286" s="47"/>
      <c r="B286" s="48"/>
      <c r="C286" s="48"/>
      <c r="D286" s="48"/>
      <c r="E286" s="48"/>
      <c r="F286" s="48"/>
      <c r="G286" s="48"/>
      <c r="H286" s="49"/>
    </row>
    <row r="287" spans="1:8" s="42" customFormat="1" ht="11.25" hidden="1" customHeight="1" x14ac:dyDescent="0.2">
      <c r="A287" s="47" t="s">
        <v>299</v>
      </c>
      <c r="B287" s="48"/>
      <c r="C287" s="48"/>
      <c r="D287" s="48"/>
      <c r="E287" s="48">
        <f>SUM(C287:D287)</f>
        <v>0</v>
      </c>
      <c r="F287" s="48">
        <f>B287-E287</f>
        <v>0</v>
      </c>
      <c r="G287" s="48">
        <f>B287-C287</f>
        <v>0</v>
      </c>
      <c r="H287" s="46" t="e">
        <f>E287/B287*100</f>
        <v>#DIV/0!</v>
      </c>
    </row>
    <row r="288" spans="1:8" s="42" customFormat="1" ht="11.25" hidden="1" customHeight="1" x14ac:dyDescent="0.2">
      <c r="A288" s="47"/>
      <c r="B288" s="48"/>
      <c r="C288" s="48"/>
      <c r="D288" s="48"/>
      <c r="E288" s="48"/>
      <c r="F288" s="48"/>
      <c r="G288" s="48"/>
      <c r="H288" s="49"/>
    </row>
    <row r="289" spans="1:8" s="42" customFormat="1" ht="11.25" hidden="1" customHeight="1" x14ac:dyDescent="0.2">
      <c r="A289" s="47" t="s">
        <v>300</v>
      </c>
      <c r="B289" s="48"/>
      <c r="C289" s="48"/>
      <c r="D289" s="48"/>
      <c r="E289" s="48">
        <f>SUM(C289:D289)</f>
        <v>0</v>
      </c>
      <c r="F289" s="48">
        <f>B289-E289</f>
        <v>0</v>
      </c>
      <c r="G289" s="48">
        <f>B289-C289</f>
        <v>0</v>
      </c>
      <c r="H289" s="49" t="e">
        <f>E289/B289*100</f>
        <v>#DIV/0!</v>
      </c>
    </row>
    <row r="290" spans="1:8" s="42" customFormat="1" ht="11.25" hidden="1" customHeight="1" x14ac:dyDescent="0.2">
      <c r="A290" s="47"/>
      <c r="B290" s="48"/>
      <c r="C290" s="48"/>
      <c r="D290" s="48"/>
      <c r="E290" s="48"/>
      <c r="F290" s="48"/>
      <c r="G290" s="48"/>
      <c r="H290" s="49"/>
    </row>
    <row r="291" spans="1:8" s="42" customFormat="1" ht="11.25" hidden="1" customHeight="1" x14ac:dyDescent="0.2">
      <c r="A291" s="47" t="s">
        <v>301</v>
      </c>
      <c r="B291" s="48"/>
      <c r="C291" s="48"/>
      <c r="D291" s="48"/>
      <c r="E291" s="48">
        <f>SUM(C291:D291)</f>
        <v>0</v>
      </c>
      <c r="F291" s="48">
        <f>B291-E291</f>
        <v>0</v>
      </c>
      <c r="G291" s="48">
        <f>B291-C291</f>
        <v>0</v>
      </c>
      <c r="H291" s="49" t="e">
        <f>E291/B291*100</f>
        <v>#DIV/0!</v>
      </c>
    </row>
    <row r="292" spans="1:8" s="42" customFormat="1" ht="11.25" hidden="1" customHeight="1" x14ac:dyDescent="0.2">
      <c r="A292" s="47"/>
      <c r="B292" s="48"/>
      <c r="C292" s="48"/>
      <c r="D292" s="48"/>
      <c r="E292" s="48"/>
      <c r="F292" s="48"/>
      <c r="G292" s="48"/>
      <c r="H292" s="49"/>
    </row>
    <row r="293" spans="1:8" s="42" customFormat="1" ht="12" hidden="1" customHeight="1" x14ac:dyDescent="0.2">
      <c r="A293" s="72" t="s">
        <v>302</v>
      </c>
      <c r="B293" s="48"/>
      <c r="C293" s="48"/>
      <c r="D293" s="48"/>
      <c r="E293" s="48">
        <f>SUM(C293:D293)</f>
        <v>0</v>
      </c>
      <c r="F293" s="48">
        <f>B293-E293</f>
        <v>0</v>
      </c>
      <c r="G293" s="48">
        <f>B293-C293</f>
        <v>0</v>
      </c>
      <c r="H293" s="46" t="e">
        <f>E293/B293*100</f>
        <v>#DIV/0!</v>
      </c>
    </row>
    <row r="294" spans="1:8" s="42" customFormat="1" ht="11.25" hidden="1" customHeight="1" x14ac:dyDescent="0.2">
      <c r="A294" s="47"/>
      <c r="B294" s="48"/>
      <c r="C294" s="48"/>
      <c r="D294" s="48"/>
      <c r="E294" s="48"/>
      <c r="F294" s="48"/>
      <c r="G294" s="48"/>
      <c r="H294" s="49"/>
    </row>
    <row r="295" spans="1:8" s="42" customFormat="1" ht="11.25" hidden="1" customHeight="1" x14ac:dyDescent="0.2">
      <c r="A295" s="47" t="s">
        <v>303</v>
      </c>
      <c r="B295" s="48"/>
      <c r="C295" s="48"/>
      <c r="D295" s="48"/>
      <c r="E295" s="48">
        <f>SUM(C295:D295)</f>
        <v>0</v>
      </c>
      <c r="F295" s="48">
        <f>B295-E295</f>
        <v>0</v>
      </c>
      <c r="G295" s="48">
        <f>B295-C295</f>
        <v>0</v>
      </c>
      <c r="H295" s="46" t="e">
        <f>E295/B295*100</f>
        <v>#DIV/0!</v>
      </c>
    </row>
    <row r="296" spans="1:8" s="42" customFormat="1" ht="12" hidden="1" customHeight="1" x14ac:dyDescent="0.2">
      <c r="A296" s="47"/>
      <c r="B296" s="48"/>
      <c r="C296" s="48"/>
      <c r="D296" s="48"/>
      <c r="E296" s="48"/>
      <c r="F296" s="48"/>
      <c r="G296" s="48"/>
      <c r="H296" s="49"/>
    </row>
    <row r="297" spans="1:8" s="42" customFormat="1" ht="11.25" hidden="1" customHeight="1" x14ac:dyDescent="0.2">
      <c r="A297" s="47" t="s">
        <v>304</v>
      </c>
      <c r="B297" s="48"/>
      <c r="C297" s="48"/>
      <c r="D297" s="48"/>
      <c r="E297" s="48"/>
      <c r="F297" s="48"/>
      <c r="G297" s="48"/>
      <c r="H297" s="46"/>
    </row>
    <row r="298" spans="1:8" s="42" customFormat="1" ht="11.25" hidden="1" customHeight="1" x14ac:dyDescent="0.2">
      <c r="A298" s="47"/>
      <c r="B298" s="48"/>
      <c r="C298" s="48"/>
      <c r="D298" s="48"/>
      <c r="E298" s="48"/>
      <c r="F298" s="48"/>
      <c r="G298" s="48"/>
      <c r="H298" s="49"/>
    </row>
    <row r="299" spans="1:8" s="42" customFormat="1" ht="22.5" hidden="1" customHeight="1" x14ac:dyDescent="0.2">
      <c r="A299" s="72" t="s">
        <v>305</v>
      </c>
      <c r="B299" s="51"/>
      <c r="C299" s="51"/>
      <c r="D299" s="51"/>
      <c r="E299" s="51">
        <f>SUM(C299:D299)</f>
        <v>0</v>
      </c>
      <c r="F299" s="51">
        <f>B299-E299</f>
        <v>0</v>
      </c>
      <c r="G299" s="51">
        <f>B299-C299</f>
        <v>0</v>
      </c>
      <c r="H299" s="46" t="e">
        <f>E299/B299*100</f>
        <v>#DIV/0!</v>
      </c>
    </row>
    <row r="300" spans="1:8" s="42" customFormat="1" ht="11.25" hidden="1" customHeight="1" x14ac:dyDescent="0.2">
      <c r="A300" s="47"/>
      <c r="B300" s="51"/>
      <c r="C300" s="51"/>
      <c r="D300" s="51"/>
      <c r="E300" s="51"/>
      <c r="F300" s="51"/>
      <c r="G300" s="51"/>
      <c r="H300" s="46"/>
    </row>
    <row r="301" spans="1:8" s="42" customFormat="1" ht="11.25" customHeight="1" x14ac:dyDescent="0.2">
      <c r="A301" s="99"/>
      <c r="B301" s="92"/>
      <c r="C301" s="92"/>
      <c r="D301" s="92"/>
      <c r="E301" s="92"/>
      <c r="F301" s="92"/>
      <c r="G301" s="92"/>
      <c r="H301" s="46"/>
    </row>
    <row r="302" spans="1:8" s="42" customFormat="1" ht="11.25" customHeight="1" x14ac:dyDescent="0.2">
      <c r="A302" s="43" t="s">
        <v>306</v>
      </c>
      <c r="B302" s="100">
        <f t="shared" ref="B302:G302" si="92">SUM(B279:B299)+B269+B271</f>
        <v>574323771.65239</v>
      </c>
      <c r="C302" s="100">
        <f t="shared" si="92"/>
        <v>573842848.22903001</v>
      </c>
      <c r="D302" s="100">
        <f t="shared" si="92"/>
        <v>214504.30322999999</v>
      </c>
      <c r="E302" s="100">
        <f t="shared" si="92"/>
        <v>574057352.53225994</v>
      </c>
      <c r="F302" s="100">
        <f t="shared" si="92"/>
        <v>266419.12013012939</v>
      </c>
      <c r="G302" s="100">
        <f t="shared" si="92"/>
        <v>480923.42336009862</v>
      </c>
      <c r="H302" s="46">
        <f>E302/B302*100</f>
        <v>99.95361168503203</v>
      </c>
    </row>
    <row r="303" spans="1:8" s="42" customFormat="1" ht="11.25" hidden="1" customHeight="1" x14ac:dyDescent="0.2">
      <c r="A303" s="47"/>
      <c r="B303" s="51"/>
      <c r="C303" s="51"/>
      <c r="D303" s="51"/>
      <c r="E303" s="51"/>
      <c r="F303" s="51"/>
      <c r="G303" s="51"/>
      <c r="H303" s="46"/>
    </row>
    <row r="304" spans="1:8" s="42" customFormat="1" ht="11.25" hidden="1" customHeight="1" x14ac:dyDescent="0.2">
      <c r="A304" s="66" t="s">
        <v>307</v>
      </c>
      <c r="B304" s="52">
        <f t="shared" ref="B304:G304" si="93">+B302+B266</f>
        <v>2149045537.7077298</v>
      </c>
      <c r="C304" s="52">
        <f t="shared" si="93"/>
        <v>2034949229.2103701</v>
      </c>
      <c r="D304" s="52">
        <f t="shared" si="93"/>
        <v>47761245.82589002</v>
      </c>
      <c r="E304" s="52">
        <f t="shared" si="93"/>
        <v>2082710475.0362604</v>
      </c>
      <c r="F304" s="52">
        <f t="shared" si="93"/>
        <v>66335062.671470083</v>
      </c>
      <c r="G304" s="52">
        <f t="shared" si="93"/>
        <v>114096308.49736007</v>
      </c>
      <c r="H304" s="73">
        <f>E304/B304*100</f>
        <v>96.9132779409493</v>
      </c>
    </row>
    <row r="305" spans="1:8" s="42" customFormat="1" ht="11.25" hidden="1" customHeight="1" x14ac:dyDescent="0.2">
      <c r="A305" s="47"/>
      <c r="B305" s="51"/>
      <c r="C305" s="51"/>
      <c r="D305" s="51"/>
      <c r="E305" s="51"/>
      <c r="F305" s="51"/>
      <c r="G305" s="51"/>
      <c r="H305" s="46"/>
    </row>
    <row r="306" spans="1:8" s="42" customFormat="1" ht="11.25" hidden="1" customHeight="1" x14ac:dyDescent="0.2">
      <c r="A306" s="66" t="s">
        <v>308</v>
      </c>
      <c r="B306" s="51"/>
      <c r="C306" s="51"/>
      <c r="D306" s="51"/>
      <c r="E306" s="51"/>
      <c r="F306" s="51"/>
      <c r="G306" s="51"/>
      <c r="H306" s="46"/>
    </row>
    <row r="307" spans="1:8" s="42" customFormat="1" ht="11.25" hidden="1" customHeight="1" x14ac:dyDescent="0.2">
      <c r="A307" s="66" t="s">
        <v>309</v>
      </c>
      <c r="B307" s="48"/>
      <c r="C307" s="48"/>
      <c r="D307" s="48"/>
      <c r="E307" s="48"/>
      <c r="F307" s="48"/>
      <c r="G307" s="48"/>
      <c r="H307" s="49"/>
    </row>
    <row r="308" spans="1:8" s="42" customFormat="1" ht="11.25" hidden="1" customHeight="1" x14ac:dyDescent="0.2">
      <c r="A308" s="47" t="s">
        <v>310</v>
      </c>
      <c r="B308" s="51"/>
      <c r="C308" s="48"/>
      <c r="D308" s="51"/>
      <c r="E308" s="48">
        <f t="shared" ref="E308:E316" si="94">SUM(C308:D308)</f>
        <v>0</v>
      </c>
      <c r="F308" s="48">
        <f t="shared" ref="F308:F316" si="95">B308-E308</f>
        <v>0</v>
      </c>
      <c r="G308" s="48">
        <f t="shared" ref="G308:G316" si="96">B308-C308</f>
        <v>0</v>
      </c>
      <c r="H308" s="49" t="e">
        <f t="shared" ref="H308:H317" si="97">E308/B308*100</f>
        <v>#DIV/0!</v>
      </c>
    </row>
    <row r="309" spans="1:8" s="42" customFormat="1" ht="11.25" hidden="1" customHeight="1" x14ac:dyDescent="0.2">
      <c r="A309" s="47" t="s">
        <v>311</v>
      </c>
      <c r="B309" s="48"/>
      <c r="C309" s="48"/>
      <c r="D309" s="48"/>
      <c r="E309" s="48">
        <f t="shared" si="94"/>
        <v>0</v>
      </c>
      <c r="F309" s="48">
        <f t="shared" si="95"/>
        <v>0</v>
      </c>
      <c r="G309" s="48">
        <f t="shared" si="96"/>
        <v>0</v>
      </c>
      <c r="H309" s="49" t="e">
        <f t="shared" si="97"/>
        <v>#DIV/0!</v>
      </c>
    </row>
    <row r="310" spans="1:8" s="42" customFormat="1" ht="11.25" hidden="1" customHeight="1" x14ac:dyDescent="0.2">
      <c r="A310" s="47" t="s">
        <v>312</v>
      </c>
      <c r="B310" s="48"/>
      <c r="C310" s="48"/>
      <c r="D310" s="48"/>
      <c r="E310" s="48">
        <f t="shared" si="94"/>
        <v>0</v>
      </c>
      <c r="F310" s="48">
        <f t="shared" si="95"/>
        <v>0</v>
      </c>
      <c r="G310" s="48">
        <f t="shared" si="96"/>
        <v>0</v>
      </c>
      <c r="H310" s="49" t="e">
        <f t="shared" si="97"/>
        <v>#DIV/0!</v>
      </c>
    </row>
    <row r="311" spans="1:8" s="42" customFormat="1" ht="11.25" hidden="1" customHeight="1" x14ac:dyDescent="0.2">
      <c r="A311" s="47" t="s">
        <v>313</v>
      </c>
      <c r="B311" s="48"/>
      <c r="C311" s="48"/>
      <c r="D311" s="48"/>
      <c r="E311" s="48">
        <f t="shared" si="94"/>
        <v>0</v>
      </c>
      <c r="F311" s="48">
        <f t="shared" si="95"/>
        <v>0</v>
      </c>
      <c r="G311" s="48">
        <f t="shared" si="96"/>
        <v>0</v>
      </c>
      <c r="H311" s="49" t="e">
        <f t="shared" si="97"/>
        <v>#DIV/0!</v>
      </c>
    </row>
    <row r="312" spans="1:8" s="42" customFormat="1" ht="11.25" hidden="1" customHeight="1" x14ac:dyDescent="0.2">
      <c r="A312" s="47" t="s">
        <v>314</v>
      </c>
      <c r="B312" s="48"/>
      <c r="C312" s="48"/>
      <c r="D312" s="48"/>
      <c r="E312" s="48">
        <f t="shared" si="94"/>
        <v>0</v>
      </c>
      <c r="F312" s="48">
        <f t="shared" si="95"/>
        <v>0</v>
      </c>
      <c r="G312" s="48">
        <f t="shared" si="96"/>
        <v>0</v>
      </c>
      <c r="H312" s="49" t="e">
        <f t="shared" si="97"/>
        <v>#DIV/0!</v>
      </c>
    </row>
    <row r="313" spans="1:8" s="42" customFormat="1" ht="11.25" hidden="1" customHeight="1" x14ac:dyDescent="0.2">
      <c r="A313" s="47" t="s">
        <v>315</v>
      </c>
      <c r="B313" s="48"/>
      <c r="C313" s="48"/>
      <c r="D313" s="48"/>
      <c r="E313" s="48">
        <f t="shared" si="94"/>
        <v>0</v>
      </c>
      <c r="F313" s="48">
        <f t="shared" si="95"/>
        <v>0</v>
      </c>
      <c r="G313" s="48">
        <f t="shared" si="96"/>
        <v>0</v>
      </c>
      <c r="H313" s="49" t="e">
        <f t="shared" si="97"/>
        <v>#DIV/0!</v>
      </c>
    </row>
    <row r="314" spans="1:8" s="42" customFormat="1" ht="11.25" hidden="1" customHeight="1" x14ac:dyDescent="0.2">
      <c r="A314" s="47" t="s">
        <v>316</v>
      </c>
      <c r="B314" s="48"/>
      <c r="C314" s="48"/>
      <c r="D314" s="48"/>
      <c r="E314" s="48">
        <f t="shared" si="94"/>
        <v>0</v>
      </c>
      <c r="F314" s="48">
        <f t="shared" si="95"/>
        <v>0</v>
      </c>
      <c r="G314" s="48">
        <f t="shared" si="96"/>
        <v>0</v>
      </c>
      <c r="H314" s="49" t="e">
        <f t="shared" si="97"/>
        <v>#DIV/0!</v>
      </c>
    </row>
    <row r="315" spans="1:8" s="42" customFormat="1" ht="11.25" hidden="1" customHeight="1" x14ac:dyDescent="0.2">
      <c r="A315" s="47" t="s">
        <v>317</v>
      </c>
      <c r="B315" s="48"/>
      <c r="C315" s="51"/>
      <c r="D315" s="48"/>
      <c r="E315" s="51">
        <f t="shared" si="94"/>
        <v>0</v>
      </c>
      <c r="F315" s="51">
        <f t="shared" si="95"/>
        <v>0</v>
      </c>
      <c r="G315" s="51">
        <f t="shared" si="96"/>
        <v>0</v>
      </c>
      <c r="H315" s="46" t="e">
        <f t="shared" si="97"/>
        <v>#DIV/0!</v>
      </c>
    </row>
    <row r="316" spans="1:8" s="42" customFormat="1" ht="12" hidden="1" customHeight="1" x14ac:dyDescent="0.2">
      <c r="A316" s="47" t="s">
        <v>318</v>
      </c>
      <c r="B316" s="52"/>
      <c r="C316" s="52"/>
      <c r="D316" s="52"/>
      <c r="E316" s="52">
        <f t="shared" si="94"/>
        <v>0</v>
      </c>
      <c r="F316" s="52">
        <f t="shared" si="95"/>
        <v>0</v>
      </c>
      <c r="G316" s="52">
        <f t="shared" si="96"/>
        <v>0</v>
      </c>
      <c r="H316" s="73" t="e">
        <f t="shared" si="97"/>
        <v>#DIV/0!</v>
      </c>
    </row>
    <row r="317" spans="1:8" s="42" customFormat="1" ht="22.5" hidden="1" customHeight="1" x14ac:dyDescent="0.2">
      <c r="A317" s="74" t="s">
        <v>319</v>
      </c>
      <c r="B317" s="52">
        <f t="shared" ref="B317:G317" si="98">SUM(B308:B316)</f>
        <v>0</v>
      </c>
      <c r="C317" s="52">
        <f t="shared" si="98"/>
        <v>0</v>
      </c>
      <c r="D317" s="52">
        <f t="shared" si="98"/>
        <v>0</v>
      </c>
      <c r="E317" s="52">
        <f t="shared" si="98"/>
        <v>0</v>
      </c>
      <c r="F317" s="52">
        <f t="shared" si="98"/>
        <v>0</v>
      </c>
      <c r="G317" s="52">
        <f t="shared" si="98"/>
        <v>0</v>
      </c>
      <c r="H317" s="73" t="e">
        <f t="shared" si="97"/>
        <v>#DIV/0!</v>
      </c>
    </row>
    <row r="318" spans="1:8" s="42" customFormat="1" ht="11.25" customHeight="1" x14ac:dyDescent="0.2">
      <c r="A318" s="101"/>
      <c r="B318" s="53"/>
      <c r="C318" s="53"/>
      <c r="D318" s="53"/>
      <c r="E318" s="53"/>
      <c r="F318" s="53"/>
      <c r="G318" s="53"/>
      <c r="H318" s="78"/>
    </row>
    <row r="319" spans="1:8" s="75" customFormat="1" ht="16.5" customHeight="1" thickBot="1" x14ac:dyDescent="0.25">
      <c r="A319" s="102" t="s">
        <v>320</v>
      </c>
      <c r="B319" s="103">
        <f t="shared" ref="B319:G319" si="99">+B317+B304</f>
        <v>2149045537.7077298</v>
      </c>
      <c r="C319" s="103">
        <f t="shared" si="99"/>
        <v>2034949229.2103701</v>
      </c>
      <c r="D319" s="103">
        <f t="shared" si="99"/>
        <v>47761245.82589002</v>
      </c>
      <c r="E319" s="103">
        <f t="shared" si="99"/>
        <v>2082710475.0362604</v>
      </c>
      <c r="F319" s="103">
        <f t="shared" si="99"/>
        <v>66335062.671470083</v>
      </c>
      <c r="G319" s="103">
        <f t="shared" si="99"/>
        <v>114096308.49736007</v>
      </c>
      <c r="H319" s="104">
        <f>E319/B319*100</f>
        <v>96.9132779409493</v>
      </c>
    </row>
    <row r="320" spans="1:8" ht="12" thickTop="1" x14ac:dyDescent="0.2">
      <c r="A320" s="105"/>
      <c r="B320" s="105"/>
      <c r="C320" s="105"/>
      <c r="D320" s="105"/>
      <c r="E320" s="105"/>
      <c r="F320" s="105"/>
      <c r="G320" s="106"/>
      <c r="H320" s="105"/>
    </row>
    <row r="321" spans="1:8" ht="11.25" customHeight="1" x14ac:dyDescent="0.2">
      <c r="A321" s="115" t="s">
        <v>321</v>
      </c>
      <c r="B321" s="115"/>
      <c r="C321" s="115"/>
      <c r="D321" s="115"/>
      <c r="E321" s="115"/>
      <c r="F321" s="115"/>
      <c r="G321" s="115"/>
      <c r="H321" s="115"/>
    </row>
    <row r="322" spans="1:8" x14ac:dyDescent="0.2">
      <c r="A322" s="111" t="s">
        <v>322</v>
      </c>
      <c r="B322" s="111"/>
      <c r="C322" s="111"/>
      <c r="D322" s="111"/>
      <c r="E322" s="111"/>
      <c r="F322" s="111"/>
      <c r="G322" s="111"/>
      <c r="H322" s="111"/>
    </row>
    <row r="323" spans="1:8" ht="23.25" customHeight="1" x14ac:dyDescent="0.2">
      <c r="A323" s="116" t="s">
        <v>323</v>
      </c>
      <c r="B323" s="116"/>
      <c r="C323" s="116"/>
      <c r="D323" s="116"/>
      <c r="E323" s="116"/>
      <c r="F323" s="116"/>
      <c r="G323" s="116"/>
      <c r="H323" s="116"/>
    </row>
    <row r="324" spans="1:8" x14ac:dyDescent="0.2">
      <c r="A324" s="111" t="s">
        <v>324</v>
      </c>
      <c r="B324" s="111"/>
      <c r="C324" s="111"/>
      <c r="D324" s="111"/>
      <c r="E324" s="111"/>
      <c r="F324" s="111"/>
      <c r="G324" s="111"/>
      <c r="H324" s="111"/>
    </row>
    <row r="325" spans="1:8" x14ac:dyDescent="0.2">
      <c r="A325" s="111" t="s">
        <v>325</v>
      </c>
      <c r="B325" s="111"/>
      <c r="C325" s="111"/>
      <c r="D325" s="111"/>
      <c r="E325" s="111"/>
      <c r="F325" s="111"/>
      <c r="G325" s="111"/>
      <c r="H325" s="111"/>
    </row>
    <row r="326" spans="1:8" x14ac:dyDescent="0.2">
      <c r="A326" s="111" t="s">
        <v>326</v>
      </c>
      <c r="B326" s="111"/>
      <c r="C326" s="111"/>
      <c r="D326" s="111"/>
      <c r="E326" s="111"/>
      <c r="F326" s="111"/>
      <c r="G326" s="111"/>
      <c r="H326" s="111"/>
    </row>
    <row r="327" spans="1:8" x14ac:dyDescent="0.2">
      <c r="A327" s="112" t="s">
        <v>327</v>
      </c>
      <c r="B327" s="112"/>
      <c r="C327" s="112"/>
      <c r="D327" s="112"/>
      <c r="E327" s="112"/>
      <c r="F327" s="112"/>
      <c r="G327" s="112"/>
      <c r="H327" s="112"/>
    </row>
    <row r="328" spans="1:8" x14ac:dyDescent="0.2">
      <c r="E328" s="42"/>
      <c r="F328" s="42"/>
      <c r="G328" s="76"/>
    </row>
  </sheetData>
  <mergeCells count="14">
    <mergeCell ref="A326:H326"/>
    <mergeCell ref="A327:H327"/>
    <mergeCell ref="H6:H7"/>
    <mergeCell ref="A321:H321"/>
    <mergeCell ref="A322:H322"/>
    <mergeCell ref="A323:H323"/>
    <mergeCell ref="A324:H324"/>
    <mergeCell ref="A325:H325"/>
    <mergeCell ref="A5:A7"/>
    <mergeCell ref="C5:E5"/>
    <mergeCell ref="B6:B7"/>
    <mergeCell ref="C6:E6"/>
    <mergeCell ref="F6:F7"/>
    <mergeCell ref="G6:G7"/>
  </mergeCells>
  <printOptions horizontalCentered="1"/>
  <pageMargins left="0.4" right="0.28000000000000003" top="0.3" bottom="0.4" header="0.2" footer="0.18"/>
  <pageSetup paperSize="9" scale="77" fitToHeight="0" orientation="portrait" r:id="rId1"/>
  <headerFooter alignWithMargins="0">
    <oddFooter>Page &amp;P of &amp;N</oddFooter>
  </headerFooter>
  <rowBreaks count="1" manualBreakCount="1">
    <brk id="175"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topLeftCell="A10" zoomScaleNormal="100" workbookViewId="0">
      <selection activeCell="R36" sqref="R36"/>
    </sheetView>
  </sheetViews>
  <sheetFormatPr defaultRowHeight="12.75" x14ac:dyDescent="0.2"/>
  <cols>
    <col min="1" max="1" width="38.7109375" customWidth="1"/>
    <col min="2" max="2" width="11.5703125" bestFit="1" customWidth="1"/>
    <col min="3" max="3" width="10" bestFit="1" customWidth="1"/>
    <col min="4" max="9" width="10" customWidth="1"/>
    <col min="10" max="10" width="12.5703125" customWidth="1"/>
    <col min="11" max="11" width="15.5703125" customWidth="1"/>
    <col min="13" max="13" width="9.42578125" bestFit="1" customWidth="1"/>
    <col min="14" max="14" width="10.28515625" bestFit="1" customWidth="1"/>
    <col min="17" max="21" width="11" customWidth="1"/>
  </cols>
  <sheetData>
    <row r="1" spans="1:21" x14ac:dyDescent="0.2">
      <c r="A1" t="s">
        <v>340</v>
      </c>
    </row>
    <row r="2" spans="1:21" x14ac:dyDescent="0.2">
      <c r="A2" t="s">
        <v>0</v>
      </c>
    </row>
    <row r="3" spans="1:21" x14ac:dyDescent="0.2">
      <c r="A3" t="s">
        <v>1</v>
      </c>
      <c r="M3" t="s">
        <v>2</v>
      </c>
    </row>
    <row r="4" spans="1:21" x14ac:dyDescent="0.2">
      <c r="B4" s="1" t="s">
        <v>3</v>
      </c>
      <c r="C4" s="1" t="s">
        <v>4</v>
      </c>
      <c r="D4" s="1" t="s">
        <v>5</v>
      </c>
      <c r="E4" s="1" t="s">
        <v>6</v>
      </c>
      <c r="F4" s="1" t="s">
        <v>9</v>
      </c>
      <c r="G4" s="1" t="s">
        <v>10</v>
      </c>
      <c r="H4" s="1" t="s">
        <v>11</v>
      </c>
      <c r="I4" s="1" t="s">
        <v>13</v>
      </c>
      <c r="J4" s="1" t="s">
        <v>14</v>
      </c>
      <c r="K4" s="1" t="s">
        <v>15</v>
      </c>
      <c r="M4" s="1" t="s">
        <v>3</v>
      </c>
      <c r="N4" s="1" t="s">
        <v>4</v>
      </c>
      <c r="O4" s="1" t="s">
        <v>5</v>
      </c>
      <c r="P4" s="1" t="s">
        <v>6</v>
      </c>
      <c r="Q4" s="1" t="s">
        <v>9</v>
      </c>
      <c r="R4" s="1" t="s">
        <v>10</v>
      </c>
      <c r="S4" s="1" t="s">
        <v>11</v>
      </c>
      <c r="T4" s="1" t="s">
        <v>13</v>
      </c>
      <c r="U4" s="1" t="s">
        <v>14</v>
      </c>
    </row>
    <row r="5" spans="1:21" x14ac:dyDescent="0.2">
      <c r="A5" t="s">
        <v>7</v>
      </c>
      <c r="B5" s="2">
        <v>405412.64899999998</v>
      </c>
      <c r="C5" s="2">
        <v>102062.54300000001</v>
      </c>
      <c r="D5" s="2">
        <v>110753.783</v>
      </c>
      <c r="E5" s="2">
        <v>647825.13</v>
      </c>
      <c r="F5" s="2">
        <v>47140.567999999999</v>
      </c>
      <c r="G5" s="2">
        <v>73225.115999999995</v>
      </c>
      <c r="H5" s="2">
        <v>647013.21900000004</v>
      </c>
      <c r="I5" s="2">
        <v>82854.063999999998</v>
      </c>
      <c r="J5" s="2">
        <v>32758.460999999999</v>
      </c>
      <c r="K5" s="2">
        <f>SUM(B5:J5)</f>
        <v>2149045.5329999998</v>
      </c>
      <c r="L5" s="2"/>
      <c r="M5" s="2">
        <f>B5</f>
        <v>405412.64899999998</v>
      </c>
      <c r="N5" s="2">
        <f t="shared" ref="N5:U6" si="0">+M5+C5</f>
        <v>507475.19199999998</v>
      </c>
      <c r="O5" s="2">
        <f t="shared" si="0"/>
        <v>618228.97499999998</v>
      </c>
      <c r="P5" s="2">
        <f t="shared" si="0"/>
        <v>1266054.105</v>
      </c>
      <c r="Q5" s="2">
        <f t="shared" si="0"/>
        <v>1313194.673</v>
      </c>
      <c r="R5" s="2">
        <f t="shared" si="0"/>
        <v>1386419.7889999999</v>
      </c>
      <c r="S5" s="2">
        <f t="shared" si="0"/>
        <v>2033433.0079999999</v>
      </c>
      <c r="T5" s="2">
        <f t="shared" si="0"/>
        <v>2116287.0719999997</v>
      </c>
      <c r="U5" s="2">
        <f t="shared" si="0"/>
        <v>2149045.5329999998</v>
      </c>
    </row>
    <row r="6" spans="1:21" x14ac:dyDescent="0.2">
      <c r="A6" t="s">
        <v>8</v>
      </c>
      <c r="B6" s="2">
        <v>132068.245</v>
      </c>
      <c r="C6" s="2">
        <v>192025.54800000001</v>
      </c>
      <c r="D6" s="2">
        <v>282231.93800000002</v>
      </c>
      <c r="E6" s="2">
        <v>222143.948</v>
      </c>
      <c r="F6" s="2">
        <v>256871.58799999999</v>
      </c>
      <c r="G6" s="2">
        <v>260527.95699999999</v>
      </c>
      <c r="H6" s="2">
        <v>247872.989</v>
      </c>
      <c r="I6" s="2">
        <v>217712.435</v>
      </c>
      <c r="J6" s="2">
        <v>271255.82299999997</v>
      </c>
      <c r="K6" s="2">
        <f>SUM(B6:J6)</f>
        <v>2082710.4709999999</v>
      </c>
      <c r="L6" s="2"/>
      <c r="M6" s="2">
        <f>B6</f>
        <v>132068.245</v>
      </c>
      <c r="N6" s="2">
        <f t="shared" si="0"/>
        <v>324093.79300000001</v>
      </c>
      <c r="O6" s="2">
        <f t="shared" si="0"/>
        <v>606325.73100000003</v>
      </c>
      <c r="P6" s="2">
        <f t="shared" si="0"/>
        <v>828469.679</v>
      </c>
      <c r="Q6" s="2">
        <f t="shared" si="0"/>
        <v>1085341.267</v>
      </c>
      <c r="R6" s="2">
        <f t="shared" si="0"/>
        <v>1345869.2239999999</v>
      </c>
      <c r="S6" s="2">
        <f t="shared" si="0"/>
        <v>1593742.213</v>
      </c>
      <c r="T6" s="2">
        <f t="shared" si="0"/>
        <v>1811454.648</v>
      </c>
      <c r="U6" s="2">
        <f t="shared" si="0"/>
        <v>2082710.4709999999</v>
      </c>
    </row>
    <row r="7" spans="1:21" x14ac:dyDescent="0.2">
      <c r="A7" t="s">
        <v>12</v>
      </c>
      <c r="B7" s="4">
        <f t="shared" ref="B7:J7" si="1">M7</f>
        <v>32.576251709403373</v>
      </c>
      <c r="C7" s="4">
        <f t="shared" si="1"/>
        <v>63.863967758250539</v>
      </c>
      <c r="D7" s="4">
        <f t="shared" si="1"/>
        <v>98.074622109065672</v>
      </c>
      <c r="E7" s="4">
        <f t="shared" si="1"/>
        <v>65.437146463815623</v>
      </c>
      <c r="F7" s="4">
        <f t="shared" si="1"/>
        <v>82.648923980214775</v>
      </c>
      <c r="G7" s="4">
        <f t="shared" si="1"/>
        <v>97.075159679504551</v>
      </c>
      <c r="H7" s="4">
        <f t="shared" si="1"/>
        <v>78.376922511331642</v>
      </c>
      <c r="I7" s="4">
        <f t="shared" si="1"/>
        <v>85.595884980201802</v>
      </c>
      <c r="J7" s="4">
        <f t="shared" si="1"/>
        <v>96.913277965432485</v>
      </c>
      <c r="K7" s="4"/>
      <c r="L7" s="3"/>
      <c r="M7" s="3">
        <f t="shared" ref="M7:U7" si="2">+M6/M5*100</f>
        <v>32.576251709403373</v>
      </c>
      <c r="N7" s="3">
        <f t="shared" si="2"/>
        <v>63.863967758250539</v>
      </c>
      <c r="O7" s="3">
        <f t="shared" si="2"/>
        <v>98.074622109065672</v>
      </c>
      <c r="P7" s="3">
        <f t="shared" si="2"/>
        <v>65.437146463815623</v>
      </c>
      <c r="Q7" s="3">
        <f t="shared" si="2"/>
        <v>82.648923980214775</v>
      </c>
      <c r="R7" s="3">
        <f t="shared" si="2"/>
        <v>97.075159679504551</v>
      </c>
      <c r="S7" s="3">
        <f t="shared" si="2"/>
        <v>78.376922511331642</v>
      </c>
      <c r="T7" s="3">
        <f t="shared" si="2"/>
        <v>85.595884980201802</v>
      </c>
      <c r="U7" s="3">
        <f t="shared" si="2"/>
        <v>96.913277965432485</v>
      </c>
    </row>
    <row r="19" spans="16:16" x14ac:dyDescent="0.2">
      <c r="P19" s="2"/>
    </row>
  </sheetData>
  <phoneticPr fontId="20" type="noConversion"/>
  <printOptions horizontalCentered="1"/>
  <pageMargins left="0.25" right="0.25" top="1" bottom="0.47" header="0.5" footer="0.5"/>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Joyce Marasigan</cp:lastModifiedBy>
  <cp:lastPrinted>2018-10-09T07:53:51Z</cp:lastPrinted>
  <dcterms:created xsi:type="dcterms:W3CDTF">2014-06-18T02:22:11Z</dcterms:created>
  <dcterms:modified xsi:type="dcterms:W3CDTF">2018-11-12T08:51:33Z</dcterms:modified>
</cp:coreProperties>
</file>