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marasigan\Desktop\CPD\ACTUAL DISBURSEMENT (BANK)\bank reports\2018\WEBSITE\For website\"/>
    </mc:Choice>
  </mc:AlternateContent>
  <bookViews>
    <workbookView xWindow="240" yWindow="75" windowWidth="20955" windowHeight="10740" activeTab="1"/>
  </bookViews>
  <sheets>
    <sheet name="Department" sheetId="7" r:id="rId1"/>
    <sheet name="Agency" sheetId="8" r:id="rId2"/>
    <sheet name="Graph" sheetId="6" r:id="rId3"/>
  </sheets>
  <definedNames>
    <definedName name="_xlnm.Print_Area" localSheetId="1">Agency!$A$1:$J$288</definedName>
    <definedName name="_xlnm.Print_Area" localSheetId="0">Department!$A$1:$T$66</definedName>
    <definedName name="_xlnm.Print_Area" localSheetId="2">Graph!$A$9:$N$51</definedName>
    <definedName name="_xlnm.Print_Titles" localSheetId="1">Agency!$1:$8</definedName>
    <definedName name="Z_149BABA1_3CBB_4AB5_8307_CDFFE2416884_.wvu.PrintArea" localSheetId="1" hidden="1">Agency!$A$1:$H$286</definedName>
    <definedName name="Z_149BABA1_3CBB_4AB5_8307_CDFFE2416884_.wvu.PrintTitles" localSheetId="1" hidden="1">Agency!$1:$8</definedName>
    <definedName name="Z_149BABA1_3CBB_4AB5_8307_CDFFE2416884_.wvu.Rows" localSheetId="1" hidden="1">Agency!$130:$130,Agency!$272:$272,Agency!#REF!,Agency!$276:$278</definedName>
    <definedName name="Z_32FD75DB_C2F2_4294_8471_7CD68BDD134B_.wvu.Rows" localSheetId="1" hidden="1">Agency!#REF!,Agency!#REF!,Agency!#REF!,Agency!#REF!,Agency!#REF!,Agency!#REF!,Agency!#REF!,Agency!#REF!,Agency!#REF!,Agency!#REF!,Agency!#REF!,Agency!#REF!,Agency!#REF!,Agency!#REF!,Agency!#REF!</definedName>
    <definedName name="Z_63CE5467_86C0_4816_A6C7_6C3632652BD9_.wvu.PrintArea" localSheetId="1" hidden="1">Agency!$A$1:$J$287</definedName>
    <definedName name="Z_63CE5467_86C0_4816_A6C7_6C3632652BD9_.wvu.PrintTitles" localSheetId="1" hidden="1">Agency!$1:$8</definedName>
    <definedName name="Z_63CE5467_86C0_4816_A6C7_6C3632652BD9_.wvu.Rows" localSheetId="1" hidden="1">Agency!$131:$131,Agency!$272:$272,Agency!#REF!,Agency!$276:$278</definedName>
    <definedName name="Z_92A72121_270A_4D07_961C_15515D7CE906_.wvu.Cols" localSheetId="1" hidden="1">Agency!#REF!,Agency!#REF!,Agency!#REF!,Agency!#REF!,Agency!#REF!</definedName>
    <definedName name="Z_92A72121_270A_4D07_961C_15515D7CE906_.wvu.PrintArea" localSheetId="1" hidden="1">Agency!#REF!</definedName>
    <definedName name="Z_92A72121_270A_4D07_961C_15515D7CE906_.wvu.PrintTitles" localSheetId="1" hidden="1">Agency!#REF!</definedName>
    <definedName name="Z_92A72121_270A_4D07_961C_15515D7CE906_.wvu.Rows" localSheetId="1" hidden="1">Agency!#REF!,Agency!#REF!,Agency!#REF!,Agency!#REF!,Agency!#REF!,Agency!#REF!,Agency!#REF!,Agency!#REF!,Agency!#REF!,Agency!#REF!,Agency!#REF!,Agency!#REF!,Agency!#REF!,Agency!#REF!,Agency!#REF!,Agency!#REF!,Agency!#REF!,Agency!#REF!</definedName>
    <definedName name="Z_A36966C3_2B91_49EA_8368_0F103F951C33_.wvu.Cols" localSheetId="1" hidden="1">Agency!#REF!,Agency!#REF!,Agency!#REF!,Agency!#REF!</definedName>
    <definedName name="Z_A36966C3_2B91_49EA_8368_0F103F951C33_.wvu.PrintArea" localSheetId="1" hidden="1">Agency!#REF!</definedName>
    <definedName name="Z_A36966C3_2B91_49EA_8368_0F103F951C33_.wvu.PrintTitles" localSheetId="1" hidden="1">Agency!#REF!</definedName>
    <definedName name="Z_A36966C3_2B91_49EA_8368_0F103F951C33_.wvu.Rows" localSheetId="1" hidden="1">Agency!#REF!,Agency!#REF!,Agency!#REF!,Agency!#REF!,Agency!#REF!,Agency!#REF!,Agency!#REF!,Agency!#REF!,Agency!#REF!,Agency!#REF!,Agency!#REF!,Agency!#REF!,Agency!#REF!,Agency!#REF!,Agency!#REF!,Agency!#REF!,Agency!#REF!</definedName>
    <definedName name="Z_E72949E6_F470_4685_A8B8_FC40C2B684D5_.wvu.PrintArea" localSheetId="1" hidden="1">Agency!$A$1:$H$286</definedName>
    <definedName name="Z_E72949E6_F470_4685_A8B8_FC40C2B684D5_.wvu.PrintTitles" localSheetId="1" hidden="1">Agency!$1:$8</definedName>
    <definedName name="Z_E72949E6_F470_4685_A8B8_FC40C2B684D5_.wvu.Rows" localSheetId="1" hidden="1">Agency!$130:$130,Agency!$272:$272,Agency!#REF!,Agency!$276:$278</definedName>
  </definedNames>
  <calcPr calcId="152511"/>
</workbook>
</file>

<file path=xl/calcChain.xml><?xml version="1.0" encoding="utf-8"?>
<calcChain xmlns="http://schemas.openxmlformats.org/spreadsheetml/2006/main">
  <c r="F275" i="8" l="1"/>
  <c r="E275" i="8"/>
  <c r="B275" i="8"/>
  <c r="I273" i="8" l="1"/>
  <c r="G273" i="8"/>
  <c r="J273" i="8" s="1"/>
  <c r="D275" i="8"/>
  <c r="G260" i="8"/>
  <c r="J260" i="8" s="1"/>
  <c r="C254" i="8"/>
  <c r="F254" i="8"/>
  <c r="D254" i="8"/>
  <c r="G255" i="8"/>
  <c r="J255" i="8" s="1"/>
  <c r="G252" i="8"/>
  <c r="J252" i="8" s="1"/>
  <c r="I251" i="8"/>
  <c r="G251" i="8"/>
  <c r="J251" i="8" s="1"/>
  <c r="C247" i="8"/>
  <c r="G248" i="8"/>
  <c r="J248" i="8" s="1"/>
  <c r="G245" i="8"/>
  <c r="J245" i="8" s="1"/>
  <c r="I243" i="8"/>
  <c r="G243" i="8"/>
  <c r="J243" i="8" s="1"/>
  <c r="G239" i="8"/>
  <c r="J239" i="8" s="1"/>
  <c r="G238" i="8"/>
  <c r="J238" i="8" s="1"/>
  <c r="G235" i="8"/>
  <c r="J235" i="8" s="1"/>
  <c r="I234" i="8"/>
  <c r="G234" i="8"/>
  <c r="J234" i="8" s="1"/>
  <c r="G231" i="8"/>
  <c r="J231" i="8" s="1"/>
  <c r="G230" i="8"/>
  <c r="J230" i="8" s="1"/>
  <c r="G227" i="8"/>
  <c r="J227" i="8" s="1"/>
  <c r="I226" i="8"/>
  <c r="G226" i="8"/>
  <c r="J226" i="8" s="1"/>
  <c r="G223" i="8"/>
  <c r="J223" i="8" s="1"/>
  <c r="G222" i="8"/>
  <c r="J222" i="8" s="1"/>
  <c r="D220" i="8"/>
  <c r="D202" i="8" s="1"/>
  <c r="C220" i="8"/>
  <c r="G217" i="8"/>
  <c r="J217" i="8" s="1"/>
  <c r="G216" i="8"/>
  <c r="J216" i="8" s="1"/>
  <c r="G213" i="8"/>
  <c r="J213" i="8" s="1"/>
  <c r="I212" i="8"/>
  <c r="G212" i="8"/>
  <c r="J212" i="8" s="1"/>
  <c r="G209" i="8"/>
  <c r="J209" i="8" s="1"/>
  <c r="G208" i="8"/>
  <c r="J208" i="8" s="1"/>
  <c r="G205" i="8"/>
  <c r="J205" i="8" s="1"/>
  <c r="G204" i="8"/>
  <c r="J204" i="8" s="1"/>
  <c r="G197" i="8"/>
  <c r="J197" i="8" s="1"/>
  <c r="D193" i="8"/>
  <c r="C193" i="8"/>
  <c r="F193" i="8"/>
  <c r="B193" i="8"/>
  <c r="G190" i="8"/>
  <c r="J190" i="8" s="1"/>
  <c r="C185" i="8"/>
  <c r="F185" i="8"/>
  <c r="G186" i="8"/>
  <c r="G183" i="8"/>
  <c r="J183" i="8" s="1"/>
  <c r="G179" i="8"/>
  <c r="J179" i="8" s="1"/>
  <c r="D176" i="8"/>
  <c r="C176" i="8"/>
  <c r="G172" i="8"/>
  <c r="J172" i="8" s="1"/>
  <c r="D169" i="8"/>
  <c r="C169" i="8"/>
  <c r="C164" i="8"/>
  <c r="F164" i="8"/>
  <c r="G165" i="8"/>
  <c r="G162" i="8"/>
  <c r="J162" i="8" s="1"/>
  <c r="C157" i="8"/>
  <c r="F157" i="8"/>
  <c r="G158" i="8"/>
  <c r="G155" i="8"/>
  <c r="J155" i="8" s="1"/>
  <c r="G151" i="8"/>
  <c r="J151" i="8" s="1"/>
  <c r="G147" i="8"/>
  <c r="J147" i="8" s="1"/>
  <c r="G143" i="8"/>
  <c r="J143" i="8" s="1"/>
  <c r="G139" i="8"/>
  <c r="J139" i="8" s="1"/>
  <c r="D136" i="8"/>
  <c r="C136" i="8"/>
  <c r="D127" i="8"/>
  <c r="C127" i="8"/>
  <c r="F127" i="8"/>
  <c r="B127" i="8"/>
  <c r="C124" i="8"/>
  <c r="F124" i="8"/>
  <c r="F119" i="8" s="1"/>
  <c r="D124" i="8"/>
  <c r="D119" i="8" s="1"/>
  <c r="D118" i="8" s="1"/>
  <c r="G125" i="8"/>
  <c r="J125" i="8" s="1"/>
  <c r="G123" i="8"/>
  <c r="J123" i="8" s="1"/>
  <c r="G116" i="8"/>
  <c r="J116" i="8" s="1"/>
  <c r="G114" i="8"/>
  <c r="J114" i="8" s="1"/>
  <c r="G112" i="8"/>
  <c r="J112" i="8" s="1"/>
  <c r="G110" i="8"/>
  <c r="J110" i="8" s="1"/>
  <c r="F107" i="8"/>
  <c r="D107" i="8"/>
  <c r="C107" i="8"/>
  <c r="G105" i="8"/>
  <c r="J105" i="8" s="1"/>
  <c r="I105" i="8"/>
  <c r="G103" i="8"/>
  <c r="J103" i="8" s="1"/>
  <c r="I103" i="8"/>
  <c r="G101" i="8"/>
  <c r="J101" i="8" s="1"/>
  <c r="I101" i="8"/>
  <c r="G99" i="8"/>
  <c r="J99" i="8" s="1"/>
  <c r="I99" i="8"/>
  <c r="G97" i="8"/>
  <c r="J97" i="8" s="1"/>
  <c r="I97" i="8"/>
  <c r="C95" i="8"/>
  <c r="F95" i="8"/>
  <c r="D95" i="8"/>
  <c r="B95" i="8"/>
  <c r="G90" i="8"/>
  <c r="J90" i="8" s="1"/>
  <c r="D86" i="8"/>
  <c r="C86" i="8"/>
  <c r="F86" i="8"/>
  <c r="B86" i="8"/>
  <c r="G83" i="8"/>
  <c r="J83" i="8" s="1"/>
  <c r="D80" i="8"/>
  <c r="C80" i="8"/>
  <c r="F80" i="8"/>
  <c r="B80" i="8"/>
  <c r="F75" i="8"/>
  <c r="G77" i="8"/>
  <c r="J77" i="8" s="1"/>
  <c r="D75" i="8"/>
  <c r="B75" i="8"/>
  <c r="C69" i="8"/>
  <c r="F69" i="8"/>
  <c r="G70" i="8"/>
  <c r="G67" i="8"/>
  <c r="J67" i="8" s="1"/>
  <c r="G63" i="8"/>
  <c r="J63" i="8" s="1"/>
  <c r="F57" i="8"/>
  <c r="G59" i="8"/>
  <c r="J59" i="8" s="1"/>
  <c r="D57" i="8"/>
  <c r="G52" i="8"/>
  <c r="J52" i="8" s="1"/>
  <c r="D49" i="8"/>
  <c r="C49" i="8"/>
  <c r="G43" i="8"/>
  <c r="J43" i="8" s="1"/>
  <c r="F37" i="8"/>
  <c r="G39" i="8"/>
  <c r="J39" i="8" s="1"/>
  <c r="D37" i="8"/>
  <c r="F33" i="8"/>
  <c r="D33" i="8"/>
  <c r="C33" i="8"/>
  <c r="G29" i="8"/>
  <c r="J29" i="8" s="1"/>
  <c r="F23" i="8"/>
  <c r="G25" i="8"/>
  <c r="J25" i="8" s="1"/>
  <c r="D23" i="8"/>
  <c r="G15" i="8"/>
  <c r="J15" i="8" s="1"/>
  <c r="C10" i="8"/>
  <c r="F10" i="8"/>
  <c r="G11" i="8"/>
  <c r="F118" i="8" l="1"/>
  <c r="H234" i="8"/>
  <c r="H273" i="8"/>
  <c r="H251" i="8"/>
  <c r="H226" i="8"/>
  <c r="H243" i="8"/>
  <c r="H212" i="8"/>
  <c r="E124" i="8"/>
  <c r="I26" i="8"/>
  <c r="G26" i="8"/>
  <c r="J26" i="8" s="1"/>
  <c r="G28" i="8"/>
  <c r="J28" i="8" s="1"/>
  <c r="I28" i="8"/>
  <c r="I30" i="8"/>
  <c r="G30" i="8"/>
  <c r="J30" i="8" s="1"/>
  <c r="I40" i="8"/>
  <c r="G40" i="8"/>
  <c r="J40" i="8" s="1"/>
  <c r="G42" i="8"/>
  <c r="J42" i="8" s="1"/>
  <c r="I42" i="8"/>
  <c r="I45" i="8"/>
  <c r="G45" i="8"/>
  <c r="J45" i="8" s="1"/>
  <c r="I60" i="8"/>
  <c r="G60" i="8"/>
  <c r="J60" i="8" s="1"/>
  <c r="G62" i="8"/>
  <c r="J62" i="8" s="1"/>
  <c r="I62" i="8"/>
  <c r="I64" i="8"/>
  <c r="G64" i="8"/>
  <c r="J64" i="8" s="1"/>
  <c r="G66" i="8"/>
  <c r="J66" i="8" s="1"/>
  <c r="I66" i="8"/>
  <c r="G73" i="8"/>
  <c r="J73" i="8" s="1"/>
  <c r="I73" i="8"/>
  <c r="I78" i="8"/>
  <c r="G78" i="8"/>
  <c r="J78" i="8" s="1"/>
  <c r="I84" i="8"/>
  <c r="G84" i="8"/>
  <c r="J84" i="8" s="1"/>
  <c r="G89" i="8"/>
  <c r="J89" i="8" s="1"/>
  <c r="I89" i="8"/>
  <c r="I91" i="8"/>
  <c r="G91" i="8"/>
  <c r="J91" i="8" s="1"/>
  <c r="G93" i="8"/>
  <c r="J93" i="8" s="1"/>
  <c r="I93" i="8"/>
  <c r="G14" i="8"/>
  <c r="J14" i="8" s="1"/>
  <c r="I14" i="8"/>
  <c r="I17" i="8"/>
  <c r="G17" i="8"/>
  <c r="J17" i="8" s="1"/>
  <c r="G21" i="8"/>
  <c r="J21" i="8" s="1"/>
  <c r="I21" i="8"/>
  <c r="G35" i="8"/>
  <c r="J35" i="8" s="1"/>
  <c r="I35" i="8"/>
  <c r="G51" i="8"/>
  <c r="J51" i="8" s="1"/>
  <c r="I51" i="8"/>
  <c r="I53" i="8"/>
  <c r="G53" i="8"/>
  <c r="J53" i="8" s="1"/>
  <c r="G55" i="8"/>
  <c r="J55" i="8" s="1"/>
  <c r="I55" i="8"/>
  <c r="J11" i="8"/>
  <c r="I31" i="8"/>
  <c r="B33" i="8"/>
  <c r="I47" i="8"/>
  <c r="B49" i="8"/>
  <c r="I54" i="8"/>
  <c r="J70" i="8"/>
  <c r="H89" i="8"/>
  <c r="G108" i="8"/>
  <c r="E107" i="8"/>
  <c r="I109" i="8"/>
  <c r="G109" i="8"/>
  <c r="J109" i="8" s="1"/>
  <c r="I111" i="8"/>
  <c r="G111" i="8"/>
  <c r="J111" i="8" s="1"/>
  <c r="I113" i="8"/>
  <c r="G113" i="8"/>
  <c r="J113" i="8" s="1"/>
  <c r="I115" i="8"/>
  <c r="G115" i="8"/>
  <c r="J115" i="8" s="1"/>
  <c r="G138" i="8"/>
  <c r="J138" i="8" s="1"/>
  <c r="I138" i="8"/>
  <c r="I140" i="8"/>
  <c r="G140" i="8"/>
  <c r="J140" i="8" s="1"/>
  <c r="G142" i="8"/>
  <c r="J142" i="8" s="1"/>
  <c r="I142" i="8"/>
  <c r="I144" i="8"/>
  <c r="G144" i="8"/>
  <c r="J144" i="8" s="1"/>
  <c r="G146" i="8"/>
  <c r="J146" i="8" s="1"/>
  <c r="I146" i="8"/>
  <c r="I148" i="8"/>
  <c r="G148" i="8"/>
  <c r="J148" i="8" s="1"/>
  <c r="G150" i="8"/>
  <c r="J150" i="8" s="1"/>
  <c r="I150" i="8"/>
  <c r="I152" i="8"/>
  <c r="G152" i="8"/>
  <c r="J152" i="8" s="1"/>
  <c r="G154" i="8"/>
  <c r="J154" i="8" s="1"/>
  <c r="I154" i="8"/>
  <c r="G161" i="8"/>
  <c r="J161" i="8" s="1"/>
  <c r="I161" i="8"/>
  <c r="G178" i="8"/>
  <c r="J178" i="8" s="1"/>
  <c r="I178" i="8"/>
  <c r="I180" i="8"/>
  <c r="G180" i="8"/>
  <c r="J180" i="8" s="1"/>
  <c r="G182" i="8"/>
  <c r="J182" i="8" s="1"/>
  <c r="I182" i="8"/>
  <c r="G189" i="8"/>
  <c r="J189" i="8" s="1"/>
  <c r="I189" i="8"/>
  <c r="I191" i="8"/>
  <c r="G191" i="8"/>
  <c r="J191" i="8" s="1"/>
  <c r="G196" i="8"/>
  <c r="J196" i="8" s="1"/>
  <c r="I196" i="8"/>
  <c r="I198" i="8"/>
  <c r="G198" i="8"/>
  <c r="J198" i="8" s="1"/>
  <c r="G200" i="8"/>
  <c r="J200" i="8" s="1"/>
  <c r="I200" i="8"/>
  <c r="I210" i="8"/>
  <c r="G210" i="8"/>
  <c r="J210" i="8" s="1"/>
  <c r="I218" i="8"/>
  <c r="G218" i="8"/>
  <c r="J218" i="8" s="1"/>
  <c r="I224" i="8"/>
  <c r="G224" i="8"/>
  <c r="J224" i="8" s="1"/>
  <c r="I232" i="8"/>
  <c r="G232" i="8"/>
  <c r="J232" i="8" s="1"/>
  <c r="I240" i="8"/>
  <c r="G240" i="8"/>
  <c r="J240" i="8" s="1"/>
  <c r="I11" i="8"/>
  <c r="B10" i="8"/>
  <c r="D10" i="8"/>
  <c r="H11" i="8"/>
  <c r="G13" i="8"/>
  <c r="J13" i="8" s="1"/>
  <c r="I15" i="8"/>
  <c r="H15" i="8"/>
  <c r="G19" i="8"/>
  <c r="J19" i="8" s="1"/>
  <c r="B23" i="8"/>
  <c r="C23" i="8"/>
  <c r="I25" i="8"/>
  <c r="H25" i="8"/>
  <c r="G27" i="8"/>
  <c r="J27" i="8" s="1"/>
  <c r="I29" i="8"/>
  <c r="H29" i="8"/>
  <c r="G31" i="8"/>
  <c r="J31" i="8" s="1"/>
  <c r="B37" i="8"/>
  <c r="C37" i="8"/>
  <c r="I39" i="8"/>
  <c r="H39" i="8"/>
  <c r="G41" i="8"/>
  <c r="J41" i="8" s="1"/>
  <c r="I43" i="8"/>
  <c r="H43" i="8"/>
  <c r="G47" i="8"/>
  <c r="J47" i="8" s="1"/>
  <c r="F49" i="8"/>
  <c r="I52" i="8"/>
  <c r="H52" i="8"/>
  <c r="H53" i="8"/>
  <c r="G54" i="8"/>
  <c r="J54" i="8" s="1"/>
  <c r="B57" i="8"/>
  <c r="C57" i="8"/>
  <c r="I59" i="8"/>
  <c r="H59" i="8"/>
  <c r="H60" i="8"/>
  <c r="G61" i="8"/>
  <c r="J61" i="8" s="1"/>
  <c r="I63" i="8"/>
  <c r="H63" i="8"/>
  <c r="H64" i="8"/>
  <c r="G65" i="8"/>
  <c r="J65" i="8" s="1"/>
  <c r="I67" i="8"/>
  <c r="H67" i="8"/>
  <c r="I70" i="8"/>
  <c r="B69" i="8"/>
  <c r="D69" i="8"/>
  <c r="H70" i="8"/>
  <c r="G72" i="8"/>
  <c r="J72" i="8" s="1"/>
  <c r="C75" i="8"/>
  <c r="I77" i="8"/>
  <c r="H77" i="8"/>
  <c r="G82" i="8"/>
  <c r="H82" i="8" s="1"/>
  <c r="I83" i="8"/>
  <c r="H83" i="8"/>
  <c r="G88" i="8"/>
  <c r="J88" i="8" s="1"/>
  <c r="I90" i="8"/>
  <c r="H90" i="8"/>
  <c r="G92" i="8"/>
  <c r="J92" i="8" s="1"/>
  <c r="I98" i="8"/>
  <c r="G98" i="8"/>
  <c r="J98" i="8" s="1"/>
  <c r="I100" i="8"/>
  <c r="G100" i="8"/>
  <c r="J100" i="8" s="1"/>
  <c r="I102" i="8"/>
  <c r="G102" i="8"/>
  <c r="J102" i="8" s="1"/>
  <c r="I104" i="8"/>
  <c r="G104" i="8"/>
  <c r="J104" i="8" s="1"/>
  <c r="I108" i="8"/>
  <c r="I110" i="8"/>
  <c r="I112" i="8"/>
  <c r="I114" i="8"/>
  <c r="I116" i="8"/>
  <c r="G122" i="8"/>
  <c r="J122" i="8" s="1"/>
  <c r="I122" i="8"/>
  <c r="G130" i="8"/>
  <c r="J130" i="8" s="1"/>
  <c r="I130" i="8"/>
  <c r="I132" i="8"/>
  <c r="I131" i="8" s="1"/>
  <c r="G132" i="8"/>
  <c r="H132" i="8" s="1"/>
  <c r="H131" i="8" s="1"/>
  <c r="G171" i="8"/>
  <c r="J171" i="8" s="1"/>
  <c r="I171" i="8"/>
  <c r="I173" i="8"/>
  <c r="G173" i="8"/>
  <c r="J173" i="8" s="1"/>
  <c r="I206" i="8"/>
  <c r="G206" i="8"/>
  <c r="J206" i="8" s="1"/>
  <c r="I214" i="8"/>
  <c r="G214" i="8"/>
  <c r="J214" i="8" s="1"/>
  <c r="I228" i="8"/>
  <c r="G228" i="8"/>
  <c r="J228" i="8" s="1"/>
  <c r="I236" i="8"/>
  <c r="G236" i="8"/>
  <c r="J236" i="8" s="1"/>
  <c r="I262" i="8"/>
  <c r="G262" i="8"/>
  <c r="J262" i="8" s="1"/>
  <c r="H97" i="8"/>
  <c r="H99" i="8"/>
  <c r="H101" i="8"/>
  <c r="H103" i="8"/>
  <c r="H105" i="8"/>
  <c r="H108" i="8"/>
  <c r="H110" i="8"/>
  <c r="H112" i="8"/>
  <c r="H114" i="8"/>
  <c r="H116" i="8"/>
  <c r="C119" i="8"/>
  <c r="C118" i="8" s="1"/>
  <c r="I137" i="8"/>
  <c r="B136" i="8"/>
  <c r="H142" i="8"/>
  <c r="H150" i="8"/>
  <c r="J158" i="8"/>
  <c r="J165" i="8"/>
  <c r="B169" i="8"/>
  <c r="B176" i="8"/>
  <c r="H178" i="8"/>
  <c r="J186" i="8"/>
  <c r="I195" i="8"/>
  <c r="B220" i="8"/>
  <c r="I229" i="8"/>
  <c r="I237" i="8"/>
  <c r="B107" i="8"/>
  <c r="G121" i="8"/>
  <c r="J121" i="8" s="1"/>
  <c r="I123" i="8"/>
  <c r="H123" i="8"/>
  <c r="I125" i="8"/>
  <c r="B124" i="8"/>
  <c r="H125" i="8"/>
  <c r="G129" i="8"/>
  <c r="J129" i="8" s="1"/>
  <c r="G134" i="8"/>
  <c r="J134" i="8" s="1"/>
  <c r="F136" i="8"/>
  <c r="I139" i="8"/>
  <c r="H139" i="8"/>
  <c r="G141" i="8"/>
  <c r="J141" i="8" s="1"/>
  <c r="I143" i="8"/>
  <c r="H143" i="8"/>
  <c r="G145" i="8"/>
  <c r="J145" i="8" s="1"/>
  <c r="I147" i="8"/>
  <c r="H147" i="8"/>
  <c r="G149" i="8"/>
  <c r="J149" i="8" s="1"/>
  <c r="I151" i="8"/>
  <c r="H151" i="8"/>
  <c r="G153" i="8"/>
  <c r="J153" i="8" s="1"/>
  <c r="I155" i="8"/>
  <c r="H155" i="8"/>
  <c r="I158" i="8"/>
  <c r="B157" i="8"/>
  <c r="D157" i="8"/>
  <c r="H158" i="8"/>
  <c r="G160" i="8"/>
  <c r="J160" i="8" s="1"/>
  <c r="I162" i="8"/>
  <c r="H162" i="8"/>
  <c r="I165" i="8"/>
  <c r="B164" i="8"/>
  <c r="D164" i="8"/>
  <c r="H165" i="8"/>
  <c r="G167" i="8"/>
  <c r="J167" i="8" s="1"/>
  <c r="F169" i="8"/>
  <c r="I172" i="8"/>
  <c r="H172" i="8"/>
  <c r="G174" i="8"/>
  <c r="J174" i="8" s="1"/>
  <c r="F176" i="8"/>
  <c r="I179" i="8"/>
  <c r="H179" i="8"/>
  <c r="G181" i="8"/>
  <c r="J181" i="8" s="1"/>
  <c r="I183" i="8"/>
  <c r="H183" i="8"/>
  <c r="I186" i="8"/>
  <c r="B185" i="8"/>
  <c r="D185" i="8"/>
  <c r="H186" i="8"/>
  <c r="G188" i="8"/>
  <c r="J188" i="8" s="1"/>
  <c r="I190" i="8"/>
  <c r="H190" i="8"/>
  <c r="G195" i="8"/>
  <c r="J195" i="8" s="1"/>
  <c r="I197" i="8"/>
  <c r="H197" i="8"/>
  <c r="G199" i="8"/>
  <c r="J199" i="8" s="1"/>
  <c r="B202" i="8"/>
  <c r="C202" i="8"/>
  <c r="I204" i="8"/>
  <c r="H204" i="8"/>
  <c r="H208" i="8"/>
  <c r="I208" i="8"/>
  <c r="H216" i="8"/>
  <c r="I216" i="8"/>
  <c r="H222" i="8"/>
  <c r="I222" i="8"/>
  <c r="H230" i="8"/>
  <c r="I230" i="8"/>
  <c r="H238" i="8"/>
  <c r="I238" i="8"/>
  <c r="F247" i="8"/>
  <c r="I205" i="8"/>
  <c r="H205" i="8"/>
  <c r="H206" i="8"/>
  <c r="G207" i="8"/>
  <c r="J207" i="8" s="1"/>
  <c r="I209" i="8"/>
  <c r="H209" i="8"/>
  <c r="G211" i="8"/>
  <c r="J211" i="8" s="1"/>
  <c r="I213" i="8"/>
  <c r="H213" i="8"/>
  <c r="H214" i="8"/>
  <c r="G215" i="8"/>
  <c r="J215" i="8" s="1"/>
  <c r="I217" i="8"/>
  <c r="H217" i="8"/>
  <c r="G219" i="8"/>
  <c r="J219" i="8" s="1"/>
  <c r="F220" i="8"/>
  <c r="F202" i="8" s="1"/>
  <c r="I223" i="8"/>
  <c r="H223" i="8"/>
  <c r="G225" i="8"/>
  <c r="J225" i="8" s="1"/>
  <c r="I227" i="8"/>
  <c r="H227" i="8"/>
  <c r="G229" i="8"/>
  <c r="J229" i="8" s="1"/>
  <c r="I231" i="8"/>
  <c r="H231" i="8"/>
  <c r="G233" i="8"/>
  <c r="J233" i="8" s="1"/>
  <c r="I235" i="8"/>
  <c r="H235" i="8"/>
  <c r="G237" i="8"/>
  <c r="J237" i="8" s="1"/>
  <c r="I239" i="8"/>
  <c r="H239" i="8"/>
  <c r="G241" i="8"/>
  <c r="J241" i="8" s="1"/>
  <c r="I245" i="8"/>
  <c r="H245" i="8"/>
  <c r="I248" i="8"/>
  <c r="B247" i="8"/>
  <c r="D247" i="8"/>
  <c r="H248" i="8"/>
  <c r="G250" i="8"/>
  <c r="J250" i="8" s="1"/>
  <c r="I252" i="8"/>
  <c r="H252" i="8"/>
  <c r="I255" i="8"/>
  <c r="B254" i="8"/>
  <c r="H255" i="8"/>
  <c r="G258" i="8"/>
  <c r="J258" i="8" s="1"/>
  <c r="I272" i="8"/>
  <c r="I260" i="8"/>
  <c r="H260" i="8"/>
  <c r="G264" i="8"/>
  <c r="J264" i="8" s="1"/>
  <c r="C275" i="8"/>
  <c r="H51" i="8" l="1"/>
  <c r="H55" i="8"/>
  <c r="H207" i="8"/>
  <c r="H218" i="8"/>
  <c r="H210" i="8"/>
  <c r="H219" i="8"/>
  <c r="H198" i="8"/>
  <c r="H191" i="8"/>
  <c r="H171" i="8"/>
  <c r="H130" i="8"/>
  <c r="H21" i="8"/>
  <c r="H262" i="8"/>
  <c r="H196" i="8"/>
  <c r="H189" i="8"/>
  <c r="H182" i="8"/>
  <c r="H161" i="8"/>
  <c r="H154" i="8"/>
  <c r="H146" i="8"/>
  <c r="H138" i="8"/>
  <c r="H93" i="8"/>
  <c r="H73" i="8"/>
  <c r="H62" i="8"/>
  <c r="H35" i="8"/>
  <c r="H14" i="8"/>
  <c r="H240" i="8"/>
  <c r="H236" i="8"/>
  <c r="H232" i="8"/>
  <c r="H228" i="8"/>
  <c r="H224" i="8"/>
  <c r="H173" i="8"/>
  <c r="H115" i="8"/>
  <c r="H113" i="8"/>
  <c r="H111" i="8"/>
  <c r="H109" i="8"/>
  <c r="H84" i="8"/>
  <c r="H45" i="8"/>
  <c r="H40" i="8"/>
  <c r="H30" i="8"/>
  <c r="H26" i="8"/>
  <c r="H264" i="8"/>
  <c r="H250" i="8"/>
  <c r="H241" i="8"/>
  <c r="H225" i="8"/>
  <c r="H233" i="8"/>
  <c r="H211" i="8"/>
  <c r="H215" i="8"/>
  <c r="H199" i="8"/>
  <c r="F266" i="8"/>
  <c r="F277" i="8" s="1"/>
  <c r="F279" i="8" s="1"/>
  <c r="H122" i="8"/>
  <c r="C266" i="8"/>
  <c r="H41" i="8"/>
  <c r="H27" i="8"/>
  <c r="G269" i="8"/>
  <c r="C277" i="8"/>
  <c r="C279" i="8" s="1"/>
  <c r="I271" i="8"/>
  <c r="G221" i="8"/>
  <c r="E220" i="8"/>
  <c r="I258" i="8"/>
  <c r="E202" i="8"/>
  <c r="G203" i="8"/>
  <c r="I203" i="8"/>
  <c r="I124" i="8"/>
  <c r="B119" i="8"/>
  <c r="B118" i="8" s="1"/>
  <c r="B266" i="8" s="1"/>
  <c r="B277" i="8" s="1"/>
  <c r="B279" i="8" s="1"/>
  <c r="I269" i="8"/>
  <c r="I249" i="8"/>
  <c r="G249" i="8"/>
  <c r="E247" i="8"/>
  <c r="I188" i="8"/>
  <c r="H181" i="8"/>
  <c r="H174" i="8"/>
  <c r="H167" i="8"/>
  <c r="I166" i="8"/>
  <c r="G166" i="8"/>
  <c r="E164" i="8"/>
  <c r="I160" i="8"/>
  <c r="H153" i="8"/>
  <c r="I149" i="8"/>
  <c r="H145" i="8"/>
  <c r="I141" i="8"/>
  <c r="I134" i="8"/>
  <c r="H129" i="8"/>
  <c r="E127" i="8"/>
  <c r="I128" i="8"/>
  <c r="G128" i="8"/>
  <c r="I121" i="8"/>
  <c r="E75" i="8"/>
  <c r="G76" i="8"/>
  <c r="I76" i="8"/>
  <c r="I75" i="8" s="1"/>
  <c r="E57" i="8"/>
  <c r="G58" i="8"/>
  <c r="I58" i="8"/>
  <c r="G50" i="8"/>
  <c r="E49" i="8"/>
  <c r="G34" i="8"/>
  <c r="E33" i="8"/>
  <c r="H104" i="8"/>
  <c r="H100" i="8"/>
  <c r="H92" i="8"/>
  <c r="I88" i="8"/>
  <c r="E80" i="8"/>
  <c r="I81" i="8"/>
  <c r="G81" i="8"/>
  <c r="I72" i="8"/>
  <c r="H65" i="8"/>
  <c r="I61" i="8"/>
  <c r="I50" i="8"/>
  <c r="I49" i="8" s="1"/>
  <c r="I34" i="8"/>
  <c r="I33" i="8" s="1"/>
  <c r="H19" i="8"/>
  <c r="I13" i="8"/>
  <c r="G272" i="8"/>
  <c r="I264" i="8"/>
  <c r="H258" i="8"/>
  <c r="I250" i="8"/>
  <c r="I241" i="8"/>
  <c r="I233" i="8"/>
  <c r="I225" i="8"/>
  <c r="I219" i="8"/>
  <c r="I211" i="8"/>
  <c r="H180" i="8"/>
  <c r="G177" i="8"/>
  <c r="E176" i="8"/>
  <c r="G170" i="8"/>
  <c r="E169" i="8"/>
  <c r="H152" i="8"/>
  <c r="H148" i="8"/>
  <c r="H144" i="8"/>
  <c r="H140" i="8"/>
  <c r="G137" i="8"/>
  <c r="E136" i="8"/>
  <c r="I256" i="8"/>
  <c r="I254" i="8" s="1"/>
  <c r="G256" i="8"/>
  <c r="E254" i="8"/>
  <c r="H237" i="8"/>
  <c r="H229" i="8"/>
  <c r="I221" i="8"/>
  <c r="I220" i="8" s="1"/>
  <c r="I215" i="8"/>
  <c r="I207" i="8"/>
  <c r="H200" i="8"/>
  <c r="I199" i="8"/>
  <c r="H195" i="8"/>
  <c r="E193" i="8"/>
  <c r="I194" i="8"/>
  <c r="G194" i="8"/>
  <c r="H188" i="8"/>
  <c r="I187" i="8"/>
  <c r="G187" i="8"/>
  <c r="E185" i="8"/>
  <c r="I181" i="8"/>
  <c r="I177" i="8"/>
  <c r="I174" i="8"/>
  <c r="I170" i="8"/>
  <c r="I167" i="8"/>
  <c r="I164" i="8" s="1"/>
  <c r="H160" i="8"/>
  <c r="I159" i="8"/>
  <c r="G159" i="8"/>
  <c r="E157" i="8"/>
  <c r="I153" i="8"/>
  <c r="H149" i="8"/>
  <c r="I145" i="8"/>
  <c r="H141" i="8"/>
  <c r="H134" i="8"/>
  <c r="I129" i="8"/>
  <c r="I126" i="8"/>
  <c r="G126" i="8"/>
  <c r="G124" i="8" s="1"/>
  <c r="H124" i="8" s="1"/>
  <c r="H121" i="8"/>
  <c r="E119" i="8"/>
  <c r="I120" i="8"/>
  <c r="G120" i="8"/>
  <c r="E95" i="8"/>
  <c r="I96" i="8"/>
  <c r="I95" i="8" s="1"/>
  <c r="G96" i="8"/>
  <c r="J132" i="8"/>
  <c r="J131" i="8" s="1"/>
  <c r="G131" i="8"/>
  <c r="I107" i="8"/>
  <c r="H91" i="8"/>
  <c r="H78" i="8"/>
  <c r="E37" i="8"/>
  <c r="G38" i="8"/>
  <c r="I38" i="8"/>
  <c r="E23" i="8"/>
  <c r="G24" i="8"/>
  <c r="I24" i="8"/>
  <c r="H17" i="8"/>
  <c r="D266" i="8"/>
  <c r="D277" i="8" s="1"/>
  <c r="D279" i="8" s="1"/>
  <c r="J108" i="8"/>
  <c r="G107" i="8"/>
  <c r="J107" i="8" s="1"/>
  <c r="H102" i="8"/>
  <c r="H98" i="8"/>
  <c r="I92" i="8"/>
  <c r="H88" i="8"/>
  <c r="E86" i="8"/>
  <c r="I87" i="8"/>
  <c r="G87" i="8"/>
  <c r="I82" i="8"/>
  <c r="H72" i="8"/>
  <c r="I71" i="8"/>
  <c r="G71" i="8"/>
  <c r="E69" i="8"/>
  <c r="H66" i="8"/>
  <c r="I65" i="8"/>
  <c r="H61" i="8"/>
  <c r="H54" i="8"/>
  <c r="H47" i="8"/>
  <c r="H42" i="8"/>
  <c r="I41" i="8"/>
  <c r="H31" i="8"/>
  <c r="H28" i="8"/>
  <c r="I27" i="8"/>
  <c r="I19" i="8"/>
  <c r="H13" i="8"/>
  <c r="I12" i="8"/>
  <c r="I10" i="8" s="1"/>
  <c r="G12" i="8"/>
  <c r="E10" i="8"/>
  <c r="I119" i="8" l="1"/>
  <c r="I275" i="8"/>
  <c r="H107" i="8"/>
  <c r="I69" i="8"/>
  <c r="I157" i="8"/>
  <c r="J124" i="8"/>
  <c r="I86" i="8"/>
  <c r="I169" i="8"/>
  <c r="I176" i="8"/>
  <c r="I185" i="8"/>
  <c r="I136" i="8"/>
  <c r="I247" i="8"/>
  <c r="I37" i="8"/>
  <c r="J12" i="8"/>
  <c r="G10" i="8"/>
  <c r="H12" i="8"/>
  <c r="H10" i="8" s="1"/>
  <c r="J24" i="8"/>
  <c r="G23" i="8"/>
  <c r="J23" i="8" s="1"/>
  <c r="H24" i="8"/>
  <c r="H23" i="8" s="1"/>
  <c r="J159" i="8"/>
  <c r="G157" i="8"/>
  <c r="J157" i="8" s="1"/>
  <c r="H159" i="8"/>
  <c r="H157" i="8" s="1"/>
  <c r="J194" i="8"/>
  <c r="G193" i="8"/>
  <c r="J193" i="8" s="1"/>
  <c r="H194" i="8"/>
  <c r="H193" i="8" s="1"/>
  <c r="J256" i="8"/>
  <c r="G254" i="8"/>
  <c r="J254" i="8" s="1"/>
  <c r="H256" i="8"/>
  <c r="H254" i="8" s="1"/>
  <c r="J272" i="8"/>
  <c r="G271" i="8"/>
  <c r="J271" i="8" s="1"/>
  <c r="H272" i="8"/>
  <c r="H271" i="8" s="1"/>
  <c r="J81" i="8"/>
  <c r="G80" i="8"/>
  <c r="J80" i="8" s="1"/>
  <c r="H81" i="8"/>
  <c r="H80" i="8" s="1"/>
  <c r="J34" i="8"/>
  <c r="G33" i="8"/>
  <c r="J33" i="8" s="1"/>
  <c r="H34" i="8"/>
  <c r="H33" i="8" s="1"/>
  <c r="J50" i="8"/>
  <c r="G49" i="8"/>
  <c r="J49" i="8" s="1"/>
  <c r="H50" i="8"/>
  <c r="H49" i="8" s="1"/>
  <c r="J58" i="8"/>
  <c r="G57" i="8"/>
  <c r="J57" i="8" s="1"/>
  <c r="H58" i="8"/>
  <c r="H57" i="8" s="1"/>
  <c r="J76" i="8"/>
  <c r="G75" i="8"/>
  <c r="J75" i="8" s="1"/>
  <c r="H76" i="8"/>
  <c r="H75" i="8" s="1"/>
  <c r="J128" i="8"/>
  <c r="G127" i="8"/>
  <c r="J127" i="8" s="1"/>
  <c r="H128" i="8"/>
  <c r="H127" i="8" s="1"/>
  <c r="J166" i="8"/>
  <c r="H166" i="8"/>
  <c r="H164" i="8" s="1"/>
  <c r="G164" i="8"/>
  <c r="J164" i="8" s="1"/>
  <c r="J203" i="8"/>
  <c r="H203" i="8"/>
  <c r="J221" i="8"/>
  <c r="G220" i="8"/>
  <c r="J220" i="8" s="1"/>
  <c r="H221" i="8"/>
  <c r="H220" i="8" s="1"/>
  <c r="J269" i="8"/>
  <c r="H269" i="8"/>
  <c r="H275" i="8" s="1"/>
  <c r="J71" i="8"/>
  <c r="H71" i="8"/>
  <c r="H69" i="8" s="1"/>
  <c r="G69" i="8"/>
  <c r="J69" i="8" s="1"/>
  <c r="J87" i="8"/>
  <c r="G86" i="8"/>
  <c r="J86" i="8" s="1"/>
  <c r="H87" i="8"/>
  <c r="H86" i="8" s="1"/>
  <c r="I23" i="8"/>
  <c r="J38" i="8"/>
  <c r="G37" i="8"/>
  <c r="J37" i="8" s="1"/>
  <c r="H38" i="8"/>
  <c r="H37" i="8" s="1"/>
  <c r="J96" i="8"/>
  <c r="G95" i="8"/>
  <c r="J95" i="8" s="1"/>
  <c r="H96" i="8"/>
  <c r="H95" i="8" s="1"/>
  <c r="J120" i="8"/>
  <c r="G119" i="8"/>
  <c r="H120" i="8"/>
  <c r="H119" i="8" s="1"/>
  <c r="E118" i="8"/>
  <c r="E266" i="8" s="1"/>
  <c r="E277" i="8" s="1"/>
  <c r="E279" i="8" s="1"/>
  <c r="J126" i="8"/>
  <c r="H126" i="8"/>
  <c r="J187" i="8"/>
  <c r="G185" i="8"/>
  <c r="J185" i="8" s="1"/>
  <c r="H187" i="8"/>
  <c r="H185" i="8" s="1"/>
  <c r="I193" i="8"/>
  <c r="J137" i="8"/>
  <c r="G136" i="8"/>
  <c r="J136" i="8" s="1"/>
  <c r="H137" i="8"/>
  <c r="H136" i="8" s="1"/>
  <c r="J170" i="8"/>
  <c r="G169" i="8"/>
  <c r="J169" i="8" s="1"/>
  <c r="H170" i="8"/>
  <c r="H169" i="8" s="1"/>
  <c r="J177" i="8"/>
  <c r="G176" i="8"/>
  <c r="J176" i="8" s="1"/>
  <c r="H177" i="8"/>
  <c r="H176" i="8" s="1"/>
  <c r="I80" i="8"/>
  <c r="I57" i="8"/>
  <c r="I127" i="8"/>
  <c r="J249" i="8"/>
  <c r="G247" i="8"/>
  <c r="J247" i="8" s="1"/>
  <c r="H249" i="8"/>
  <c r="H247" i="8" s="1"/>
  <c r="I202" i="8"/>
  <c r="I118" i="8" l="1"/>
  <c r="I266" i="8" s="1"/>
  <c r="I277" i="8" s="1"/>
  <c r="I279" i="8" s="1"/>
  <c r="G275" i="8"/>
  <c r="H118" i="8"/>
  <c r="J275" i="8"/>
  <c r="H202" i="8"/>
  <c r="J119" i="8"/>
  <c r="G118" i="8"/>
  <c r="J118" i="8" s="1"/>
  <c r="J10" i="8"/>
  <c r="G202" i="8"/>
  <c r="J202" i="8" s="1"/>
  <c r="H266" i="8" l="1"/>
  <c r="H277" i="8" s="1"/>
  <c r="H279" i="8" s="1"/>
  <c r="G266" i="8"/>
  <c r="J266" i="8" l="1"/>
  <c r="G277" i="8"/>
  <c r="G279" i="8" s="1"/>
  <c r="J277" i="8" l="1"/>
  <c r="J279" i="8"/>
  <c r="P53" i="7" l="1"/>
  <c r="P52" i="7"/>
  <c r="P50" i="7"/>
  <c r="P13" i="7"/>
  <c r="P14" i="7"/>
  <c r="P15" i="7"/>
  <c r="P16" i="7"/>
  <c r="P17" i="7"/>
  <c r="P18" i="7"/>
  <c r="P19" i="7"/>
  <c r="P20" i="7"/>
  <c r="P21" i="7"/>
  <c r="P22" i="7"/>
  <c r="P23" i="7"/>
  <c r="P24" i="7"/>
  <c r="P25" i="7"/>
  <c r="P26" i="7"/>
  <c r="P27" i="7"/>
  <c r="P28" i="7"/>
  <c r="P29" i="7"/>
  <c r="P30" i="7"/>
  <c r="P31" i="7"/>
  <c r="P32" i="7"/>
  <c r="P33" i="7"/>
  <c r="P34" i="7"/>
  <c r="P35" i="7"/>
  <c r="P36" i="7"/>
  <c r="P37" i="7"/>
  <c r="P38" i="7"/>
  <c r="P39" i="7"/>
  <c r="P40" i="7"/>
  <c r="P41" i="7"/>
  <c r="P42" i="7"/>
  <c r="P43" i="7"/>
  <c r="P44" i="7"/>
  <c r="P45" i="7"/>
  <c r="P46" i="7"/>
  <c r="P12" i="7"/>
  <c r="M53" i="7"/>
  <c r="M52" i="7"/>
  <c r="R52" i="7"/>
  <c r="O52" i="7"/>
  <c r="O50" i="7"/>
  <c r="M50" i="7"/>
  <c r="K48" i="7"/>
  <c r="J48" i="7"/>
  <c r="I48" i="7"/>
  <c r="H48" i="7"/>
  <c r="F48" i="7"/>
  <c r="E48" i="7"/>
  <c r="D48" i="7"/>
  <c r="C48" i="7"/>
  <c r="M46" i="7"/>
  <c r="R46" i="7"/>
  <c r="O46" i="7"/>
  <c r="O45" i="7"/>
  <c r="M45" i="7"/>
  <c r="M44" i="7"/>
  <c r="R44" i="7"/>
  <c r="O44" i="7"/>
  <c r="M43" i="7"/>
  <c r="Q42" i="7"/>
  <c r="N42" i="7"/>
  <c r="Q41" i="7"/>
  <c r="S41" i="7"/>
  <c r="N40" i="7"/>
  <c r="Q39" i="7"/>
  <c r="N39" i="7"/>
  <c r="S39" i="7"/>
  <c r="Q38" i="7"/>
  <c r="N38" i="7"/>
  <c r="Q37" i="7"/>
  <c r="S37" i="7"/>
  <c r="Q36" i="7"/>
  <c r="N36" i="7"/>
  <c r="Q35" i="7"/>
  <c r="N35" i="7"/>
  <c r="S35" i="7"/>
  <c r="Q34" i="7"/>
  <c r="N34" i="7"/>
  <c r="Q33" i="7"/>
  <c r="S33" i="7"/>
  <c r="Q32" i="7"/>
  <c r="N32" i="7"/>
  <c r="Q31" i="7"/>
  <c r="S31" i="7"/>
  <c r="Q30" i="7"/>
  <c r="N30" i="7"/>
  <c r="Q29" i="7"/>
  <c r="S29" i="7"/>
  <c r="Q28" i="7"/>
  <c r="N28" i="7"/>
  <c r="Q27" i="7"/>
  <c r="S27" i="7"/>
  <c r="Q26" i="7"/>
  <c r="N26" i="7"/>
  <c r="Q25" i="7"/>
  <c r="S25" i="7"/>
  <c r="Q24" i="7"/>
  <c r="N24" i="7"/>
  <c r="Q23" i="7"/>
  <c r="S23" i="7"/>
  <c r="Q22" i="7"/>
  <c r="N22" i="7"/>
  <c r="Q21" i="7"/>
  <c r="S21" i="7"/>
  <c r="Q20" i="7"/>
  <c r="N20" i="7"/>
  <c r="Q19" i="7"/>
  <c r="S19" i="7"/>
  <c r="Q18" i="7"/>
  <c r="N18" i="7"/>
  <c r="Q17" i="7"/>
  <c r="S17" i="7"/>
  <c r="Q16" i="7"/>
  <c r="N16" i="7"/>
  <c r="Q15" i="7"/>
  <c r="S15" i="7"/>
  <c r="Q14" i="7"/>
  <c r="N14" i="7"/>
  <c r="Q13" i="7"/>
  <c r="S13" i="7"/>
  <c r="Q12" i="7"/>
  <c r="N12" i="7"/>
  <c r="K10" i="7"/>
  <c r="J10" i="7"/>
  <c r="I10" i="7"/>
  <c r="H10" i="7"/>
  <c r="E10" i="7"/>
  <c r="C10" i="7"/>
  <c r="J8" i="7" l="1"/>
  <c r="I8" i="7"/>
  <c r="O48" i="7"/>
  <c r="Q10" i="7"/>
  <c r="S10" i="7"/>
  <c r="C8" i="7"/>
  <c r="E8" i="7"/>
  <c r="L12" i="7"/>
  <c r="S12" i="7"/>
  <c r="N13" i="7"/>
  <c r="L14" i="7"/>
  <c r="S14" i="7"/>
  <c r="N15" i="7"/>
  <c r="L16" i="7"/>
  <c r="S16" i="7"/>
  <c r="N17" i="7"/>
  <c r="L18" i="7"/>
  <c r="S18" i="7"/>
  <c r="N19" i="7"/>
  <c r="L20" i="7"/>
  <c r="S20" i="7"/>
  <c r="N21" i="7"/>
  <c r="L22" i="7"/>
  <c r="S22" i="7"/>
  <c r="N23" i="7"/>
  <c r="L24" i="7"/>
  <c r="S24" i="7"/>
  <c r="N25" i="7"/>
  <c r="L26" i="7"/>
  <c r="S26" i="7"/>
  <c r="N27" i="7"/>
  <c r="L28" i="7"/>
  <c r="S28" i="7"/>
  <c r="N29" i="7"/>
  <c r="L30" i="7"/>
  <c r="S30" i="7"/>
  <c r="N31" i="7"/>
  <c r="L34" i="7"/>
  <c r="S34" i="7"/>
  <c r="L38" i="7"/>
  <c r="S38" i="7"/>
  <c r="H8" i="7"/>
  <c r="S8" i="7"/>
  <c r="D10" i="7"/>
  <c r="D8" i="7" s="1"/>
  <c r="F10" i="7"/>
  <c r="F8" i="7" s="1"/>
  <c r="R10" i="7"/>
  <c r="L13" i="7"/>
  <c r="L15" i="7"/>
  <c r="L17" i="7"/>
  <c r="L19" i="7"/>
  <c r="L21" i="7"/>
  <c r="L23" i="7"/>
  <c r="L25" i="7"/>
  <c r="L27" i="7"/>
  <c r="L29" i="7"/>
  <c r="L31" i="7"/>
  <c r="L32" i="7"/>
  <c r="S32" i="7"/>
  <c r="N33" i="7"/>
  <c r="L36" i="7"/>
  <c r="S36" i="7"/>
  <c r="N37" i="7"/>
  <c r="Q40" i="7"/>
  <c r="S40" i="7"/>
  <c r="L40" i="7"/>
  <c r="N41" i="7"/>
  <c r="L42" i="7"/>
  <c r="S42" i="7"/>
  <c r="N43" i="7"/>
  <c r="R43" i="7"/>
  <c r="R48" i="7"/>
  <c r="G53" i="7"/>
  <c r="R53" i="7"/>
  <c r="K8" i="7"/>
  <c r="G12" i="7"/>
  <c r="M12" i="7"/>
  <c r="O12" i="7"/>
  <c r="R12" i="7"/>
  <c r="G13" i="7"/>
  <c r="M13" i="7"/>
  <c r="O13" i="7"/>
  <c r="R13" i="7"/>
  <c r="G14" i="7"/>
  <c r="M14" i="7"/>
  <c r="O14" i="7"/>
  <c r="R14" i="7"/>
  <c r="G15" i="7"/>
  <c r="M15" i="7"/>
  <c r="O15" i="7"/>
  <c r="R15" i="7"/>
  <c r="G16" i="7"/>
  <c r="M16" i="7"/>
  <c r="O16" i="7"/>
  <c r="R16" i="7"/>
  <c r="G17" i="7"/>
  <c r="M17" i="7"/>
  <c r="O17" i="7"/>
  <c r="R17" i="7"/>
  <c r="G18" i="7"/>
  <c r="M18" i="7"/>
  <c r="O18" i="7"/>
  <c r="R18" i="7"/>
  <c r="G19" i="7"/>
  <c r="M19" i="7"/>
  <c r="O19" i="7"/>
  <c r="R19" i="7"/>
  <c r="G20" i="7"/>
  <c r="M20" i="7"/>
  <c r="O20" i="7"/>
  <c r="R20" i="7"/>
  <c r="G21" i="7"/>
  <c r="M21" i="7"/>
  <c r="O21" i="7"/>
  <c r="R21" i="7"/>
  <c r="G22" i="7"/>
  <c r="M22" i="7"/>
  <c r="O22" i="7"/>
  <c r="R22" i="7"/>
  <c r="G23" i="7"/>
  <c r="M23" i="7"/>
  <c r="O23" i="7"/>
  <c r="R23" i="7"/>
  <c r="G24" i="7"/>
  <c r="M24" i="7"/>
  <c r="O24" i="7"/>
  <c r="R24" i="7"/>
  <c r="G25" i="7"/>
  <c r="M25" i="7"/>
  <c r="O25" i="7"/>
  <c r="R25" i="7"/>
  <c r="G26" i="7"/>
  <c r="M26" i="7"/>
  <c r="O26" i="7"/>
  <c r="R26" i="7"/>
  <c r="G27" i="7"/>
  <c r="M27" i="7"/>
  <c r="O27" i="7"/>
  <c r="R27" i="7"/>
  <c r="G28" i="7"/>
  <c r="M28" i="7"/>
  <c r="O28" i="7"/>
  <c r="R28" i="7"/>
  <c r="G29" i="7"/>
  <c r="M29" i="7"/>
  <c r="O29" i="7"/>
  <c r="R29" i="7"/>
  <c r="G30" i="7"/>
  <c r="M30" i="7"/>
  <c r="O30" i="7"/>
  <c r="R30" i="7"/>
  <c r="G31" i="7"/>
  <c r="M31" i="7"/>
  <c r="O31" i="7"/>
  <c r="R31" i="7"/>
  <c r="L33" i="7"/>
  <c r="L35" i="7"/>
  <c r="L37" i="7"/>
  <c r="L39" i="7"/>
  <c r="L41" i="7"/>
  <c r="Q43" i="7"/>
  <c r="S43" i="7"/>
  <c r="L43" i="7"/>
  <c r="G45" i="7"/>
  <c r="R45" i="7"/>
  <c r="M48" i="7"/>
  <c r="G50" i="7"/>
  <c r="R50" i="7"/>
  <c r="O53" i="7"/>
  <c r="G32" i="7"/>
  <c r="M32" i="7"/>
  <c r="O32" i="7"/>
  <c r="R32" i="7"/>
  <c r="G33" i="7"/>
  <c r="M33" i="7"/>
  <c r="O33" i="7"/>
  <c r="R33" i="7"/>
  <c r="G34" i="7"/>
  <c r="M34" i="7"/>
  <c r="O34" i="7"/>
  <c r="R34" i="7"/>
  <c r="G35" i="7"/>
  <c r="M35" i="7"/>
  <c r="O35" i="7"/>
  <c r="R35" i="7"/>
  <c r="G36" i="7"/>
  <c r="M36" i="7"/>
  <c r="O36" i="7"/>
  <c r="R36" i="7"/>
  <c r="G37" i="7"/>
  <c r="M37" i="7"/>
  <c r="O37" i="7"/>
  <c r="R37" i="7"/>
  <c r="G38" i="7"/>
  <c r="M38" i="7"/>
  <c r="O38" i="7"/>
  <c r="R38" i="7"/>
  <c r="G39" i="7"/>
  <c r="M39" i="7"/>
  <c r="O39" i="7"/>
  <c r="R39" i="7"/>
  <c r="G40" i="7"/>
  <c r="M40" i="7"/>
  <c r="O40" i="7"/>
  <c r="R40" i="7"/>
  <c r="G41" i="7"/>
  <c r="M41" i="7"/>
  <c r="O41" i="7"/>
  <c r="R41" i="7"/>
  <c r="G42" i="7"/>
  <c r="M42" i="7"/>
  <c r="O42" i="7"/>
  <c r="R42" i="7"/>
  <c r="G43" i="7"/>
  <c r="O43" i="7"/>
  <c r="G44" i="7"/>
  <c r="G46" i="7"/>
  <c r="Q48" i="7"/>
  <c r="S48" i="7"/>
  <c r="G52" i="7"/>
  <c r="L44" i="7"/>
  <c r="N44" i="7"/>
  <c r="Q44" i="7"/>
  <c r="S44" i="7"/>
  <c r="L45" i="7"/>
  <c r="N45" i="7"/>
  <c r="Q45" i="7"/>
  <c r="S45" i="7"/>
  <c r="L46" i="7"/>
  <c r="N46" i="7"/>
  <c r="Q46" i="7"/>
  <c r="S46" i="7"/>
  <c r="L50" i="7"/>
  <c r="N50" i="7"/>
  <c r="Q50" i="7"/>
  <c r="S50" i="7"/>
  <c r="L52" i="7"/>
  <c r="N52" i="7"/>
  <c r="Q52" i="7"/>
  <c r="S52" i="7"/>
  <c r="L53" i="7"/>
  <c r="N53" i="7"/>
  <c r="Q53" i="7"/>
  <c r="S53" i="7"/>
  <c r="N48" i="7" l="1"/>
  <c r="N10" i="7"/>
  <c r="T52" i="7"/>
  <c r="T46" i="7"/>
  <c r="T44" i="7"/>
  <c r="T43" i="7"/>
  <c r="T41" i="7"/>
  <c r="T37" i="7"/>
  <c r="T33" i="7"/>
  <c r="O10" i="7"/>
  <c r="O8" i="7" s="1"/>
  <c r="G10" i="7"/>
  <c r="T40" i="7"/>
  <c r="T32" i="7"/>
  <c r="T29" i="7"/>
  <c r="T25" i="7"/>
  <c r="T21" i="7"/>
  <c r="T17" i="7"/>
  <c r="T13" i="7"/>
  <c r="Q8" i="7"/>
  <c r="T28" i="7"/>
  <c r="T24" i="7"/>
  <c r="T20" i="7"/>
  <c r="T16" i="7"/>
  <c r="T12" i="7"/>
  <c r="L10" i="7"/>
  <c r="T53" i="7"/>
  <c r="T50" i="7"/>
  <c r="L48" i="7"/>
  <c r="T45" i="7"/>
  <c r="G48" i="7"/>
  <c r="T39" i="7"/>
  <c r="T35" i="7"/>
  <c r="M10" i="7"/>
  <c r="M8" i="7" s="1"/>
  <c r="T42" i="7"/>
  <c r="T36" i="7"/>
  <c r="T31" i="7"/>
  <c r="T27" i="7"/>
  <c r="T23" i="7"/>
  <c r="T19" i="7"/>
  <c r="T15" i="7"/>
  <c r="R8" i="7"/>
  <c r="T38" i="7"/>
  <c r="T34" i="7"/>
  <c r="T30" i="7"/>
  <c r="T26" i="7"/>
  <c r="T22" i="7"/>
  <c r="T18" i="7"/>
  <c r="T14" i="7"/>
  <c r="P48" i="7" l="1"/>
  <c r="T48" i="7"/>
  <c r="G8" i="7"/>
  <c r="N8" i="7"/>
  <c r="P10" i="7"/>
  <c r="P8" i="7" s="1"/>
  <c r="T10" i="7"/>
  <c r="L8" i="7"/>
  <c r="T8" i="7" l="1"/>
  <c r="N6" i="6" l="1"/>
  <c r="O6" i="6" s="1"/>
  <c r="P6" i="6" s="1"/>
  <c r="N5" i="6"/>
  <c r="O5" i="6" s="1"/>
  <c r="L5" i="6"/>
  <c r="L6" i="6"/>
  <c r="N7" i="6" l="1"/>
  <c r="B7" i="6" s="1"/>
  <c r="P5" i="6"/>
  <c r="Q5" i="6" s="1"/>
  <c r="R5" i="6" s="1"/>
  <c r="S5" i="6" s="1"/>
  <c r="T5" i="6" s="1"/>
  <c r="U5" i="6" s="1"/>
  <c r="V5" i="6" s="1"/>
  <c r="W5" i="6" s="1"/>
  <c r="O7" i="6"/>
  <c r="C7" i="6" s="1"/>
  <c r="Q6" i="6"/>
  <c r="P7" i="6" l="1"/>
  <c r="D7" i="6" s="1"/>
  <c r="Q7" i="6"/>
  <c r="E7" i="6" s="1"/>
  <c r="R6" i="6"/>
  <c r="R7" i="6" l="1"/>
  <c r="F7" i="6" s="1"/>
  <c r="S6" i="6"/>
  <c r="S7" i="6" l="1"/>
  <c r="G7" i="6" s="1"/>
  <c r="T6" i="6"/>
  <c r="T7" i="6" l="1"/>
  <c r="H7" i="6" s="1"/>
  <c r="U6" i="6"/>
  <c r="U7" i="6" l="1"/>
  <c r="I7" i="6" s="1"/>
  <c r="V6" i="6"/>
  <c r="V7" i="6" l="1"/>
  <c r="J7" i="6" s="1"/>
  <c r="W6" i="6"/>
  <c r="W7" i="6" s="1"/>
  <c r="K7" i="6" s="1"/>
</calcChain>
</file>

<file path=xl/sharedStrings.xml><?xml version="1.0" encoding="utf-8"?>
<sst xmlns="http://schemas.openxmlformats.org/spreadsheetml/2006/main" count="366" uniqueCount="328">
  <si>
    <t>All Departments</t>
  </si>
  <si>
    <t>in millions</t>
  </si>
  <si>
    <t>CUMULATIVE</t>
  </si>
  <si>
    <t>JAN</t>
  </si>
  <si>
    <t>FEB</t>
  </si>
  <si>
    <t>MAR</t>
  </si>
  <si>
    <t>APR</t>
  </si>
  <si>
    <t>Monthly NCA Credited</t>
  </si>
  <si>
    <t>Monthly NCA Utilized</t>
  </si>
  <si>
    <t>MAY</t>
  </si>
  <si>
    <t>JUNE</t>
  </si>
  <si>
    <t>JULY</t>
  </si>
  <si>
    <t>NCA UtiIized / NCAs Credited - Cumulative</t>
  </si>
  <si>
    <t>AUGUST</t>
  </si>
  <si>
    <t>SEPTEMBER</t>
  </si>
  <si>
    <t>OCTOBER</t>
  </si>
  <si>
    <t>AS OF OCTOBER</t>
  </si>
  <si>
    <t>NCAs CREDITED VS NCA UTILIZATION, JANUARY-OCTOBER 2018</t>
  </si>
  <si>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</si>
  <si>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AS OF OCTOBER 31, 2018</t>
  </si>
  <si>
    <t>(in thousand pesos)</t>
  </si>
  <si>
    <t>DEPARTMENT</t>
  </si>
  <si>
    <r>
      <t>NCA RELEASES</t>
    </r>
    <r>
      <rPr>
        <vertAlign val="superscript"/>
        <sz val="10"/>
        <rFont val="Arial"/>
        <family val="2"/>
      </rPr>
      <t>/3</t>
    </r>
  </si>
  <si>
    <r>
      <t>NCAs UTILIZED</t>
    </r>
    <r>
      <rPr>
        <vertAlign val="superscript"/>
        <sz val="10"/>
        <rFont val="Arial"/>
        <family val="2"/>
      </rPr>
      <t>/4</t>
    </r>
  </si>
  <si>
    <t xml:space="preserve">UNUSED NCAs </t>
  </si>
  <si>
    <r>
      <t>UTILIZATION RATIO (%)</t>
    </r>
    <r>
      <rPr>
        <vertAlign val="superscript"/>
        <sz val="10"/>
        <rFont val="Arial"/>
        <family val="2"/>
      </rPr>
      <t>/5</t>
    </r>
  </si>
  <si>
    <t>Q1</t>
  </si>
  <si>
    <t>Q2</t>
  </si>
  <si>
    <t>Q3</t>
  </si>
  <si>
    <t>October</t>
  </si>
  <si>
    <t>As of end       October</t>
  </si>
  <si>
    <t>TOTAL</t>
  </si>
  <si>
    <t>DEPARTMENTS</t>
  </si>
  <si>
    <t>Congress of the Philippines</t>
  </si>
  <si>
    <t>Office of the President</t>
  </si>
  <si>
    <t>Office of the Vice-President</t>
  </si>
  <si>
    <t>Department of Agrarian Reform</t>
  </si>
  <si>
    <t>Department of Agriculture</t>
  </si>
  <si>
    <r>
      <t>Department of Budget and Management</t>
    </r>
    <r>
      <rPr>
        <vertAlign val="superscript"/>
        <sz val="10"/>
        <rFont val="Arial"/>
        <family val="2"/>
      </rPr>
      <t>/6</t>
    </r>
  </si>
  <si>
    <t>Department of Education</t>
  </si>
  <si>
    <t>State Universities and Colleges</t>
  </si>
  <si>
    <t>Department of Energy</t>
  </si>
  <si>
    <t>Department of Environment and Natural Resources</t>
  </si>
  <si>
    <t>Department of Finance</t>
  </si>
  <si>
    <t>Department of Foreign Affairs</t>
  </si>
  <si>
    <t>Department of Health</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</si>
  <si>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</si>
  <si>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</si>
  <si>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</si>
  <si>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</si>
  <si>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</si>
  <si>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</si>
  <si>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</si>
  <si>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</si>
  <si>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</si>
  <si>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</si>
  <si>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 xml:space="preserve">Dept. of Transportation </t>
  </si>
  <si>
    <t>National Economic and Development Authority</t>
  </si>
  <si>
    <t>Presidential Communications Operations Office</t>
  </si>
  <si>
    <t>Other Executive Offices</t>
  </si>
  <si>
    <t>Joint Legislative-Executive Councils</t>
  </si>
  <si>
    <t>The Judiciary</t>
  </si>
  <si>
    <t>Civil Service Commission</t>
  </si>
  <si>
    <t>Commission on Audit</t>
  </si>
  <si>
    <t>Commission on Elections</t>
  </si>
  <si>
    <t>Office of the Ombudsman</t>
  </si>
  <si>
    <t>Commission on Human Rights</t>
  </si>
  <si>
    <t>Autonomous Region in Muslim Mindanao</t>
  </si>
  <si>
    <t>OTHERS</t>
  </si>
  <si>
    <t xml:space="preserve">Budgetary Support to Government </t>
  </si>
  <si>
    <r>
      <t xml:space="preserve">     Owned and Controlled Corporations</t>
    </r>
    <r>
      <rPr>
        <vertAlign val="superscript"/>
        <sz val="10"/>
        <rFont val="Arial"/>
        <family val="2"/>
      </rPr>
      <t>/7</t>
    </r>
  </si>
  <si>
    <r>
      <t>Allotment to Local Government Units</t>
    </r>
    <r>
      <rPr>
        <vertAlign val="superscript"/>
        <sz val="10"/>
        <rFont val="Arial"/>
        <family val="2"/>
      </rPr>
      <t>/8</t>
    </r>
  </si>
  <si>
    <t xml:space="preserve">  o.w.  Metropolitan Manila Development Authority
          (Fund 101)</t>
  </si>
  <si>
    <t>/1</t>
  </si>
  <si>
    <t>Source: Report of MDS-Government Servicing Banks as of October 2018</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</si>
  <si>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</si>
  <si>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</si>
  <si>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</si>
  <si>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</si>
  <si>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</si>
  <si>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</si>
  <si>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</si>
  <si>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</si>
  <si>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</si>
  <si>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/7</t>
  </si>
  <si>
    <t>BSGC: Total budget support covered by NCA releases (i.e. subsidy and equity). Details to be coordinated with Bureau of Treasury</t>
  </si>
  <si>
    <t>/8</t>
  </si>
  <si>
    <t>ALGU: inclusive of IRA, special shares for LGUs, MMDA and other transfers to LGUs</t>
  </si>
  <si>
    <t xml:space="preserve">DBM: inclusive of grants </t>
  </si>
  <si>
    <t>STATUS OF NCA UTILIZATION (Net Trust and Working Fund), as of October 31, 2018</t>
  </si>
  <si>
    <t>Based on Report of MDS-Government Servicing Banks</t>
  </si>
  <si>
    <t>In Thousand Pesos</t>
  </si>
  <si>
    <t>PARTICULARS</t>
  </si>
  <si>
    <r>
      <t xml:space="preserve">NCA RELEASES </t>
    </r>
    <r>
      <rPr>
        <b/>
        <vertAlign val="superscript"/>
        <sz val="8.5"/>
        <rFont val="Arial"/>
        <family val="2"/>
      </rPr>
      <t>/1</t>
    </r>
  </si>
  <si>
    <r>
      <t>NCAs UTILIZED</t>
    </r>
    <r>
      <rPr>
        <sz val="10"/>
        <rFont val="Arial"/>
        <family val="2"/>
      </rPr>
      <t xml:space="preserve"> </t>
    </r>
    <r>
      <rPr>
        <vertAlign val="superscript"/>
        <sz val="10"/>
        <rFont val="Arial"/>
        <family val="2"/>
      </rPr>
      <t>/2</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</si>
  <si>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</si>
  <si>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</si>
  <si>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</si>
  <si>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</si>
  <si>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t>ADVICE TO DEBIT ACCOUNT</t>
  </si>
  <si>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</si>
  <si>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</si>
  <si>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</si>
  <si>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</si>
  <si>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</si>
  <si>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</si>
  <si>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</si>
  <si>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</si>
  <si>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</si>
  <si>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</si>
  <si>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</si>
  <si>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</si>
  <si>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</si>
  <si>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</si>
  <si>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</si>
  <si>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NMIS</t>
  </si>
  <si>
    <t xml:space="preserve">   PCC</t>
  </si>
  <si>
    <t xml:space="preserve">   PHILMECH</t>
  </si>
  <si>
    <t xml:space="preserve">   FDA</t>
  </si>
  <si>
    <t xml:space="preserve">   PCAF</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</si>
  <si>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</si>
  <si>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</si>
  <si>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</si>
  <si>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</si>
  <si>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</si>
  <si>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</si>
  <si>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</si>
  <si>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</si>
  <si>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</si>
  <si>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</si>
  <si>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</si>
  <si>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</si>
  <si>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</si>
  <si>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</si>
  <si>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</si>
  <si>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</si>
  <si>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</si>
  <si>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</si>
  <si>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</si>
  <si>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</si>
  <si>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</si>
  <si>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</si>
  <si>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</si>
  <si>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</si>
  <si>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</si>
  <si>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</si>
  <si>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</si>
  <si>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</si>
  <si>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</si>
  <si>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</si>
  <si>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</si>
  <si>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</si>
  <si>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</si>
  <si>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DOH</t>
  </si>
  <si>
    <t xml:space="preserve">  OSEC  </t>
  </si>
  <si>
    <t xml:space="preserve">  POPCOM</t>
  </si>
  <si>
    <t xml:space="preserve">  NNC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</si>
  <si>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</si>
  <si>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</si>
  <si>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</si>
  <si>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</si>
  <si>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</si>
  <si>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</si>
  <si>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</si>
  <si>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</si>
  <si>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</si>
  <si>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</si>
  <si>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</si>
  <si>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</si>
  <si>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</si>
  <si>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</si>
  <si>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</si>
  <si>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</si>
  <si>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</si>
  <si>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</si>
  <si>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</si>
  <si>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</si>
  <si>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</si>
  <si>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</si>
  <si>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</si>
  <si>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</si>
  <si>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</si>
  <si>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</si>
  <si>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</si>
  <si>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OWWA</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</si>
  <si>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</si>
  <si>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</si>
  <si>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</si>
  <si>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</si>
  <si>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</si>
  <si>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</si>
  <si>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</si>
  <si>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</si>
  <si>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</si>
  <si>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</si>
  <si>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</si>
  <si>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</si>
  <si>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</si>
  <si>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</si>
  <si>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</si>
  <si>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</si>
  <si>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</si>
  <si>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</si>
  <si>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</si>
  <si>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</si>
  <si>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</si>
  <si>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</si>
  <si>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</si>
  <si>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</si>
  <si>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</si>
  <si>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</si>
  <si>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</si>
  <si>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</si>
  <si>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</si>
  <si>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PCIEETRD </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</si>
  <si>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</si>
  <si>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</si>
  <si>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</si>
  <si>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</si>
  <si>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</si>
  <si>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</si>
  <si>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</si>
  <si>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</si>
  <si>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</si>
  <si>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</si>
  <si>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</si>
  <si>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JJWC</t>
  </si>
  <si>
    <t>DOT</t>
  </si>
  <si>
    <t xml:space="preserve">    IA</t>
  </si>
  <si>
    <t xml:space="preserve">    NPDC</t>
  </si>
  <si>
    <t xml:space="preserve"> </t>
  </si>
  <si>
    <t>DTI</t>
  </si>
  <si>
    <t xml:space="preserve">    BOI</t>
  </si>
  <si>
    <t xml:space="preserve">    PTTC</t>
  </si>
  <si>
    <t xml:space="preserve">    DCP</t>
  </si>
  <si>
    <t xml:space="preserve">    CIAP</t>
  </si>
  <si>
    <t>DOTr</t>
  </si>
  <si>
    <t xml:space="preserve">    CAB</t>
  </si>
  <si>
    <t xml:space="preserve">    MARINA</t>
  </si>
  <si>
    <t xml:space="preserve">    OTC</t>
  </si>
  <si>
    <t xml:space="preserve">    OTS</t>
  </si>
  <si>
    <t xml:space="preserve">    PCG</t>
  </si>
  <si>
    <t xml:space="preserve">    TRB</t>
  </si>
  <si>
    <t>NEDA</t>
  </si>
  <si>
    <t xml:space="preserve">    ODG</t>
  </si>
  <si>
    <t xml:space="preserve">    PNVSCA</t>
  </si>
  <si>
    <t xml:space="preserve">    PPPCP</t>
  </si>
  <si>
    <t xml:space="preserve">    PSRTI</t>
  </si>
  <si>
    <t xml:space="preserve">    TARIFF</t>
  </si>
  <si>
    <t xml:space="preserve">    PSA</t>
  </si>
  <si>
    <t>PCOO</t>
  </si>
  <si>
    <t xml:space="preserve">    PCOO-Proper</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</si>
  <si>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</si>
  <si>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</si>
  <si>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</si>
  <si>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</si>
  <si>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</si>
  <si>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</si>
  <si>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</si>
  <si>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</si>
  <si>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</si>
  <si>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</si>
  <si>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</si>
  <si>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CDA</t>
  </si>
  <si>
    <t xml:space="preserve">    CFL</t>
  </si>
  <si>
    <t xml:space="preserve">    DDB</t>
  </si>
  <si>
    <t xml:space="preserve">    ERC</t>
  </si>
  <si>
    <t xml:space="preserve">    FPA</t>
  </si>
  <si>
    <t xml:space="preserve">    FDCP</t>
  </si>
  <si>
    <t xml:space="preserve">    GAB</t>
  </si>
  <si>
    <t xml:space="preserve">    GCGOCC</t>
  </si>
  <si>
    <t xml:space="preserve">    HLURB</t>
  </si>
  <si>
    <t xml:space="preserve">    HUDCC</t>
  </si>
  <si>
    <t xml:space="preserve">    MDA</t>
  </si>
  <si>
    <t xml:space="preserve">    MTRCB</t>
  </si>
  <si>
    <t xml:space="preserve">    NAPC</t>
  </si>
  <si>
    <t xml:space="preserve">    NCCA</t>
  </si>
  <si>
    <t xml:space="preserve">     NCCA-Proper</t>
  </si>
  <si>
    <t xml:space="preserve">     NHCP (NHI)</t>
  </si>
  <si>
    <t xml:space="preserve">     NLP</t>
  </si>
  <si>
    <t xml:space="preserve">     NAP (RMAO) </t>
  </si>
  <si>
    <t xml:space="preserve">   NCIP</t>
  </si>
  <si>
    <t xml:space="preserve">   NCMF (OMA)</t>
  </si>
  <si>
    <t xml:space="preserve">   NICA</t>
  </si>
  <si>
    <t xml:space="preserve">   NSC  </t>
  </si>
  <si>
    <t xml:space="preserve">   NYC</t>
  </si>
  <si>
    <t xml:space="preserve">   OPAPP</t>
  </si>
  <si>
    <t xml:space="preserve">   OMB (VRB)</t>
  </si>
  <si>
    <t xml:space="preserve">   PRRC</t>
  </si>
  <si>
    <t xml:space="preserve">   PCW (NCRFW)</t>
  </si>
  <si>
    <t xml:space="preserve">   PDEA</t>
  </si>
  <si>
    <t xml:space="preserve">   PHILRACOM</t>
  </si>
  <si>
    <t xml:space="preserve">   PSC  </t>
  </si>
  <si>
    <t xml:space="preserve">   PCUP</t>
  </si>
  <si>
    <t xml:space="preserve">   PLLO</t>
  </si>
  <si>
    <t xml:space="preserve">   PMS</t>
  </si>
  <si>
    <t xml:space="preserve">   TESDA</t>
  </si>
  <si>
    <t>ARMM</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</si>
  <si>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</si>
  <si>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</si>
  <si>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</si>
  <si>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</si>
  <si>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</si>
  <si>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</si>
  <si>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</si>
  <si>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</si>
  <si>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</si>
  <si>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</si>
  <si>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</si>
  <si>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</si>
  <si>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</si>
  <si>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</si>
  <si>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Sub-Total, Departments</t>
  </si>
  <si>
    <t>Special Purpose Funds (SPFs)</t>
  </si>
  <si>
    <t xml:space="preserve">BSGC   </t>
  </si>
  <si>
    <t>ALGU</t>
  </si>
  <si>
    <t xml:space="preserve">    o.w. MMDA (Fund 101)</t>
  </si>
  <si>
    <t>Sub-Total, SPFs</t>
  </si>
  <si>
    <t xml:space="preserve">     TOTAL (Departments &amp; SPFs)</t>
  </si>
  <si>
    <t>TOTAL (Departments &amp; SPFs)</t>
  </si>
  <si>
    <t>/1 NCA Releases refer to NCAs credited by the Modified Disbursement Scheme (MDS)-Government Servicing Banks (GSBs) to the agencies' MDS sub accounts, inclusive of lapsed NCAs.</t>
  </si>
  <si>
    <t>/2 NCA Utilization refers to agency issuance of checks or Advice to Debit Account (ADA) against the NCAs issued.</t>
  </si>
  <si>
    <t>/3 Cash Disbursement refers to negotiated checks (checks presented for encashment at the banks) and to the ADA credited by the banks to the bank accounts of the agency's creditors/payees</t>
  </si>
  <si>
    <t>/4 Outstanding Checks refer to those checks issued by the agency but not yet encashed at the banks by the creditor/payee.</t>
  </si>
  <si>
    <t>/5 Book Balance refers to the NCAs which remain unutilized or the NCA balances for which no checks/ADA has been charged.</t>
  </si>
  <si>
    <t>/6 Bank Balance refers to the difference between the NCAs credited by the banks to the agency's MDS sub-accounts and the cash disbursement.</t>
  </si>
  <si>
    <t>/7 Amounts presented for Departments/Agencies include transfers from SPFs.</t>
  </si>
  <si>
    <t xml:space="preserve">    LGUs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</si>
</sst>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0_);_(* \(#,##0.0\);_(* &quot;-&quot;??_);_(@_)"/>
    <numFmt numFmtId="165" formatCode="_(* #,##0_);_(* \(#,##0\);_(* &quot;-&quot;??_);_(@_)"/>
  </numFmts>
  <fonts count="40" x14ac:knownFonts="1">
    <font>
      <sz val="10"/>
      <name val="Arial"/>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vertAlign val="superscript"/>
      <sz val="10"/>
      <name val="Arial"/>
      <family val="2"/>
    </font>
    <font>
      <b/>
      <sz val="10"/>
      <name val="Arial"/>
      <family val="2"/>
    </font>
    <font>
      <b/>
      <i/>
      <sz val="10"/>
      <name val="Arial"/>
      <family val="2"/>
    </font>
    <font>
      <i/>
      <sz val="10"/>
      <name val="Arial"/>
      <family val="2"/>
    </font>
    <font>
      <u val="singleAccounting"/>
      <sz val="10"/>
      <name val="Arial"/>
      <family val="2"/>
    </font>
    <font>
      <b/>
      <sz val="9"/>
      <name val="Arial"/>
      <family val="2"/>
    </font>
    <font>
      <sz val="8"/>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b/>
      <i/>
      <sz val="9"/>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indexed="22"/>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s>
  <cellStyleXfs count="4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0" borderId="0"/>
    <xf numFmtId="0" fontId="15"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43" fontId="15" fillId="0" borderId="0" applyFont="0" applyFill="0" applyBorder="0" applyAlignment="0" applyProtection="0"/>
    <xf numFmtId="0" fontId="1" fillId="0" borderId="0"/>
    <xf numFmtId="0" fontId="15" fillId="0" borderId="0"/>
  </cellStyleXfs>
  <cellXfs count="128">
    <xf numFmtId="0" fontId="0" fillId="0" borderId="0" xfId="0"/>
    <xf numFmtId="0" fontId="0" fillId="0" borderId="0" xfId="0" applyAlignment="1">
      <alignment horizontal="center"/>
    </xf>
    <xf numFmtId="41" fontId="0" fillId="0" borderId="0" xfId="0" applyNumberFormat="1"/>
    <xf numFmtId="164" fontId="0" fillId="0" borderId="0" xfId="0" applyNumberFormat="1"/>
    <xf numFmtId="165" fontId="0" fillId="0" borderId="0" xfId="0" applyNumberFormat="1"/>
    <xf numFmtId="0" fontId="15" fillId="0" borderId="0" xfId="0" applyNumberFormat="1" applyFont="1" applyAlignment="1"/>
    <xf numFmtId="0" fontId="15" fillId="0" borderId="0" xfId="0" applyNumberFormat="1" applyFont="1"/>
    <xf numFmtId="0" fontId="15" fillId="0" borderId="0" xfId="0" applyFont="1"/>
    <xf numFmtId="0" fontId="15" fillId="0" borderId="0" xfId="0" applyFont="1" applyAlignment="1">
      <alignment horizontal="center" wrapText="1"/>
    </xf>
    <xf numFmtId="0" fontId="15" fillId="0" borderId="10" xfId="0" applyFont="1" applyBorder="1" applyAlignment="1">
      <alignment horizontal="center" wrapText="1"/>
    </xf>
    <xf numFmtId="0" fontId="15" fillId="0" borderId="0" xfId="0" applyNumberFormat="1" applyFont="1" applyAlignment="1">
      <alignment horizontal="center"/>
    </xf>
    <xf numFmtId="41" fontId="15" fillId="0" borderId="0" xfId="0" applyNumberFormat="1" applyFont="1"/>
    <xf numFmtId="43" fontId="15" fillId="0" borderId="0" xfId="0" applyNumberFormat="1" applyFont="1"/>
    <xf numFmtId="0" fontId="22" fillId="0" borderId="0" xfId="0" applyNumberFormat="1" applyFont="1"/>
    <xf numFmtId="41" fontId="22" fillId="0" borderId="0" xfId="0" applyNumberFormat="1" applyFont="1"/>
    <xf numFmtId="0" fontId="22" fillId="0" borderId="0" xfId="0" applyFont="1"/>
    <xf numFmtId="41" fontId="25" fillId="0" borderId="0" xfId="0" applyNumberFormat="1" applyFont="1"/>
    <xf numFmtId="0" fontId="15" fillId="0" borderId="0" xfId="43" applyNumberFormat="1" applyFont="1"/>
    <xf numFmtId="0" fontId="15" fillId="0" borderId="0" xfId="0" applyNumberFormat="1" applyFont="1" applyFill="1"/>
    <xf numFmtId="0" fontId="15" fillId="0" borderId="0" xfId="0" applyNumberFormat="1" applyFont="1" applyAlignment="1">
      <alignment wrapText="1"/>
    </xf>
    <xf numFmtId="164" fontId="15" fillId="0" borderId="0" xfId="0" applyNumberFormat="1" applyFont="1"/>
    <xf numFmtId="0" fontId="15" fillId="0" borderId="11" xfId="0" applyNumberFormat="1" applyFont="1" applyBorder="1"/>
    <xf numFmtId="41" fontId="15" fillId="0" borderId="11" xfId="0" applyNumberFormat="1" applyFont="1" applyBorder="1"/>
    <xf numFmtId="164" fontId="15" fillId="0" borderId="11" xfId="0" applyNumberFormat="1" applyFont="1" applyBorder="1"/>
    <xf numFmtId="0" fontId="15" fillId="0" borderId="0" xfId="0" applyNumberFormat="1" applyFont="1" applyBorder="1"/>
    <xf numFmtId="41" fontId="15" fillId="0" borderId="0" xfId="0" applyNumberFormat="1" applyFont="1" applyBorder="1"/>
    <xf numFmtId="164" fontId="15" fillId="0" borderId="0" xfId="0" applyNumberFormat="1" applyFont="1" applyBorder="1"/>
    <xf numFmtId="0" fontId="15" fillId="0" borderId="0" xfId="0" applyNumberFormat="1" applyFont="1" applyBorder="1" applyAlignment="1"/>
    <xf numFmtId="0" fontId="15" fillId="0" borderId="0" xfId="0" applyFont="1" applyBorder="1"/>
    <xf numFmtId="165" fontId="23" fillId="0" borderId="0" xfId="0" applyNumberFormat="1" applyFont="1"/>
    <xf numFmtId="165" fontId="24" fillId="0" borderId="0" xfId="0" applyNumberFormat="1" applyFont="1"/>
    <xf numFmtId="165" fontId="15" fillId="0" borderId="0" xfId="0" applyNumberFormat="1" applyFont="1"/>
    <xf numFmtId="0" fontId="26" fillId="24" borderId="0" xfId="0" applyFont="1" applyFill="1" applyAlignment="1"/>
    <xf numFmtId="0" fontId="27" fillId="24" borderId="0" xfId="0" applyFont="1" applyFill="1"/>
    <xf numFmtId="165" fontId="27" fillId="24" borderId="0" xfId="43" applyNumberFormat="1" applyFont="1" applyFill="1" applyBorder="1"/>
    <xf numFmtId="165" fontId="27" fillId="25" borderId="0" xfId="43" applyNumberFormat="1" applyFont="1" applyFill="1" applyBorder="1"/>
    <xf numFmtId="0" fontId="27" fillId="25" borderId="0" xfId="0" applyFont="1" applyFill="1"/>
    <xf numFmtId="0" fontId="27" fillId="0" borderId="0" xfId="0" applyFont="1" applyFill="1"/>
    <xf numFmtId="0" fontId="28" fillId="24" borderId="0" xfId="0" applyFont="1" applyFill="1" applyBorder="1" applyAlignment="1">
      <alignment horizontal="left"/>
    </xf>
    <xf numFmtId="41" fontId="27" fillId="24" borderId="0" xfId="0" applyNumberFormat="1" applyFont="1" applyFill="1" applyBorder="1" applyAlignment="1">
      <alignment horizontal="left"/>
    </xf>
    <xf numFmtId="41" fontId="27" fillId="25" borderId="0" xfId="0" applyNumberFormat="1" applyFont="1" applyFill="1" applyBorder="1" applyAlignment="1">
      <alignment horizontal="left"/>
    </xf>
    <xf numFmtId="0" fontId="27" fillId="25" borderId="0" xfId="0" applyFont="1" applyFill="1" applyBorder="1"/>
    <xf numFmtId="0" fontId="27" fillId="0" borderId="0" xfId="0" applyFont="1" applyFill="1" applyBorder="1"/>
    <xf numFmtId="0" fontId="29" fillId="24" borderId="0" xfId="0" applyFont="1" applyFill="1" applyBorder="1" applyAlignment="1">
      <alignment horizontal="left"/>
    </xf>
    <xf numFmtId="41" fontId="27" fillId="24" borderId="0" xfId="0" applyNumberFormat="1" applyFont="1" applyFill="1"/>
    <xf numFmtId="41" fontId="27" fillId="25" borderId="0" xfId="0" applyNumberFormat="1" applyFont="1" applyFill="1"/>
    <xf numFmtId="0" fontId="29" fillId="24" borderId="0" xfId="0" applyFont="1" applyFill="1" applyBorder="1"/>
    <xf numFmtId="41" fontId="27" fillId="24" borderId="0" xfId="0" applyNumberFormat="1" applyFont="1" applyFill="1" applyBorder="1"/>
    <xf numFmtId="41" fontId="27" fillId="25" borderId="0" xfId="0" applyNumberFormat="1" applyFont="1" applyFill="1" applyBorder="1"/>
    <xf numFmtId="165" fontId="29" fillId="26" borderId="12" xfId="43" applyNumberFormat="1" applyFont="1" applyFill="1" applyBorder="1" applyAlignment="1"/>
    <xf numFmtId="165" fontId="29" fillId="26" borderId="15" xfId="43" applyNumberFormat="1" applyFont="1" applyFill="1" applyBorder="1" applyAlignment="1"/>
    <xf numFmtId="0" fontId="29" fillId="26" borderId="10" xfId="0" applyFont="1" applyFill="1" applyBorder="1" applyAlignment="1">
      <alignment horizontal="center" vertical="center" wrapText="1"/>
    </xf>
    <xf numFmtId="0" fontId="29" fillId="0" borderId="0" xfId="0" applyFont="1" applyAlignment="1">
      <alignment horizontal="center"/>
    </xf>
    <xf numFmtId="165" fontId="27" fillId="0" borderId="0" xfId="43" applyNumberFormat="1" applyFont="1" applyBorder="1"/>
    <xf numFmtId="0" fontId="27" fillId="0" borderId="0" xfId="0" applyFont="1"/>
    <xf numFmtId="0" fontId="29" fillId="0" borderId="0" xfId="0" applyFont="1" applyAlignment="1">
      <alignment horizontal="left"/>
    </xf>
    <xf numFmtId="0" fontId="35" fillId="0" borderId="0" xfId="0" applyFont="1" applyAlignment="1">
      <alignment horizontal="left" indent="1"/>
    </xf>
    <xf numFmtId="165" fontId="36" fillId="0" borderId="11" xfId="43" applyNumberFormat="1" applyFont="1" applyBorder="1" applyAlignment="1">
      <alignment horizontal="right"/>
    </xf>
    <xf numFmtId="165" fontId="37" fillId="0" borderId="0" xfId="43" applyNumberFormat="1" applyFont="1" applyBorder="1" applyAlignment="1"/>
    <xf numFmtId="165" fontId="27" fillId="0" borderId="0" xfId="0" applyNumberFormat="1" applyFont="1"/>
    <xf numFmtId="0" fontId="27" fillId="0" borderId="0" xfId="0" applyFont="1" applyAlignment="1">
      <alignment horizontal="left" indent="1"/>
    </xf>
    <xf numFmtId="165" fontId="36" fillId="0" borderId="0" xfId="43" applyNumberFormat="1" applyFont="1" applyFill="1"/>
    <xf numFmtId="165" fontId="36" fillId="0" borderId="0" xfId="43" applyNumberFormat="1" applyFont="1"/>
    <xf numFmtId="165" fontId="37" fillId="0" borderId="0" xfId="43" applyNumberFormat="1" applyFont="1" applyAlignment="1"/>
    <xf numFmtId="0" fontId="27" fillId="0" borderId="0" xfId="0" applyFont="1" applyAlignment="1" applyProtection="1">
      <alignment horizontal="left" indent="1"/>
      <protection locked="0"/>
    </xf>
    <xf numFmtId="165" fontId="36" fillId="0" borderId="0" xfId="43" applyNumberFormat="1" applyFont="1" applyBorder="1"/>
    <xf numFmtId="165" fontId="36" fillId="0" borderId="0" xfId="43" applyNumberFormat="1" applyFont="1" applyFill="1" applyBorder="1"/>
    <xf numFmtId="165" fontId="36" fillId="0" borderId="11" xfId="43" applyNumberFormat="1" applyFont="1" applyBorder="1"/>
    <xf numFmtId="0" fontId="27" fillId="0" borderId="0" xfId="0" quotePrefix="1" applyFont="1" applyAlignment="1">
      <alignment horizontal="left" indent="1"/>
    </xf>
    <xf numFmtId="0" fontId="38" fillId="0" borderId="0" xfId="0" applyFont="1" applyAlignment="1">
      <alignment horizontal="left" indent="1"/>
    </xf>
    <xf numFmtId="37" fontId="36" fillId="0" borderId="11" xfId="43" applyNumberFormat="1" applyFont="1" applyBorder="1" applyAlignment="1">
      <alignment horizontal="right"/>
    </xf>
    <xf numFmtId="0" fontId="15" fillId="0" borderId="0" xfId="45" applyFont="1" applyFill="1" applyAlignment="1">
      <alignment horizontal="left" indent="2"/>
    </xf>
    <xf numFmtId="0" fontId="35" fillId="0" borderId="0" xfId="0" applyFont="1" applyAlignment="1">
      <alignment horizontal="left"/>
    </xf>
    <xf numFmtId="0" fontId="27" fillId="0" borderId="0" xfId="0" applyFont="1" applyAlignment="1">
      <alignment horizontal="left" wrapText="1" indent="2"/>
    </xf>
    <xf numFmtId="37" fontId="36" fillId="0" borderId="22" xfId="43" applyNumberFormat="1" applyFont="1" applyFill="1" applyBorder="1"/>
    <xf numFmtId="37" fontId="36" fillId="0" borderId="22" xfId="43" applyNumberFormat="1" applyFont="1" applyBorder="1"/>
    <xf numFmtId="0" fontId="27" fillId="0" borderId="0" xfId="0" applyFont="1" applyAlignment="1">
      <alignment horizontal="left" indent="2"/>
    </xf>
    <xf numFmtId="37" fontId="36" fillId="0" borderId="11" xfId="43" applyNumberFormat="1" applyFont="1" applyFill="1" applyBorder="1"/>
    <xf numFmtId="0" fontId="27" fillId="0" borderId="0" xfId="0" applyFont="1" applyAlignment="1">
      <alignment horizontal="left" indent="3"/>
    </xf>
    <xf numFmtId="37" fontId="36" fillId="0" borderId="11" xfId="43" applyNumberFormat="1" applyFont="1" applyBorder="1"/>
    <xf numFmtId="0" fontId="27" fillId="0" borderId="0" xfId="0" applyFont="1" applyAlignment="1">
      <alignment horizontal="left" wrapText="1" indent="3"/>
    </xf>
    <xf numFmtId="165" fontId="36" fillId="0" borderId="11" xfId="43" applyNumberFormat="1" applyFont="1" applyFill="1" applyBorder="1"/>
    <xf numFmtId="37" fontId="37" fillId="0" borderId="0" xfId="43" applyNumberFormat="1" applyFont="1" applyAlignment="1"/>
    <xf numFmtId="0" fontId="27" fillId="0" borderId="0" xfId="0" applyFont="1" applyFill="1" applyAlignment="1">
      <alignment horizontal="left" indent="1"/>
    </xf>
    <xf numFmtId="165" fontId="36" fillId="0" borderId="0" xfId="43" applyNumberFormat="1" applyFont="1" applyBorder="1" applyAlignment="1"/>
    <xf numFmtId="165" fontId="36" fillId="0" borderId="11" xfId="43" applyNumberFormat="1" applyFont="1" applyFill="1" applyBorder="1" applyAlignment="1">
      <alignment horizontal="right" vertical="top"/>
    </xf>
    <xf numFmtId="165" fontId="36" fillId="0" borderId="11" xfId="43" applyNumberFormat="1" applyFont="1" applyBorder="1" applyAlignment="1">
      <alignment horizontal="right" vertical="top"/>
    </xf>
    <xf numFmtId="0" fontId="35" fillId="0" borderId="0" xfId="0" applyFont="1" applyAlignment="1">
      <alignment horizontal="left" vertical="top"/>
    </xf>
    <xf numFmtId="0" fontId="27" fillId="0" borderId="0" xfId="0" applyFont="1" applyAlignment="1"/>
    <xf numFmtId="0" fontId="29" fillId="0" borderId="0" xfId="0" applyFont="1" applyAlignment="1">
      <alignment vertical="top" wrapText="1"/>
    </xf>
    <xf numFmtId="165" fontId="36" fillId="0" borderId="22" xfId="43" applyNumberFormat="1" applyFont="1" applyBorder="1"/>
    <xf numFmtId="165" fontId="37" fillId="0" borderId="11" xfId="43" applyNumberFormat="1" applyFont="1" applyBorder="1" applyAlignment="1"/>
    <xf numFmtId="0" fontId="29" fillId="0" borderId="0" xfId="0" applyFont="1" applyAlignment="1">
      <alignment horizontal="left" indent="1"/>
    </xf>
    <xf numFmtId="165" fontId="37" fillId="0" borderId="0" xfId="43" applyNumberFormat="1" applyFont="1" applyFill="1" applyAlignment="1"/>
    <xf numFmtId="0" fontId="27" fillId="0" borderId="0" xfId="0" applyFont="1" applyAlignment="1">
      <alignment horizontal="left"/>
    </xf>
    <xf numFmtId="165" fontId="36" fillId="0" borderId="22" xfId="43" applyNumberFormat="1" applyFont="1" applyBorder="1" applyAlignment="1">
      <alignment horizontal="right" vertical="top"/>
    </xf>
    <xf numFmtId="0" fontId="29" fillId="0" borderId="0" xfId="0" applyFont="1" applyAlignment="1">
      <alignment horizontal="left" vertical="top"/>
    </xf>
    <xf numFmtId="165" fontId="26" fillId="0" borderId="23" xfId="0" applyNumberFormat="1" applyFont="1" applyBorder="1"/>
    <xf numFmtId="165" fontId="39" fillId="0" borderId="23" xfId="0" applyNumberFormat="1" applyFont="1" applyBorder="1"/>
    <xf numFmtId="0" fontId="27" fillId="0" borderId="0" xfId="0" applyFont="1" applyBorder="1"/>
    <xf numFmtId="0" fontId="27" fillId="0" borderId="0" xfId="0" applyFont="1" applyBorder="1" applyAlignment="1"/>
    <xf numFmtId="0" fontId="38" fillId="0" borderId="0" xfId="0" applyFont="1" applyBorder="1" applyAlignment="1"/>
    <xf numFmtId="0" fontId="38" fillId="0" borderId="0" xfId="0" applyFont="1" applyBorder="1"/>
    <xf numFmtId="165" fontId="29" fillId="26" borderId="17" xfId="43" applyNumberFormat="1" applyFont="1" applyFill="1" applyBorder="1" applyAlignment="1"/>
    <xf numFmtId="165" fontId="29" fillId="26" borderId="11" xfId="43" applyNumberFormat="1" applyFont="1" applyFill="1" applyBorder="1" applyAlignment="1"/>
    <xf numFmtId="0" fontId="15" fillId="0" borderId="10" xfId="0" applyNumberFormat="1" applyFont="1" applyBorder="1" applyAlignment="1">
      <alignment horizontal="center" wrapText="1"/>
    </xf>
    <xf numFmtId="0" fontId="15" fillId="0" borderId="10" xfId="0" applyFont="1" applyBorder="1" applyAlignment="1">
      <alignment horizontal="center" wrapText="1"/>
    </xf>
    <xf numFmtId="0" fontId="27" fillId="0" borderId="0" xfId="0" applyFont="1" applyBorder="1" applyAlignment="1"/>
    <xf numFmtId="0" fontId="27" fillId="0" borderId="0" xfId="0" applyFont="1" applyAlignment="1"/>
    <xf numFmtId="165" fontId="29" fillId="26" borderId="17" xfId="43" applyNumberFormat="1" applyFont="1" applyFill="1" applyBorder="1" applyAlignment="1">
      <alignment horizontal="center"/>
    </xf>
    <xf numFmtId="165" fontId="29" fillId="26" borderId="11" xfId="43" applyNumberFormat="1" applyFont="1" applyFill="1" applyBorder="1" applyAlignment="1">
      <alignment horizontal="center"/>
    </xf>
    <xf numFmtId="165" fontId="29" fillId="26" borderId="18" xfId="43" applyNumberFormat="1" applyFont="1" applyFill="1" applyBorder="1" applyAlignment="1">
      <alignment horizontal="center"/>
    </xf>
    <xf numFmtId="165" fontId="33" fillId="26" borderId="16" xfId="43" applyNumberFormat="1" applyFont="1" applyFill="1" applyBorder="1" applyAlignment="1">
      <alignment horizontal="center" vertical="center" wrapText="1"/>
    </xf>
    <xf numFmtId="165" fontId="33" fillId="26" borderId="21" xfId="43" applyNumberFormat="1" applyFont="1" applyFill="1" applyBorder="1" applyAlignment="1">
      <alignment horizontal="center" vertical="center" wrapText="1"/>
    </xf>
    <xf numFmtId="0" fontId="27" fillId="0" borderId="0" xfId="0" applyFont="1" applyBorder="1" applyAlignment="1">
      <alignment vertical="top" wrapText="1"/>
    </xf>
    <xf numFmtId="0" fontId="27" fillId="0" borderId="0" xfId="0" applyFont="1" applyBorder="1" applyAlignment="1">
      <alignment horizontal="left" vertical="top" wrapText="1"/>
    </xf>
    <xf numFmtId="0" fontId="29" fillId="26" borderId="12" xfId="0" applyFont="1" applyFill="1" applyBorder="1" applyAlignment="1">
      <alignment horizontal="center" vertical="center"/>
    </xf>
    <xf numFmtId="0" fontId="29" fillId="26" borderId="16" xfId="0" applyFont="1" applyFill="1" applyBorder="1" applyAlignment="1">
      <alignment horizontal="center" vertical="center"/>
    </xf>
    <xf numFmtId="0" fontId="29" fillId="26" borderId="20" xfId="0" applyFont="1" applyFill="1" applyBorder="1" applyAlignment="1">
      <alignment horizontal="center" vertical="center"/>
    </xf>
    <xf numFmtId="165" fontId="29" fillId="26" borderId="13" xfId="43" applyNumberFormat="1" applyFont="1" applyFill="1" applyBorder="1" applyAlignment="1">
      <alignment horizontal="center"/>
    </xf>
    <xf numFmtId="165" fontId="29" fillId="26" borderId="14" xfId="43" applyNumberFormat="1" applyFont="1" applyFill="1" applyBorder="1" applyAlignment="1">
      <alignment horizontal="center"/>
    </xf>
    <xf numFmtId="165" fontId="29" fillId="26" borderId="15" xfId="43" applyNumberFormat="1" applyFont="1" applyFill="1" applyBorder="1" applyAlignment="1">
      <alignment horizontal="center"/>
    </xf>
    <xf numFmtId="0" fontId="30" fillId="26" borderId="16" xfId="0" applyFont="1" applyFill="1" applyBorder="1" applyAlignment="1">
      <alignment horizontal="center" vertical="center" wrapText="1"/>
    </xf>
    <xf numFmtId="0" fontId="0" fillId="0" borderId="21" xfId="0" applyBorder="1"/>
    <xf numFmtId="0" fontId="29" fillId="26" borderId="16" xfId="0" applyFont="1" applyFill="1" applyBorder="1" applyAlignment="1">
      <alignment horizontal="center" vertical="center" wrapText="1"/>
    </xf>
    <xf numFmtId="0" fontId="29" fillId="26" borderId="21" xfId="0" applyFont="1" applyFill="1" applyBorder="1" applyAlignment="1">
      <alignment horizontal="center" vertical="center" wrapText="1"/>
    </xf>
    <xf numFmtId="0" fontId="29" fillId="26" borderId="19" xfId="0" applyFont="1" applyFill="1" applyBorder="1" applyAlignment="1">
      <alignment horizontal="center" vertical="center" wrapText="1"/>
    </xf>
    <xf numFmtId="0" fontId="29" fillId="26" borderId="18" xfId="0" applyFont="1" applyFill="1" applyBorder="1" applyAlignment="1">
      <alignment horizontal="center" vertical="center" wrapText="1"/>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3" xfId="45"/>
    <cellStyle name="Normal 3 2" xfId="44"/>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ALL DEPARTMENTS: </a:t>
            </a:r>
          </a:p>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JANUARY-OCTOBER 2018</a:t>
            </a:r>
            <a:endParaRPr lang="en-PH" sz="800" b="1" i="0" u="none" strike="noStrike" baseline="0">
              <a:solidFill>
                <a:srgbClr val="000000"/>
              </a:solidFill>
              <a:latin typeface="Arial"/>
              <a:cs typeface="Arial"/>
            </a:endParaRPr>
          </a:p>
          <a:p>
            <a:pPr>
              <a:defRPr sz="1400" b="1" i="0" u="none" strike="noStrike" baseline="0">
                <a:solidFill>
                  <a:srgbClr val="000000"/>
                </a:solidFill>
                <a:latin typeface="Arial"/>
                <a:ea typeface="Arial"/>
                <a:cs typeface="Arial"/>
              </a:defRPr>
            </a:pPr>
            <a:endParaRPr lang="en-PH" sz="800" b="1" i="0" u="none" strike="noStrike" baseline="0">
              <a:solidFill>
                <a:srgbClr val="000000"/>
              </a:solidFill>
              <a:latin typeface="Arial"/>
              <a:cs typeface="Arial"/>
            </a:endParaRPr>
          </a:p>
        </c:rich>
      </c:tx>
      <c:layout>
        <c:manualLayout>
          <c:xMode val="edge"/>
          <c:yMode val="edge"/>
          <c:x val="0.43906655142610201"/>
          <c:y val="7.6805030729512787E-3"/>
        </c:manualLayout>
      </c:layout>
      <c:overlay val="0"/>
      <c:spPr>
        <a:solidFill>
          <a:srgbClr val="FFFFFF"/>
        </a:solidFill>
        <a:ln w="25400">
          <a:noFill/>
        </a:ln>
      </c:spPr>
    </c:title>
    <c:autoTitleDeleted val="0"/>
    <c:plotArea>
      <c:layout>
        <c:manualLayout>
          <c:layoutTarget val="inner"/>
          <c:xMode val="edge"/>
          <c:yMode val="edge"/>
          <c:x val="0.25237683664649957"/>
          <c:y val="0.1597544639173866"/>
          <c:w val="0.6966292134831461"/>
          <c:h val="0.5898626360026582"/>
        </c:manualLayout>
      </c:layout>
      <c:barChart>
        <c:barDir val="col"/>
        <c:grouping val="clustered"/>
        <c:varyColors val="0"/>
        <c:ser>
          <c:idx val="0"/>
          <c:order val="0"/>
          <c:tx>
            <c:strRef>
              <c:f>Graph!$A$5</c:f>
              <c:strCache>
                <c:ptCount val="1"/>
                <c:pt idx="0">
                  <c:v>Monthly NCA Credited</c:v>
                </c:pt>
              </c:strCache>
            </c:strRef>
          </c:tx>
          <c:spPr>
            <a:solidFill>
              <a:srgbClr val="FFFF00"/>
            </a:solidFill>
            <a:ln w="12700">
              <a:solidFill>
                <a:srgbClr val="000000"/>
              </a:solidFill>
              <a:prstDash val="solid"/>
            </a:ln>
          </c:spPr>
          <c:invertIfNegative val="0"/>
          <c:cat>
            <c:strRef>
              <c:f>Graph!$B$4:$K$4</c:f>
              <c:strCache>
                <c:ptCount val="10"/>
                <c:pt idx="0">
                  <c:v>JAN</c:v>
                </c:pt>
                <c:pt idx="1">
                  <c:v>FEB</c:v>
                </c:pt>
                <c:pt idx="2">
                  <c:v>MAR</c:v>
                </c:pt>
                <c:pt idx="3">
                  <c:v>APR</c:v>
                </c:pt>
                <c:pt idx="4">
                  <c:v>MAY</c:v>
                </c:pt>
                <c:pt idx="5">
                  <c:v>JUNE</c:v>
                </c:pt>
                <c:pt idx="6">
                  <c:v>JULY</c:v>
                </c:pt>
                <c:pt idx="7">
                  <c:v>AUGUST</c:v>
                </c:pt>
                <c:pt idx="8">
                  <c:v>SEPTEMBER</c:v>
                </c:pt>
                <c:pt idx="9">
                  <c:v>OCTOBER</c:v>
                </c:pt>
              </c:strCache>
            </c:strRef>
          </c:cat>
          <c:val>
            <c:numRef>
              <c:f>Graph!$B$5:$K$5</c:f>
              <c:numCache>
                <c:formatCode>_(* #,##0_);_(* \(#,##0\);_(* "-"_);_(@_)</c:formatCode>
                <c:ptCount val="10"/>
                <c:pt idx="0">
                  <c:v>405412.64899999998</c:v>
                </c:pt>
                <c:pt idx="1">
                  <c:v>102062.54300000001</c:v>
                </c:pt>
                <c:pt idx="2">
                  <c:v>110753.783</c:v>
                </c:pt>
                <c:pt idx="3">
                  <c:v>647825.13</c:v>
                </c:pt>
                <c:pt idx="4">
                  <c:v>47140.567999999999</c:v>
                </c:pt>
                <c:pt idx="5">
                  <c:v>73225.115999999995</c:v>
                </c:pt>
                <c:pt idx="6">
                  <c:v>647013.21900000004</c:v>
                </c:pt>
                <c:pt idx="7">
                  <c:v>82854.063999999998</c:v>
                </c:pt>
                <c:pt idx="8">
                  <c:v>32758.460999999999</c:v>
                </c:pt>
                <c:pt idx="9">
                  <c:v>727468.96499999997</c:v>
                </c:pt>
              </c:numCache>
            </c:numRef>
          </c:val>
        </c:ser>
        <c:ser>
          <c:idx val="2"/>
          <c:order val="1"/>
          <c:tx>
            <c:strRef>
              <c:f>Graph!$A$6</c:f>
              <c:strCache>
                <c:ptCount val="1"/>
                <c:pt idx="0">
                  <c:v>Monthly NCA Utilized</c:v>
                </c:pt>
              </c:strCache>
            </c:strRef>
          </c:tx>
          <c:spPr>
            <a:solidFill>
              <a:srgbClr val="FF0000"/>
            </a:solidFill>
            <a:ln w="12700">
              <a:solidFill>
                <a:srgbClr val="000000"/>
              </a:solidFill>
              <a:prstDash val="solid"/>
            </a:ln>
          </c:spPr>
          <c:invertIfNegative val="0"/>
          <c:cat>
            <c:strRef>
              <c:f>Graph!$B$4:$K$4</c:f>
              <c:strCache>
                <c:ptCount val="10"/>
                <c:pt idx="0">
                  <c:v>JAN</c:v>
                </c:pt>
                <c:pt idx="1">
                  <c:v>FEB</c:v>
                </c:pt>
                <c:pt idx="2">
                  <c:v>MAR</c:v>
                </c:pt>
                <c:pt idx="3">
                  <c:v>APR</c:v>
                </c:pt>
                <c:pt idx="4">
                  <c:v>MAY</c:v>
                </c:pt>
                <c:pt idx="5">
                  <c:v>JUNE</c:v>
                </c:pt>
                <c:pt idx="6">
                  <c:v>JULY</c:v>
                </c:pt>
                <c:pt idx="7">
                  <c:v>AUGUST</c:v>
                </c:pt>
                <c:pt idx="8">
                  <c:v>SEPTEMBER</c:v>
                </c:pt>
                <c:pt idx="9">
                  <c:v>OCTOBER</c:v>
                </c:pt>
              </c:strCache>
            </c:strRef>
          </c:cat>
          <c:val>
            <c:numRef>
              <c:f>Graph!$B$6:$K$6</c:f>
              <c:numCache>
                <c:formatCode>_(* #,##0_);_(* \(#,##0\);_(* "-"_);_(@_)</c:formatCode>
                <c:ptCount val="10"/>
                <c:pt idx="0">
                  <c:v>132068.245</c:v>
                </c:pt>
                <c:pt idx="1">
                  <c:v>192025.54800000001</c:v>
                </c:pt>
                <c:pt idx="2">
                  <c:v>282231.93800000002</c:v>
                </c:pt>
                <c:pt idx="3">
                  <c:v>222143.948</c:v>
                </c:pt>
                <c:pt idx="4">
                  <c:v>256871.58799999999</c:v>
                </c:pt>
                <c:pt idx="5">
                  <c:v>260527.95699999999</c:v>
                </c:pt>
                <c:pt idx="6">
                  <c:v>247872.989</c:v>
                </c:pt>
                <c:pt idx="7">
                  <c:v>217712.435</c:v>
                </c:pt>
                <c:pt idx="8">
                  <c:v>271255.82299999997</c:v>
                </c:pt>
                <c:pt idx="9">
                  <c:v>254941.984</c:v>
                </c:pt>
              </c:numCache>
            </c:numRef>
          </c:val>
        </c:ser>
        <c:dLbls>
          <c:showLegendKey val="0"/>
          <c:showVal val="0"/>
          <c:showCatName val="0"/>
          <c:showSerName val="0"/>
          <c:showPercent val="0"/>
          <c:showBubbleSize val="0"/>
        </c:dLbls>
        <c:gapWidth val="150"/>
        <c:axId val="100037776"/>
        <c:axId val="100038336"/>
      </c:barChart>
      <c:lineChart>
        <c:grouping val="standard"/>
        <c:varyColors val="0"/>
        <c:ser>
          <c:idx val="4"/>
          <c:order val="3"/>
          <c:tx>
            <c:strRef>
              <c:f>Graph!$A$7</c:f>
              <c:strCache>
                <c:ptCount val="1"/>
                <c:pt idx="0">
                  <c:v>NCA UtiIized / NCAs Credited - Cumulative</c:v>
                </c:pt>
              </c:strCache>
            </c:strRef>
          </c:tx>
          <c:spPr>
            <a:ln w="38100">
              <a:solidFill>
                <a:srgbClr val="00FF00"/>
              </a:solidFill>
              <a:prstDash val="solid"/>
            </a:ln>
          </c:spPr>
          <c:marker>
            <c:symbol val="triangle"/>
            <c:size val="9"/>
            <c:spPr>
              <a:solidFill>
                <a:srgbClr val="00FF00"/>
              </a:solidFill>
              <a:ln>
                <a:solidFill>
                  <a:srgbClr val="00FF00"/>
                </a:solidFill>
                <a:prstDash val="solid"/>
              </a:ln>
            </c:spPr>
          </c:marker>
          <c:cat>
            <c:strRef>
              <c:f>Graph!$B$4:$K$4</c:f>
              <c:strCache>
                <c:ptCount val="10"/>
                <c:pt idx="0">
                  <c:v>JAN</c:v>
                </c:pt>
                <c:pt idx="1">
                  <c:v>FEB</c:v>
                </c:pt>
                <c:pt idx="2">
                  <c:v>MAR</c:v>
                </c:pt>
                <c:pt idx="3">
                  <c:v>APR</c:v>
                </c:pt>
                <c:pt idx="4">
                  <c:v>MAY</c:v>
                </c:pt>
                <c:pt idx="5">
                  <c:v>JUNE</c:v>
                </c:pt>
                <c:pt idx="6">
                  <c:v>JULY</c:v>
                </c:pt>
                <c:pt idx="7">
                  <c:v>AUGUST</c:v>
                </c:pt>
                <c:pt idx="8">
                  <c:v>SEPTEMBER</c:v>
                </c:pt>
                <c:pt idx="9">
                  <c:v>OCTOBER</c:v>
                </c:pt>
              </c:strCache>
            </c:strRef>
          </c:cat>
          <c:val>
            <c:numRef>
              <c:f>Graph!$B$7:$K$7</c:f>
              <c:numCache>
                <c:formatCode>_(* #,##0_);_(* \(#,##0\);_(* "-"??_);_(@_)</c:formatCode>
                <c:ptCount val="10"/>
                <c:pt idx="0">
                  <c:v>32.576251709403373</c:v>
                </c:pt>
                <c:pt idx="1">
                  <c:v>63.863967758250539</c:v>
                </c:pt>
                <c:pt idx="2">
                  <c:v>98.074622109065672</c:v>
                </c:pt>
                <c:pt idx="3">
                  <c:v>65.437146463815623</c:v>
                </c:pt>
                <c:pt idx="4">
                  <c:v>82.648923980214775</c:v>
                </c:pt>
                <c:pt idx="5">
                  <c:v>97.075159679504551</c:v>
                </c:pt>
                <c:pt idx="6">
                  <c:v>78.376922511331642</c:v>
                </c:pt>
                <c:pt idx="7">
                  <c:v>85.595884980201802</c:v>
                </c:pt>
                <c:pt idx="8">
                  <c:v>96.913277965432485</c:v>
                </c:pt>
                <c:pt idx="9">
                  <c:v>81.266840706881098</c:v>
                </c:pt>
              </c:numCache>
            </c:numRef>
          </c:val>
          <c:smooth val="0"/>
        </c:ser>
        <c:dLbls>
          <c:showLegendKey val="0"/>
          <c:showVal val="0"/>
          <c:showCatName val="0"/>
          <c:showSerName val="0"/>
          <c:showPercent val="0"/>
          <c:showBubbleSize val="0"/>
        </c:dLbls>
        <c:marker val="1"/>
        <c:smooth val="0"/>
        <c:axId val="100038896"/>
        <c:axId val="100039456"/>
        <c:extLst>
          <c:ext xmlns:c15="http://schemas.microsoft.com/office/drawing/2012/chart" uri="{02D57815-91ED-43cb-92C2-25804820EDAC}">
            <c15:filteredLineSeries>
              <c15:ser>
                <c:idx val="3"/>
                <c:order val="2"/>
                <c:tx>
                  <c:strRef>
                    <c:extLst>
                      <c:ext uri="{02D57815-91ED-43cb-92C2-25804820EDAC}">
                        <c15:formulaRef>
                          <c15:sqref>Graph!#REF!</c15:sqref>
                        </c15:formulaRef>
                      </c:ext>
                    </c:extLst>
                    <c:strCache>
                      <c:ptCount val="1"/>
                      <c:pt idx="0">
                        <c:v>#REF!</c:v>
                      </c:pt>
                    </c:strCache>
                  </c:strRef>
                </c:tx>
                <c:spPr>
                  <a:ln w="38100">
                    <a:solidFill>
                      <a:srgbClr val="0000FF"/>
                    </a:solidFill>
                    <a:prstDash val="solid"/>
                  </a:ln>
                </c:spPr>
                <c:marker>
                  <c:symbol val="x"/>
                  <c:size val="8"/>
                  <c:spPr>
                    <a:solidFill>
                      <a:srgbClr val="0000FF"/>
                    </a:solidFill>
                    <a:ln>
                      <a:solidFill>
                        <a:srgbClr val="0000FF"/>
                      </a:solidFill>
                      <a:prstDash val="solid"/>
                    </a:ln>
                  </c:spPr>
                </c:marker>
                <c:cat>
                  <c:strRef>
                    <c:extLst>
                      <c:ext uri="{02D57815-91ED-43cb-92C2-25804820EDAC}">
                        <c15:formulaRef>
                          <c15:sqref>Graph!$B$4:$K$4</c15:sqref>
                        </c15:formulaRef>
                      </c:ext>
                    </c:extLst>
                    <c:strCache>
                      <c:ptCount val="10"/>
                      <c:pt idx="0">
                        <c:v>JAN</c:v>
                      </c:pt>
                      <c:pt idx="1">
                        <c:v>FEB</c:v>
                      </c:pt>
                      <c:pt idx="2">
                        <c:v>MAR</c:v>
                      </c:pt>
                      <c:pt idx="3">
                        <c:v>APR</c:v>
                      </c:pt>
                      <c:pt idx="4">
                        <c:v>MAY</c:v>
                      </c:pt>
                      <c:pt idx="5">
                        <c:v>JUNE</c:v>
                      </c:pt>
                      <c:pt idx="6">
                        <c:v>JULY</c:v>
                      </c:pt>
                      <c:pt idx="7">
                        <c:v>AUGUST</c:v>
                      </c:pt>
                      <c:pt idx="8">
                        <c:v>SEPTEMBER</c:v>
                      </c:pt>
                      <c:pt idx="9">
                        <c:v>OCTOBER</c:v>
                      </c:pt>
                    </c:strCache>
                  </c:strRef>
                </c:cat>
                <c:val>
                  <c:numRef>
                    <c:extLst>
                      <c:ext uri="{02D57815-91ED-43cb-92C2-25804820EDAC}">
                        <c15:formulaRef>
                          <c15:sqref>Graph!#REF!</c15:sqref>
                        </c15:formulaRef>
                      </c:ext>
                    </c:extLst>
                    <c:numCache>
                      <c:formatCode>General</c:formatCode>
                      <c:ptCount val="1"/>
                      <c:pt idx="0">
                        <c:v>1</c:v>
                      </c:pt>
                    </c:numCache>
                  </c:numRef>
                </c:val>
                <c:smooth val="0"/>
              </c15:ser>
            </c15:filteredLineSeries>
          </c:ext>
        </c:extLst>
      </c:lineChart>
      <c:catAx>
        <c:axId val="10003777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0038336"/>
        <c:crossesAt val="0"/>
        <c:auto val="0"/>
        <c:lblAlgn val="ctr"/>
        <c:lblOffset val="100"/>
        <c:tickLblSkip val="1"/>
        <c:tickMarkSkip val="1"/>
        <c:noMultiLvlLbl val="0"/>
      </c:catAx>
      <c:valAx>
        <c:axId val="100038336"/>
        <c:scaling>
          <c:orientation val="minMax"/>
          <c:max val="750000"/>
          <c:min val="30000"/>
        </c:scaling>
        <c:delete val="0"/>
        <c:axPos val="l"/>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PH"/>
                  <a:t>LEVELS (P MIllion)</a:t>
                </a:r>
              </a:p>
            </c:rich>
          </c:tx>
          <c:layout>
            <c:manualLayout>
              <c:xMode val="edge"/>
              <c:yMode val="edge"/>
              <c:x val="0.17891097666378566"/>
              <c:y val="0.34255043705362703"/>
            </c:manualLayout>
          </c:layout>
          <c:overlay val="0"/>
          <c:spPr>
            <a:noFill/>
            <a:ln w="25400">
              <a:noFill/>
            </a:ln>
          </c:spPr>
        </c:title>
        <c:numFmt formatCode="_(* #,##0_);_(* \(#,##0\);_(* &quot;-&quot;_);_(@_)"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0037776"/>
        <c:crosses val="autoZero"/>
        <c:crossBetween val="between"/>
        <c:majorUnit val="30000"/>
        <c:minorUnit val="10000"/>
      </c:valAx>
      <c:catAx>
        <c:axId val="100038896"/>
        <c:scaling>
          <c:orientation val="minMax"/>
        </c:scaling>
        <c:delete val="1"/>
        <c:axPos val="b"/>
        <c:numFmt formatCode="General" sourceLinked="1"/>
        <c:majorTickMark val="out"/>
        <c:minorTickMark val="none"/>
        <c:tickLblPos val="nextTo"/>
        <c:crossAx val="100039456"/>
        <c:crossesAt val="85"/>
        <c:auto val="0"/>
        <c:lblAlgn val="ctr"/>
        <c:lblOffset val="100"/>
        <c:noMultiLvlLbl val="0"/>
      </c:catAx>
      <c:valAx>
        <c:axId val="100039456"/>
        <c:scaling>
          <c:orientation val="minMax"/>
          <c:max val="260"/>
          <c:min val="10"/>
        </c:scaling>
        <c:delete val="0"/>
        <c:axPos val="r"/>
        <c:title>
          <c:tx>
            <c:rich>
              <a:bodyPr rot="5400000" vert="horz"/>
              <a:lstStyle/>
              <a:p>
                <a:pPr algn="ctr">
                  <a:defRPr sz="1000" b="1" i="0" u="none" strike="noStrike" baseline="0">
                    <a:solidFill>
                      <a:srgbClr val="000000"/>
                    </a:solidFill>
                    <a:latin typeface="Arial"/>
                    <a:ea typeface="Arial"/>
                    <a:cs typeface="Arial"/>
                  </a:defRPr>
                </a:pPr>
                <a:r>
                  <a:rPr lang="en-PH"/>
                  <a:t>NCA UTILIZATION RATES (%)</a:t>
                </a:r>
              </a:p>
            </c:rich>
          </c:tx>
          <c:layout>
            <c:manualLayout>
              <c:xMode val="edge"/>
              <c:yMode val="edge"/>
              <c:x val="0.97695188706424663"/>
              <c:y val="0.31182844079973876"/>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00038896"/>
        <c:crosses val="max"/>
        <c:crossBetween val="between"/>
        <c:majorUnit val="10"/>
        <c:minorUnit val="1"/>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123825</xdr:colOff>
      <xdr:row>9</xdr:row>
      <xdr:rowOff>9525</xdr:rowOff>
    </xdr:from>
    <xdr:to>
      <xdr:col>12</xdr:col>
      <xdr:colOff>409575</xdr:colOff>
      <xdr:row>47</xdr:row>
      <xdr:rowOff>57150</xdr:rowOff>
    </xdr:to>
    <xdr:graphicFrame macro="">
      <xdr:nvGraphicFramePr>
        <xdr:cNvPr id="30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6"/>
  <sheetViews>
    <sheetView view="pageBreakPreview" zoomScaleNormal="100" zoomScaleSheetLayoutView="100" workbookViewId="0">
      <pane xSplit="2" ySplit="6" topLeftCell="C52" activePane="bottomRight" state="frozen"/>
      <selection pane="topRight" activeCell="C1" sqref="C1"/>
      <selection pane="bottomLeft" activeCell="A7" sqref="A7"/>
      <selection pane="bottomRight" activeCell="A67" sqref="A67:XFD77"/>
    </sheetView>
  </sheetViews>
  <sheetFormatPr defaultRowHeight="12.75" x14ac:dyDescent="0.2"/>
  <cols>
    <col min="1" max="1" width="2.28515625" style="6" customWidth="1"/>
    <col min="2" max="2" width="42.140625" style="6" customWidth="1"/>
    <col min="3" max="6" width="13.140625" style="7" customWidth="1"/>
    <col min="7" max="7" width="13.85546875" style="7" customWidth="1"/>
    <col min="8" max="11" width="12.85546875" style="7" customWidth="1"/>
    <col min="12" max="12" width="14.28515625" style="7" customWidth="1"/>
    <col min="13" max="15" width="12" style="7" customWidth="1"/>
    <col min="16" max="16" width="12.7109375" style="7" customWidth="1"/>
    <col min="17" max="19" width="8.42578125" style="7" customWidth="1"/>
    <col min="20" max="20" width="10" style="7" customWidth="1"/>
    <col min="21" max="16384" width="9.140625" style="7"/>
  </cols>
  <sheetData>
    <row r="1" spans="1:20" ht="14.25" x14ac:dyDescent="0.2">
      <c r="A1" s="5" t="s">
        <v>18</v>
      </c>
    </row>
    <row r="2" spans="1:20" x14ac:dyDescent="0.2">
      <c r="A2" s="6" t="s">
        <v>19</v>
      </c>
    </row>
    <row r="3" spans="1:20" x14ac:dyDescent="0.2">
      <c r="A3" s="6" t="s">
        <v>20</v>
      </c>
    </row>
    <row r="5" spans="1:20" s="8" customFormat="1" ht="18.75" customHeight="1" x14ac:dyDescent="0.2">
      <c r="A5" s="105" t="s">
        <v>21</v>
      </c>
      <c r="B5" s="105"/>
      <c r="C5" s="106" t="s">
        <v>22</v>
      </c>
      <c r="D5" s="106"/>
      <c r="E5" s="106"/>
      <c r="F5" s="106"/>
      <c r="G5" s="106"/>
      <c r="H5" s="106" t="s">
        <v>23</v>
      </c>
      <c r="I5" s="106"/>
      <c r="J5" s="106"/>
      <c r="K5" s="106"/>
      <c r="L5" s="106"/>
      <c r="M5" s="106" t="s">
        <v>24</v>
      </c>
      <c r="N5" s="106"/>
      <c r="O5" s="106"/>
      <c r="P5" s="106"/>
      <c r="Q5" s="106" t="s">
        <v>25</v>
      </c>
      <c r="R5" s="106"/>
      <c r="S5" s="106"/>
      <c r="T5" s="106"/>
    </row>
    <row r="6" spans="1:20" s="8" customFormat="1" ht="25.5" x14ac:dyDescent="0.2">
      <c r="A6" s="105"/>
      <c r="B6" s="105"/>
      <c r="C6" s="9" t="s">
        <v>26</v>
      </c>
      <c r="D6" s="9" t="s">
        <v>27</v>
      </c>
      <c r="E6" s="9" t="s">
        <v>28</v>
      </c>
      <c r="F6" s="9" t="s">
        <v>29</v>
      </c>
      <c r="G6" s="9" t="s">
        <v>30</v>
      </c>
      <c r="H6" s="9" t="s">
        <v>26</v>
      </c>
      <c r="I6" s="9" t="s">
        <v>27</v>
      </c>
      <c r="J6" s="9" t="s">
        <v>28</v>
      </c>
      <c r="K6" s="9" t="s">
        <v>29</v>
      </c>
      <c r="L6" s="9" t="s">
        <v>30</v>
      </c>
      <c r="M6" s="9" t="s">
        <v>26</v>
      </c>
      <c r="N6" s="9" t="s">
        <v>27</v>
      </c>
      <c r="O6" s="9" t="s">
        <v>28</v>
      </c>
      <c r="P6" s="9" t="s">
        <v>30</v>
      </c>
      <c r="Q6" s="9" t="s">
        <v>26</v>
      </c>
      <c r="R6" s="9" t="s">
        <v>27</v>
      </c>
      <c r="S6" s="9" t="s">
        <v>28</v>
      </c>
      <c r="T6" s="9" t="s">
        <v>30</v>
      </c>
    </row>
    <row r="7" spans="1:20" x14ac:dyDescent="0.2">
      <c r="A7" s="10"/>
      <c r="B7" s="10"/>
      <c r="C7" s="11"/>
      <c r="D7" s="11"/>
      <c r="E7" s="11"/>
      <c r="F7" s="11"/>
      <c r="G7" s="11"/>
      <c r="H7" s="11"/>
      <c r="I7" s="11"/>
      <c r="J7" s="11"/>
      <c r="K7" s="11"/>
      <c r="L7" s="11"/>
      <c r="M7" s="11"/>
      <c r="N7" s="11"/>
      <c r="O7" s="11"/>
      <c r="P7" s="11"/>
      <c r="Q7" s="12"/>
      <c r="R7" s="12"/>
      <c r="S7" s="12"/>
      <c r="T7" s="12"/>
    </row>
    <row r="8" spans="1:20" s="15" customFormat="1" x14ac:dyDescent="0.2">
      <c r="A8" s="13" t="s">
        <v>31</v>
      </c>
      <c r="B8" s="13"/>
      <c r="C8" s="14">
        <f t="shared" ref="C8:P8" si="0">+C10+C48</f>
        <v>618228976.22978008</v>
      </c>
      <c r="D8" s="14">
        <f t="shared" si="0"/>
        <v>768190815.64886987</v>
      </c>
      <c r="E8" s="14">
        <f t="shared" si="0"/>
        <v>762625745.82898998</v>
      </c>
      <c r="F8" s="14">
        <f t="shared" si="0"/>
        <v>727468965.23564005</v>
      </c>
      <c r="G8" s="14">
        <f t="shared" si="0"/>
        <v>2876514502.9432797</v>
      </c>
      <c r="H8" s="14">
        <f t="shared" si="0"/>
        <v>606325732.55328989</v>
      </c>
      <c r="I8" s="14">
        <f t="shared" si="0"/>
        <v>739543493.9358201</v>
      </c>
      <c r="J8" s="14">
        <f t="shared" si="0"/>
        <v>736841248.54717994</v>
      </c>
      <c r="K8" s="14">
        <f t="shared" si="0"/>
        <v>254941984.43454486</v>
      </c>
      <c r="L8" s="14">
        <f t="shared" si="0"/>
        <v>2337652459.4708357</v>
      </c>
      <c r="M8" s="14">
        <f t="shared" si="0"/>
        <v>11903243.676489981</v>
      </c>
      <c r="N8" s="14">
        <f t="shared" si="0"/>
        <v>28647321.713049926</v>
      </c>
      <c r="O8" s="14">
        <f t="shared" si="0"/>
        <v>25784497.281809922</v>
      </c>
      <c r="P8" s="14">
        <f t="shared" si="0"/>
        <v>538862043.47244489</v>
      </c>
      <c r="Q8" s="29">
        <f>+H8/C8*100</f>
        <v>98.074622165224085</v>
      </c>
      <c r="R8" s="29">
        <f>+I8/D8*100</f>
        <v>96.270806532768532</v>
      </c>
      <c r="S8" s="29">
        <f>+J8/E8*100</f>
        <v>96.618984157978858</v>
      </c>
      <c r="T8" s="29">
        <f>+L8/G8*100</f>
        <v>81.266840722649761</v>
      </c>
    </row>
    <row r="9" spans="1:20" x14ac:dyDescent="0.2">
      <c r="C9" s="11"/>
      <c r="D9" s="11"/>
      <c r="E9" s="11"/>
      <c r="F9" s="11"/>
      <c r="G9" s="11"/>
      <c r="H9" s="11"/>
      <c r="I9" s="11"/>
      <c r="J9" s="11"/>
      <c r="K9" s="11"/>
      <c r="L9" s="11"/>
      <c r="M9" s="11"/>
      <c r="N9" s="11"/>
      <c r="O9" s="11"/>
      <c r="P9" s="11"/>
      <c r="Q9" s="30"/>
      <c r="R9" s="30"/>
      <c r="S9" s="30"/>
      <c r="T9" s="30"/>
    </row>
    <row r="10" spans="1:20" ht="15" x14ac:dyDescent="0.35">
      <c r="A10" s="6" t="s">
        <v>32</v>
      </c>
      <c r="C10" s="16">
        <f t="shared" ref="C10:P10" si="1">SUM(C12:C46)</f>
        <v>421379007.17758006</v>
      </c>
      <c r="D10" s="16">
        <f t="shared" si="1"/>
        <v>590416319.35368991</v>
      </c>
      <c r="E10" s="16">
        <f t="shared" si="1"/>
        <v>562926439.52399004</v>
      </c>
      <c r="F10" s="16">
        <f t="shared" si="1"/>
        <v>604141745.93264008</v>
      </c>
      <c r="G10" s="16">
        <f t="shared" si="1"/>
        <v>2178863511.9878998</v>
      </c>
      <c r="H10" s="16">
        <f t="shared" si="1"/>
        <v>409643154.29407984</v>
      </c>
      <c r="I10" s="16">
        <f t="shared" si="1"/>
        <v>561771270.61935008</v>
      </c>
      <c r="J10" s="16">
        <f t="shared" si="1"/>
        <v>537238697.59059989</v>
      </c>
      <c r="K10" s="16">
        <f t="shared" si="1"/>
        <v>208683309.35324493</v>
      </c>
      <c r="L10" s="16">
        <f t="shared" si="1"/>
        <v>1717336431.8572755</v>
      </c>
      <c r="M10" s="16">
        <f t="shared" si="1"/>
        <v>11735852.883499982</v>
      </c>
      <c r="N10" s="16">
        <f t="shared" si="1"/>
        <v>28645048.73433996</v>
      </c>
      <c r="O10" s="16">
        <f t="shared" si="1"/>
        <v>25687741.933389913</v>
      </c>
      <c r="P10" s="16">
        <f t="shared" si="1"/>
        <v>461527080.13062495</v>
      </c>
      <c r="Q10" s="30">
        <f>+H10/C10*100</f>
        <v>97.214893793094348</v>
      </c>
      <c r="R10" s="30">
        <f>+I10/D10*100</f>
        <v>95.148330458464187</v>
      </c>
      <c r="S10" s="30">
        <f>+J10/E10*100</f>
        <v>95.436749790059309</v>
      </c>
      <c r="T10" s="30">
        <f>+L10/G10*100</f>
        <v>78.817990315072677</v>
      </c>
    </row>
    <row r="11" spans="1:20" x14ac:dyDescent="0.2">
      <c r="C11" s="11"/>
      <c r="D11" s="11"/>
      <c r="E11" s="11"/>
      <c r="F11" s="11"/>
      <c r="G11" s="11"/>
      <c r="H11" s="11"/>
      <c r="I11" s="11"/>
      <c r="J11" s="11"/>
      <c r="K11" s="11"/>
      <c r="L11" s="11"/>
      <c r="M11" s="11"/>
      <c r="N11" s="11"/>
      <c r="O11" s="11"/>
      <c r="P11" s="11"/>
      <c r="Q11" s="30"/>
      <c r="R11" s="30"/>
      <c r="S11" s="30"/>
      <c r="T11" s="30"/>
    </row>
    <row r="12" spans="1:20" x14ac:dyDescent="0.2">
      <c r="B12" s="17" t="s">
        <v>33</v>
      </c>
      <c r="C12" s="11">
        <v>3624605</v>
      </c>
      <c r="D12" s="11">
        <v>4691433.4479999999</v>
      </c>
      <c r="E12" s="11">
        <v>3956316.1030000011</v>
      </c>
      <c r="F12" s="11">
        <v>3398566</v>
      </c>
      <c r="G12" s="11">
        <f>SUM(C12:F12)</f>
        <v>15670920.551000001</v>
      </c>
      <c r="H12" s="11">
        <v>3509701.5546200001</v>
      </c>
      <c r="I12" s="11">
        <v>4654537.0780900009</v>
      </c>
      <c r="J12" s="11">
        <v>3891516.7223199997</v>
      </c>
      <c r="K12" s="11">
        <v>2030060.9918599986</v>
      </c>
      <c r="L12" s="11">
        <f>SUM(H12:K12)</f>
        <v>14085816.346889999</v>
      </c>
      <c r="M12" s="11">
        <f t="shared" ref="M12:O46" si="2">+C12-H12</f>
        <v>114903.44537999993</v>
      </c>
      <c r="N12" s="11">
        <f t="shared" si="2"/>
        <v>36896.369909998961</v>
      </c>
      <c r="O12" s="11">
        <f t="shared" si="2"/>
        <v>64799.380680001341</v>
      </c>
      <c r="P12" s="11">
        <f t="shared" ref="P12:P46" si="3">SUM(C12:F12)-SUM(H12:K12)</f>
        <v>1585104.2041100021</v>
      </c>
      <c r="Q12" s="30">
        <f t="shared" ref="Q12:Q46" si="4">+H12/C12*100</f>
        <v>96.829904351508645</v>
      </c>
      <c r="R12" s="30">
        <f t="shared" ref="R12:R46" si="5">+I12/D12*100</f>
        <v>99.213537390672599</v>
      </c>
      <c r="S12" s="30">
        <f t="shared" ref="S12:S46" si="6">+J12/E12*100</f>
        <v>98.362128328652375</v>
      </c>
      <c r="T12" s="30">
        <f t="shared" ref="T12:T46" si="7">+L12/G12*100</f>
        <v>89.885060045123822</v>
      </c>
    </row>
    <row r="13" spans="1:20" x14ac:dyDescent="0.2">
      <c r="B13" s="17" t="s">
        <v>34</v>
      </c>
      <c r="C13" s="11">
        <v>3526468.9609999997</v>
      </c>
      <c r="D13" s="11">
        <v>1531814.611000001</v>
      </c>
      <c r="E13" s="11">
        <v>1562474.3460000008</v>
      </c>
      <c r="F13" s="11">
        <v>1622836.9229999995</v>
      </c>
      <c r="G13" s="11">
        <f t="shared" ref="G13:G46" si="8">SUM(C13:F13)</f>
        <v>8243594.8410000009</v>
      </c>
      <c r="H13" s="11">
        <v>3275183.9036200005</v>
      </c>
      <c r="I13" s="11">
        <v>1195432.1782999984</v>
      </c>
      <c r="J13" s="11">
        <v>1166115.6827000007</v>
      </c>
      <c r="K13" s="11">
        <v>422956.65412000008</v>
      </c>
      <c r="L13" s="11">
        <f t="shared" ref="L13:L46" si="9">SUM(H13:K13)</f>
        <v>6059688.4187399996</v>
      </c>
      <c r="M13" s="11">
        <f t="shared" si="2"/>
        <v>251285.0573799992</v>
      </c>
      <c r="N13" s="11">
        <f t="shared" si="2"/>
        <v>336382.43270000257</v>
      </c>
      <c r="O13" s="11">
        <f t="shared" si="2"/>
        <v>396358.66330000013</v>
      </c>
      <c r="P13" s="11">
        <f t="shared" si="3"/>
        <v>2183906.4222600013</v>
      </c>
      <c r="Q13" s="30">
        <f t="shared" si="4"/>
        <v>92.87431535172955</v>
      </c>
      <c r="R13" s="30">
        <f t="shared" si="5"/>
        <v>78.040264775878782</v>
      </c>
      <c r="S13" s="30">
        <f t="shared" si="6"/>
        <v>74.632629053098071</v>
      </c>
      <c r="T13" s="30">
        <f t="shared" si="7"/>
        <v>73.507838941838628</v>
      </c>
    </row>
    <row r="14" spans="1:20" x14ac:dyDescent="0.2">
      <c r="B14" s="17" t="s">
        <v>35</v>
      </c>
      <c r="C14" s="11">
        <v>111844.007</v>
      </c>
      <c r="D14" s="11">
        <v>147564.29400000002</v>
      </c>
      <c r="E14" s="11">
        <v>164762.79199999999</v>
      </c>
      <c r="F14" s="11">
        <v>127472</v>
      </c>
      <c r="G14" s="11">
        <f t="shared" si="8"/>
        <v>551643.09299999999</v>
      </c>
      <c r="H14" s="11">
        <v>110150.6038</v>
      </c>
      <c r="I14" s="11">
        <v>145221.92398000002</v>
      </c>
      <c r="J14" s="11">
        <v>113349.77593999996</v>
      </c>
      <c r="K14" s="11">
        <v>36251.09236000001</v>
      </c>
      <c r="L14" s="11">
        <f t="shared" si="9"/>
        <v>404973.39607999998</v>
      </c>
      <c r="M14" s="11">
        <f t="shared" si="2"/>
        <v>1693.4032000000007</v>
      </c>
      <c r="N14" s="11">
        <f t="shared" si="2"/>
        <v>2342.3700200000021</v>
      </c>
      <c r="O14" s="11">
        <f t="shared" si="2"/>
        <v>51413.016060000024</v>
      </c>
      <c r="P14" s="11">
        <f t="shared" si="3"/>
        <v>146669.69692000002</v>
      </c>
      <c r="Q14" s="30">
        <f t="shared" si="4"/>
        <v>98.485924060285143</v>
      </c>
      <c r="R14" s="30">
        <f t="shared" si="5"/>
        <v>98.412644443648418</v>
      </c>
      <c r="S14" s="30">
        <f t="shared" si="6"/>
        <v>68.795736321341266</v>
      </c>
      <c r="T14" s="30">
        <f t="shared" si="7"/>
        <v>73.412211848358993</v>
      </c>
    </row>
    <row r="15" spans="1:20" x14ac:dyDescent="0.2">
      <c r="B15" s="17" t="s">
        <v>36</v>
      </c>
      <c r="C15" s="11">
        <v>1322379.227</v>
      </c>
      <c r="D15" s="11">
        <v>2078915.3029999998</v>
      </c>
      <c r="E15" s="11">
        <v>2038944.5560000003</v>
      </c>
      <c r="F15" s="11">
        <v>2459284.3820000002</v>
      </c>
      <c r="G15" s="11">
        <f t="shared" si="8"/>
        <v>7899523.4680000003</v>
      </c>
      <c r="H15" s="11">
        <v>1314146.6191499999</v>
      </c>
      <c r="I15" s="11">
        <v>2058356.3249500005</v>
      </c>
      <c r="J15" s="11">
        <v>1941928.9438299988</v>
      </c>
      <c r="K15" s="11">
        <v>615514.12447000109</v>
      </c>
      <c r="L15" s="11">
        <f t="shared" si="9"/>
        <v>5929946.0124000004</v>
      </c>
      <c r="M15" s="11">
        <f t="shared" si="2"/>
        <v>8232.6078500000294</v>
      </c>
      <c r="N15" s="11">
        <f t="shared" si="2"/>
        <v>20558.978049999336</v>
      </c>
      <c r="O15" s="11">
        <f t="shared" si="2"/>
        <v>97015.612170001492</v>
      </c>
      <c r="P15" s="11">
        <f t="shared" si="3"/>
        <v>1969577.4556</v>
      </c>
      <c r="Q15" s="30">
        <f t="shared" si="4"/>
        <v>99.377439717600765</v>
      </c>
      <c r="R15" s="30">
        <f t="shared" si="5"/>
        <v>99.011071878670023</v>
      </c>
      <c r="S15" s="30">
        <f t="shared" si="6"/>
        <v>95.241871002106762</v>
      </c>
      <c r="T15" s="30">
        <f t="shared" si="7"/>
        <v>75.067135839541251</v>
      </c>
    </row>
    <row r="16" spans="1:20" x14ac:dyDescent="0.2">
      <c r="B16" s="17" t="s">
        <v>37</v>
      </c>
      <c r="C16" s="11">
        <v>6019448.1869999999</v>
      </c>
      <c r="D16" s="11">
        <v>17413553.379620001</v>
      </c>
      <c r="E16" s="11">
        <v>13411705.656040013</v>
      </c>
      <c r="F16" s="11">
        <v>10818571.392999999</v>
      </c>
      <c r="G16" s="11">
        <f t="shared" si="8"/>
        <v>47663278.615660012</v>
      </c>
      <c r="H16" s="11">
        <v>6006515.7754799994</v>
      </c>
      <c r="I16" s="11">
        <v>15465881.3046</v>
      </c>
      <c r="J16" s="11">
        <v>11621074.404820003</v>
      </c>
      <c r="K16" s="11">
        <v>1823026.9294699989</v>
      </c>
      <c r="L16" s="11">
        <f t="shared" si="9"/>
        <v>34916498.41437</v>
      </c>
      <c r="M16" s="11">
        <f t="shared" si="2"/>
        <v>12932.411520000547</v>
      </c>
      <c r="N16" s="11">
        <f t="shared" si="2"/>
        <v>1947672.0750200003</v>
      </c>
      <c r="O16" s="11">
        <f t="shared" si="2"/>
        <v>1790631.2512200102</v>
      </c>
      <c r="P16" s="11">
        <f t="shared" si="3"/>
        <v>12746780.201290011</v>
      </c>
      <c r="Q16" s="30">
        <f t="shared" si="4"/>
        <v>99.785156195082294</v>
      </c>
      <c r="R16" s="30">
        <f t="shared" si="5"/>
        <v>88.815194506484445</v>
      </c>
      <c r="S16" s="30">
        <f t="shared" si="6"/>
        <v>86.648743290801406</v>
      </c>
      <c r="T16" s="30">
        <f t="shared" si="7"/>
        <v>73.256602207171724</v>
      </c>
    </row>
    <row r="17" spans="2:20" ht="14.25" x14ac:dyDescent="0.2">
      <c r="B17" s="17" t="s">
        <v>38</v>
      </c>
      <c r="C17" s="11">
        <v>796733.62</v>
      </c>
      <c r="D17" s="11">
        <v>857986.13399999996</v>
      </c>
      <c r="E17" s="11">
        <v>830430.70199999982</v>
      </c>
      <c r="F17" s="11">
        <v>656663.76699999953</v>
      </c>
      <c r="G17" s="11">
        <f t="shared" si="8"/>
        <v>3141814.2229999993</v>
      </c>
      <c r="H17" s="11">
        <v>617327.80894000002</v>
      </c>
      <c r="I17" s="11">
        <v>680749.06775999989</v>
      </c>
      <c r="J17" s="11">
        <v>772468.70371000026</v>
      </c>
      <c r="K17" s="11">
        <v>214952.59004000039</v>
      </c>
      <c r="L17" s="11">
        <f t="shared" si="9"/>
        <v>2285498.1704500006</v>
      </c>
      <c r="M17" s="11">
        <f t="shared" si="2"/>
        <v>179405.81105999998</v>
      </c>
      <c r="N17" s="11">
        <f t="shared" si="2"/>
        <v>177237.06624000007</v>
      </c>
      <c r="O17" s="11">
        <f t="shared" si="2"/>
        <v>57961.998289999552</v>
      </c>
      <c r="P17" s="11">
        <f t="shared" si="3"/>
        <v>856316.05254999874</v>
      </c>
      <c r="Q17" s="30">
        <f t="shared" si="4"/>
        <v>77.482334552419161</v>
      </c>
      <c r="R17" s="30">
        <f t="shared" si="5"/>
        <v>79.342665432865829</v>
      </c>
      <c r="S17" s="30">
        <f t="shared" si="6"/>
        <v>93.020248631173615</v>
      </c>
      <c r="T17" s="30">
        <f t="shared" si="7"/>
        <v>72.744535743671861</v>
      </c>
    </row>
    <row r="18" spans="2:20" x14ac:dyDescent="0.2">
      <c r="B18" s="17" t="s">
        <v>39</v>
      </c>
      <c r="C18" s="11">
        <v>98799211.620949998</v>
      </c>
      <c r="D18" s="11">
        <v>129994669.832</v>
      </c>
      <c r="E18" s="11">
        <v>102628693.11842996</v>
      </c>
      <c r="F18" s="11">
        <v>131996282.86818999</v>
      </c>
      <c r="G18" s="11">
        <f t="shared" si="8"/>
        <v>463418857.43956995</v>
      </c>
      <c r="H18" s="11">
        <v>97074371.586360008</v>
      </c>
      <c r="I18" s="11">
        <v>122785165.17097002</v>
      </c>
      <c r="J18" s="11">
        <v>101851519.19876</v>
      </c>
      <c r="K18" s="11">
        <v>39666040.901409984</v>
      </c>
      <c r="L18" s="11">
        <f t="shared" si="9"/>
        <v>361377096.85750002</v>
      </c>
      <c r="M18" s="11">
        <f t="shared" si="2"/>
        <v>1724840.034589991</v>
      </c>
      <c r="N18" s="11">
        <f t="shared" si="2"/>
        <v>7209504.6610299796</v>
      </c>
      <c r="O18" s="11">
        <f t="shared" si="2"/>
        <v>777173.91966995597</v>
      </c>
      <c r="P18" s="11">
        <f t="shared" si="3"/>
        <v>102041760.58206993</v>
      </c>
      <c r="Q18" s="30">
        <f t="shared" si="4"/>
        <v>98.254196560588497</v>
      </c>
      <c r="R18" s="30">
        <f t="shared" si="5"/>
        <v>94.453999790647373</v>
      </c>
      <c r="S18" s="30">
        <f t="shared" si="6"/>
        <v>99.242732323626953</v>
      </c>
      <c r="T18" s="30">
        <f t="shared" si="7"/>
        <v>77.980662861701475</v>
      </c>
    </row>
    <row r="19" spans="2:20" x14ac:dyDescent="0.2">
      <c r="B19" s="17" t="s">
        <v>40</v>
      </c>
      <c r="C19" s="11">
        <v>12380685.713469999</v>
      </c>
      <c r="D19" s="11">
        <v>17426398.317999996</v>
      </c>
      <c r="E19" s="11">
        <v>14777959.470410008</v>
      </c>
      <c r="F19" s="11">
        <v>15988884.831609994</v>
      </c>
      <c r="G19" s="11">
        <f t="shared" si="8"/>
        <v>60573928.333489999</v>
      </c>
      <c r="H19" s="11">
        <v>12209217.918749999</v>
      </c>
      <c r="I19" s="11">
        <v>16507415.659799997</v>
      </c>
      <c r="J19" s="11">
        <v>13973036.828149997</v>
      </c>
      <c r="K19" s="11">
        <v>6675686.6099350154</v>
      </c>
      <c r="L19" s="11">
        <f t="shared" si="9"/>
        <v>49365357.016635008</v>
      </c>
      <c r="M19" s="11">
        <f t="shared" si="2"/>
        <v>171467.79471999966</v>
      </c>
      <c r="N19" s="11">
        <f t="shared" si="2"/>
        <v>918982.65819999948</v>
      </c>
      <c r="O19" s="11">
        <f t="shared" si="2"/>
        <v>804922.64226001129</v>
      </c>
      <c r="P19" s="11">
        <f t="shared" si="3"/>
        <v>11208571.316854991</v>
      </c>
      <c r="Q19" s="30">
        <f t="shared" si="4"/>
        <v>98.615037981834519</v>
      </c>
      <c r="R19" s="30">
        <f t="shared" si="5"/>
        <v>94.726491146189588</v>
      </c>
      <c r="S19" s="30">
        <f t="shared" si="6"/>
        <v>94.553222020457468</v>
      </c>
      <c r="T19" s="30">
        <f t="shared" si="7"/>
        <v>81.496046855098854</v>
      </c>
    </row>
    <row r="20" spans="2:20" x14ac:dyDescent="0.2">
      <c r="B20" s="17" t="s">
        <v>41</v>
      </c>
      <c r="C20" s="11">
        <v>218490.399</v>
      </c>
      <c r="D20" s="11">
        <v>565346.66300000006</v>
      </c>
      <c r="E20" s="11">
        <v>742479.11899999983</v>
      </c>
      <c r="F20" s="11">
        <v>700248.80200000014</v>
      </c>
      <c r="G20" s="11">
        <f t="shared" si="8"/>
        <v>2226564.983</v>
      </c>
      <c r="H20" s="11">
        <v>218426.04604000002</v>
      </c>
      <c r="I20" s="11">
        <v>524150.51954999997</v>
      </c>
      <c r="J20" s="11">
        <v>431939.74606999988</v>
      </c>
      <c r="K20" s="11">
        <v>154909.20065000025</v>
      </c>
      <c r="L20" s="11">
        <f t="shared" si="9"/>
        <v>1329425.5123100001</v>
      </c>
      <c r="M20" s="11">
        <f t="shared" si="2"/>
        <v>64.352959999989253</v>
      </c>
      <c r="N20" s="11">
        <f t="shared" si="2"/>
        <v>41196.143450000091</v>
      </c>
      <c r="O20" s="11">
        <f t="shared" si="2"/>
        <v>310539.37292999995</v>
      </c>
      <c r="P20" s="11">
        <f t="shared" si="3"/>
        <v>897139.47068999987</v>
      </c>
      <c r="Q20" s="30">
        <f t="shared" si="4"/>
        <v>99.970546550194186</v>
      </c>
      <c r="R20" s="30">
        <f t="shared" si="5"/>
        <v>92.713118136862505</v>
      </c>
      <c r="S20" s="30">
        <f t="shared" si="6"/>
        <v>58.175339213815647</v>
      </c>
      <c r="T20" s="30">
        <f t="shared" si="7"/>
        <v>59.707465196851174</v>
      </c>
    </row>
    <row r="21" spans="2:20" x14ac:dyDescent="0.2">
      <c r="B21" s="17" t="s">
        <v>42</v>
      </c>
      <c r="C21" s="11">
        <v>4644553.5070000002</v>
      </c>
      <c r="D21" s="11">
        <v>6492379.7829999989</v>
      </c>
      <c r="E21" s="11">
        <v>6095964.6290000007</v>
      </c>
      <c r="F21" s="11">
        <v>6051624.5320000015</v>
      </c>
      <c r="G21" s="11">
        <f t="shared" si="8"/>
        <v>23284522.451000001</v>
      </c>
      <c r="H21" s="11">
        <v>4361541.8677599998</v>
      </c>
      <c r="I21" s="11">
        <v>6349625.8509900002</v>
      </c>
      <c r="J21" s="11">
        <v>6011551.1488500014</v>
      </c>
      <c r="K21" s="11">
        <v>1616001.9153400026</v>
      </c>
      <c r="L21" s="11">
        <f t="shared" si="9"/>
        <v>18338720.782940004</v>
      </c>
      <c r="M21" s="11">
        <f t="shared" si="2"/>
        <v>283011.6392400004</v>
      </c>
      <c r="N21" s="11">
        <f t="shared" si="2"/>
        <v>142753.93200999871</v>
      </c>
      <c r="O21" s="11">
        <f t="shared" si="2"/>
        <v>84413.480149999261</v>
      </c>
      <c r="P21" s="11">
        <f t="shared" si="3"/>
        <v>4945801.6680599973</v>
      </c>
      <c r="Q21" s="30">
        <f t="shared" si="4"/>
        <v>93.906591046621344</v>
      </c>
      <c r="R21" s="30">
        <f t="shared" si="5"/>
        <v>97.801207927117986</v>
      </c>
      <c r="S21" s="30">
        <f t="shared" si="6"/>
        <v>98.615256398496427</v>
      </c>
      <c r="T21" s="30">
        <f t="shared" si="7"/>
        <v>78.759273768796618</v>
      </c>
    </row>
    <row r="22" spans="2:20" x14ac:dyDescent="0.2">
      <c r="B22" s="17" t="s">
        <v>43</v>
      </c>
      <c r="C22" s="11">
        <v>7936763.2680199882</v>
      </c>
      <c r="D22" s="11">
        <v>4327705.705030025</v>
      </c>
      <c r="E22" s="11">
        <v>4686213.74403001</v>
      </c>
      <c r="F22" s="11">
        <v>4605189.9982400015</v>
      </c>
      <c r="G22" s="11">
        <f t="shared" si="8"/>
        <v>21555872.715320025</v>
      </c>
      <c r="H22" s="11">
        <v>7504182.1502599958</v>
      </c>
      <c r="I22" s="11">
        <v>4058680.935540041</v>
      </c>
      <c r="J22" s="11">
        <v>3386139.1874399837</v>
      </c>
      <c r="K22" s="11">
        <v>1281202.0602300316</v>
      </c>
      <c r="L22" s="11">
        <f t="shared" si="9"/>
        <v>16230204.333470052</v>
      </c>
      <c r="M22" s="11">
        <f t="shared" si="2"/>
        <v>432581.11775999237</v>
      </c>
      <c r="N22" s="11">
        <f t="shared" si="2"/>
        <v>269024.76948998403</v>
      </c>
      <c r="O22" s="11">
        <f t="shared" si="2"/>
        <v>1300074.5565900262</v>
      </c>
      <c r="P22" s="11">
        <f t="shared" si="3"/>
        <v>5325668.3818499725</v>
      </c>
      <c r="Q22" s="30">
        <f t="shared" si="4"/>
        <v>94.54965326352854</v>
      </c>
      <c r="R22" s="30">
        <f t="shared" si="5"/>
        <v>93.783663034727596</v>
      </c>
      <c r="S22" s="30">
        <f t="shared" si="6"/>
        <v>72.257463538741646</v>
      </c>
      <c r="T22" s="30">
        <f t="shared" si="7"/>
        <v>75.293654531254703</v>
      </c>
    </row>
    <row r="23" spans="2:20" x14ac:dyDescent="0.2">
      <c r="B23" s="17" t="s">
        <v>44</v>
      </c>
      <c r="C23" s="11">
        <v>3249278.0630000001</v>
      </c>
      <c r="D23" s="11">
        <v>3939568.63</v>
      </c>
      <c r="E23" s="11">
        <v>4248809.8910000008</v>
      </c>
      <c r="F23" s="11">
        <v>4222105.1169999987</v>
      </c>
      <c r="G23" s="11">
        <f t="shared" si="8"/>
        <v>15659761.700999999</v>
      </c>
      <c r="H23" s="11">
        <v>3245351.3839999996</v>
      </c>
      <c r="I23" s="11">
        <v>3936390.9501200002</v>
      </c>
      <c r="J23" s="11">
        <v>4239268.6841800008</v>
      </c>
      <c r="K23" s="11">
        <v>536084.88384000026</v>
      </c>
      <c r="L23" s="11">
        <f t="shared" si="9"/>
        <v>11957095.902140001</v>
      </c>
      <c r="M23" s="11">
        <f t="shared" si="2"/>
        <v>3926.6790000004694</v>
      </c>
      <c r="N23" s="11">
        <f t="shared" si="2"/>
        <v>3177.6798799997196</v>
      </c>
      <c r="O23" s="11">
        <f t="shared" si="2"/>
        <v>9541.206819999963</v>
      </c>
      <c r="P23" s="11">
        <f t="shared" si="3"/>
        <v>3702665.7988599986</v>
      </c>
      <c r="Q23" s="30">
        <f t="shared" si="4"/>
        <v>99.879152263245359</v>
      </c>
      <c r="R23" s="30">
        <f t="shared" si="5"/>
        <v>99.919339395288063</v>
      </c>
      <c r="S23" s="30">
        <f t="shared" si="6"/>
        <v>99.77543813291787</v>
      </c>
      <c r="T23" s="30">
        <f t="shared" si="7"/>
        <v>76.355541868663593</v>
      </c>
    </row>
    <row r="24" spans="2:20" x14ac:dyDescent="0.2">
      <c r="B24" s="17" t="s">
        <v>45</v>
      </c>
      <c r="C24" s="11">
        <v>16921517.375879999</v>
      </c>
      <c r="D24" s="11">
        <v>27923268.904719997</v>
      </c>
      <c r="E24" s="11">
        <v>23721521.322610006</v>
      </c>
      <c r="F24" s="11">
        <v>22402514.296839982</v>
      </c>
      <c r="G24" s="11">
        <f t="shared" si="8"/>
        <v>90968821.900049984</v>
      </c>
      <c r="H24" s="11">
        <v>14607319.822409999</v>
      </c>
      <c r="I24" s="11">
        <v>22838764.898289997</v>
      </c>
      <c r="J24" s="11">
        <v>21832658.220860004</v>
      </c>
      <c r="K24" s="11">
        <v>5997648.0657499954</v>
      </c>
      <c r="L24" s="11">
        <f t="shared" si="9"/>
        <v>65276391.007309996</v>
      </c>
      <c r="M24" s="11">
        <f t="shared" si="2"/>
        <v>2314197.5534700006</v>
      </c>
      <c r="N24" s="11">
        <f t="shared" si="2"/>
        <v>5084504.0064300001</v>
      </c>
      <c r="O24" s="11">
        <f t="shared" si="2"/>
        <v>1888863.1017500013</v>
      </c>
      <c r="P24" s="11">
        <f t="shared" si="3"/>
        <v>25692430.892739989</v>
      </c>
      <c r="Q24" s="30">
        <f t="shared" si="4"/>
        <v>86.323935956425117</v>
      </c>
      <c r="R24" s="30">
        <f t="shared" si="5"/>
        <v>81.791157676490585</v>
      </c>
      <c r="S24" s="30">
        <f t="shared" si="6"/>
        <v>92.037344164981334</v>
      </c>
      <c r="T24" s="30">
        <f t="shared" si="7"/>
        <v>71.756882901079024</v>
      </c>
    </row>
    <row r="25" spans="2:20" x14ac:dyDescent="0.2">
      <c r="B25" s="17" t="s">
        <v>46</v>
      </c>
      <c r="C25" s="11">
        <v>2557391.9300000002</v>
      </c>
      <c r="D25" s="11">
        <v>1216282.8559999997</v>
      </c>
      <c r="E25" s="11">
        <v>1433462.5520000006</v>
      </c>
      <c r="F25" s="11">
        <v>1237583.2379999999</v>
      </c>
      <c r="G25" s="11">
        <f>SUM(C25:F25)</f>
        <v>6444720.5760000004</v>
      </c>
      <c r="H25" s="11">
        <v>2536180.2308200002</v>
      </c>
      <c r="I25" s="11">
        <v>1056838.5765799996</v>
      </c>
      <c r="J25" s="11">
        <v>1329465.4292199998</v>
      </c>
      <c r="K25" s="11">
        <v>170965.86773000006</v>
      </c>
      <c r="L25" s="11">
        <f>SUM(H25:K25)</f>
        <v>5093450.1043499997</v>
      </c>
      <c r="M25" s="11">
        <f>+C25-H25</f>
        <v>21211.699179999996</v>
      </c>
      <c r="N25" s="11">
        <f>+D25-I25</f>
        <v>159444.27942000004</v>
      </c>
      <c r="O25" s="11">
        <f>+E25-J25</f>
        <v>103997.12278000079</v>
      </c>
      <c r="P25" s="11">
        <f t="shared" si="3"/>
        <v>1351270.4716500007</v>
      </c>
      <c r="Q25" s="30">
        <f t="shared" si="4"/>
        <v>99.170572999344685</v>
      </c>
      <c r="R25" s="30">
        <f t="shared" si="5"/>
        <v>86.890855311044518</v>
      </c>
      <c r="S25" s="30">
        <f t="shared" si="6"/>
        <v>92.745040835918488</v>
      </c>
      <c r="T25" s="30">
        <f t="shared" si="7"/>
        <v>79.032908320616684</v>
      </c>
    </row>
    <row r="26" spans="2:20" x14ac:dyDescent="0.2">
      <c r="B26" s="17" t="s">
        <v>47</v>
      </c>
      <c r="C26" s="11">
        <v>50161581.180629998</v>
      </c>
      <c r="D26" s="11">
        <v>63127274.464370012</v>
      </c>
      <c r="E26" s="11">
        <v>55821676.35491997</v>
      </c>
      <c r="F26" s="11">
        <v>68883723.016000003</v>
      </c>
      <c r="G26" s="11">
        <f t="shared" si="8"/>
        <v>237994255.01591998</v>
      </c>
      <c r="H26" s="11">
        <v>49966928.528140001</v>
      </c>
      <c r="I26" s="11">
        <v>62770721.138889991</v>
      </c>
      <c r="J26" s="11">
        <v>55063044.031059995</v>
      </c>
      <c r="K26" s="11">
        <v>16561537.351479977</v>
      </c>
      <c r="L26" s="11">
        <f t="shared" si="9"/>
        <v>184362231.04956996</v>
      </c>
      <c r="M26" s="11">
        <f t="shared" si="2"/>
        <v>194652.65248999745</v>
      </c>
      <c r="N26" s="11">
        <f t="shared" si="2"/>
        <v>356553.32548002154</v>
      </c>
      <c r="O26" s="11">
        <f t="shared" si="2"/>
        <v>758632.32385997474</v>
      </c>
      <c r="P26" s="11">
        <f t="shared" si="3"/>
        <v>53632023.966350019</v>
      </c>
      <c r="Q26" s="30">
        <f t="shared" si="4"/>
        <v>99.611948730664892</v>
      </c>
      <c r="R26" s="30">
        <f t="shared" si="5"/>
        <v>99.435183399718511</v>
      </c>
      <c r="S26" s="30">
        <f t="shared" si="6"/>
        <v>98.640971799133169</v>
      </c>
      <c r="T26" s="30">
        <f t="shared" si="7"/>
        <v>77.464992185310336</v>
      </c>
    </row>
    <row r="27" spans="2:20" x14ac:dyDescent="0.2">
      <c r="B27" s="17" t="s">
        <v>48</v>
      </c>
      <c r="C27" s="11">
        <v>3816110.449</v>
      </c>
      <c r="D27" s="11">
        <v>5509196.1849999996</v>
      </c>
      <c r="E27" s="11">
        <v>5319203.5210000016</v>
      </c>
      <c r="F27" s="11">
        <v>5305627.554999996</v>
      </c>
      <c r="G27" s="11">
        <f t="shared" si="8"/>
        <v>19950137.709999997</v>
      </c>
      <c r="H27" s="11">
        <v>3778558.60922</v>
      </c>
      <c r="I27" s="11">
        <v>5064234.9218300004</v>
      </c>
      <c r="J27" s="11">
        <v>5055328.6852599978</v>
      </c>
      <c r="K27" s="11">
        <v>1478849.4333400037</v>
      </c>
      <c r="L27" s="11">
        <f t="shared" si="9"/>
        <v>15376971.649650002</v>
      </c>
      <c r="M27" s="11">
        <f t="shared" si="2"/>
        <v>37551.839780000038</v>
      </c>
      <c r="N27" s="11">
        <f t="shared" si="2"/>
        <v>444961.26316999923</v>
      </c>
      <c r="O27" s="11">
        <f t="shared" si="2"/>
        <v>263874.83574000373</v>
      </c>
      <c r="P27" s="11">
        <f t="shared" si="3"/>
        <v>4573166.0603499953</v>
      </c>
      <c r="Q27" s="30">
        <f t="shared" si="4"/>
        <v>99.01596559423902</v>
      </c>
      <c r="R27" s="30">
        <f t="shared" si="5"/>
        <v>91.923299729613845</v>
      </c>
      <c r="S27" s="30">
        <f t="shared" si="6"/>
        <v>95.039203995518577</v>
      </c>
      <c r="T27" s="30">
        <f t="shared" si="7"/>
        <v>77.077020084639827</v>
      </c>
    </row>
    <row r="28" spans="2:20" x14ac:dyDescent="0.2">
      <c r="B28" s="6" t="s">
        <v>49</v>
      </c>
      <c r="C28" s="11">
        <v>3030956.9929999998</v>
      </c>
      <c r="D28" s="11">
        <v>3484270.3702500006</v>
      </c>
      <c r="E28" s="11">
        <v>3859297.9629999995</v>
      </c>
      <c r="F28" s="11">
        <v>2822288.389179999</v>
      </c>
      <c r="G28" s="11">
        <f t="shared" si="8"/>
        <v>13196813.715429999</v>
      </c>
      <c r="H28" s="11">
        <v>2828383.7410199996</v>
      </c>
      <c r="I28" s="11">
        <v>3050435.6452600006</v>
      </c>
      <c r="J28" s="11">
        <v>3121470.2611999996</v>
      </c>
      <c r="K28" s="11">
        <v>845808.85699000023</v>
      </c>
      <c r="L28" s="11">
        <f t="shared" si="9"/>
        <v>9846098.50447</v>
      </c>
      <c r="M28" s="11">
        <f t="shared" si="2"/>
        <v>202573.25198000018</v>
      </c>
      <c r="N28" s="11">
        <f t="shared" si="2"/>
        <v>433834.72499000002</v>
      </c>
      <c r="O28" s="11">
        <f t="shared" si="2"/>
        <v>737827.70179999992</v>
      </c>
      <c r="P28" s="11">
        <f t="shared" si="3"/>
        <v>3350715.2109599989</v>
      </c>
      <c r="Q28" s="30">
        <f t="shared" si="4"/>
        <v>93.316525029954462</v>
      </c>
      <c r="R28" s="30">
        <f t="shared" si="5"/>
        <v>87.548764048443459</v>
      </c>
      <c r="S28" s="30">
        <f t="shared" si="6"/>
        <v>80.88181558216732</v>
      </c>
      <c r="T28" s="30">
        <f t="shared" si="7"/>
        <v>74.60966500540755</v>
      </c>
    </row>
    <row r="29" spans="2:20" x14ac:dyDescent="0.2">
      <c r="B29" s="6" t="s">
        <v>50</v>
      </c>
      <c r="C29" s="11">
        <v>45635958.369940005</v>
      </c>
      <c r="D29" s="11">
        <v>52638761.861840002</v>
      </c>
      <c r="E29" s="11">
        <v>60435222.727319971</v>
      </c>
      <c r="F29" s="11">
        <v>61947559.613000005</v>
      </c>
      <c r="G29" s="11">
        <f t="shared" si="8"/>
        <v>220657502.57209998</v>
      </c>
      <c r="H29" s="11">
        <v>45235914.754559994</v>
      </c>
      <c r="I29" s="11">
        <v>52491724.005700007</v>
      </c>
      <c r="J29" s="11">
        <v>60214702.580180004</v>
      </c>
      <c r="K29" s="11">
        <v>21000431.11875999</v>
      </c>
      <c r="L29" s="11">
        <f t="shared" si="9"/>
        <v>178942772.45919999</v>
      </c>
      <c r="M29" s="11">
        <f t="shared" si="2"/>
        <v>400043.6153800115</v>
      </c>
      <c r="N29" s="11">
        <f t="shared" si="2"/>
        <v>147037.85613999516</v>
      </c>
      <c r="O29" s="11">
        <f t="shared" si="2"/>
        <v>220520.14713996649</v>
      </c>
      <c r="P29" s="11">
        <f t="shared" si="3"/>
        <v>41714730.112899989</v>
      </c>
      <c r="Q29" s="30">
        <f t="shared" si="4"/>
        <v>99.123402620063047</v>
      </c>
      <c r="R29" s="30">
        <f t="shared" si="5"/>
        <v>99.720666195519712</v>
      </c>
      <c r="S29" s="30">
        <f t="shared" si="6"/>
        <v>99.635113205199985</v>
      </c>
      <c r="T29" s="30">
        <f t="shared" si="7"/>
        <v>81.095258658032861</v>
      </c>
    </row>
    <row r="30" spans="2:20" x14ac:dyDescent="0.2">
      <c r="B30" s="6" t="s">
        <v>51</v>
      </c>
      <c r="C30" s="11">
        <v>82063859.660889998</v>
      </c>
      <c r="D30" s="11">
        <v>147930651.49243999</v>
      </c>
      <c r="E30" s="11">
        <v>155121535.30751002</v>
      </c>
      <c r="F30" s="11">
        <v>140952341.78091002</v>
      </c>
      <c r="G30" s="11">
        <f t="shared" si="8"/>
        <v>526068388.24175</v>
      </c>
      <c r="H30" s="11">
        <v>81949476.757170007</v>
      </c>
      <c r="I30" s="11">
        <v>147220161.57611001</v>
      </c>
      <c r="J30" s="11">
        <v>154475282.31670007</v>
      </c>
      <c r="K30" s="11">
        <v>75667484.908179939</v>
      </c>
      <c r="L30" s="11">
        <f t="shared" si="9"/>
        <v>459312405.55816001</v>
      </c>
      <c r="M30" s="11">
        <f t="shared" si="2"/>
        <v>114382.90371999145</v>
      </c>
      <c r="N30" s="11">
        <f t="shared" si="2"/>
        <v>710489.9163299799</v>
      </c>
      <c r="O30" s="11">
        <f t="shared" si="2"/>
        <v>646252.99080994725</v>
      </c>
      <c r="P30" s="11">
        <f t="shared" si="3"/>
        <v>66755982.683589995</v>
      </c>
      <c r="Q30" s="30">
        <f t="shared" si="4"/>
        <v>99.860617202026987</v>
      </c>
      <c r="R30" s="30">
        <f t="shared" si="5"/>
        <v>99.519714197725762</v>
      </c>
      <c r="S30" s="30">
        <f t="shared" si="6"/>
        <v>99.583389250545494</v>
      </c>
      <c r="T30" s="30">
        <f t="shared" si="7"/>
        <v>87.310398386281122</v>
      </c>
    </row>
    <row r="31" spans="2:20" x14ac:dyDescent="0.2">
      <c r="B31" s="6" t="s">
        <v>52</v>
      </c>
      <c r="C31" s="11">
        <v>4249736.0820000004</v>
      </c>
      <c r="D31" s="11">
        <v>5791962.1180000007</v>
      </c>
      <c r="E31" s="11">
        <v>5372098.2909999993</v>
      </c>
      <c r="F31" s="11">
        <v>5139884.6909999959</v>
      </c>
      <c r="G31" s="11">
        <f t="shared" si="8"/>
        <v>20553681.181999996</v>
      </c>
      <c r="H31" s="11">
        <v>4187696.1585900001</v>
      </c>
      <c r="I31" s="11">
        <v>5470630.6534399986</v>
      </c>
      <c r="J31" s="11">
        <v>4368857.0391100012</v>
      </c>
      <c r="K31" s="11">
        <v>1452611.8271399997</v>
      </c>
      <c r="L31" s="11">
        <f t="shared" si="9"/>
        <v>15479795.67828</v>
      </c>
      <c r="M31" s="11">
        <f t="shared" si="2"/>
        <v>62039.92341000028</v>
      </c>
      <c r="N31" s="11">
        <f t="shared" si="2"/>
        <v>321331.46456000209</v>
      </c>
      <c r="O31" s="11">
        <f t="shared" si="2"/>
        <v>1003241.2518899981</v>
      </c>
      <c r="P31" s="11">
        <f t="shared" si="3"/>
        <v>5073885.5037199967</v>
      </c>
      <c r="Q31" s="30">
        <f t="shared" si="4"/>
        <v>98.540146441733782</v>
      </c>
      <c r="R31" s="30">
        <f t="shared" si="5"/>
        <v>94.452113843055315</v>
      </c>
      <c r="S31" s="30">
        <f t="shared" si="6"/>
        <v>81.324964705676521</v>
      </c>
      <c r="T31" s="30">
        <f t="shared" si="7"/>
        <v>75.313981671743164</v>
      </c>
    </row>
    <row r="32" spans="2:20" x14ac:dyDescent="0.2">
      <c r="B32" s="6" t="s">
        <v>53</v>
      </c>
      <c r="C32" s="11">
        <v>24270045.557999998</v>
      </c>
      <c r="D32" s="11">
        <v>38780131.210000001</v>
      </c>
      <c r="E32" s="11">
        <v>28020921.123000003</v>
      </c>
      <c r="F32" s="11">
        <v>44227865.442999989</v>
      </c>
      <c r="G32" s="11">
        <f t="shared" si="8"/>
        <v>135298963.33399999</v>
      </c>
      <c r="H32" s="11">
        <v>22039477.562660001</v>
      </c>
      <c r="I32" s="11">
        <v>38213614.16923999</v>
      </c>
      <c r="J32" s="11">
        <v>27576618.425119996</v>
      </c>
      <c r="K32" s="11">
        <v>21093134.983860001</v>
      </c>
      <c r="L32" s="11">
        <f t="shared" si="9"/>
        <v>108922845.14087999</v>
      </c>
      <c r="M32" s="11">
        <f t="shared" si="2"/>
        <v>2230567.9953399971</v>
      </c>
      <c r="N32" s="11">
        <f t="shared" si="2"/>
        <v>566517.04076001048</v>
      </c>
      <c r="O32" s="11">
        <f t="shared" si="2"/>
        <v>444302.69788000733</v>
      </c>
      <c r="P32" s="11">
        <f t="shared" si="3"/>
        <v>26376118.193120003</v>
      </c>
      <c r="Q32" s="30">
        <f t="shared" si="4"/>
        <v>90.809378622675268</v>
      </c>
      <c r="R32" s="30">
        <f t="shared" si="5"/>
        <v>98.539156462126854</v>
      </c>
      <c r="S32" s="30">
        <f t="shared" si="6"/>
        <v>98.414389391663079</v>
      </c>
      <c r="T32" s="30">
        <f t="shared" si="7"/>
        <v>80.505306512949602</v>
      </c>
    </row>
    <row r="33" spans="1:20" x14ac:dyDescent="0.2">
      <c r="B33" s="6" t="s">
        <v>54</v>
      </c>
      <c r="C33" s="11">
        <v>712087.10199999996</v>
      </c>
      <c r="D33" s="11">
        <v>1315949.797</v>
      </c>
      <c r="E33" s="11">
        <v>820374.02599999984</v>
      </c>
      <c r="F33" s="11">
        <v>1045915.0010000002</v>
      </c>
      <c r="G33" s="11">
        <f t="shared" si="8"/>
        <v>3894325.926</v>
      </c>
      <c r="H33" s="11">
        <v>664453.82889999996</v>
      </c>
      <c r="I33" s="11">
        <v>1212511.4781400003</v>
      </c>
      <c r="J33" s="11">
        <v>534269.55463999999</v>
      </c>
      <c r="K33" s="11">
        <v>148420.64324999973</v>
      </c>
      <c r="L33" s="11">
        <f t="shared" si="9"/>
        <v>2559655.5049299998</v>
      </c>
      <c r="M33" s="11">
        <f t="shared" si="2"/>
        <v>47633.273099999991</v>
      </c>
      <c r="N33" s="11">
        <f t="shared" si="2"/>
        <v>103438.31885999977</v>
      </c>
      <c r="O33" s="11">
        <f t="shared" si="2"/>
        <v>286104.47135999985</v>
      </c>
      <c r="P33" s="11">
        <f t="shared" si="3"/>
        <v>1334670.4210700002</v>
      </c>
      <c r="Q33" s="30">
        <f t="shared" si="4"/>
        <v>93.310751877654425</v>
      </c>
      <c r="R33" s="30">
        <f t="shared" si="5"/>
        <v>92.139645517191425</v>
      </c>
      <c r="S33" s="30">
        <f t="shared" si="6"/>
        <v>65.125118264044119</v>
      </c>
      <c r="T33" s="30">
        <f t="shared" si="7"/>
        <v>65.727819231584263</v>
      </c>
    </row>
    <row r="34" spans="1:20" x14ac:dyDescent="0.2">
      <c r="B34" s="6" t="s">
        <v>55</v>
      </c>
      <c r="C34" s="11">
        <v>1063346.0120000001</v>
      </c>
      <c r="D34" s="11">
        <v>1573871.8019999997</v>
      </c>
      <c r="E34" s="11">
        <v>1997482.6610000008</v>
      </c>
      <c r="F34" s="11">
        <v>2266363.0379999997</v>
      </c>
      <c r="G34" s="11">
        <f t="shared" si="8"/>
        <v>6901063.5130000003</v>
      </c>
      <c r="H34" s="11">
        <v>1059323.4614599999</v>
      </c>
      <c r="I34" s="11">
        <v>1499264.9397499999</v>
      </c>
      <c r="J34" s="11">
        <v>1302312.2528500003</v>
      </c>
      <c r="K34" s="11">
        <v>329432.41641999967</v>
      </c>
      <c r="L34" s="11">
        <f t="shared" si="9"/>
        <v>4190333.0704799998</v>
      </c>
      <c r="M34" s="11">
        <f t="shared" si="2"/>
        <v>4022.5505400002003</v>
      </c>
      <c r="N34" s="11">
        <f t="shared" si="2"/>
        <v>74606.862249999773</v>
      </c>
      <c r="O34" s="11">
        <f t="shared" si="2"/>
        <v>695170.4081500005</v>
      </c>
      <c r="P34" s="11">
        <f t="shared" si="3"/>
        <v>2710730.4425200005</v>
      </c>
      <c r="Q34" s="30">
        <f t="shared" si="4"/>
        <v>99.621708221537943</v>
      </c>
      <c r="R34" s="30">
        <f t="shared" si="5"/>
        <v>95.259660783350142</v>
      </c>
      <c r="S34" s="30">
        <f t="shared" si="6"/>
        <v>65.197674967452429</v>
      </c>
      <c r="T34" s="30">
        <f t="shared" si="7"/>
        <v>60.720105858848939</v>
      </c>
    </row>
    <row r="35" spans="1:20" x14ac:dyDescent="0.2">
      <c r="B35" s="6" t="s">
        <v>56</v>
      </c>
      <c r="C35" s="11">
        <v>7725204.7380000008</v>
      </c>
      <c r="D35" s="11">
        <v>9159996.7361299954</v>
      </c>
      <c r="E35" s="11">
        <v>13366948.593389999</v>
      </c>
      <c r="F35" s="11">
        <v>18096090.092000011</v>
      </c>
      <c r="G35" s="11">
        <f t="shared" si="8"/>
        <v>48348240.159520008</v>
      </c>
      <c r="H35" s="11">
        <v>7414254.1957200002</v>
      </c>
      <c r="I35" s="11">
        <v>8963462.1074999981</v>
      </c>
      <c r="J35" s="11">
        <v>10935364.031550003</v>
      </c>
      <c r="K35" s="11">
        <v>2530083.8309900016</v>
      </c>
      <c r="L35" s="11">
        <f t="shared" si="9"/>
        <v>29843164.165760003</v>
      </c>
      <c r="M35" s="11">
        <f t="shared" si="2"/>
        <v>310950.54228000063</v>
      </c>
      <c r="N35" s="11">
        <f t="shared" si="2"/>
        <v>196534.62862999737</v>
      </c>
      <c r="O35" s="11">
        <f t="shared" si="2"/>
        <v>2431584.5618399959</v>
      </c>
      <c r="P35" s="11">
        <f t="shared" si="3"/>
        <v>18505075.993760005</v>
      </c>
      <c r="Q35" s="30">
        <f t="shared" si="4"/>
        <v>95.974856941325498</v>
      </c>
      <c r="R35" s="30">
        <f t="shared" si="5"/>
        <v>97.854424687131143</v>
      </c>
      <c r="S35" s="30">
        <f t="shared" si="6"/>
        <v>81.808977981388935</v>
      </c>
      <c r="T35" s="30">
        <f t="shared" si="7"/>
        <v>61.725440403405742</v>
      </c>
    </row>
    <row r="36" spans="1:20" x14ac:dyDescent="0.2">
      <c r="B36" s="18" t="s">
        <v>57</v>
      </c>
      <c r="C36" s="11">
        <v>1085495.4100000001</v>
      </c>
      <c r="D36" s="11">
        <v>3312973.6729999995</v>
      </c>
      <c r="E36" s="11">
        <v>1454371.2610000009</v>
      </c>
      <c r="F36" s="11">
        <v>2724078.3890000004</v>
      </c>
      <c r="G36" s="11">
        <f t="shared" si="8"/>
        <v>8576918.7330000009</v>
      </c>
      <c r="H36" s="11">
        <v>1002999.33366</v>
      </c>
      <c r="I36" s="11">
        <v>1567190.4488000004</v>
      </c>
      <c r="J36" s="11">
        <v>1222590.0352399992</v>
      </c>
      <c r="K36" s="11">
        <v>313417.05700000003</v>
      </c>
      <c r="L36" s="11">
        <f t="shared" si="9"/>
        <v>4106196.8746999996</v>
      </c>
      <c r="M36" s="11">
        <f t="shared" si="2"/>
        <v>82496.076340000145</v>
      </c>
      <c r="N36" s="11">
        <f t="shared" si="2"/>
        <v>1745783.2241999991</v>
      </c>
      <c r="O36" s="11">
        <f t="shared" si="2"/>
        <v>231781.22576000169</v>
      </c>
      <c r="P36" s="11">
        <f t="shared" si="3"/>
        <v>4470721.8583000014</v>
      </c>
      <c r="Q36" s="30">
        <f t="shared" si="4"/>
        <v>92.400145078457768</v>
      </c>
      <c r="R36" s="30">
        <f t="shared" si="5"/>
        <v>47.304645417868997</v>
      </c>
      <c r="S36" s="30">
        <f t="shared" si="6"/>
        <v>84.063132160585127</v>
      </c>
      <c r="T36" s="30">
        <f t="shared" si="7"/>
        <v>47.874965387059817</v>
      </c>
    </row>
    <row r="37" spans="1:20" x14ac:dyDescent="0.2">
      <c r="B37" s="6" t="s">
        <v>58</v>
      </c>
      <c r="C37" s="11">
        <v>307719.17300000001</v>
      </c>
      <c r="D37" s="11">
        <v>372069.53900000005</v>
      </c>
      <c r="E37" s="11">
        <v>302044.98300000001</v>
      </c>
      <c r="F37" s="11">
        <v>358114.64599999995</v>
      </c>
      <c r="G37" s="11">
        <f t="shared" si="8"/>
        <v>1339948.341</v>
      </c>
      <c r="H37" s="11">
        <v>288948.79501</v>
      </c>
      <c r="I37" s="11">
        <v>353387.0368900001</v>
      </c>
      <c r="J37" s="11">
        <v>299257.76051999989</v>
      </c>
      <c r="K37" s="11">
        <v>105856.30588999996</v>
      </c>
      <c r="L37" s="11">
        <f t="shared" si="9"/>
        <v>1047449.89831</v>
      </c>
      <c r="M37" s="11">
        <f t="shared" si="2"/>
        <v>18770.377990000008</v>
      </c>
      <c r="N37" s="11">
        <f t="shared" si="2"/>
        <v>18682.502109999943</v>
      </c>
      <c r="O37" s="11">
        <f t="shared" si="2"/>
        <v>2787.2224800001131</v>
      </c>
      <c r="P37" s="11">
        <f t="shared" si="3"/>
        <v>292498.44269000005</v>
      </c>
      <c r="Q37" s="30">
        <f t="shared" si="4"/>
        <v>93.900159744027391</v>
      </c>
      <c r="R37" s="30">
        <f t="shared" si="5"/>
        <v>94.978760647750875</v>
      </c>
      <c r="S37" s="30">
        <f t="shared" si="6"/>
        <v>99.077216097974357</v>
      </c>
      <c r="T37" s="30">
        <f t="shared" si="7"/>
        <v>78.170916464457932</v>
      </c>
    </row>
    <row r="38" spans="1:20" x14ac:dyDescent="0.2">
      <c r="B38" s="6" t="s">
        <v>59</v>
      </c>
      <c r="C38" s="11">
        <v>11935464.548799999</v>
      </c>
      <c r="D38" s="11">
        <v>16895215.295289997</v>
      </c>
      <c r="E38" s="11">
        <v>26412661.184330005</v>
      </c>
      <c r="F38" s="11">
        <v>14834928.889789984</v>
      </c>
      <c r="G38" s="11">
        <f t="shared" si="8"/>
        <v>70078269.918209985</v>
      </c>
      <c r="H38" s="11">
        <v>9704201.2097599991</v>
      </c>
      <c r="I38" s="11">
        <v>9789578.7290400043</v>
      </c>
      <c r="J38" s="11">
        <v>18046821.704310004</v>
      </c>
      <c r="K38" s="11">
        <v>1674168.461649999</v>
      </c>
      <c r="L38" s="11">
        <f t="shared" si="9"/>
        <v>39214770.104760006</v>
      </c>
      <c r="M38" s="11">
        <f t="shared" si="2"/>
        <v>2231263.33904</v>
      </c>
      <c r="N38" s="11">
        <f t="shared" si="2"/>
        <v>7105636.5662499927</v>
      </c>
      <c r="O38" s="11">
        <f t="shared" si="2"/>
        <v>8365839.4800200015</v>
      </c>
      <c r="P38" s="11">
        <f t="shared" si="3"/>
        <v>30863499.813449979</v>
      </c>
      <c r="Q38" s="30">
        <f t="shared" si="4"/>
        <v>81.305601219649787</v>
      </c>
      <c r="R38" s="30">
        <f t="shared" si="5"/>
        <v>57.942906070981628</v>
      </c>
      <c r="S38" s="30">
        <f t="shared" si="6"/>
        <v>68.326404440521685</v>
      </c>
      <c r="T38" s="30">
        <f t="shared" si="7"/>
        <v>55.958530583772259</v>
      </c>
    </row>
    <row r="39" spans="1:20" x14ac:dyDescent="0.2">
      <c r="B39" s="6" t="s">
        <v>60</v>
      </c>
      <c r="C39" s="11">
        <v>799</v>
      </c>
      <c r="D39" s="11">
        <v>1011</v>
      </c>
      <c r="E39" s="11">
        <v>778</v>
      </c>
      <c r="F39" s="11">
        <v>1079.0000000000005</v>
      </c>
      <c r="G39" s="11">
        <f>SUM(C39:F39)</f>
        <v>3667.0000000000005</v>
      </c>
      <c r="H39" s="11">
        <v>763.74213999999984</v>
      </c>
      <c r="I39" s="11">
        <v>1010.86109</v>
      </c>
      <c r="J39" s="11">
        <v>741.63217999999983</v>
      </c>
      <c r="K39" s="11">
        <v>161.00712000000021</v>
      </c>
      <c r="L39" s="11">
        <f>SUM(H39:K39)</f>
        <v>2677.2425299999995</v>
      </c>
      <c r="M39" s="11">
        <f>+C39-H39</f>
        <v>35.257860000000164</v>
      </c>
      <c r="N39" s="11">
        <f>+D39-I39</f>
        <v>0.13891000000000986</v>
      </c>
      <c r="O39" s="11">
        <f>+E39-J39</f>
        <v>36.367820000000165</v>
      </c>
      <c r="P39" s="11">
        <f t="shared" si="3"/>
        <v>989.75747000000092</v>
      </c>
      <c r="Q39" s="30">
        <f t="shared" si="4"/>
        <v>95.587251564455542</v>
      </c>
      <c r="R39" s="30">
        <f t="shared" si="5"/>
        <v>99.986260138476752</v>
      </c>
      <c r="S39" s="30">
        <f t="shared" si="6"/>
        <v>95.325473007712063</v>
      </c>
      <c r="T39" s="30">
        <f t="shared" si="7"/>
        <v>73.009068175620371</v>
      </c>
    </row>
    <row r="40" spans="1:20" x14ac:dyDescent="0.2">
      <c r="B40" s="6" t="s">
        <v>61</v>
      </c>
      <c r="C40" s="11">
        <v>6916710.2829999998</v>
      </c>
      <c r="D40" s="11">
        <v>8406298.943</v>
      </c>
      <c r="E40" s="11">
        <v>7141817.1520000026</v>
      </c>
      <c r="F40" s="11">
        <v>11656690.331879999</v>
      </c>
      <c r="G40" s="11">
        <f t="shared" si="8"/>
        <v>34121516.709880002</v>
      </c>
      <c r="H40" s="11">
        <v>6910872.1303900005</v>
      </c>
      <c r="I40" s="11">
        <v>8389911.500690002</v>
      </c>
      <c r="J40" s="11">
        <v>7135202.4612799957</v>
      </c>
      <c r="K40" s="11">
        <v>1547814.0679499991</v>
      </c>
      <c r="L40" s="11">
        <f t="shared" si="9"/>
        <v>23983800.160309996</v>
      </c>
      <c r="M40" s="11">
        <f t="shared" si="2"/>
        <v>5838.1526099992916</v>
      </c>
      <c r="N40" s="11">
        <f t="shared" si="2"/>
        <v>16387.442309997976</v>
      </c>
      <c r="O40" s="11">
        <f t="shared" si="2"/>
        <v>6614.6907200068235</v>
      </c>
      <c r="P40" s="11">
        <f t="shared" si="3"/>
        <v>10137716.549570005</v>
      </c>
      <c r="Q40" s="30">
        <f t="shared" si="4"/>
        <v>99.915593506578588</v>
      </c>
      <c r="R40" s="30">
        <f t="shared" si="5"/>
        <v>99.805057583353687</v>
      </c>
      <c r="S40" s="30">
        <f t="shared" si="6"/>
        <v>99.907380844689442</v>
      </c>
      <c r="T40" s="30">
        <f t="shared" si="7"/>
        <v>70.289373020060992</v>
      </c>
    </row>
    <row r="41" spans="1:20" x14ac:dyDescent="0.2">
      <c r="B41" s="6" t="s">
        <v>62</v>
      </c>
      <c r="C41" s="11">
        <v>375462.54099999997</v>
      </c>
      <c r="D41" s="11">
        <v>437223.57200000004</v>
      </c>
      <c r="E41" s="11">
        <v>327010.9090000001</v>
      </c>
      <c r="F41" s="11">
        <v>405602.28099999996</v>
      </c>
      <c r="G41" s="11">
        <f t="shared" si="8"/>
        <v>1545299.3030000001</v>
      </c>
      <c r="H41" s="11">
        <v>370122.58144000004</v>
      </c>
      <c r="I41" s="11">
        <v>437198.95804</v>
      </c>
      <c r="J41" s="11">
        <v>327010.78273999994</v>
      </c>
      <c r="K41" s="11">
        <v>98722.404619999696</v>
      </c>
      <c r="L41" s="11">
        <f t="shared" si="9"/>
        <v>1233054.7268399997</v>
      </c>
      <c r="M41" s="11">
        <f t="shared" si="2"/>
        <v>5339.9595599999302</v>
      </c>
      <c r="N41" s="11">
        <f t="shared" si="2"/>
        <v>24.613960000046063</v>
      </c>
      <c r="O41" s="11">
        <f t="shared" si="2"/>
        <v>0.12626000016462058</v>
      </c>
      <c r="P41" s="11">
        <f t="shared" si="3"/>
        <v>312244.5761600004</v>
      </c>
      <c r="Q41" s="30">
        <f t="shared" si="4"/>
        <v>98.577765029294923</v>
      </c>
      <c r="R41" s="30">
        <f t="shared" si="5"/>
        <v>99.994370395016105</v>
      </c>
      <c r="S41" s="30">
        <f t="shared" si="6"/>
        <v>99.99996138966722</v>
      </c>
      <c r="T41" s="30">
        <f t="shared" si="7"/>
        <v>79.793909467646969</v>
      </c>
    </row>
    <row r="42" spans="1:20" x14ac:dyDescent="0.2">
      <c r="B42" s="6" t="s">
        <v>63</v>
      </c>
      <c r="C42" s="11">
        <v>2614802.3119999999</v>
      </c>
      <c r="D42" s="11">
        <v>3092452.2580000004</v>
      </c>
      <c r="E42" s="11">
        <v>2667127.5419999994</v>
      </c>
      <c r="F42" s="11">
        <v>3076461.7690000013</v>
      </c>
      <c r="G42" s="11">
        <f t="shared" si="8"/>
        <v>11450843.881000001</v>
      </c>
      <c r="H42" s="11">
        <v>2378301.0679299999</v>
      </c>
      <c r="I42" s="11">
        <v>3051726.0938499998</v>
      </c>
      <c r="J42" s="11">
        <v>2626310.2374</v>
      </c>
      <c r="K42" s="11">
        <v>878920.45035000052</v>
      </c>
      <c r="L42" s="11">
        <f t="shared" si="9"/>
        <v>8935257.8495300002</v>
      </c>
      <c r="M42" s="11">
        <f t="shared" si="2"/>
        <v>236501.24407000002</v>
      </c>
      <c r="N42" s="11">
        <f t="shared" si="2"/>
        <v>40726.16415000055</v>
      </c>
      <c r="O42" s="11">
        <f t="shared" si="2"/>
        <v>40817.30459999945</v>
      </c>
      <c r="P42" s="11">
        <f t="shared" si="3"/>
        <v>2515586.0314700007</v>
      </c>
      <c r="Q42" s="30">
        <f t="shared" si="4"/>
        <v>90.955291610970548</v>
      </c>
      <c r="R42" s="30">
        <f t="shared" si="5"/>
        <v>98.683046309133985</v>
      </c>
      <c r="S42" s="30">
        <f t="shared" si="6"/>
        <v>98.469615571162677</v>
      </c>
      <c r="T42" s="30">
        <f t="shared" si="7"/>
        <v>78.03143543294631</v>
      </c>
    </row>
    <row r="43" spans="1:20" x14ac:dyDescent="0.2">
      <c r="B43" s="6" t="s">
        <v>64</v>
      </c>
      <c r="C43" s="11">
        <v>6861233.8879999993</v>
      </c>
      <c r="D43" s="11">
        <v>1054495.0830000006</v>
      </c>
      <c r="E43" s="11">
        <v>4682959.1050000014</v>
      </c>
      <c r="F43" s="11">
        <v>6768246.5869999975</v>
      </c>
      <c r="G43" s="11">
        <f t="shared" si="8"/>
        <v>19366934.662999999</v>
      </c>
      <c r="H43" s="11">
        <v>6861233.5868200008</v>
      </c>
      <c r="I43" s="11">
        <v>1054494.9593799999</v>
      </c>
      <c r="J43" s="11">
        <v>2884346.3618299998</v>
      </c>
      <c r="K43" s="11">
        <v>279786.56018999778</v>
      </c>
      <c r="L43" s="11">
        <f t="shared" si="9"/>
        <v>11079861.468219997</v>
      </c>
      <c r="M43" s="11">
        <f t="shared" si="2"/>
        <v>0.30117999855428934</v>
      </c>
      <c r="N43" s="11">
        <f t="shared" si="2"/>
        <v>0.12362000066787004</v>
      </c>
      <c r="O43" s="11">
        <f t="shared" si="2"/>
        <v>1798612.7431700015</v>
      </c>
      <c r="P43" s="11">
        <f t="shared" si="3"/>
        <v>8287073.1947800014</v>
      </c>
      <c r="Q43" s="30">
        <f t="shared" si="4"/>
        <v>99.999995610410551</v>
      </c>
      <c r="R43" s="30">
        <f t="shared" si="5"/>
        <v>99.999988276853756</v>
      </c>
      <c r="S43" s="30">
        <f t="shared" si="6"/>
        <v>61.592388427017852</v>
      </c>
      <c r="T43" s="30">
        <f t="shared" si="7"/>
        <v>57.210196972408703</v>
      </c>
    </row>
    <row r="44" spans="1:20" x14ac:dyDescent="0.2">
      <c r="B44" s="6" t="s">
        <v>65</v>
      </c>
      <c r="C44" s="11">
        <v>556997.82900000003</v>
      </c>
      <c r="D44" s="11">
        <v>682442.90099999995</v>
      </c>
      <c r="E44" s="11">
        <v>628634.67299999995</v>
      </c>
      <c r="F44" s="11">
        <v>752159.24000000022</v>
      </c>
      <c r="G44" s="11">
        <f t="shared" si="8"/>
        <v>2620234.6430000002</v>
      </c>
      <c r="H44" s="11">
        <v>556997.82899000007</v>
      </c>
      <c r="I44" s="11">
        <v>682442.90099999984</v>
      </c>
      <c r="J44" s="11">
        <v>628634.67299999995</v>
      </c>
      <c r="K44" s="11">
        <v>134548.50784000009</v>
      </c>
      <c r="L44" s="11">
        <f t="shared" si="9"/>
        <v>2002623.9108299999</v>
      </c>
      <c r="M44" s="11">
        <f t="shared" si="2"/>
        <v>9.9999597296118736E-6</v>
      </c>
      <c r="N44" s="11">
        <f t="shared" si="2"/>
        <v>0</v>
      </c>
      <c r="O44" s="11">
        <f t="shared" si="2"/>
        <v>0</v>
      </c>
      <c r="P44" s="11">
        <f t="shared" si="3"/>
        <v>617610.73217000021</v>
      </c>
      <c r="Q44" s="30">
        <f t="shared" si="4"/>
        <v>99.999999998204672</v>
      </c>
      <c r="R44" s="30">
        <f t="shared" si="5"/>
        <v>99.999999999999972</v>
      </c>
      <c r="S44" s="30">
        <f t="shared" si="6"/>
        <v>100</v>
      </c>
      <c r="T44" s="30">
        <f t="shared" si="7"/>
        <v>76.429182255873258</v>
      </c>
    </row>
    <row r="45" spans="1:20" x14ac:dyDescent="0.2">
      <c r="B45" s="6" t="s">
        <v>66</v>
      </c>
      <c r="C45" s="11">
        <v>136164.26199999999</v>
      </c>
      <c r="D45" s="11">
        <v>213015.00699999998</v>
      </c>
      <c r="E45" s="11">
        <v>195856.54599999997</v>
      </c>
      <c r="F45" s="11">
        <v>181032.82200000004</v>
      </c>
      <c r="G45" s="11">
        <f t="shared" si="8"/>
        <v>726068.63699999999</v>
      </c>
      <c r="H45" s="11">
        <v>136005.74726</v>
      </c>
      <c r="I45" s="11">
        <v>207674.19549999994</v>
      </c>
      <c r="J45" s="11">
        <v>187480.92324000009</v>
      </c>
      <c r="K45" s="11">
        <v>72148.377609999967</v>
      </c>
      <c r="L45" s="11">
        <f t="shared" si="9"/>
        <v>603309.24361</v>
      </c>
      <c r="M45" s="11">
        <f t="shared" si="2"/>
        <v>158.51473999998416</v>
      </c>
      <c r="N45" s="11">
        <f t="shared" si="2"/>
        <v>5340.8115000000398</v>
      </c>
      <c r="O45" s="11">
        <f t="shared" si="2"/>
        <v>8375.622759999882</v>
      </c>
      <c r="P45" s="11">
        <f t="shared" si="3"/>
        <v>122759.39338999998</v>
      </c>
      <c r="Q45" s="30">
        <f t="shared" si="4"/>
        <v>99.883585650396299</v>
      </c>
      <c r="R45" s="30">
        <f t="shared" si="5"/>
        <v>97.492753409622438</v>
      </c>
      <c r="S45" s="30">
        <f t="shared" si="6"/>
        <v>95.72359314454576</v>
      </c>
      <c r="T45" s="30">
        <f t="shared" si="7"/>
        <v>83.092591094800312</v>
      </c>
    </row>
    <row r="46" spans="1:20" x14ac:dyDescent="0.2">
      <c r="B46" s="6" t="s">
        <v>67</v>
      </c>
      <c r="C46" s="11">
        <v>5749900.9060000004</v>
      </c>
      <c r="D46" s="11">
        <v>8030168.1839999994</v>
      </c>
      <c r="E46" s="11">
        <v>8678679.5989999995</v>
      </c>
      <c r="F46" s="11">
        <v>6407865.2089999989</v>
      </c>
      <c r="G46" s="11">
        <f t="shared" si="8"/>
        <v>28866613.897999998</v>
      </c>
      <c r="H46" s="11">
        <v>5718623.401229999</v>
      </c>
      <c r="I46" s="11">
        <v>8022683.8596900003</v>
      </c>
      <c r="J46" s="11">
        <v>8671019.1643400006</v>
      </c>
      <c r="K46" s="11">
        <v>1228668.8954100013</v>
      </c>
      <c r="L46" s="11">
        <f t="shared" si="9"/>
        <v>23640995.320670001</v>
      </c>
      <c r="M46" s="11">
        <f t="shared" si="2"/>
        <v>31277.504770001397</v>
      </c>
      <c r="N46" s="11">
        <f t="shared" si="2"/>
        <v>7484.3243099991232</v>
      </c>
      <c r="O46" s="11">
        <f t="shared" si="2"/>
        <v>7660.4346599988639</v>
      </c>
      <c r="P46" s="11">
        <f t="shared" si="3"/>
        <v>5225618.577329997</v>
      </c>
      <c r="Q46" s="30">
        <f t="shared" si="4"/>
        <v>99.456034020736539</v>
      </c>
      <c r="R46" s="30">
        <f t="shared" si="5"/>
        <v>99.906797415215891</v>
      </c>
      <c r="S46" s="30">
        <f t="shared" si="6"/>
        <v>99.911732717257109</v>
      </c>
      <c r="T46" s="30">
        <f t="shared" si="7"/>
        <v>81.89736213677611</v>
      </c>
    </row>
    <row r="47" spans="1:20" x14ac:dyDescent="0.2">
      <c r="C47" s="11"/>
      <c r="D47" s="11"/>
      <c r="E47" s="11"/>
      <c r="F47" s="11"/>
      <c r="G47" s="11"/>
      <c r="H47" s="11"/>
      <c r="I47" s="11"/>
      <c r="J47" s="11"/>
      <c r="K47" s="11"/>
      <c r="L47" s="11"/>
      <c r="M47" s="11"/>
      <c r="N47" s="11"/>
      <c r="O47" s="11"/>
      <c r="P47" s="11"/>
      <c r="Q47" s="30"/>
      <c r="R47" s="30"/>
      <c r="S47" s="30"/>
      <c r="T47" s="30"/>
    </row>
    <row r="48" spans="1:20" ht="15" x14ac:dyDescent="0.35">
      <c r="A48" s="6" t="s">
        <v>68</v>
      </c>
      <c r="C48" s="16">
        <f t="shared" ref="C48:P48" si="10">SUM(C50:C52)</f>
        <v>196849969.05220002</v>
      </c>
      <c r="D48" s="16">
        <f t="shared" si="10"/>
        <v>177774496.29517999</v>
      </c>
      <c r="E48" s="16">
        <f t="shared" si="10"/>
        <v>199699306.30499998</v>
      </c>
      <c r="F48" s="16">
        <f>SUM(F50:F52)</f>
        <v>123327219.30300002</v>
      </c>
      <c r="G48" s="16">
        <f t="shared" si="10"/>
        <v>697650990.95537996</v>
      </c>
      <c r="H48" s="16">
        <f t="shared" si="10"/>
        <v>196682578.25920999</v>
      </c>
      <c r="I48" s="16">
        <f t="shared" si="10"/>
        <v>177772223.31647003</v>
      </c>
      <c r="J48" s="16">
        <f t="shared" si="10"/>
        <v>199602550.95657998</v>
      </c>
      <c r="K48" s="16">
        <f>SUM(K50:K52)</f>
        <v>46258675.081299938</v>
      </c>
      <c r="L48" s="16">
        <f t="shared" si="10"/>
        <v>620316027.61355996</v>
      </c>
      <c r="M48" s="16">
        <f t="shared" si="10"/>
        <v>167390.79298999906</v>
      </c>
      <c r="N48" s="16">
        <f t="shared" si="10"/>
        <v>2272.9787099659443</v>
      </c>
      <c r="O48" s="16">
        <f t="shared" si="10"/>
        <v>96755.348420009017</v>
      </c>
      <c r="P48" s="16">
        <f t="shared" si="10"/>
        <v>77334963.341819987</v>
      </c>
      <c r="Q48" s="30">
        <f>+H48/C48*100</f>
        <v>99.914965293722929</v>
      </c>
      <c r="R48" s="30">
        <f>+I48/D48*100</f>
        <v>99.998721425875289</v>
      </c>
      <c r="S48" s="30">
        <f>+J48/E48*100</f>
        <v>99.951549481963539</v>
      </c>
      <c r="T48" s="30">
        <f>+L48/G48*100</f>
        <v>88.914949689110927</v>
      </c>
    </row>
    <row r="49" spans="1:20" x14ac:dyDescent="0.2">
      <c r="C49" s="11"/>
      <c r="D49" s="11"/>
      <c r="E49" s="11"/>
      <c r="F49" s="11"/>
      <c r="G49" s="11"/>
      <c r="H49" s="11"/>
      <c r="I49" s="11"/>
      <c r="J49" s="11"/>
      <c r="K49" s="11"/>
      <c r="L49" s="11"/>
      <c r="M49" s="11"/>
      <c r="N49" s="11"/>
      <c r="O49" s="11"/>
      <c r="P49" s="11"/>
      <c r="Q49" s="30"/>
      <c r="R49" s="30"/>
      <c r="S49" s="30"/>
      <c r="T49" s="30"/>
    </row>
    <row r="50" spans="1:20" x14ac:dyDescent="0.2">
      <c r="B50" s="6" t="s">
        <v>69</v>
      </c>
      <c r="C50" s="11">
        <v>47495334.322999999</v>
      </c>
      <c r="D50" s="11">
        <v>22994797.437000006</v>
      </c>
      <c r="E50" s="11">
        <v>58879030.444999993</v>
      </c>
      <c r="F50" s="11">
        <v>7767923.9360000044</v>
      </c>
      <c r="G50" s="11">
        <f>SUM(C50:F50)</f>
        <v>137137086.141</v>
      </c>
      <c r="H50" s="11">
        <v>47330455.776000008</v>
      </c>
      <c r="I50" s="11">
        <v>22994797.436999999</v>
      </c>
      <c r="J50" s="11">
        <v>58868385.312739983</v>
      </c>
      <c r="K50" s="11">
        <v>1605000.8656800091</v>
      </c>
      <c r="L50" s="11">
        <f>SUM(H50:K50)</f>
        <v>130798639.39141999</v>
      </c>
      <c r="M50" s="11">
        <f>+C50-H50</f>
        <v>164878.54699999094</v>
      </c>
      <c r="N50" s="11">
        <f>+D50-I50</f>
        <v>0</v>
      </c>
      <c r="O50" s="11">
        <f>+E50-J50</f>
        <v>10645.132260009646</v>
      </c>
      <c r="P50" s="11">
        <f>SUM(C50:F50)-SUM(H50:K50)</f>
        <v>6338446.7495800108</v>
      </c>
      <c r="Q50" s="30">
        <f>+H50/C50*100</f>
        <v>99.652853171053167</v>
      </c>
      <c r="R50" s="30">
        <f>+I50/D50*100</f>
        <v>99.999999999999972</v>
      </c>
      <c r="S50" s="30">
        <f>+J50/E50*100</f>
        <v>99.981920333640758</v>
      </c>
      <c r="T50" s="30">
        <f>+L50/G50*100</f>
        <v>95.378021417880348</v>
      </c>
    </row>
    <row r="51" spans="1:20" ht="14.25" x14ac:dyDescent="0.2">
      <c r="B51" s="6" t="s">
        <v>70</v>
      </c>
      <c r="C51" s="11"/>
      <c r="D51" s="11"/>
      <c r="E51" s="11"/>
      <c r="F51" s="11"/>
      <c r="G51" s="11"/>
      <c r="H51" s="11"/>
      <c r="I51" s="11"/>
      <c r="J51" s="11"/>
      <c r="K51" s="11"/>
      <c r="L51" s="11"/>
      <c r="M51" s="11"/>
      <c r="N51" s="11"/>
      <c r="O51" s="11"/>
      <c r="P51" s="11"/>
      <c r="Q51" s="30"/>
      <c r="R51" s="30"/>
      <c r="S51" s="30"/>
      <c r="T51" s="30"/>
    </row>
    <row r="52" spans="1:20" ht="14.25" x14ac:dyDescent="0.2">
      <c r="B52" s="6" t="s">
        <v>71</v>
      </c>
      <c r="C52" s="11">
        <v>149354634.72920001</v>
      </c>
      <c r="D52" s="11">
        <v>154779698.85817999</v>
      </c>
      <c r="E52" s="11">
        <v>140820275.85999998</v>
      </c>
      <c r="F52" s="11">
        <v>115559295.36700001</v>
      </c>
      <c r="G52" s="11">
        <f>SUM(C52:F52)</f>
        <v>560513904.81437993</v>
      </c>
      <c r="H52" s="11">
        <v>149352122.48321</v>
      </c>
      <c r="I52" s="11">
        <v>154777425.87947002</v>
      </c>
      <c r="J52" s="11">
        <v>140734165.64383999</v>
      </c>
      <c r="K52" s="11">
        <v>44653674.215619929</v>
      </c>
      <c r="L52" s="11">
        <f>SUM(H52:K52)</f>
        <v>489517388.22213995</v>
      </c>
      <c r="M52" s="11">
        <f t="shared" ref="M52:O53" si="11">+C52-H52</f>
        <v>2512.2459900081158</v>
      </c>
      <c r="N52" s="11">
        <f t="shared" si="11"/>
        <v>2272.9787099659443</v>
      </c>
      <c r="O52" s="11">
        <f t="shared" si="11"/>
        <v>86110.216159999371</v>
      </c>
      <c r="P52" s="11">
        <f>SUM(C52:F52)-SUM(H52:K52)</f>
        <v>70996516.592239976</v>
      </c>
      <c r="Q52" s="30">
        <f t="shared" ref="Q52:S53" si="12">+H52/C52*100</f>
        <v>99.998317932353046</v>
      </c>
      <c r="R52" s="30">
        <f t="shared" si="12"/>
        <v>99.998531474911289</v>
      </c>
      <c r="S52" s="30">
        <f t="shared" si="12"/>
        <v>99.938850981767985</v>
      </c>
      <c r="T52" s="30">
        <f>+L52/G52*100</f>
        <v>87.333674333065616</v>
      </c>
    </row>
    <row r="53" spans="1:20" ht="26.25" customHeight="1" x14ac:dyDescent="0.2">
      <c r="B53" s="19" t="s">
        <v>72</v>
      </c>
      <c r="C53" s="11">
        <v>589763.77055999998</v>
      </c>
      <c r="D53" s="11">
        <v>804891.06317999994</v>
      </c>
      <c r="E53" s="11">
        <v>579082.16400000011</v>
      </c>
      <c r="F53" s="11">
        <v>186686.27099999972</v>
      </c>
      <c r="G53" s="11">
        <f>SUM(C53:F53)</f>
        <v>2160423.2687399997</v>
      </c>
      <c r="H53" s="11">
        <v>589763.29630000005</v>
      </c>
      <c r="I53" s="11">
        <v>804729.70461999997</v>
      </c>
      <c r="J53" s="11">
        <v>550193.27191999997</v>
      </c>
      <c r="K53" s="11">
        <v>40373.013379999902</v>
      </c>
      <c r="L53" s="11">
        <f>SUM(H53:K53)</f>
        <v>1985059.2862199999</v>
      </c>
      <c r="M53" s="11">
        <f t="shared" si="11"/>
        <v>0.47425999992992729</v>
      </c>
      <c r="N53" s="11">
        <f t="shared" si="11"/>
        <v>161.3585599999642</v>
      </c>
      <c r="O53" s="11">
        <f t="shared" si="11"/>
        <v>28888.892080000136</v>
      </c>
      <c r="P53" s="11">
        <f>SUM(C53:F53)-SUM(H53:K53)</f>
        <v>175363.98251999984</v>
      </c>
      <c r="Q53" s="30">
        <f t="shared" si="12"/>
        <v>99.999919584751794</v>
      </c>
      <c r="R53" s="30">
        <f t="shared" si="12"/>
        <v>99.979952745485519</v>
      </c>
      <c r="S53" s="30">
        <f t="shared" si="12"/>
        <v>95.011261980432863</v>
      </c>
      <c r="T53" s="30">
        <f>+L53/G53*100</f>
        <v>91.882887716615116</v>
      </c>
    </row>
    <row r="54" spans="1:20" x14ac:dyDescent="0.2">
      <c r="C54" s="11"/>
      <c r="D54" s="11"/>
      <c r="E54" s="11"/>
      <c r="F54" s="11"/>
      <c r="G54" s="11"/>
      <c r="H54" s="11"/>
      <c r="I54" s="11"/>
      <c r="J54" s="11"/>
      <c r="K54" s="11"/>
      <c r="L54" s="11"/>
      <c r="M54" s="11"/>
      <c r="N54" s="11"/>
      <c r="O54" s="11"/>
      <c r="P54" s="11"/>
      <c r="Q54" s="31"/>
      <c r="R54" s="31"/>
      <c r="S54" s="31"/>
      <c r="T54" s="31"/>
    </row>
    <row r="55" spans="1:20" x14ac:dyDescent="0.2">
      <c r="C55" s="11"/>
      <c r="D55" s="11"/>
      <c r="E55" s="11"/>
      <c r="F55" s="11"/>
      <c r="G55" s="11"/>
      <c r="H55" s="11"/>
      <c r="I55" s="11"/>
      <c r="J55" s="11"/>
      <c r="K55" s="11"/>
      <c r="L55" s="11"/>
      <c r="M55" s="11"/>
      <c r="N55" s="11"/>
      <c r="O55" s="11"/>
      <c r="P55" s="11"/>
      <c r="Q55" s="20"/>
      <c r="R55" s="20"/>
      <c r="S55" s="20"/>
      <c r="T55" s="20"/>
    </row>
    <row r="56" spans="1:20" x14ac:dyDescent="0.2">
      <c r="A56" s="21"/>
      <c r="B56" s="21"/>
      <c r="C56" s="22"/>
      <c r="D56" s="22"/>
      <c r="E56" s="22"/>
      <c r="F56" s="22"/>
      <c r="G56" s="22"/>
      <c r="H56" s="22"/>
      <c r="I56" s="22"/>
      <c r="J56" s="22"/>
      <c r="K56" s="22"/>
      <c r="L56" s="22"/>
      <c r="M56" s="22"/>
      <c r="N56" s="22"/>
      <c r="O56" s="22"/>
      <c r="P56" s="22"/>
      <c r="Q56" s="23"/>
      <c r="R56" s="23"/>
      <c r="S56" s="23"/>
      <c r="T56" s="23"/>
    </row>
    <row r="57" spans="1:20" x14ac:dyDescent="0.2">
      <c r="A57" s="24"/>
      <c r="B57" s="24"/>
      <c r="C57" s="25"/>
      <c r="D57" s="25"/>
      <c r="E57" s="25"/>
      <c r="F57" s="25"/>
      <c r="G57" s="25"/>
      <c r="H57" s="25"/>
      <c r="I57" s="25"/>
      <c r="J57" s="25"/>
      <c r="K57" s="25"/>
      <c r="L57" s="25"/>
      <c r="M57" s="25"/>
      <c r="N57" s="25"/>
      <c r="O57" s="25"/>
      <c r="P57" s="25"/>
      <c r="Q57" s="26"/>
      <c r="R57" s="26"/>
      <c r="S57" s="26"/>
      <c r="T57" s="26"/>
    </row>
    <row r="58" spans="1:20" ht="12.75" customHeight="1" x14ac:dyDescent="0.2">
      <c r="A58" s="24" t="s">
        <v>73</v>
      </c>
      <c r="B58" s="27" t="s">
        <v>74</v>
      </c>
      <c r="C58" s="27"/>
      <c r="D58" s="27"/>
      <c r="E58" s="27"/>
      <c r="F58" s="27"/>
      <c r="G58" s="25"/>
      <c r="H58" s="25"/>
      <c r="I58" s="25"/>
      <c r="J58" s="25"/>
      <c r="K58" s="25"/>
      <c r="L58" s="28"/>
      <c r="M58" s="28"/>
      <c r="N58" s="28"/>
    </row>
    <row r="59" spans="1:20" ht="12.75" customHeight="1" x14ac:dyDescent="0.2">
      <c r="A59" s="24" t="s">
        <v>75</v>
      </c>
      <c r="B59" s="27" t="s">
        <v>76</v>
      </c>
      <c r="C59" s="27"/>
      <c r="D59" s="27"/>
      <c r="E59" s="27"/>
      <c r="F59" s="27"/>
      <c r="G59" s="25"/>
      <c r="H59" s="25"/>
      <c r="I59" s="25"/>
      <c r="J59" s="25"/>
      <c r="K59" s="25"/>
      <c r="L59" s="28"/>
      <c r="M59" s="28"/>
      <c r="N59" s="28"/>
    </row>
    <row r="60" spans="1:20" x14ac:dyDescent="0.2">
      <c r="A60" s="24" t="s">
        <v>77</v>
      </c>
      <c r="B60" s="24" t="s">
        <v>78</v>
      </c>
      <c r="C60" s="25"/>
      <c r="D60" s="25"/>
      <c r="E60" s="25"/>
      <c r="F60" s="25"/>
      <c r="G60" s="25"/>
      <c r="H60" s="25"/>
      <c r="I60" s="25"/>
      <c r="J60" s="25"/>
      <c r="K60" s="25"/>
      <c r="L60" s="28"/>
      <c r="M60" s="28"/>
      <c r="N60" s="28"/>
    </row>
    <row r="61" spans="1:20" x14ac:dyDescent="0.2">
      <c r="A61" s="24" t="s">
        <v>79</v>
      </c>
      <c r="B61" s="24" t="s">
        <v>80</v>
      </c>
      <c r="C61" s="25"/>
      <c r="D61" s="25"/>
      <c r="E61" s="25"/>
      <c r="F61" s="25"/>
      <c r="G61" s="25"/>
      <c r="H61" s="25"/>
      <c r="I61" s="25"/>
      <c r="J61" s="25"/>
      <c r="K61" s="25"/>
      <c r="L61" s="28"/>
      <c r="M61" s="28"/>
      <c r="N61" s="28"/>
    </row>
    <row r="62" spans="1:20" x14ac:dyDescent="0.2">
      <c r="A62" s="24" t="s">
        <v>81</v>
      </c>
      <c r="B62" s="24" t="s">
        <v>82</v>
      </c>
      <c r="C62" s="25"/>
      <c r="D62" s="25"/>
      <c r="E62" s="25"/>
      <c r="F62" s="25"/>
      <c r="G62" s="25"/>
      <c r="H62" s="25"/>
      <c r="I62" s="25"/>
      <c r="J62" s="25"/>
      <c r="K62" s="25"/>
      <c r="L62" s="28"/>
      <c r="M62" s="28"/>
      <c r="N62" s="28"/>
    </row>
    <row r="63" spans="1:20" x14ac:dyDescent="0.2">
      <c r="A63" s="24" t="s">
        <v>83</v>
      </c>
      <c r="B63" s="24" t="s">
        <v>88</v>
      </c>
      <c r="C63" s="25"/>
      <c r="D63" s="25"/>
      <c r="E63" s="25"/>
      <c r="F63" s="25"/>
      <c r="G63" s="25"/>
      <c r="H63" s="25"/>
      <c r="I63" s="25"/>
      <c r="J63" s="25"/>
      <c r="K63" s="25"/>
      <c r="L63" s="28"/>
      <c r="M63" s="28"/>
      <c r="N63" s="28"/>
    </row>
    <row r="64" spans="1:20" x14ac:dyDescent="0.2">
      <c r="A64" s="24" t="s">
        <v>84</v>
      </c>
      <c r="B64" s="24" t="s">
        <v>85</v>
      </c>
      <c r="C64" s="25"/>
      <c r="D64" s="25"/>
      <c r="E64" s="25"/>
      <c r="F64" s="25"/>
      <c r="G64" s="25"/>
      <c r="H64" s="25"/>
      <c r="I64" s="25"/>
      <c r="J64" s="25"/>
      <c r="K64" s="25"/>
      <c r="L64" s="28"/>
      <c r="M64" s="28"/>
      <c r="N64" s="28"/>
    </row>
    <row r="65" spans="1:16" x14ac:dyDescent="0.2">
      <c r="A65" s="24" t="s">
        <v>86</v>
      </c>
      <c r="B65" s="24" t="s">
        <v>87</v>
      </c>
      <c r="C65" s="11"/>
      <c r="D65" s="11"/>
      <c r="E65" s="11"/>
      <c r="F65" s="11"/>
      <c r="G65" s="25"/>
      <c r="H65" s="25"/>
      <c r="I65" s="25"/>
      <c r="J65" s="25"/>
      <c r="K65" s="25"/>
      <c r="L65" s="28"/>
      <c r="M65" s="28"/>
      <c r="N65" s="28"/>
    </row>
    <row r="66" spans="1:16" x14ac:dyDescent="0.2">
      <c r="A66" s="24"/>
      <c r="B66" s="24"/>
      <c r="C66" s="11"/>
      <c r="D66" s="11"/>
      <c r="E66" s="11"/>
      <c r="F66" s="11"/>
      <c r="G66" s="11"/>
      <c r="H66" s="11"/>
      <c r="I66" s="11"/>
      <c r="J66" s="11"/>
      <c r="K66" s="11"/>
      <c r="L66" s="11"/>
      <c r="M66" s="11"/>
      <c r="N66" s="11"/>
      <c r="O66" s="11"/>
      <c r="P66" s="11"/>
    </row>
  </sheetData>
  <mergeCells count="5">
    <mergeCell ref="A5:B6"/>
    <mergeCell ref="C5:G5"/>
    <mergeCell ref="H5:L5"/>
    <mergeCell ref="M5:P5"/>
    <mergeCell ref="Q5:T5"/>
  </mergeCells>
  <pageMargins left="0.22" right="0.2" top="0.44" bottom="0.3" header="0.3" footer="0.17"/>
  <pageSetup paperSize="9" scale="5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88"/>
  <sheetViews>
    <sheetView tabSelected="1" view="pageBreakPreview" zoomScale="115" zoomScaleNormal="118" zoomScaleSheetLayoutView="115" workbookViewId="0">
      <pane xSplit="1" ySplit="7" topLeftCell="B261" activePane="bottomRight" state="frozen"/>
      <selection pane="topRight" activeCell="B1" sqref="B1"/>
      <selection pane="bottomLeft" activeCell="A8" sqref="A8"/>
      <selection pane="bottomRight" activeCell="A277" sqref="A277:XFD278"/>
    </sheetView>
  </sheetViews>
  <sheetFormatPr defaultColWidth="9.140625" defaultRowHeight="11.25" x14ac:dyDescent="0.2"/>
  <cols>
    <col min="1" max="1" width="30.28515625" style="54" customWidth="1"/>
    <col min="2" max="2" width="15" style="54" customWidth="1"/>
    <col min="3" max="4" width="13.7109375" style="54" hidden="1" customWidth="1"/>
    <col min="5" max="6" width="15" style="54" customWidth="1"/>
    <col min="7" max="7" width="15" style="102" customWidth="1"/>
    <col min="8" max="8" width="13.7109375" style="99" customWidth="1"/>
    <col min="9" max="9" width="13.7109375" style="42" customWidth="1"/>
    <col min="10" max="10" width="12.28515625" style="99" customWidth="1"/>
    <col min="11" max="11" width="11.42578125" style="99" customWidth="1"/>
    <col min="12" max="12" width="9.140625" style="99"/>
    <col min="13" max="13" width="10.5703125" style="99" customWidth="1"/>
    <col min="14" max="16384" width="9.140625" style="99"/>
  </cols>
  <sheetData>
    <row r="1" spans="1:24" s="37" customFormat="1" ht="12.75" customHeight="1" x14ac:dyDescent="0.2">
      <c r="A1" s="32"/>
      <c r="B1" s="33"/>
      <c r="C1" s="33"/>
      <c r="D1" s="33"/>
      <c r="E1" s="33"/>
      <c r="F1" s="33"/>
      <c r="G1" s="33"/>
      <c r="H1" s="34"/>
      <c r="I1" s="35"/>
      <c r="J1" s="36"/>
    </row>
    <row r="2" spans="1:24" s="42" customFormat="1" ht="14.25" x14ac:dyDescent="0.3">
      <c r="A2" s="38" t="s">
        <v>89</v>
      </c>
      <c r="B2" s="39"/>
      <c r="C2" s="39"/>
      <c r="D2" s="39"/>
      <c r="E2" s="39"/>
      <c r="F2" s="39"/>
      <c r="G2" s="39"/>
      <c r="H2" s="39"/>
      <c r="I2" s="40"/>
      <c r="J2" s="41"/>
    </row>
    <row r="3" spans="1:24" s="42" customFormat="1" x14ac:dyDescent="0.2">
      <c r="A3" s="43" t="s">
        <v>90</v>
      </c>
      <c r="B3" s="39"/>
      <c r="C3" s="39"/>
      <c r="D3" s="39"/>
      <c r="E3" s="39"/>
      <c r="F3" s="39"/>
      <c r="G3" s="39"/>
      <c r="H3" s="44"/>
      <c r="I3" s="45"/>
      <c r="J3" s="41"/>
    </row>
    <row r="4" spans="1:24" s="42" customFormat="1" x14ac:dyDescent="0.2">
      <c r="A4" s="46" t="s">
        <v>91</v>
      </c>
      <c r="B4" s="47"/>
      <c r="C4" s="47"/>
      <c r="D4" s="47"/>
      <c r="E4" s="47"/>
      <c r="F4" s="47"/>
      <c r="G4" s="47"/>
      <c r="H4" s="47"/>
      <c r="I4" s="48"/>
      <c r="J4" s="41"/>
    </row>
    <row r="5" spans="1:24" s="37" customFormat="1" ht="6" customHeight="1" x14ac:dyDescent="0.2">
      <c r="A5" s="116" t="s">
        <v>92</v>
      </c>
      <c r="B5" s="49"/>
      <c r="C5" s="119"/>
      <c r="D5" s="120"/>
      <c r="E5" s="120"/>
      <c r="F5" s="120"/>
      <c r="G5" s="121"/>
      <c r="H5" s="49"/>
      <c r="I5" s="50"/>
      <c r="J5" s="50"/>
    </row>
    <row r="6" spans="1:24" s="37" customFormat="1" ht="14.25" customHeight="1" x14ac:dyDescent="0.2">
      <c r="A6" s="117"/>
      <c r="B6" s="122" t="s">
        <v>93</v>
      </c>
      <c r="C6" s="103" t="s">
        <v>94</v>
      </c>
      <c r="D6" s="104"/>
      <c r="E6" s="109" t="s">
        <v>94</v>
      </c>
      <c r="F6" s="110"/>
      <c r="G6" s="111"/>
      <c r="H6" s="124" t="s">
        <v>95</v>
      </c>
      <c r="I6" s="126" t="s">
        <v>96</v>
      </c>
      <c r="J6" s="112" t="s">
        <v>97</v>
      </c>
    </row>
    <row r="7" spans="1:24" s="37" customFormat="1" ht="37.15" customHeight="1" x14ac:dyDescent="0.2">
      <c r="A7" s="118"/>
      <c r="B7" s="123"/>
      <c r="C7" s="51" t="s">
        <v>98</v>
      </c>
      <c r="D7" s="51" t="s">
        <v>99</v>
      </c>
      <c r="E7" s="51" t="s">
        <v>98</v>
      </c>
      <c r="F7" s="51" t="s">
        <v>100</v>
      </c>
      <c r="G7" s="51" t="s">
        <v>31</v>
      </c>
      <c r="H7" s="125"/>
      <c r="I7" s="127"/>
      <c r="J7" s="113"/>
    </row>
    <row r="8" spans="1:24" s="54" customFormat="1" x14ac:dyDescent="0.2">
      <c r="A8" s="52"/>
      <c r="B8" s="53"/>
      <c r="C8" s="53"/>
      <c r="D8" s="53"/>
      <c r="E8" s="53"/>
      <c r="F8" s="53"/>
      <c r="G8" s="53"/>
      <c r="H8" s="53"/>
      <c r="I8" s="53"/>
      <c r="J8" s="53"/>
    </row>
    <row r="9" spans="1:24" s="54" customFormat="1" ht="13.5" x14ac:dyDescent="0.2">
      <c r="A9" s="55" t="s">
        <v>101</v>
      </c>
      <c r="B9" s="53"/>
      <c r="C9" s="53"/>
      <c r="D9" s="53"/>
      <c r="E9" s="53"/>
      <c r="F9" s="53"/>
      <c r="G9" s="53"/>
      <c r="H9" s="53"/>
      <c r="I9" s="53"/>
      <c r="J9" s="53"/>
    </row>
    <row r="10" spans="1:24" s="54" customFormat="1" ht="11.25" customHeight="1" x14ac:dyDescent="0.2">
      <c r="A10" s="56" t="s">
        <v>102</v>
      </c>
      <c r="B10" s="57">
        <f t="shared" ref="B10:I10" si="0">SUM(B11:B15)</f>
        <v>15670920.550999999</v>
      </c>
      <c r="C10" s="57">
        <f t="shared" si="0"/>
        <v>13910936.848759999</v>
      </c>
      <c r="D10" s="57">
        <f t="shared" si="0"/>
        <v>0</v>
      </c>
      <c r="E10" s="57">
        <f t="shared" si="0"/>
        <v>13910936.848759999</v>
      </c>
      <c r="F10" s="57">
        <f t="shared" si="0"/>
        <v>174879.49812999999</v>
      </c>
      <c r="G10" s="57">
        <f t="shared" si="0"/>
        <v>14085816.346889999</v>
      </c>
      <c r="H10" s="57">
        <f t="shared" si="0"/>
        <v>1585104.2041100007</v>
      </c>
      <c r="I10" s="57">
        <f t="shared" si="0"/>
        <v>1759983.7022400005</v>
      </c>
      <c r="J10" s="58">
        <f t="shared" ref="J10:J15" si="1">G10/B10*100</f>
        <v>89.885060045123822</v>
      </c>
      <c r="K10" s="59"/>
      <c r="L10" s="59"/>
      <c r="M10" s="59"/>
      <c r="N10" s="59"/>
      <c r="O10" s="59"/>
      <c r="P10" s="59"/>
      <c r="Q10" s="59"/>
      <c r="R10" s="59"/>
      <c r="S10" s="59"/>
      <c r="T10" s="59"/>
      <c r="U10" s="59"/>
      <c r="V10" s="59"/>
      <c r="W10" s="59"/>
      <c r="X10" s="59"/>
    </row>
    <row r="11" spans="1:24" s="54" customFormat="1" ht="11.25" customHeight="1" x14ac:dyDescent="0.2">
      <c r="A11" s="60" t="s">
        <v>103</v>
      </c>
      <c r="B11" s="61">
        <v>5576382.0009999992</v>
      </c>
      <c r="C11" s="61">
        <v>4470437.6319899997</v>
      </c>
      <c r="D11" s="61">
        <v>0</v>
      </c>
      <c r="E11" s="62">
        <v>4470437.6319899997</v>
      </c>
      <c r="F11" s="61">
        <v>54833.171719999984</v>
      </c>
      <c r="G11" s="62">
        <f>SUM(E11:F11)</f>
        <v>4525270.8037099997</v>
      </c>
      <c r="H11" s="62">
        <f>B11-G11</f>
        <v>1051111.1972899996</v>
      </c>
      <c r="I11" s="62">
        <f>B11-E11</f>
        <v>1105944.3690099996</v>
      </c>
      <c r="J11" s="63">
        <f t="shared" si="1"/>
        <v>81.150660103602902</v>
      </c>
    </row>
    <row r="12" spans="1:24" s="54" customFormat="1" ht="11.25" customHeight="1" x14ac:dyDescent="0.2">
      <c r="A12" s="64" t="s">
        <v>104</v>
      </c>
      <c r="B12" s="61">
        <v>265164</v>
      </c>
      <c r="C12" s="61">
        <v>129464.24751999999</v>
      </c>
      <c r="D12" s="61">
        <v>0</v>
      </c>
      <c r="E12" s="62">
        <v>129464.24751999999</v>
      </c>
      <c r="F12" s="61">
        <v>2384.8966499999997</v>
      </c>
      <c r="G12" s="62">
        <f>SUM(E12:F12)</f>
        <v>131849.14416999999</v>
      </c>
      <c r="H12" s="62">
        <f>B12-G12</f>
        <v>133314.85583000001</v>
      </c>
      <c r="I12" s="62">
        <f>B12-E12</f>
        <v>135699.75248000002</v>
      </c>
      <c r="J12" s="63">
        <f t="shared" si="1"/>
        <v>49.723621671870987</v>
      </c>
    </row>
    <row r="13" spans="1:24" s="54" customFormat="1" ht="11.25" customHeight="1" x14ac:dyDescent="0.2">
      <c r="A13" s="60" t="s">
        <v>105</v>
      </c>
      <c r="B13" s="61">
        <v>707307.55099999986</v>
      </c>
      <c r="C13" s="61">
        <v>489674.14461999998</v>
      </c>
      <c r="D13" s="61">
        <v>0</v>
      </c>
      <c r="E13" s="62">
        <v>489674.14461999998</v>
      </c>
      <c r="F13" s="61">
        <v>11212.881960000001</v>
      </c>
      <c r="G13" s="62">
        <f>SUM(E13:F13)</f>
        <v>500887.02658000001</v>
      </c>
      <c r="H13" s="62">
        <f>B13-G13</f>
        <v>206420.52441999986</v>
      </c>
      <c r="I13" s="62">
        <f>B13-E13</f>
        <v>217633.40637999988</v>
      </c>
      <c r="J13" s="63">
        <f t="shared" si="1"/>
        <v>70.816015730616755</v>
      </c>
    </row>
    <row r="14" spans="1:24" s="54" customFormat="1" ht="11.25" customHeight="1" x14ac:dyDescent="0.2">
      <c r="A14" s="60" t="s">
        <v>106</v>
      </c>
      <c r="B14" s="61">
        <v>8921156.9989999998</v>
      </c>
      <c r="C14" s="61">
        <v>8673413.1389699988</v>
      </c>
      <c r="D14" s="61">
        <v>0</v>
      </c>
      <c r="E14" s="62">
        <v>8673413.1389699988</v>
      </c>
      <c r="F14" s="61">
        <v>104010.92848999999</v>
      </c>
      <c r="G14" s="62">
        <f>SUM(E14:F14)</f>
        <v>8777424.0674599987</v>
      </c>
      <c r="H14" s="62">
        <f>B14-G14</f>
        <v>143732.93154000118</v>
      </c>
      <c r="I14" s="62">
        <f>B14-E14</f>
        <v>247743.86003000103</v>
      </c>
      <c r="J14" s="63">
        <f t="shared" si="1"/>
        <v>98.388853244527439</v>
      </c>
    </row>
    <row r="15" spans="1:24" s="54" customFormat="1" ht="11.25" customHeight="1" x14ac:dyDescent="0.2">
      <c r="A15" s="60" t="s">
        <v>107</v>
      </c>
      <c r="B15" s="61">
        <v>200910</v>
      </c>
      <c r="C15" s="61">
        <v>147947.68565999999</v>
      </c>
      <c r="D15" s="61">
        <v>0</v>
      </c>
      <c r="E15" s="62">
        <v>147947.68565999999</v>
      </c>
      <c r="F15" s="61">
        <v>2437.61931</v>
      </c>
      <c r="G15" s="62">
        <f>SUM(E15:F15)</f>
        <v>150385.30497</v>
      </c>
      <c r="H15" s="62">
        <f>B15-G15</f>
        <v>50524.695030000003</v>
      </c>
      <c r="I15" s="62">
        <f>B15-E15</f>
        <v>52962.314340000012</v>
      </c>
      <c r="J15" s="63">
        <f t="shared" si="1"/>
        <v>74.852075541287149</v>
      </c>
    </row>
    <row r="16" spans="1:24" s="54" customFormat="1" ht="11.25" customHeight="1" x14ac:dyDescent="0.2">
      <c r="B16" s="65"/>
      <c r="C16" s="65"/>
      <c r="D16" s="65"/>
      <c r="E16" s="65"/>
      <c r="F16" s="65"/>
      <c r="G16" s="65"/>
      <c r="H16" s="65"/>
      <c r="I16" s="65"/>
      <c r="J16" s="58"/>
    </row>
    <row r="17" spans="1:10" s="54" customFormat="1" ht="11.25" customHeight="1" x14ac:dyDescent="0.2">
      <c r="A17" s="56" t="s">
        <v>108</v>
      </c>
      <c r="B17" s="61">
        <v>8243594.8410000009</v>
      </c>
      <c r="C17" s="61">
        <v>6044960.28675</v>
      </c>
      <c r="D17" s="61">
        <v>0</v>
      </c>
      <c r="E17" s="62">
        <v>6044960.28675</v>
      </c>
      <c r="F17" s="61">
        <v>14728.13199</v>
      </c>
      <c r="G17" s="62">
        <f>SUM(E17:F17)</f>
        <v>6059688.4187399996</v>
      </c>
      <c r="H17" s="62">
        <f>B17-G17</f>
        <v>2183906.4222600013</v>
      </c>
      <c r="I17" s="62">
        <f>B17-E17</f>
        <v>2198634.554250001</v>
      </c>
      <c r="J17" s="63">
        <f>G17/B17*100</f>
        <v>73.507838941838628</v>
      </c>
    </row>
    <row r="18" spans="1:10" s="54" customFormat="1" ht="11.25" customHeight="1" x14ac:dyDescent="0.2">
      <c r="A18" s="60"/>
      <c r="B18" s="66"/>
      <c r="C18" s="66"/>
      <c r="D18" s="66"/>
      <c r="E18" s="65"/>
      <c r="F18" s="66"/>
      <c r="G18" s="65"/>
      <c r="H18" s="65"/>
      <c r="I18" s="65"/>
      <c r="J18" s="58"/>
    </row>
    <row r="19" spans="1:10" s="54" customFormat="1" ht="11.25" customHeight="1" x14ac:dyDescent="0.2">
      <c r="A19" s="56" t="s">
        <v>109</v>
      </c>
      <c r="B19" s="61">
        <v>551643.09299999999</v>
      </c>
      <c r="C19" s="61">
        <v>401309.27898</v>
      </c>
      <c r="D19" s="61">
        <v>0</v>
      </c>
      <c r="E19" s="62">
        <v>401309.27898</v>
      </c>
      <c r="F19" s="61">
        <v>3664.1170999999999</v>
      </c>
      <c r="G19" s="62">
        <f>SUM(E19:F19)</f>
        <v>404973.39607999998</v>
      </c>
      <c r="H19" s="62">
        <f>B19-G19</f>
        <v>146669.69692000002</v>
      </c>
      <c r="I19" s="62">
        <f>B19-E19</f>
        <v>150333.81401999999</v>
      </c>
      <c r="J19" s="63">
        <f>G19/B19*100</f>
        <v>73.412211848358993</v>
      </c>
    </row>
    <row r="20" spans="1:10" s="54" customFormat="1" ht="11.25" customHeight="1" x14ac:dyDescent="0.2">
      <c r="A20" s="60"/>
      <c r="B20" s="66"/>
      <c r="C20" s="66"/>
      <c r="D20" s="66"/>
      <c r="E20" s="65"/>
      <c r="F20" s="66"/>
      <c r="G20" s="65"/>
      <c r="H20" s="65"/>
      <c r="I20" s="65"/>
      <c r="J20" s="58"/>
    </row>
    <row r="21" spans="1:10" s="54" customFormat="1" ht="11.25" customHeight="1" x14ac:dyDescent="0.2">
      <c r="A21" s="56" t="s">
        <v>110</v>
      </c>
      <c r="B21" s="61">
        <v>7899523.4680000003</v>
      </c>
      <c r="C21" s="61">
        <v>5696363.7070800001</v>
      </c>
      <c r="D21" s="61">
        <v>127378.23374</v>
      </c>
      <c r="E21" s="62">
        <v>5823741.9408200001</v>
      </c>
      <c r="F21" s="61">
        <v>106204.07158000002</v>
      </c>
      <c r="G21" s="62">
        <f>SUM(E21:F21)</f>
        <v>5929946.0124000004</v>
      </c>
      <c r="H21" s="62">
        <f>B21-G21</f>
        <v>1969577.4556</v>
      </c>
      <c r="I21" s="62">
        <f>B21-E21</f>
        <v>2075781.5271800002</v>
      </c>
      <c r="J21" s="63">
        <f>G21/B21*100</f>
        <v>75.067135839541251</v>
      </c>
    </row>
    <row r="22" spans="1:10" s="54" customFormat="1" ht="11.25" customHeight="1" x14ac:dyDescent="0.2">
      <c r="A22" s="60"/>
      <c r="B22" s="65"/>
      <c r="C22" s="65"/>
      <c r="D22" s="65"/>
      <c r="E22" s="65"/>
      <c r="F22" s="65"/>
      <c r="G22" s="65"/>
      <c r="H22" s="65"/>
      <c r="I22" s="65"/>
      <c r="J22" s="58"/>
    </row>
    <row r="23" spans="1:10" s="54" customFormat="1" ht="11.25" customHeight="1" x14ac:dyDescent="0.2">
      <c r="A23" s="56" t="s">
        <v>111</v>
      </c>
      <c r="B23" s="57">
        <f t="shared" ref="B23:I23" si="2">SUM(B24:B31)</f>
        <v>47663278.615659997</v>
      </c>
      <c r="C23" s="57">
        <f t="shared" si="2"/>
        <v>33615756.818209998</v>
      </c>
      <c r="D23" s="57">
        <f t="shared" si="2"/>
        <v>0</v>
      </c>
      <c r="E23" s="57">
        <f t="shared" si="2"/>
        <v>33615756.818209998</v>
      </c>
      <c r="F23" s="57">
        <f t="shared" si="2"/>
        <v>1300741.5961599995</v>
      </c>
      <c r="G23" s="57">
        <f t="shared" si="2"/>
        <v>34916498.41437</v>
      </c>
      <c r="H23" s="57">
        <f t="shared" si="2"/>
        <v>12746780.201290002</v>
      </c>
      <c r="I23" s="57">
        <f t="shared" si="2"/>
        <v>14047521.797449999</v>
      </c>
      <c r="J23" s="58">
        <f t="shared" ref="J23:J31" si="3">G23/B23*100</f>
        <v>73.256602207171753</v>
      </c>
    </row>
    <row r="24" spans="1:10" s="54" customFormat="1" ht="11.25" customHeight="1" x14ac:dyDescent="0.2">
      <c r="A24" s="60" t="s">
        <v>112</v>
      </c>
      <c r="B24" s="61">
        <v>38818780.737559997</v>
      </c>
      <c r="C24" s="61">
        <v>26703075.965529997</v>
      </c>
      <c r="D24" s="61">
        <v>0</v>
      </c>
      <c r="E24" s="62">
        <v>26703075.965529997</v>
      </c>
      <c r="F24" s="61">
        <v>1165704.14481</v>
      </c>
      <c r="G24" s="62">
        <f t="shared" ref="G24:G31" si="4">SUM(E24:F24)</f>
        <v>27868780.110339995</v>
      </c>
      <c r="H24" s="62">
        <f t="shared" ref="H24:H31" si="5">B24-G24</f>
        <v>10950000.627220001</v>
      </c>
      <c r="I24" s="62">
        <f t="shared" ref="I24:I31" si="6">B24-E24</f>
        <v>12115704.77203</v>
      </c>
      <c r="J24" s="63">
        <f t="shared" si="3"/>
        <v>71.792002687438668</v>
      </c>
    </row>
    <row r="25" spans="1:10" s="54" customFormat="1" ht="11.25" customHeight="1" x14ac:dyDescent="0.2">
      <c r="A25" s="60" t="s">
        <v>113</v>
      </c>
      <c r="B25" s="61">
        <v>1127874</v>
      </c>
      <c r="C25" s="61">
        <v>963457.07493</v>
      </c>
      <c r="D25" s="61">
        <v>0</v>
      </c>
      <c r="E25" s="62">
        <v>963457.07493</v>
      </c>
      <c r="F25" s="61">
        <v>25695.330620000001</v>
      </c>
      <c r="G25" s="62">
        <f t="shared" si="4"/>
        <v>989152.40555000002</v>
      </c>
      <c r="H25" s="62">
        <f t="shared" si="5"/>
        <v>138721.59444999998</v>
      </c>
      <c r="I25" s="62">
        <f t="shared" si="6"/>
        <v>164416.92507</v>
      </c>
      <c r="J25" s="63">
        <f t="shared" si="3"/>
        <v>87.700612439864727</v>
      </c>
    </row>
    <row r="26" spans="1:10" s="54" customFormat="1" ht="11.25" customHeight="1" x14ac:dyDescent="0.2">
      <c r="A26" s="60" t="s">
        <v>114</v>
      </c>
      <c r="B26" s="61">
        <v>5433511.6970999995</v>
      </c>
      <c r="C26" s="61">
        <v>4444204.7210499998</v>
      </c>
      <c r="D26" s="61">
        <v>0</v>
      </c>
      <c r="E26" s="62">
        <v>4444204.7210499998</v>
      </c>
      <c r="F26" s="61">
        <v>95976.804690000019</v>
      </c>
      <c r="G26" s="62">
        <f t="shared" si="4"/>
        <v>4540181.5257399995</v>
      </c>
      <c r="H26" s="62">
        <f t="shared" si="5"/>
        <v>893330.17136000004</v>
      </c>
      <c r="I26" s="62">
        <f t="shared" si="6"/>
        <v>989306.97604999971</v>
      </c>
      <c r="J26" s="63">
        <f t="shared" si="3"/>
        <v>83.558880128356179</v>
      </c>
    </row>
    <row r="27" spans="1:10" s="54" customFormat="1" ht="11.25" customHeight="1" x14ac:dyDescent="0.2">
      <c r="A27" s="60" t="s">
        <v>115</v>
      </c>
      <c r="B27" s="61">
        <v>685215.28700000013</v>
      </c>
      <c r="C27" s="61">
        <v>327904.34510999999</v>
      </c>
      <c r="D27" s="61">
        <v>0</v>
      </c>
      <c r="E27" s="62">
        <v>327904.34510999999</v>
      </c>
      <c r="F27" s="61">
        <v>517.97582999999997</v>
      </c>
      <c r="G27" s="62">
        <f t="shared" si="4"/>
        <v>328422.32094000001</v>
      </c>
      <c r="H27" s="62">
        <f t="shared" si="5"/>
        <v>356792.96606000012</v>
      </c>
      <c r="I27" s="62">
        <f t="shared" si="6"/>
        <v>357310.94189000013</v>
      </c>
      <c r="J27" s="63">
        <f t="shared" si="3"/>
        <v>47.929800629214505</v>
      </c>
    </row>
    <row r="28" spans="1:10" s="54" customFormat="1" ht="11.25" customHeight="1" x14ac:dyDescent="0.2">
      <c r="A28" s="60" t="s">
        <v>116</v>
      </c>
      <c r="B28" s="61">
        <v>474757.33599999995</v>
      </c>
      <c r="C28" s="61">
        <v>403948.04225999996</v>
      </c>
      <c r="D28" s="61">
        <v>0</v>
      </c>
      <c r="E28" s="62">
        <v>403948.04225999996</v>
      </c>
      <c r="F28" s="61">
        <v>5770.2961599999999</v>
      </c>
      <c r="G28" s="62">
        <f t="shared" si="4"/>
        <v>409718.33841999999</v>
      </c>
      <c r="H28" s="62">
        <f t="shared" si="5"/>
        <v>65038.997579999967</v>
      </c>
      <c r="I28" s="62">
        <f t="shared" si="6"/>
        <v>70809.293739999994</v>
      </c>
      <c r="J28" s="63">
        <f t="shared" si="3"/>
        <v>86.300580812931344</v>
      </c>
    </row>
    <row r="29" spans="1:10" s="54" customFormat="1" ht="11.25" customHeight="1" x14ac:dyDescent="0.2">
      <c r="A29" s="60" t="s">
        <v>117</v>
      </c>
      <c r="B29" s="61">
        <v>336477.49</v>
      </c>
      <c r="C29" s="61">
        <v>250635.07006</v>
      </c>
      <c r="D29" s="61">
        <v>0</v>
      </c>
      <c r="E29" s="62">
        <v>250635.07006</v>
      </c>
      <c r="F29" s="61">
        <v>6001.1357800000005</v>
      </c>
      <c r="G29" s="62">
        <f t="shared" si="4"/>
        <v>256636.20584000001</v>
      </c>
      <c r="H29" s="62">
        <f t="shared" si="5"/>
        <v>79841.284159999981</v>
      </c>
      <c r="I29" s="62">
        <f t="shared" si="6"/>
        <v>85842.419939999992</v>
      </c>
      <c r="J29" s="63">
        <f t="shared" si="3"/>
        <v>76.271433741377464</v>
      </c>
    </row>
    <row r="30" spans="1:10" s="54" customFormat="1" ht="11.25" customHeight="1" x14ac:dyDescent="0.2">
      <c r="A30" s="60" t="s">
        <v>118</v>
      </c>
      <c r="B30" s="61">
        <v>595617.02099999995</v>
      </c>
      <c r="C30" s="61">
        <v>364215.54431999999</v>
      </c>
      <c r="D30" s="61">
        <v>0</v>
      </c>
      <c r="E30" s="62">
        <v>364215.54431999999</v>
      </c>
      <c r="F30" s="61">
        <v>406.08895000000001</v>
      </c>
      <c r="G30" s="62">
        <f t="shared" si="4"/>
        <v>364621.63326999999</v>
      </c>
      <c r="H30" s="62">
        <f t="shared" si="5"/>
        <v>230995.38772999996</v>
      </c>
      <c r="I30" s="62">
        <f t="shared" si="6"/>
        <v>231401.47667999996</v>
      </c>
      <c r="J30" s="63">
        <f t="shared" si="3"/>
        <v>61.217463640952595</v>
      </c>
    </row>
    <row r="31" spans="1:10" s="54" customFormat="1" ht="11.25" customHeight="1" x14ac:dyDescent="0.2">
      <c r="A31" s="60" t="s">
        <v>119</v>
      </c>
      <c r="B31" s="61">
        <v>191045.04699999999</v>
      </c>
      <c r="C31" s="61">
        <v>158316.05494999999</v>
      </c>
      <c r="D31" s="61">
        <v>0</v>
      </c>
      <c r="E31" s="62">
        <v>158316.05494999999</v>
      </c>
      <c r="F31" s="61">
        <v>669.81931999999995</v>
      </c>
      <c r="G31" s="62">
        <f t="shared" si="4"/>
        <v>158985.87427</v>
      </c>
      <c r="H31" s="62">
        <f t="shared" si="5"/>
        <v>32059.172729999991</v>
      </c>
      <c r="I31" s="62">
        <f t="shared" si="6"/>
        <v>32728.992050000001</v>
      </c>
      <c r="J31" s="63">
        <f t="shared" si="3"/>
        <v>83.219050567691511</v>
      </c>
    </row>
    <row r="32" spans="1:10" s="54" customFormat="1" ht="11.25" customHeight="1" x14ac:dyDescent="0.2">
      <c r="A32" s="60"/>
      <c r="B32" s="65"/>
      <c r="C32" s="65"/>
      <c r="D32" s="65"/>
      <c r="E32" s="65"/>
      <c r="F32" s="65"/>
      <c r="G32" s="65"/>
      <c r="H32" s="65"/>
      <c r="I32" s="65"/>
      <c r="J32" s="58"/>
    </row>
    <row r="33" spans="1:10" s="54" customFormat="1" ht="11.25" customHeight="1" x14ac:dyDescent="0.2">
      <c r="A33" s="56" t="s">
        <v>120</v>
      </c>
      <c r="B33" s="67">
        <f t="shared" ref="B33:I33" si="7">+B34+B35</f>
        <v>3141814.2229999998</v>
      </c>
      <c r="C33" s="67">
        <f t="shared" si="7"/>
        <v>2217645.75923</v>
      </c>
      <c r="D33" s="67">
        <f t="shared" si="7"/>
        <v>38409.553020000007</v>
      </c>
      <c r="E33" s="67">
        <f t="shared" si="7"/>
        <v>2256055.31225</v>
      </c>
      <c r="F33" s="67">
        <f t="shared" si="7"/>
        <v>29442.858199999999</v>
      </c>
      <c r="G33" s="67">
        <f t="shared" si="7"/>
        <v>2285498.1704500001</v>
      </c>
      <c r="H33" s="67">
        <f t="shared" si="7"/>
        <v>856316.05254999944</v>
      </c>
      <c r="I33" s="67">
        <f t="shared" si="7"/>
        <v>885758.91074999957</v>
      </c>
      <c r="J33" s="58">
        <f>G33/B33*100</f>
        <v>72.744535743671818</v>
      </c>
    </row>
    <row r="34" spans="1:10" s="54" customFormat="1" ht="11.25" customHeight="1" x14ac:dyDescent="0.2">
      <c r="A34" s="60" t="s">
        <v>121</v>
      </c>
      <c r="B34" s="61">
        <v>3044169.6629999997</v>
      </c>
      <c r="C34" s="61">
        <v>2185350.1062400001</v>
      </c>
      <c r="D34" s="61">
        <v>38409.553020000007</v>
      </c>
      <c r="E34" s="62">
        <v>2223759.6592600001</v>
      </c>
      <c r="F34" s="61">
        <v>28980.615229999999</v>
      </c>
      <c r="G34" s="62">
        <f>SUM(E34:F34)</f>
        <v>2252740.2744900002</v>
      </c>
      <c r="H34" s="62">
        <f>B34-G34</f>
        <v>791429.38850999949</v>
      </c>
      <c r="I34" s="62">
        <f>B34-E34</f>
        <v>820410.00373999961</v>
      </c>
      <c r="J34" s="63">
        <f>G34/B34*100</f>
        <v>74.001797661630548</v>
      </c>
    </row>
    <row r="35" spans="1:10" s="54" customFormat="1" ht="11.25" customHeight="1" x14ac:dyDescent="0.2">
      <c r="A35" s="60" t="s">
        <v>122</v>
      </c>
      <c r="B35" s="61">
        <v>97644.56</v>
      </c>
      <c r="C35" s="61">
        <v>32295.652989999999</v>
      </c>
      <c r="D35" s="61">
        <v>0</v>
      </c>
      <c r="E35" s="62">
        <v>32295.652989999999</v>
      </c>
      <c r="F35" s="61">
        <v>462.24296999999996</v>
      </c>
      <c r="G35" s="62">
        <f>SUM(E35:F35)</f>
        <v>32757.895959999998</v>
      </c>
      <c r="H35" s="62">
        <f>B35-G35</f>
        <v>64886.664040000003</v>
      </c>
      <c r="I35" s="62">
        <f>B35-E35</f>
        <v>65348.907009999995</v>
      </c>
      <c r="J35" s="63">
        <f>G35/B35*100</f>
        <v>33.548101358641993</v>
      </c>
    </row>
    <row r="36" spans="1:10" s="54" customFormat="1" ht="11.25" customHeight="1" x14ac:dyDescent="0.2">
      <c r="A36" s="60"/>
      <c r="B36" s="65"/>
      <c r="C36" s="65"/>
      <c r="D36" s="65"/>
      <c r="E36" s="65"/>
      <c r="F36" s="65"/>
      <c r="G36" s="65"/>
      <c r="H36" s="65"/>
      <c r="I36" s="65"/>
      <c r="J36" s="58"/>
    </row>
    <row r="37" spans="1:10" s="54" customFormat="1" ht="11.25" customHeight="1" x14ac:dyDescent="0.2">
      <c r="A37" s="56" t="s">
        <v>123</v>
      </c>
      <c r="B37" s="67">
        <f t="shared" ref="B37:I37" si="8">SUM(B38:B43)</f>
        <v>463418857.43957001</v>
      </c>
      <c r="C37" s="67">
        <f t="shared" si="8"/>
        <v>312874404.20034003</v>
      </c>
      <c r="D37" s="67">
        <f t="shared" si="8"/>
        <v>45277113.142789997</v>
      </c>
      <c r="E37" s="67">
        <f t="shared" si="8"/>
        <v>358151517.34312999</v>
      </c>
      <c r="F37" s="67">
        <f t="shared" si="8"/>
        <v>3225579.51437</v>
      </c>
      <c r="G37" s="67">
        <f t="shared" si="8"/>
        <v>361377096.85749996</v>
      </c>
      <c r="H37" s="67">
        <f t="shared" si="8"/>
        <v>102041760.58207007</v>
      </c>
      <c r="I37" s="67">
        <f t="shared" si="8"/>
        <v>105267340.09644005</v>
      </c>
      <c r="J37" s="58">
        <f t="shared" ref="J37:J43" si="9">G37/B37*100</f>
        <v>77.980662861701461</v>
      </c>
    </row>
    <row r="38" spans="1:10" s="54" customFormat="1" ht="11.25" customHeight="1" x14ac:dyDescent="0.2">
      <c r="A38" s="60" t="s">
        <v>124</v>
      </c>
      <c r="B38" s="61">
        <v>461563901.89657003</v>
      </c>
      <c r="C38" s="61">
        <v>311875180.73192</v>
      </c>
      <c r="D38" s="61">
        <v>45277113.142789997</v>
      </c>
      <c r="E38" s="62">
        <v>357142870.67611998</v>
      </c>
      <c r="F38" s="61">
        <v>3185241.0723200003</v>
      </c>
      <c r="G38" s="62">
        <f t="shared" ref="G38:G43" si="10">SUM(E38:F38)</f>
        <v>360328111.74843997</v>
      </c>
      <c r="H38" s="62">
        <f t="shared" ref="H38:H43" si="11">B38-G38</f>
        <v>101235790.14813006</v>
      </c>
      <c r="I38" s="62">
        <f t="shared" ref="I38:I43" si="12">B38-E38</f>
        <v>104421031.22045004</v>
      </c>
      <c r="J38" s="63">
        <f t="shared" si="9"/>
        <v>78.066787776914239</v>
      </c>
    </row>
    <row r="39" spans="1:10" s="54" customFormat="1" ht="11.25" customHeight="1" x14ac:dyDescent="0.2">
      <c r="A39" s="68" t="s">
        <v>125</v>
      </c>
      <c r="B39" s="61">
        <v>49136.540000000008</v>
      </c>
      <c r="C39" s="61">
        <v>35013.497029999999</v>
      </c>
      <c r="D39" s="61">
        <v>0</v>
      </c>
      <c r="E39" s="62">
        <v>35013.497029999999</v>
      </c>
      <c r="F39" s="61">
        <v>202.06896</v>
      </c>
      <c r="G39" s="62">
        <f t="shared" si="10"/>
        <v>35215.565989999996</v>
      </c>
      <c r="H39" s="62">
        <f t="shared" si="11"/>
        <v>13920.974010000013</v>
      </c>
      <c r="I39" s="62">
        <f t="shared" si="12"/>
        <v>14123.04297000001</v>
      </c>
      <c r="J39" s="63">
        <f t="shared" si="9"/>
        <v>71.668794729950434</v>
      </c>
    </row>
    <row r="40" spans="1:10" s="54" customFormat="1" ht="11.25" customHeight="1" x14ac:dyDescent="0.2">
      <c r="A40" s="68" t="s">
        <v>126</v>
      </c>
      <c r="B40" s="61">
        <v>15364</v>
      </c>
      <c r="C40" s="61">
        <v>0</v>
      </c>
      <c r="D40" s="61">
        <v>0</v>
      </c>
      <c r="E40" s="62">
        <v>9423.19859</v>
      </c>
      <c r="F40" s="61">
        <v>1455.3120800000002</v>
      </c>
      <c r="G40" s="62">
        <f t="shared" si="10"/>
        <v>10878.51067</v>
      </c>
      <c r="H40" s="62">
        <f t="shared" si="11"/>
        <v>4485.4893300000003</v>
      </c>
      <c r="I40" s="62">
        <f t="shared" si="12"/>
        <v>5940.80141</v>
      </c>
      <c r="J40" s="63">
        <f t="shared" si="9"/>
        <v>70.80519832074981</v>
      </c>
    </row>
    <row r="41" spans="1:10" s="54" customFormat="1" ht="11.25" customHeight="1" x14ac:dyDescent="0.2">
      <c r="A41" s="60" t="s">
        <v>127</v>
      </c>
      <c r="B41" s="61">
        <v>845101.52300000004</v>
      </c>
      <c r="C41" s="61">
        <v>652484.05453999992</v>
      </c>
      <c r="D41" s="61">
        <v>0</v>
      </c>
      <c r="E41" s="62">
        <v>652484.05453999992</v>
      </c>
      <c r="F41" s="61">
        <v>9866.1840600000014</v>
      </c>
      <c r="G41" s="62">
        <f t="shared" si="10"/>
        <v>662350.23859999992</v>
      </c>
      <c r="H41" s="62">
        <f t="shared" si="11"/>
        <v>182751.28440000012</v>
      </c>
      <c r="I41" s="62">
        <f t="shared" si="12"/>
        <v>192617.46846000012</v>
      </c>
      <c r="J41" s="63">
        <f t="shared" si="9"/>
        <v>78.375227185574474</v>
      </c>
    </row>
    <row r="42" spans="1:10" s="54" customFormat="1" ht="11.25" customHeight="1" x14ac:dyDescent="0.2">
      <c r="A42" s="60" t="s">
        <v>128</v>
      </c>
      <c r="B42" s="61">
        <v>135114.94199999998</v>
      </c>
      <c r="C42" s="61">
        <v>98959.730779999998</v>
      </c>
      <c r="D42" s="61">
        <v>0</v>
      </c>
      <c r="E42" s="62">
        <v>98959.730779999998</v>
      </c>
      <c r="F42" s="61">
        <v>2.76</v>
      </c>
      <c r="G42" s="62">
        <f t="shared" si="10"/>
        <v>98962.490779999993</v>
      </c>
      <c r="H42" s="62">
        <f t="shared" si="11"/>
        <v>36152.451219999988</v>
      </c>
      <c r="I42" s="62">
        <f t="shared" si="12"/>
        <v>36155.211219999983</v>
      </c>
      <c r="J42" s="63">
        <f t="shared" si="9"/>
        <v>73.243187848165604</v>
      </c>
    </row>
    <row r="43" spans="1:10" s="54" customFormat="1" ht="11.25" customHeight="1" x14ac:dyDescent="0.2">
      <c r="A43" s="60" t="s">
        <v>129</v>
      </c>
      <c r="B43" s="61">
        <v>810238.53800000006</v>
      </c>
      <c r="C43" s="61">
        <v>212766.18607</v>
      </c>
      <c r="D43" s="61">
        <v>0</v>
      </c>
      <c r="E43" s="62">
        <v>212766.18607</v>
      </c>
      <c r="F43" s="61">
        <v>28812.116950000003</v>
      </c>
      <c r="G43" s="62">
        <f t="shared" si="10"/>
        <v>241578.30301999999</v>
      </c>
      <c r="H43" s="62">
        <f t="shared" si="11"/>
        <v>568660.23498000007</v>
      </c>
      <c r="I43" s="62">
        <f t="shared" si="12"/>
        <v>597472.35193000012</v>
      </c>
      <c r="J43" s="63">
        <f t="shared" si="9"/>
        <v>29.815701387928794</v>
      </c>
    </row>
    <row r="44" spans="1:10" s="54" customFormat="1" ht="11.25" customHeight="1" x14ac:dyDescent="0.2">
      <c r="A44" s="60"/>
      <c r="B44" s="62"/>
      <c r="C44" s="62"/>
      <c r="D44" s="62"/>
      <c r="E44" s="62"/>
      <c r="F44" s="62"/>
      <c r="G44" s="62"/>
      <c r="H44" s="62"/>
      <c r="I44" s="62"/>
      <c r="J44" s="63"/>
    </row>
    <row r="45" spans="1:10" s="54" customFormat="1" ht="11.25" customHeight="1" x14ac:dyDescent="0.2">
      <c r="A45" s="56" t="s">
        <v>130</v>
      </c>
      <c r="B45" s="61">
        <v>60573928.333490007</v>
      </c>
      <c r="C45" s="61">
        <v>43299083.808509998</v>
      </c>
      <c r="D45" s="61">
        <v>5441958.1021300005</v>
      </c>
      <c r="E45" s="62">
        <v>48741041.910640001</v>
      </c>
      <c r="F45" s="61">
        <v>624315.10598999995</v>
      </c>
      <c r="G45" s="62">
        <f>SUM(E45:F45)</f>
        <v>49365357.016630001</v>
      </c>
      <c r="H45" s="62">
        <f>B45-G45</f>
        <v>11208571.316860005</v>
      </c>
      <c r="I45" s="62">
        <f>B45-E45</f>
        <v>11832886.422850005</v>
      </c>
      <c r="J45" s="63">
        <f>G45/B45*100</f>
        <v>81.496046855090583</v>
      </c>
    </row>
    <row r="46" spans="1:10" s="54" customFormat="1" ht="11.25" customHeight="1" x14ac:dyDescent="0.2">
      <c r="A46" s="69"/>
      <c r="B46" s="65"/>
      <c r="C46" s="65"/>
      <c r="D46" s="65"/>
      <c r="E46" s="65"/>
      <c r="F46" s="65"/>
      <c r="G46" s="65"/>
      <c r="H46" s="65"/>
      <c r="I46" s="65"/>
      <c r="J46" s="58"/>
    </row>
    <row r="47" spans="1:10" s="54" customFormat="1" ht="11.25" customHeight="1" x14ac:dyDescent="0.2">
      <c r="A47" s="56" t="s">
        <v>131</v>
      </c>
      <c r="B47" s="61">
        <v>2226564.983</v>
      </c>
      <c r="C47" s="61">
        <v>1325202.4524300001</v>
      </c>
      <c r="D47" s="61">
        <v>0</v>
      </c>
      <c r="E47" s="62">
        <v>1325202.4524300001</v>
      </c>
      <c r="F47" s="61">
        <v>4223.0598799999998</v>
      </c>
      <c r="G47" s="62">
        <f>SUM(E47:F47)</f>
        <v>1329425.5123100001</v>
      </c>
      <c r="H47" s="62">
        <f>B47-G47</f>
        <v>897139.47068999987</v>
      </c>
      <c r="I47" s="62">
        <f>B47-E47</f>
        <v>901362.53056999994</v>
      </c>
      <c r="J47" s="63">
        <f>G47/B47*100</f>
        <v>59.707465196851174</v>
      </c>
    </row>
    <row r="48" spans="1:10" s="54" customFormat="1" ht="11.25" customHeight="1" x14ac:dyDescent="0.2">
      <c r="A48" s="60"/>
      <c r="B48" s="65"/>
      <c r="C48" s="65"/>
      <c r="D48" s="65"/>
      <c r="E48" s="65"/>
      <c r="F48" s="65"/>
      <c r="G48" s="65"/>
      <c r="H48" s="65"/>
      <c r="I48" s="65"/>
      <c r="J48" s="58"/>
    </row>
    <row r="49" spans="1:10" s="54" customFormat="1" ht="11.25" customHeight="1" x14ac:dyDescent="0.2">
      <c r="A49" s="56" t="s">
        <v>132</v>
      </c>
      <c r="B49" s="67">
        <f t="shared" ref="B49:I49" si="13">SUM(B50:B55)</f>
        <v>23284522.451000001</v>
      </c>
      <c r="C49" s="67">
        <f t="shared" si="13"/>
        <v>17202468.715879999</v>
      </c>
      <c r="D49" s="67">
        <f t="shared" si="13"/>
        <v>745601.32415</v>
      </c>
      <c r="E49" s="67">
        <f t="shared" si="13"/>
        <v>17948070.040030003</v>
      </c>
      <c r="F49" s="67">
        <f t="shared" si="13"/>
        <v>390650.74279999989</v>
      </c>
      <c r="G49" s="67">
        <f t="shared" si="13"/>
        <v>18338720.78283</v>
      </c>
      <c r="H49" s="67">
        <f t="shared" si="13"/>
        <v>4945801.6681700032</v>
      </c>
      <c r="I49" s="67">
        <f t="shared" si="13"/>
        <v>5336452.4109700033</v>
      </c>
      <c r="J49" s="58">
        <f t="shared" ref="J49:J55" si="14">G49/B49*100</f>
        <v>78.759273768324192</v>
      </c>
    </row>
    <row r="50" spans="1:10" s="54" customFormat="1" ht="11.25" customHeight="1" x14ac:dyDescent="0.2">
      <c r="A50" s="60" t="s">
        <v>112</v>
      </c>
      <c r="B50" s="61">
        <v>17470087.152000003</v>
      </c>
      <c r="C50" s="61">
        <v>12904918.451259999</v>
      </c>
      <c r="D50" s="61">
        <v>685887.49549999996</v>
      </c>
      <c r="E50" s="62">
        <v>13551971.386089999</v>
      </c>
      <c r="F50" s="61">
        <v>285577.33319999994</v>
      </c>
      <c r="G50" s="62">
        <f t="shared" ref="G50:G55" si="15">SUM(E50:F50)</f>
        <v>13837548.719289999</v>
      </c>
      <c r="H50" s="62">
        <f t="shared" ref="H50:H55" si="16">B50-G50</f>
        <v>3632538.4327100031</v>
      </c>
      <c r="I50" s="62">
        <f t="shared" ref="I50:I55" si="17">B50-E50</f>
        <v>3918115.7659100033</v>
      </c>
      <c r="J50" s="63">
        <f t="shared" si="14"/>
        <v>79.207096100295388</v>
      </c>
    </row>
    <row r="51" spans="1:10" s="54" customFormat="1" ht="11.25" customHeight="1" x14ac:dyDescent="0.2">
      <c r="A51" s="60" t="s">
        <v>133</v>
      </c>
      <c r="B51" s="61">
        <v>2639280.602</v>
      </c>
      <c r="C51" s="61">
        <v>2007384.7272699999</v>
      </c>
      <c r="D51" s="61">
        <v>0</v>
      </c>
      <c r="E51" s="62">
        <v>2007384.7272699999</v>
      </c>
      <c r="F51" s="61">
        <v>64781.890639999998</v>
      </c>
      <c r="G51" s="62">
        <f t="shared" si="15"/>
        <v>2072166.61791</v>
      </c>
      <c r="H51" s="62">
        <f t="shared" si="16"/>
        <v>567113.98408999993</v>
      </c>
      <c r="I51" s="62">
        <f t="shared" si="17"/>
        <v>631895.87473000004</v>
      </c>
      <c r="J51" s="63">
        <f t="shared" si="14"/>
        <v>78.512554380907773</v>
      </c>
    </row>
    <row r="52" spans="1:10" s="54" customFormat="1" ht="11.25" customHeight="1" x14ac:dyDescent="0.2">
      <c r="A52" s="60" t="s">
        <v>134</v>
      </c>
      <c r="B52" s="61">
        <v>1222413.041</v>
      </c>
      <c r="C52" s="61">
        <v>766204.23479000002</v>
      </c>
      <c r="D52" s="61">
        <v>59713.828650000003</v>
      </c>
      <c r="E52" s="62">
        <v>864752.62411000009</v>
      </c>
      <c r="F52" s="61">
        <v>34758.607499999991</v>
      </c>
      <c r="G52" s="62">
        <f t="shared" si="15"/>
        <v>899511.23161000013</v>
      </c>
      <c r="H52" s="62">
        <f t="shared" si="16"/>
        <v>322901.80938999983</v>
      </c>
      <c r="I52" s="62">
        <f t="shared" si="17"/>
        <v>357660.41688999988</v>
      </c>
      <c r="J52" s="63">
        <f t="shared" si="14"/>
        <v>73.584885095315357</v>
      </c>
    </row>
    <row r="53" spans="1:10" s="54" customFormat="1" ht="11.25" customHeight="1" x14ac:dyDescent="0.2">
      <c r="A53" s="60" t="s">
        <v>135</v>
      </c>
      <c r="B53" s="61">
        <v>1677246.2619999999</v>
      </c>
      <c r="C53" s="61">
        <v>1322136.5328599999</v>
      </c>
      <c r="D53" s="61">
        <v>0</v>
      </c>
      <c r="E53" s="62">
        <v>1322136.5328599999</v>
      </c>
      <c r="F53" s="61">
        <v>3446.5269399999997</v>
      </c>
      <c r="G53" s="62">
        <f t="shared" si="15"/>
        <v>1325583.0597999999</v>
      </c>
      <c r="H53" s="62">
        <f t="shared" si="16"/>
        <v>351663.20219999994</v>
      </c>
      <c r="I53" s="62">
        <f t="shared" si="17"/>
        <v>355109.72913999995</v>
      </c>
      <c r="J53" s="63">
        <f t="shared" si="14"/>
        <v>79.033299392739991</v>
      </c>
    </row>
    <row r="54" spans="1:10" s="54" customFormat="1" ht="11.25" customHeight="1" x14ac:dyDescent="0.2">
      <c r="A54" s="60" t="s">
        <v>136</v>
      </c>
      <c r="B54" s="61">
        <v>163019.655</v>
      </c>
      <c r="C54" s="61">
        <v>109261.54134000001</v>
      </c>
      <c r="D54" s="61">
        <v>0</v>
      </c>
      <c r="E54" s="62">
        <v>109261.54134000001</v>
      </c>
      <c r="F54" s="61">
        <v>169.6763</v>
      </c>
      <c r="G54" s="62">
        <f t="shared" si="15"/>
        <v>109431.21764000002</v>
      </c>
      <c r="H54" s="62">
        <f t="shared" si="16"/>
        <v>53588.437359999982</v>
      </c>
      <c r="I54" s="62">
        <f t="shared" si="17"/>
        <v>53758.113659999988</v>
      </c>
      <c r="J54" s="63">
        <f t="shared" si="14"/>
        <v>67.127621905469013</v>
      </c>
    </row>
    <row r="55" spans="1:10" s="54" customFormat="1" ht="11.25" customHeight="1" x14ac:dyDescent="0.2">
      <c r="A55" s="60" t="s">
        <v>137</v>
      </c>
      <c r="B55" s="61">
        <v>112475.739</v>
      </c>
      <c r="C55" s="61">
        <v>92563.228359999994</v>
      </c>
      <c r="D55" s="61">
        <v>0</v>
      </c>
      <c r="E55" s="62">
        <v>92563.228359999994</v>
      </c>
      <c r="F55" s="61">
        <v>1916.70822</v>
      </c>
      <c r="G55" s="62">
        <f t="shared" si="15"/>
        <v>94479.936579999994</v>
      </c>
      <c r="H55" s="62">
        <f t="shared" si="16"/>
        <v>17995.802420000007</v>
      </c>
      <c r="I55" s="62">
        <f t="shared" si="17"/>
        <v>19912.510640000008</v>
      </c>
      <c r="J55" s="63">
        <f t="shared" si="14"/>
        <v>84.000280789442058</v>
      </c>
    </row>
    <row r="56" spans="1:10" s="54" customFormat="1" ht="11.25" customHeight="1" x14ac:dyDescent="0.2">
      <c r="A56" s="60"/>
      <c r="B56" s="65"/>
      <c r="C56" s="65"/>
      <c r="D56" s="65"/>
      <c r="E56" s="65"/>
      <c r="F56" s="65"/>
      <c r="G56" s="65"/>
      <c r="H56" s="65"/>
      <c r="I56" s="65"/>
      <c r="J56" s="58"/>
    </row>
    <row r="57" spans="1:10" s="54" customFormat="1" ht="11.25" customHeight="1" x14ac:dyDescent="0.2">
      <c r="A57" s="56" t="s">
        <v>138</v>
      </c>
      <c r="B57" s="70">
        <f t="shared" ref="B57:I57" si="18">SUM(B58:B67)</f>
        <v>21555872.715310022</v>
      </c>
      <c r="C57" s="70">
        <f t="shared" si="18"/>
        <v>13964359.997550054</v>
      </c>
      <c r="D57" s="70">
        <f t="shared" si="18"/>
        <v>0</v>
      </c>
      <c r="E57" s="70">
        <f t="shared" si="18"/>
        <v>13964359.997550054</v>
      </c>
      <c r="F57" s="70">
        <f t="shared" si="18"/>
        <v>2265844.3359200004</v>
      </c>
      <c r="G57" s="70">
        <f t="shared" si="18"/>
        <v>16230204.33347005</v>
      </c>
      <c r="H57" s="70">
        <f t="shared" si="18"/>
        <v>5325668.3818399739</v>
      </c>
      <c r="I57" s="70">
        <f t="shared" si="18"/>
        <v>7591512.7177599743</v>
      </c>
      <c r="J57" s="58">
        <f t="shared" ref="J57:J67" si="19">G57/B57*100</f>
        <v>75.293654531289633</v>
      </c>
    </row>
    <row r="58" spans="1:10" s="54" customFormat="1" ht="11.25" customHeight="1" x14ac:dyDescent="0.2">
      <c r="A58" s="60" t="s">
        <v>139</v>
      </c>
      <c r="B58" s="61">
        <v>1616528.18820503</v>
      </c>
      <c r="C58" s="61">
        <v>1074223.9847300525</v>
      </c>
      <c r="D58" s="61">
        <v>0</v>
      </c>
      <c r="E58" s="62">
        <v>1074223.9847300525</v>
      </c>
      <c r="F58" s="61">
        <v>10329.216629999808</v>
      </c>
      <c r="G58" s="62">
        <f t="shared" ref="G58:G67" si="20">SUM(E58:F58)</f>
        <v>1084553.2013600525</v>
      </c>
      <c r="H58" s="62">
        <f t="shared" ref="H58:H67" si="21">B58-G58</f>
        <v>531974.9868449776</v>
      </c>
      <c r="I58" s="62">
        <f t="shared" ref="I58:I67" si="22">B58-E58</f>
        <v>542304.20347497752</v>
      </c>
      <c r="J58" s="63">
        <f t="shared" si="19"/>
        <v>67.091511875479569</v>
      </c>
    </row>
    <row r="59" spans="1:10" s="54" customFormat="1" ht="11.25" customHeight="1" x14ac:dyDescent="0.2">
      <c r="A59" s="60" t="s">
        <v>140</v>
      </c>
      <c r="B59" s="61">
        <v>6910148.80112</v>
      </c>
      <c r="C59" s="61">
        <v>3262402.80743</v>
      </c>
      <c r="D59" s="61">
        <v>0</v>
      </c>
      <c r="E59" s="62">
        <v>3262402.80743</v>
      </c>
      <c r="F59" s="61">
        <v>1975932.5621400001</v>
      </c>
      <c r="G59" s="62">
        <f t="shared" si="20"/>
        <v>5238335.3695700001</v>
      </c>
      <c r="H59" s="62">
        <f t="shared" si="21"/>
        <v>1671813.4315499999</v>
      </c>
      <c r="I59" s="62">
        <f t="shared" si="22"/>
        <v>3647745.9936899999</v>
      </c>
      <c r="J59" s="63">
        <f t="shared" si="19"/>
        <v>75.806404758186517</v>
      </c>
    </row>
    <row r="60" spans="1:10" s="54" customFormat="1" ht="11.25" customHeight="1" x14ac:dyDescent="0.2">
      <c r="A60" s="60" t="s">
        <v>141</v>
      </c>
      <c r="B60" s="61">
        <v>9770581.7811749969</v>
      </c>
      <c r="C60" s="61">
        <v>7463112.85757</v>
      </c>
      <c r="D60" s="61">
        <v>0</v>
      </c>
      <c r="E60" s="62">
        <v>7463112.85757</v>
      </c>
      <c r="F60" s="61">
        <v>168566.99038999999</v>
      </c>
      <c r="G60" s="62">
        <f t="shared" si="20"/>
        <v>7631679.8479599999</v>
      </c>
      <c r="H60" s="62">
        <f t="shared" si="21"/>
        <v>2138901.9332149969</v>
      </c>
      <c r="I60" s="62">
        <f t="shared" si="22"/>
        <v>2307468.9236049969</v>
      </c>
      <c r="J60" s="63">
        <f t="shared" si="19"/>
        <v>78.108755638932124</v>
      </c>
    </row>
    <row r="61" spans="1:10" s="54" customFormat="1" ht="11.25" customHeight="1" x14ac:dyDescent="0.2">
      <c r="A61" s="60" t="s">
        <v>142</v>
      </c>
      <c r="B61" s="61">
        <v>292105.15100000001</v>
      </c>
      <c r="C61" s="61">
        <v>221573.35513999994</v>
      </c>
      <c r="D61" s="61">
        <v>0</v>
      </c>
      <c r="E61" s="62">
        <v>221573.35513999994</v>
      </c>
      <c r="F61" s="61">
        <v>1815.8394500000002</v>
      </c>
      <c r="G61" s="62">
        <f t="shared" si="20"/>
        <v>223389.19458999994</v>
      </c>
      <c r="H61" s="62">
        <f t="shared" si="21"/>
        <v>68715.956410000072</v>
      </c>
      <c r="I61" s="62">
        <f t="shared" si="22"/>
        <v>70531.795860000071</v>
      </c>
      <c r="J61" s="63">
        <f t="shared" si="19"/>
        <v>76.475609493788056</v>
      </c>
    </row>
    <row r="62" spans="1:10" s="54" customFormat="1" ht="11.25" customHeight="1" x14ac:dyDescent="0.2">
      <c r="A62" s="60" t="s">
        <v>143</v>
      </c>
      <c r="B62" s="61">
        <v>1808548.5398099998</v>
      </c>
      <c r="C62" s="61">
        <v>1130940.3076499996</v>
      </c>
      <c r="D62" s="61">
        <v>0</v>
      </c>
      <c r="E62" s="62">
        <v>1130940.3076499996</v>
      </c>
      <c r="F62" s="61">
        <v>95891.809699999998</v>
      </c>
      <c r="G62" s="62">
        <f t="shared" si="20"/>
        <v>1226832.1173499997</v>
      </c>
      <c r="H62" s="62">
        <f t="shared" si="21"/>
        <v>581716.42246000003</v>
      </c>
      <c r="I62" s="62">
        <f t="shared" si="22"/>
        <v>677608.23216000013</v>
      </c>
      <c r="J62" s="63">
        <f t="shared" si="19"/>
        <v>67.835177787314834</v>
      </c>
    </row>
    <row r="63" spans="1:10" s="54" customFormat="1" ht="11.25" customHeight="1" x14ac:dyDescent="0.2">
      <c r="A63" s="60" t="s">
        <v>144</v>
      </c>
      <c r="B63" s="61">
        <v>19450.662</v>
      </c>
      <c r="C63" s="61">
        <v>12646.818449999999</v>
      </c>
      <c r="D63" s="61">
        <v>0</v>
      </c>
      <c r="E63" s="62">
        <v>12646.818449999999</v>
      </c>
      <c r="F63" s="61">
        <v>35.543620000000004</v>
      </c>
      <c r="G63" s="62">
        <f t="shared" si="20"/>
        <v>12682.362069999999</v>
      </c>
      <c r="H63" s="62">
        <f t="shared" si="21"/>
        <v>6768.299930000001</v>
      </c>
      <c r="I63" s="62">
        <f t="shared" si="22"/>
        <v>6803.8435500000014</v>
      </c>
      <c r="J63" s="63">
        <f t="shared" si="19"/>
        <v>65.202727135970989</v>
      </c>
    </row>
    <row r="64" spans="1:10" s="54" customFormat="1" ht="11.25" customHeight="1" x14ac:dyDescent="0.2">
      <c r="A64" s="60" t="s">
        <v>145</v>
      </c>
      <c r="B64" s="61">
        <v>376471.19400000002</v>
      </c>
      <c r="C64" s="61">
        <v>266678.73459999997</v>
      </c>
      <c r="D64" s="61">
        <v>0</v>
      </c>
      <c r="E64" s="62">
        <v>266678.73459999997</v>
      </c>
      <c r="F64" s="61">
        <v>10706.44227</v>
      </c>
      <c r="G64" s="62">
        <f t="shared" si="20"/>
        <v>277385.17686999997</v>
      </c>
      <c r="H64" s="62">
        <f t="shared" si="21"/>
        <v>99086.017130000051</v>
      </c>
      <c r="I64" s="62">
        <f t="shared" si="22"/>
        <v>109792.45940000005</v>
      </c>
      <c r="J64" s="63">
        <f t="shared" si="19"/>
        <v>73.68031904985537</v>
      </c>
    </row>
    <row r="65" spans="1:10" s="54" customFormat="1" ht="11.25" customHeight="1" x14ac:dyDescent="0.2">
      <c r="A65" s="60" t="s">
        <v>146</v>
      </c>
      <c r="B65" s="61">
        <v>60629.092999999993</v>
      </c>
      <c r="C65" s="61">
        <v>47085.47118</v>
      </c>
      <c r="D65" s="61">
        <v>0</v>
      </c>
      <c r="E65" s="62">
        <v>47085.47118</v>
      </c>
      <c r="F65" s="61">
        <v>1170.5972199999999</v>
      </c>
      <c r="G65" s="62">
        <f t="shared" si="20"/>
        <v>48256.068400000004</v>
      </c>
      <c r="H65" s="62">
        <f t="shared" si="21"/>
        <v>12373.02459999999</v>
      </c>
      <c r="I65" s="62">
        <f t="shared" si="22"/>
        <v>13543.621819999993</v>
      </c>
      <c r="J65" s="63">
        <f t="shared" si="19"/>
        <v>79.592265053346594</v>
      </c>
    </row>
    <row r="66" spans="1:10" s="54" customFormat="1" ht="11.25" customHeight="1" x14ac:dyDescent="0.2">
      <c r="A66" s="68" t="s">
        <v>147</v>
      </c>
      <c r="B66" s="61">
        <v>73327.706000000006</v>
      </c>
      <c r="C66" s="61">
        <v>50051.637700000007</v>
      </c>
      <c r="D66" s="61">
        <v>0</v>
      </c>
      <c r="E66" s="62">
        <v>50051.637700000007</v>
      </c>
      <c r="F66" s="61">
        <v>589.78390000000002</v>
      </c>
      <c r="G66" s="62">
        <f t="shared" si="20"/>
        <v>50641.421600000009</v>
      </c>
      <c r="H66" s="62">
        <f t="shared" si="21"/>
        <v>22686.284399999997</v>
      </c>
      <c r="I66" s="62">
        <f t="shared" si="22"/>
        <v>23276.068299999999</v>
      </c>
      <c r="J66" s="63">
        <f t="shared" si="19"/>
        <v>69.061783550135885</v>
      </c>
    </row>
    <row r="67" spans="1:10" s="54" customFormat="1" ht="11.25" customHeight="1" x14ac:dyDescent="0.2">
      <c r="A67" s="60" t="s">
        <v>148</v>
      </c>
      <c r="B67" s="61">
        <v>628081.59899999993</v>
      </c>
      <c r="C67" s="61">
        <v>435644.02310000005</v>
      </c>
      <c r="D67" s="61">
        <v>0</v>
      </c>
      <c r="E67" s="62">
        <v>435644.02310000005</v>
      </c>
      <c r="F67" s="61">
        <v>805.55060000000003</v>
      </c>
      <c r="G67" s="62">
        <f t="shared" si="20"/>
        <v>436449.57370000007</v>
      </c>
      <c r="H67" s="62">
        <f t="shared" si="21"/>
        <v>191632.02529999986</v>
      </c>
      <c r="I67" s="62">
        <f t="shared" si="22"/>
        <v>192437.57589999988</v>
      </c>
      <c r="J67" s="63">
        <f t="shared" si="19"/>
        <v>69.489310687479659</v>
      </c>
    </row>
    <row r="68" spans="1:10" s="54" customFormat="1" ht="11.25" customHeight="1" x14ac:dyDescent="0.2">
      <c r="A68" s="60"/>
      <c r="B68" s="65"/>
      <c r="C68" s="65"/>
      <c r="D68" s="65"/>
      <c r="E68" s="65"/>
      <c r="F68" s="65"/>
      <c r="G68" s="65"/>
      <c r="H68" s="65"/>
      <c r="I68" s="65"/>
      <c r="J68" s="58"/>
    </row>
    <row r="69" spans="1:10" s="54" customFormat="1" ht="11.25" customHeight="1" x14ac:dyDescent="0.2">
      <c r="A69" s="56" t="s">
        <v>149</v>
      </c>
      <c r="B69" s="67">
        <f t="shared" ref="B69:I69" si="23">SUM(B70:B73)</f>
        <v>15659761.701000001</v>
      </c>
      <c r="C69" s="67">
        <f t="shared" si="23"/>
        <v>11910510.45232</v>
      </c>
      <c r="D69" s="67">
        <f t="shared" si="23"/>
        <v>0</v>
      </c>
      <c r="E69" s="67">
        <f t="shared" si="23"/>
        <v>11910510.45232</v>
      </c>
      <c r="F69" s="67">
        <f t="shared" si="23"/>
        <v>46585.449820000002</v>
      </c>
      <c r="G69" s="67">
        <f t="shared" si="23"/>
        <v>11957095.902139997</v>
      </c>
      <c r="H69" s="67">
        <f t="shared" si="23"/>
        <v>3702665.7988600009</v>
      </c>
      <c r="I69" s="67">
        <f t="shared" si="23"/>
        <v>3749251.2486800007</v>
      </c>
      <c r="J69" s="58">
        <f>G69/B69*100</f>
        <v>76.355541868663551</v>
      </c>
    </row>
    <row r="70" spans="1:10" s="54" customFormat="1" ht="11.25" customHeight="1" x14ac:dyDescent="0.2">
      <c r="A70" s="60" t="s">
        <v>112</v>
      </c>
      <c r="B70" s="61">
        <v>15551169.759</v>
      </c>
      <c r="C70" s="61">
        <v>11833540.012979999</v>
      </c>
      <c r="D70" s="61">
        <v>0</v>
      </c>
      <c r="E70" s="62">
        <v>11833540.012979999</v>
      </c>
      <c r="F70" s="61">
        <v>44974.53946</v>
      </c>
      <c r="G70" s="62">
        <f>SUM(E70:F70)</f>
        <v>11878514.552439999</v>
      </c>
      <c r="H70" s="62">
        <f>B70-G70</f>
        <v>3672655.2065600008</v>
      </c>
      <c r="I70" s="62">
        <f>B70-E70</f>
        <v>3717629.7460200004</v>
      </c>
      <c r="J70" s="63">
        <f>G70/B70*100</f>
        <v>76.383415116187592</v>
      </c>
    </row>
    <row r="71" spans="1:10" s="54" customFormat="1" ht="11.25" customHeight="1" x14ac:dyDescent="0.2">
      <c r="A71" s="60" t="s">
        <v>150</v>
      </c>
      <c r="B71" s="61">
        <v>84655.765999999989</v>
      </c>
      <c r="C71" s="61">
        <v>58487.142959999997</v>
      </c>
      <c r="D71" s="61">
        <v>0</v>
      </c>
      <c r="E71" s="62">
        <v>58487.142959999997</v>
      </c>
      <c r="F71" s="61">
        <v>1490.89131</v>
      </c>
      <c r="G71" s="62">
        <f>SUM(E71:F71)</f>
        <v>59978.034269999996</v>
      </c>
      <c r="H71" s="62">
        <f>B71-G71</f>
        <v>24677.731729999992</v>
      </c>
      <c r="I71" s="62">
        <f>B71-E71</f>
        <v>26168.623039999991</v>
      </c>
      <c r="J71" s="63">
        <f>G71/B71*100</f>
        <v>70.849319667132889</v>
      </c>
    </row>
    <row r="72" spans="1:10" s="54" customFormat="1" ht="11.25" customHeight="1" x14ac:dyDescent="0.2">
      <c r="A72" s="60" t="s">
        <v>151</v>
      </c>
      <c r="B72" s="61">
        <v>5084.1759999999995</v>
      </c>
      <c r="C72" s="61">
        <v>4743.0803399999995</v>
      </c>
      <c r="D72" s="61">
        <v>0</v>
      </c>
      <c r="E72" s="62">
        <v>4743.0803399999995</v>
      </c>
      <c r="F72" s="61">
        <v>53.736510000000003</v>
      </c>
      <c r="G72" s="62">
        <f>SUM(E72:F72)</f>
        <v>4796.8168499999992</v>
      </c>
      <c r="H72" s="62">
        <f>B72-G72</f>
        <v>287.35915000000023</v>
      </c>
      <c r="I72" s="62">
        <f>B72-E72</f>
        <v>341.09565999999995</v>
      </c>
      <c r="J72" s="63">
        <f>G72/B72*100</f>
        <v>94.347970054537839</v>
      </c>
    </row>
    <row r="73" spans="1:10" s="54" customFormat="1" ht="11.25" customHeight="1" x14ac:dyDescent="0.2">
      <c r="A73" s="60" t="s">
        <v>152</v>
      </c>
      <c r="B73" s="61">
        <v>18852</v>
      </c>
      <c r="C73" s="61">
        <v>13740.216039999999</v>
      </c>
      <c r="D73" s="61">
        <v>0</v>
      </c>
      <c r="E73" s="62">
        <v>13740.216039999999</v>
      </c>
      <c r="F73" s="61">
        <v>66.282539999999997</v>
      </c>
      <c r="G73" s="62">
        <f>SUM(E73:F73)</f>
        <v>13806.498579999999</v>
      </c>
      <c r="H73" s="62">
        <f>B73-G73</f>
        <v>5045.5014200000005</v>
      </c>
      <c r="I73" s="62">
        <f>B73-E73</f>
        <v>5111.7839600000007</v>
      </c>
      <c r="J73" s="63">
        <f>G73/B73*100</f>
        <v>73.236253872268193</v>
      </c>
    </row>
    <row r="74" spans="1:10" s="54" customFormat="1" ht="11.25" customHeight="1" x14ac:dyDescent="0.2">
      <c r="A74" s="60"/>
      <c r="B74" s="65"/>
      <c r="C74" s="65"/>
      <c r="D74" s="65"/>
      <c r="E74" s="65"/>
      <c r="F74" s="65"/>
      <c r="G74" s="65"/>
      <c r="H74" s="65"/>
      <c r="I74" s="65"/>
      <c r="J74" s="58"/>
    </row>
    <row r="75" spans="1:10" s="54" customFormat="1" ht="11.25" customHeight="1" x14ac:dyDescent="0.2">
      <c r="A75" s="56" t="s">
        <v>153</v>
      </c>
      <c r="B75" s="67">
        <f t="shared" ref="B75:I75" si="24">SUM(B76:B78)</f>
        <v>90968821.900049999</v>
      </c>
      <c r="C75" s="67">
        <f t="shared" si="24"/>
        <v>56026101.94032</v>
      </c>
      <c r="D75" s="67">
        <f t="shared" si="24"/>
        <v>7478645.4276000001</v>
      </c>
      <c r="E75" s="67">
        <f t="shared" si="24"/>
        <v>63504747.367919996</v>
      </c>
      <c r="F75" s="67">
        <f t="shared" si="24"/>
        <v>1771643.6393900001</v>
      </c>
      <c r="G75" s="67">
        <f t="shared" si="24"/>
        <v>65276391.007309988</v>
      </c>
      <c r="H75" s="67">
        <f t="shared" si="24"/>
        <v>25692430.892739996</v>
      </c>
      <c r="I75" s="67">
        <f t="shared" si="24"/>
        <v>27464074.532129996</v>
      </c>
      <c r="J75" s="58">
        <f>G75/B75*100</f>
        <v>71.756882901078995</v>
      </c>
    </row>
    <row r="76" spans="1:10" s="54" customFormat="1" ht="11.25" customHeight="1" x14ac:dyDescent="0.2">
      <c r="A76" s="60" t="s">
        <v>154</v>
      </c>
      <c r="B76" s="61">
        <v>89605065.940049991</v>
      </c>
      <c r="C76" s="61">
        <v>55088025.063069999</v>
      </c>
      <c r="D76" s="61">
        <v>7478645.4276000001</v>
      </c>
      <c r="E76" s="62">
        <v>62566670.490669996</v>
      </c>
      <c r="F76" s="61">
        <v>1741420.3920400001</v>
      </c>
      <c r="G76" s="62">
        <f>SUM(E76:F76)</f>
        <v>64308090.882709995</v>
      </c>
      <c r="H76" s="62">
        <f>B76-G76</f>
        <v>25296975.057339996</v>
      </c>
      <c r="I76" s="62">
        <f>B76-E76</f>
        <v>27038395.449379995</v>
      </c>
      <c r="J76" s="63">
        <f>G76/B76*100</f>
        <v>71.768365112007331</v>
      </c>
    </row>
    <row r="77" spans="1:10" s="54" customFormat="1" ht="11.25" customHeight="1" x14ac:dyDescent="0.2">
      <c r="A77" s="60" t="s">
        <v>155</v>
      </c>
      <c r="B77" s="61">
        <v>521417.516</v>
      </c>
      <c r="C77" s="61">
        <v>380674.03120999999</v>
      </c>
      <c r="D77" s="61">
        <v>0</v>
      </c>
      <c r="E77" s="62">
        <v>380674.03120999999</v>
      </c>
      <c r="F77" s="61">
        <v>9394.9753599999985</v>
      </c>
      <c r="G77" s="62">
        <f>SUM(E77:F77)</f>
        <v>390069.00656999997</v>
      </c>
      <c r="H77" s="62">
        <f>B77-G77</f>
        <v>131348.50943000003</v>
      </c>
      <c r="I77" s="62">
        <f>B77-E77</f>
        <v>140743.48479000002</v>
      </c>
      <c r="J77" s="63">
        <f>G77/B77*100</f>
        <v>74.809340806648308</v>
      </c>
    </row>
    <row r="78" spans="1:10" s="54" customFormat="1" ht="11.25" customHeight="1" x14ac:dyDescent="0.2">
      <c r="A78" s="60" t="s">
        <v>156</v>
      </c>
      <c r="B78" s="61">
        <v>842338.44400000002</v>
      </c>
      <c r="C78" s="61">
        <v>557402.84603999997</v>
      </c>
      <c r="D78" s="61">
        <v>0</v>
      </c>
      <c r="E78" s="62">
        <v>557402.84603999997</v>
      </c>
      <c r="F78" s="61">
        <v>20828.271989999997</v>
      </c>
      <c r="G78" s="62">
        <f>SUM(E78:F78)</f>
        <v>578231.11803000001</v>
      </c>
      <c r="H78" s="62">
        <f>B78-G78</f>
        <v>264107.32597000001</v>
      </c>
      <c r="I78" s="62">
        <f>B78-E78</f>
        <v>284935.59796000004</v>
      </c>
      <c r="J78" s="63">
        <f>G78/B78*100</f>
        <v>68.645937051639535</v>
      </c>
    </row>
    <row r="79" spans="1:10" s="54" customFormat="1" ht="11.25" customHeight="1" x14ac:dyDescent="0.2">
      <c r="A79" s="60"/>
      <c r="B79" s="65"/>
      <c r="C79" s="65"/>
      <c r="D79" s="65"/>
      <c r="E79" s="65"/>
      <c r="F79" s="65"/>
      <c r="G79" s="65"/>
      <c r="H79" s="65"/>
      <c r="I79" s="65"/>
      <c r="J79" s="58"/>
    </row>
    <row r="80" spans="1:10" s="54" customFormat="1" ht="11.25" customHeight="1" x14ac:dyDescent="0.2">
      <c r="A80" s="56" t="s">
        <v>157</v>
      </c>
      <c r="B80" s="67">
        <f t="shared" ref="B80:I80" si="25">SUM(B81:B84)</f>
        <v>6444720.5759999994</v>
      </c>
      <c r="C80" s="67">
        <f t="shared" si="25"/>
        <v>5082718.6148999995</v>
      </c>
      <c r="D80" s="67">
        <f t="shared" si="25"/>
        <v>0</v>
      </c>
      <c r="E80" s="67">
        <f t="shared" si="25"/>
        <v>5082718.6148999995</v>
      </c>
      <c r="F80" s="67">
        <f t="shared" si="25"/>
        <v>10731.489450000001</v>
      </c>
      <c r="G80" s="67">
        <f t="shared" si="25"/>
        <v>5093450.1043499997</v>
      </c>
      <c r="H80" s="67">
        <f t="shared" si="25"/>
        <v>1351270.4716500002</v>
      </c>
      <c r="I80" s="67">
        <f t="shared" si="25"/>
        <v>1362001.9611000004</v>
      </c>
      <c r="J80" s="58">
        <f>G80/B80*100</f>
        <v>79.032908320616684</v>
      </c>
    </row>
    <row r="81" spans="1:10" s="54" customFormat="1" ht="11.25" customHeight="1" x14ac:dyDescent="0.2">
      <c r="A81" s="60" t="s">
        <v>124</v>
      </c>
      <c r="B81" s="61">
        <v>5735702.1099939998</v>
      </c>
      <c r="C81" s="61">
        <v>4661788.4001899995</v>
      </c>
      <c r="D81" s="61">
        <v>0</v>
      </c>
      <c r="E81" s="62">
        <v>4661788.4001899995</v>
      </c>
      <c r="F81" s="61">
        <v>945.02297000000021</v>
      </c>
      <c r="G81" s="62">
        <f>SUM(E81:F81)</f>
        <v>4662733.4231599998</v>
      </c>
      <c r="H81" s="62">
        <f>B81-G81</f>
        <v>1072968.6868340001</v>
      </c>
      <c r="I81" s="62">
        <f>B81-E81</f>
        <v>1073913.7098040003</v>
      </c>
      <c r="J81" s="63">
        <f>G81/B81*100</f>
        <v>81.293158775375758</v>
      </c>
    </row>
    <row r="82" spans="1:10" s="54" customFormat="1" ht="11.25" customHeight="1" x14ac:dyDescent="0.2">
      <c r="A82" s="60" t="s">
        <v>158</v>
      </c>
      <c r="B82" s="61">
        <v>0</v>
      </c>
      <c r="C82" s="61">
        <v>0</v>
      </c>
      <c r="D82" s="61">
        <v>0</v>
      </c>
      <c r="E82" s="62">
        <v>0</v>
      </c>
      <c r="F82" s="61">
        <v>0</v>
      </c>
      <c r="G82" s="62">
        <f>SUM(E82:F82)</f>
        <v>0</v>
      </c>
      <c r="H82" s="62">
        <f>B82-G82</f>
        <v>0</v>
      </c>
      <c r="I82" s="62">
        <f>B82-E82</f>
        <v>0</v>
      </c>
      <c r="J82" s="63"/>
    </row>
    <row r="83" spans="1:10" s="54" customFormat="1" ht="11.25" customHeight="1" x14ac:dyDescent="0.2">
      <c r="A83" s="60" t="s">
        <v>159</v>
      </c>
      <c r="B83" s="61">
        <v>220031</v>
      </c>
      <c r="C83" s="61">
        <v>132227.06370999999</v>
      </c>
      <c r="D83" s="61">
        <v>0</v>
      </c>
      <c r="E83" s="62">
        <v>132227.06370999999</v>
      </c>
      <c r="F83" s="61">
        <v>7401.1150900000002</v>
      </c>
      <c r="G83" s="62">
        <f>SUM(E83:F83)</f>
        <v>139628.17879999999</v>
      </c>
      <c r="H83" s="62">
        <f>B83-G83</f>
        <v>80402.821200000006</v>
      </c>
      <c r="I83" s="62">
        <f>B83-E83</f>
        <v>87803.936290000012</v>
      </c>
      <c r="J83" s="63">
        <f>G83/B83*100</f>
        <v>63.458412132835832</v>
      </c>
    </row>
    <row r="84" spans="1:10" s="54" customFormat="1" ht="11.25" customHeight="1" x14ac:dyDescent="0.2">
      <c r="A84" s="60" t="s">
        <v>160</v>
      </c>
      <c r="B84" s="61">
        <v>488987.46600599994</v>
      </c>
      <c r="C84" s="61">
        <v>288703.15100000001</v>
      </c>
      <c r="D84" s="61">
        <v>0</v>
      </c>
      <c r="E84" s="62">
        <v>288703.15100000001</v>
      </c>
      <c r="F84" s="61">
        <v>2385.3513899999998</v>
      </c>
      <c r="G84" s="62">
        <f>SUM(E84:F84)</f>
        <v>291088.50239000004</v>
      </c>
      <c r="H84" s="62">
        <f>B84-G84</f>
        <v>197898.96361599991</v>
      </c>
      <c r="I84" s="62">
        <f>B84-E84</f>
        <v>200284.31500599993</v>
      </c>
      <c r="J84" s="63">
        <f>G84/B84*100</f>
        <v>59.52882693856786</v>
      </c>
    </row>
    <row r="85" spans="1:10" s="54" customFormat="1" ht="11.25" customHeight="1" x14ac:dyDescent="0.2">
      <c r="A85" s="71"/>
      <c r="B85" s="61"/>
      <c r="C85" s="61"/>
      <c r="D85" s="61"/>
      <c r="E85" s="62"/>
      <c r="F85" s="61"/>
      <c r="G85" s="62"/>
      <c r="H85" s="62"/>
      <c r="I85" s="62"/>
      <c r="J85" s="63"/>
    </row>
    <row r="86" spans="1:10" s="54" customFormat="1" ht="11.25" customHeight="1" x14ac:dyDescent="0.2">
      <c r="A86" s="56" t="s">
        <v>161</v>
      </c>
      <c r="B86" s="67">
        <f t="shared" ref="B86:I86" si="26">SUM(B87:B93)</f>
        <v>237994255.01591995</v>
      </c>
      <c r="C86" s="67">
        <f t="shared" si="26"/>
        <v>183787890.05920997</v>
      </c>
      <c r="D86" s="67">
        <f t="shared" si="26"/>
        <v>0</v>
      </c>
      <c r="E86" s="67">
        <f t="shared" si="26"/>
        <v>183787890.05920997</v>
      </c>
      <c r="F86" s="67">
        <f t="shared" si="26"/>
        <v>574340.99036000005</v>
      </c>
      <c r="G86" s="67">
        <f t="shared" si="26"/>
        <v>184362231.04956996</v>
      </c>
      <c r="H86" s="67">
        <f t="shared" si="26"/>
        <v>53632023.966350004</v>
      </c>
      <c r="I86" s="67">
        <f t="shared" si="26"/>
        <v>54206364.956710011</v>
      </c>
      <c r="J86" s="58">
        <f t="shared" ref="J86:J93" si="27">G86/B86*100</f>
        <v>77.464992185310351</v>
      </c>
    </row>
    <row r="87" spans="1:10" s="54" customFormat="1" ht="11.25" customHeight="1" x14ac:dyDescent="0.2">
      <c r="A87" s="60" t="s">
        <v>139</v>
      </c>
      <c r="B87" s="61">
        <v>8861008.8442999981</v>
      </c>
      <c r="C87" s="61">
        <v>6309345.0214800006</v>
      </c>
      <c r="D87" s="61">
        <v>0</v>
      </c>
      <c r="E87" s="62">
        <v>6309345.0214800006</v>
      </c>
      <c r="F87" s="61">
        <v>217717.16381000006</v>
      </c>
      <c r="G87" s="62">
        <f t="shared" ref="G87:G93" si="28">SUM(E87:F87)</f>
        <v>6527062.1852900004</v>
      </c>
      <c r="H87" s="62">
        <f t="shared" ref="H87:H93" si="29">B87-G87</f>
        <v>2333946.6590099977</v>
      </c>
      <c r="I87" s="62">
        <f t="shared" ref="I87:I93" si="30">B87-E87</f>
        <v>2551663.8228199976</v>
      </c>
      <c r="J87" s="63">
        <f t="shared" si="27"/>
        <v>73.660486068565987</v>
      </c>
    </row>
    <row r="88" spans="1:10" s="54" customFormat="1" ht="11.25" customHeight="1" x14ac:dyDescent="0.2">
      <c r="A88" s="60" t="s">
        <v>162</v>
      </c>
      <c r="B88" s="61">
        <v>20956048.74292</v>
      </c>
      <c r="C88" s="61">
        <v>15771656.8773</v>
      </c>
      <c r="D88" s="61">
        <v>0</v>
      </c>
      <c r="E88" s="62">
        <v>15771656.8773</v>
      </c>
      <c r="F88" s="61">
        <v>29568.895779999999</v>
      </c>
      <c r="G88" s="62">
        <f t="shared" si="28"/>
        <v>15801225.773080001</v>
      </c>
      <c r="H88" s="62">
        <f t="shared" si="29"/>
        <v>5154822.9698399995</v>
      </c>
      <c r="I88" s="62">
        <f t="shared" si="30"/>
        <v>5184391.8656200003</v>
      </c>
      <c r="J88" s="63">
        <f t="shared" si="27"/>
        <v>75.401741840376488</v>
      </c>
    </row>
    <row r="89" spans="1:10" s="54" customFormat="1" ht="11.25" customHeight="1" x14ac:dyDescent="0.2">
      <c r="A89" s="60" t="s">
        <v>163</v>
      </c>
      <c r="B89" s="61">
        <v>15966697.285000004</v>
      </c>
      <c r="C89" s="61">
        <v>12085175.504319999</v>
      </c>
      <c r="D89" s="61">
        <v>0</v>
      </c>
      <c r="E89" s="62">
        <v>12085175.504319999</v>
      </c>
      <c r="F89" s="61">
        <v>48262.475459999987</v>
      </c>
      <c r="G89" s="62">
        <f t="shared" si="28"/>
        <v>12133437.97978</v>
      </c>
      <c r="H89" s="62">
        <f t="shared" si="29"/>
        <v>3833259.3052200042</v>
      </c>
      <c r="I89" s="62">
        <f t="shared" si="30"/>
        <v>3881521.7806800045</v>
      </c>
      <c r="J89" s="63">
        <f t="shared" si="27"/>
        <v>75.992158949357801</v>
      </c>
    </row>
    <row r="90" spans="1:10" s="54" customFormat="1" ht="11.25" customHeight="1" x14ac:dyDescent="0.2">
      <c r="A90" s="60" t="s">
        <v>164</v>
      </c>
      <c r="B90" s="61">
        <v>297798.09400000004</v>
      </c>
      <c r="C90" s="61">
        <v>260296.92853</v>
      </c>
      <c r="D90" s="61">
        <v>0</v>
      </c>
      <c r="E90" s="62">
        <v>260296.92853</v>
      </c>
      <c r="F90" s="61">
        <v>4336.1576100000002</v>
      </c>
      <c r="G90" s="62">
        <f t="shared" si="28"/>
        <v>264633.08614000003</v>
      </c>
      <c r="H90" s="62">
        <f t="shared" si="29"/>
        <v>33165.007860000012</v>
      </c>
      <c r="I90" s="62">
        <f t="shared" si="30"/>
        <v>37501.165470000036</v>
      </c>
      <c r="J90" s="63">
        <f t="shared" si="27"/>
        <v>88.863257177193347</v>
      </c>
    </row>
    <row r="91" spans="1:10" s="54" customFormat="1" ht="11.25" customHeight="1" x14ac:dyDescent="0.2">
      <c r="A91" s="60" t="s">
        <v>165</v>
      </c>
      <c r="B91" s="61">
        <v>1383506.0582000001</v>
      </c>
      <c r="C91" s="61">
        <v>1093881.31657</v>
      </c>
      <c r="D91" s="61">
        <v>0</v>
      </c>
      <c r="E91" s="62">
        <v>1093881.31657</v>
      </c>
      <c r="F91" s="61">
        <v>17941.88364</v>
      </c>
      <c r="G91" s="62">
        <f t="shared" si="28"/>
        <v>1111823.2002099999</v>
      </c>
      <c r="H91" s="62">
        <f t="shared" si="29"/>
        <v>271682.85799000016</v>
      </c>
      <c r="I91" s="62">
        <f t="shared" si="30"/>
        <v>289624.74163000006</v>
      </c>
      <c r="J91" s="63">
        <f t="shared" si="27"/>
        <v>80.362727262396589</v>
      </c>
    </row>
    <row r="92" spans="1:10" s="54" customFormat="1" ht="11.25" customHeight="1" x14ac:dyDescent="0.2">
      <c r="A92" s="60" t="s">
        <v>166</v>
      </c>
      <c r="B92" s="61">
        <v>188813099.73149997</v>
      </c>
      <c r="C92" s="61">
        <v>146937681.15303996</v>
      </c>
      <c r="D92" s="61">
        <v>0</v>
      </c>
      <c r="E92" s="62">
        <v>146937681.15303996</v>
      </c>
      <c r="F92" s="61">
        <v>252186.45709999994</v>
      </c>
      <c r="G92" s="62">
        <f t="shared" si="28"/>
        <v>147189867.61013997</v>
      </c>
      <c r="H92" s="62">
        <f t="shared" si="29"/>
        <v>41623232.121360004</v>
      </c>
      <c r="I92" s="62">
        <f t="shared" si="30"/>
        <v>41875418.578460008</v>
      </c>
      <c r="J92" s="63">
        <f t="shared" si="27"/>
        <v>77.955326097315307</v>
      </c>
    </row>
    <row r="93" spans="1:10" s="54" customFormat="1" ht="11.25" customHeight="1" x14ac:dyDescent="0.2">
      <c r="A93" s="60" t="s">
        <v>167</v>
      </c>
      <c r="B93" s="61">
        <v>1716096.26</v>
      </c>
      <c r="C93" s="61">
        <v>1329853.2579699999</v>
      </c>
      <c r="D93" s="61">
        <v>0</v>
      </c>
      <c r="E93" s="62">
        <v>1329853.2579699999</v>
      </c>
      <c r="F93" s="61">
        <v>4327.9569599999995</v>
      </c>
      <c r="G93" s="62">
        <f t="shared" si="28"/>
        <v>1334181.21493</v>
      </c>
      <c r="H93" s="62">
        <f t="shared" si="29"/>
        <v>381915.04506999999</v>
      </c>
      <c r="I93" s="62">
        <f t="shared" si="30"/>
        <v>386243.00203000009</v>
      </c>
      <c r="J93" s="63">
        <f t="shared" si="27"/>
        <v>77.745126892240876</v>
      </c>
    </row>
    <row r="94" spans="1:10" s="54" customFormat="1" ht="11.25" customHeight="1" x14ac:dyDescent="0.2">
      <c r="A94" s="60"/>
      <c r="B94" s="65"/>
      <c r="C94" s="65"/>
      <c r="D94" s="65"/>
      <c r="E94" s="65"/>
      <c r="F94" s="65"/>
      <c r="G94" s="65"/>
      <c r="H94" s="65"/>
      <c r="I94" s="65"/>
      <c r="J94" s="58"/>
    </row>
    <row r="95" spans="1:10" s="54" customFormat="1" ht="11.25" customHeight="1" x14ac:dyDescent="0.2">
      <c r="A95" s="56" t="s">
        <v>168</v>
      </c>
      <c r="B95" s="67">
        <f t="shared" ref="B95:I95" si="31">SUM(B96:B105)</f>
        <v>19950137.709999997</v>
      </c>
      <c r="C95" s="67">
        <f t="shared" si="31"/>
        <v>13693448.519750003</v>
      </c>
      <c r="D95" s="67">
        <f t="shared" si="31"/>
        <v>1491503.6582599999</v>
      </c>
      <c r="E95" s="67">
        <f t="shared" si="31"/>
        <v>15184952.178010002</v>
      </c>
      <c r="F95" s="67">
        <f t="shared" si="31"/>
        <v>192019.47164</v>
      </c>
      <c r="G95" s="67">
        <f t="shared" si="31"/>
        <v>15376971.649650004</v>
      </c>
      <c r="H95" s="67">
        <f t="shared" si="31"/>
        <v>4573166.0603499971</v>
      </c>
      <c r="I95" s="67">
        <f t="shared" si="31"/>
        <v>4765185.5319899954</v>
      </c>
      <c r="J95" s="58">
        <f t="shared" ref="J95:J105" si="32">G95/B95*100</f>
        <v>77.077020084639841</v>
      </c>
    </row>
    <row r="96" spans="1:10" s="54" customFormat="1" ht="11.25" customHeight="1" x14ac:dyDescent="0.2">
      <c r="A96" s="60" t="s">
        <v>112</v>
      </c>
      <c r="B96" s="61">
        <v>7071036.2170000002</v>
      </c>
      <c r="C96" s="61">
        <v>5088241.1706100004</v>
      </c>
      <c r="D96" s="61">
        <v>0</v>
      </c>
      <c r="E96" s="62">
        <v>5088241.1706100004</v>
      </c>
      <c r="F96" s="61">
        <v>77942.440119999999</v>
      </c>
      <c r="G96" s="62">
        <f t="shared" ref="G96:G105" si="33">SUM(E96:F96)</f>
        <v>5166183.6107300008</v>
      </c>
      <c r="H96" s="62">
        <f t="shared" ref="H96:H105" si="34">B96-G96</f>
        <v>1904852.6062699994</v>
      </c>
      <c r="I96" s="62">
        <f t="shared" ref="I96:I105" si="35">B96-E96</f>
        <v>1982795.0463899998</v>
      </c>
      <c r="J96" s="63">
        <f t="shared" si="32"/>
        <v>73.061195731250777</v>
      </c>
    </row>
    <row r="97" spans="1:10" s="54" customFormat="1" ht="11.25" customHeight="1" x14ac:dyDescent="0.2">
      <c r="A97" s="60" t="s">
        <v>169</v>
      </c>
      <c r="B97" s="61">
        <v>2424093.3929999997</v>
      </c>
      <c r="C97" s="61">
        <v>646572.36553000007</v>
      </c>
      <c r="D97" s="61">
        <v>1491503.6582599999</v>
      </c>
      <c r="E97" s="62">
        <v>2138076.02379</v>
      </c>
      <c r="F97" s="61">
        <v>38392.72105</v>
      </c>
      <c r="G97" s="62">
        <f t="shared" si="33"/>
        <v>2176468.7448399998</v>
      </c>
      <c r="H97" s="62">
        <f t="shared" si="34"/>
        <v>247624.64815999987</v>
      </c>
      <c r="I97" s="62">
        <f t="shared" si="35"/>
        <v>286017.36920999968</v>
      </c>
      <c r="J97" s="63">
        <f t="shared" si="32"/>
        <v>89.784855283420185</v>
      </c>
    </row>
    <row r="98" spans="1:10" s="54" customFormat="1" ht="11.25" customHeight="1" x14ac:dyDescent="0.2">
      <c r="A98" s="60" t="s">
        <v>170</v>
      </c>
      <c r="B98" s="61">
        <v>1367367.94</v>
      </c>
      <c r="C98" s="61">
        <v>1124778.88478</v>
      </c>
      <c r="D98" s="61">
        <v>0</v>
      </c>
      <c r="E98" s="62">
        <v>1124778.88478</v>
      </c>
      <c r="F98" s="61">
        <v>6499.9741599999998</v>
      </c>
      <c r="G98" s="62">
        <f t="shared" si="33"/>
        <v>1131278.8589399999</v>
      </c>
      <c r="H98" s="62">
        <f t="shared" si="34"/>
        <v>236089.08106</v>
      </c>
      <c r="I98" s="62">
        <f t="shared" si="35"/>
        <v>242589.05521999998</v>
      </c>
      <c r="J98" s="63">
        <f t="shared" si="32"/>
        <v>82.734048813518328</v>
      </c>
    </row>
    <row r="99" spans="1:10" s="54" customFormat="1" ht="11.25" customHeight="1" x14ac:dyDescent="0.2">
      <c r="A99" s="60" t="s">
        <v>171</v>
      </c>
      <c r="B99" s="61">
        <v>1487245.2349999999</v>
      </c>
      <c r="C99" s="61">
        <v>1054482.3360299999</v>
      </c>
      <c r="D99" s="61">
        <v>0</v>
      </c>
      <c r="E99" s="62">
        <v>1054482.3360299999</v>
      </c>
      <c r="F99" s="61">
        <v>6953.3803000000007</v>
      </c>
      <c r="G99" s="62">
        <f t="shared" si="33"/>
        <v>1061435.71633</v>
      </c>
      <c r="H99" s="62">
        <f t="shared" si="34"/>
        <v>425809.5186699999</v>
      </c>
      <c r="I99" s="62">
        <f t="shared" si="35"/>
        <v>432762.89896999998</v>
      </c>
      <c r="J99" s="63">
        <f t="shared" si="32"/>
        <v>71.369246399367356</v>
      </c>
    </row>
    <row r="100" spans="1:10" s="54" customFormat="1" ht="11.25" customHeight="1" x14ac:dyDescent="0.2">
      <c r="A100" s="60" t="s">
        <v>172</v>
      </c>
      <c r="B100" s="61">
        <v>1729933.4369999999</v>
      </c>
      <c r="C100" s="61">
        <v>1355263.22175</v>
      </c>
      <c r="D100" s="61">
        <v>0</v>
      </c>
      <c r="E100" s="62">
        <v>1355263.22175</v>
      </c>
      <c r="F100" s="61">
        <v>6711.8791300000003</v>
      </c>
      <c r="G100" s="62">
        <f t="shared" si="33"/>
        <v>1361975.10088</v>
      </c>
      <c r="H100" s="62">
        <f t="shared" si="34"/>
        <v>367958.33611999988</v>
      </c>
      <c r="I100" s="62">
        <f t="shared" si="35"/>
        <v>374670.21524999989</v>
      </c>
      <c r="J100" s="63">
        <f t="shared" si="32"/>
        <v>78.729913634243502</v>
      </c>
    </row>
    <row r="101" spans="1:10" s="54" customFormat="1" ht="11.25" customHeight="1" x14ac:dyDescent="0.2">
      <c r="A101" s="60" t="s">
        <v>173</v>
      </c>
      <c r="B101" s="61">
        <v>142719.739</v>
      </c>
      <c r="C101" s="61">
        <v>107757.51041</v>
      </c>
      <c r="D101" s="61">
        <v>0</v>
      </c>
      <c r="E101" s="62">
        <v>107757.51041</v>
      </c>
      <c r="F101" s="61">
        <v>922.32935999999995</v>
      </c>
      <c r="G101" s="62">
        <f t="shared" si="33"/>
        <v>108679.83977000001</v>
      </c>
      <c r="H101" s="62">
        <f t="shared" si="34"/>
        <v>34039.899229999995</v>
      </c>
      <c r="I101" s="62">
        <f t="shared" si="35"/>
        <v>34962.228589999999</v>
      </c>
      <c r="J101" s="63">
        <f t="shared" si="32"/>
        <v>76.149130128384002</v>
      </c>
    </row>
    <row r="102" spans="1:10" s="54" customFormat="1" ht="11.25" customHeight="1" x14ac:dyDescent="0.2">
      <c r="A102" s="60" t="s">
        <v>174</v>
      </c>
      <c r="B102" s="61">
        <v>1024138.598</v>
      </c>
      <c r="C102" s="61">
        <v>739489.82526999991</v>
      </c>
      <c r="D102" s="61">
        <v>0</v>
      </c>
      <c r="E102" s="62">
        <v>739489.82526999991</v>
      </c>
      <c r="F102" s="61">
        <v>2475.9976200000001</v>
      </c>
      <c r="G102" s="62">
        <f t="shared" si="33"/>
        <v>741965.82288999995</v>
      </c>
      <c r="H102" s="62">
        <f t="shared" si="34"/>
        <v>282172.77511000005</v>
      </c>
      <c r="I102" s="62">
        <f t="shared" si="35"/>
        <v>284648.77273000008</v>
      </c>
      <c r="J102" s="63">
        <f t="shared" si="32"/>
        <v>72.447794110968559</v>
      </c>
    </row>
    <row r="103" spans="1:10" s="54" customFormat="1" ht="11.25" customHeight="1" x14ac:dyDescent="0.2">
      <c r="A103" s="60" t="s">
        <v>175</v>
      </c>
      <c r="B103" s="61">
        <v>944293.19799999811</v>
      </c>
      <c r="C103" s="61">
        <v>649498.63321000163</v>
      </c>
      <c r="D103" s="61">
        <v>0</v>
      </c>
      <c r="E103" s="62">
        <v>649498.63321000163</v>
      </c>
      <c r="F103" s="61">
        <v>11411.679979999974</v>
      </c>
      <c r="G103" s="62">
        <f t="shared" si="33"/>
        <v>660910.31319000165</v>
      </c>
      <c r="H103" s="62">
        <f t="shared" si="34"/>
        <v>283382.88480999647</v>
      </c>
      <c r="I103" s="62">
        <f t="shared" si="35"/>
        <v>294794.56478999648</v>
      </c>
      <c r="J103" s="63">
        <f t="shared" si="32"/>
        <v>69.989947464389445</v>
      </c>
    </row>
    <row r="104" spans="1:10" s="54" customFormat="1" ht="11.25" customHeight="1" x14ac:dyDescent="0.2">
      <c r="A104" s="60" t="s">
        <v>176</v>
      </c>
      <c r="B104" s="61">
        <v>139227.65700000001</v>
      </c>
      <c r="C104" s="61">
        <v>96717.08597</v>
      </c>
      <c r="D104" s="61">
        <v>0</v>
      </c>
      <c r="E104" s="62">
        <v>96717.08597</v>
      </c>
      <c r="F104" s="61">
        <v>1328.0901799999999</v>
      </c>
      <c r="G104" s="62">
        <f t="shared" si="33"/>
        <v>98045.176149999999</v>
      </c>
      <c r="H104" s="62">
        <f t="shared" si="34"/>
        <v>41182.480850000007</v>
      </c>
      <c r="I104" s="62">
        <f t="shared" si="35"/>
        <v>42510.571030000006</v>
      </c>
      <c r="J104" s="63">
        <f t="shared" si="32"/>
        <v>70.420761408058453</v>
      </c>
    </row>
    <row r="105" spans="1:10" s="54" customFormat="1" ht="11.25" customHeight="1" x14ac:dyDescent="0.2">
      <c r="A105" s="60" t="s">
        <v>177</v>
      </c>
      <c r="B105" s="61">
        <v>3620082.2959999996</v>
      </c>
      <c r="C105" s="61">
        <v>2830647.4861899996</v>
      </c>
      <c r="D105" s="61">
        <v>0</v>
      </c>
      <c r="E105" s="62">
        <v>2830647.4861899996</v>
      </c>
      <c r="F105" s="61">
        <v>39380.979740000002</v>
      </c>
      <c r="G105" s="62">
        <f t="shared" si="33"/>
        <v>2870028.4659299995</v>
      </c>
      <c r="H105" s="62">
        <f t="shared" si="34"/>
        <v>750053.83007000014</v>
      </c>
      <c r="I105" s="62">
        <f t="shared" si="35"/>
        <v>789434.80981000001</v>
      </c>
      <c r="J105" s="63">
        <f t="shared" si="32"/>
        <v>79.280751962496268</v>
      </c>
    </row>
    <row r="106" spans="1:10" s="54" customFormat="1" ht="11.25" customHeight="1" x14ac:dyDescent="0.2">
      <c r="A106" s="60"/>
      <c r="B106" s="65"/>
      <c r="C106" s="65"/>
      <c r="D106" s="65"/>
      <c r="E106" s="65"/>
      <c r="F106" s="65"/>
      <c r="G106" s="65"/>
      <c r="H106" s="65"/>
      <c r="I106" s="65"/>
      <c r="J106" s="58"/>
    </row>
    <row r="107" spans="1:10" s="54" customFormat="1" ht="11.25" customHeight="1" x14ac:dyDescent="0.2">
      <c r="A107" s="56" t="s">
        <v>178</v>
      </c>
      <c r="B107" s="67">
        <f t="shared" ref="B107:I107" si="36">SUM(B108:B116)</f>
        <v>13196813.71552</v>
      </c>
      <c r="C107" s="67">
        <f t="shared" si="36"/>
        <v>9517770.1942299977</v>
      </c>
      <c r="D107" s="67">
        <f t="shared" si="36"/>
        <v>59280.630979999994</v>
      </c>
      <c r="E107" s="67">
        <f t="shared" si="36"/>
        <v>9577050.8252099976</v>
      </c>
      <c r="F107" s="67">
        <f t="shared" si="36"/>
        <v>269047.67908999999</v>
      </c>
      <c r="G107" s="67">
        <f t="shared" si="36"/>
        <v>9846098.5042999964</v>
      </c>
      <c r="H107" s="67">
        <f t="shared" si="36"/>
        <v>3350715.2112200009</v>
      </c>
      <c r="I107" s="67">
        <f t="shared" si="36"/>
        <v>3619762.8903100011</v>
      </c>
      <c r="J107" s="58">
        <f t="shared" ref="J107:J116" si="37">G107/B107*100</f>
        <v>74.609665003610502</v>
      </c>
    </row>
    <row r="108" spans="1:10" s="54" customFormat="1" ht="11.25" customHeight="1" x14ac:dyDescent="0.2">
      <c r="A108" s="60" t="s">
        <v>112</v>
      </c>
      <c r="B108" s="61">
        <v>8968516.7471799999</v>
      </c>
      <c r="C108" s="61">
        <v>6355769.3852799991</v>
      </c>
      <c r="D108" s="61">
        <v>0</v>
      </c>
      <c r="E108" s="62">
        <v>6355769.3852799991</v>
      </c>
      <c r="F108" s="61">
        <v>243080.33155999996</v>
      </c>
      <c r="G108" s="62">
        <f t="shared" ref="G108:G116" si="38">SUM(E108:F108)</f>
        <v>6598849.716839999</v>
      </c>
      <c r="H108" s="62">
        <f t="shared" ref="H108:H116" si="39">B108-G108</f>
        <v>2369667.030340001</v>
      </c>
      <c r="I108" s="62">
        <f t="shared" ref="I108:I116" si="40">B108-E108</f>
        <v>2612747.3619000008</v>
      </c>
      <c r="J108" s="63">
        <f t="shared" si="37"/>
        <v>73.577938279648052</v>
      </c>
    </row>
    <row r="109" spans="1:10" s="54" customFormat="1" ht="11.25" customHeight="1" x14ac:dyDescent="0.2">
      <c r="A109" s="60" t="s">
        <v>179</v>
      </c>
      <c r="B109" s="61">
        <v>38072.065999999999</v>
      </c>
      <c r="C109" s="61">
        <v>28077.663329999999</v>
      </c>
      <c r="D109" s="61">
        <v>0</v>
      </c>
      <c r="E109" s="62">
        <v>28077.663329999999</v>
      </c>
      <c r="F109" s="61">
        <v>558.86503000000005</v>
      </c>
      <c r="G109" s="62">
        <f t="shared" si="38"/>
        <v>28636.52836</v>
      </c>
      <c r="H109" s="62">
        <f t="shared" si="39"/>
        <v>9435.5376399999986</v>
      </c>
      <c r="I109" s="62">
        <f t="shared" si="40"/>
        <v>9994.4026699999995</v>
      </c>
      <c r="J109" s="63">
        <f t="shared" si="37"/>
        <v>75.216638781830227</v>
      </c>
    </row>
    <row r="110" spans="1:10" s="54" customFormat="1" ht="11.25" customHeight="1" x14ac:dyDescent="0.2">
      <c r="A110" s="60" t="s">
        <v>180</v>
      </c>
      <c r="B110" s="61">
        <v>216920.13934000002</v>
      </c>
      <c r="C110" s="61">
        <v>162835.81583999997</v>
      </c>
      <c r="D110" s="61">
        <v>0</v>
      </c>
      <c r="E110" s="62">
        <v>162835.81583999997</v>
      </c>
      <c r="F110" s="61">
        <v>2792.7442299999998</v>
      </c>
      <c r="G110" s="62">
        <f t="shared" si="38"/>
        <v>165628.56006999998</v>
      </c>
      <c r="H110" s="62">
        <f t="shared" si="39"/>
        <v>51291.579270000046</v>
      </c>
      <c r="I110" s="62">
        <f t="shared" si="40"/>
        <v>54084.323500000057</v>
      </c>
      <c r="J110" s="63">
        <f t="shared" si="37"/>
        <v>76.354625519760631</v>
      </c>
    </row>
    <row r="111" spans="1:10" s="54" customFormat="1" ht="11.25" customHeight="1" x14ac:dyDescent="0.2">
      <c r="A111" s="60" t="s">
        <v>181</v>
      </c>
      <c r="B111" s="61">
        <v>1374705.8370000001</v>
      </c>
      <c r="C111" s="61">
        <v>1070777.86879</v>
      </c>
      <c r="D111" s="61">
        <v>0</v>
      </c>
      <c r="E111" s="62">
        <v>1070777.86879</v>
      </c>
      <c r="F111" s="61">
        <v>7044.3571899999997</v>
      </c>
      <c r="G111" s="62">
        <f t="shared" si="38"/>
        <v>1077822.2259799999</v>
      </c>
      <c r="H111" s="62">
        <f t="shared" si="39"/>
        <v>296883.61102000019</v>
      </c>
      <c r="I111" s="62">
        <f t="shared" si="40"/>
        <v>303927.96821000008</v>
      </c>
      <c r="J111" s="63">
        <f t="shared" si="37"/>
        <v>78.403844442249195</v>
      </c>
    </row>
    <row r="112" spans="1:10" s="54" customFormat="1" ht="11.25" customHeight="1" x14ac:dyDescent="0.2">
      <c r="A112" s="60" t="s">
        <v>182</v>
      </c>
      <c r="B112" s="61">
        <v>83495.945999999996</v>
      </c>
      <c r="C112" s="61">
        <v>18118.540499999999</v>
      </c>
      <c r="D112" s="61">
        <v>59280.630979999994</v>
      </c>
      <c r="E112" s="62">
        <v>77399.17147999999</v>
      </c>
      <c r="F112" s="61">
        <v>411.83069</v>
      </c>
      <c r="G112" s="62">
        <f t="shared" si="38"/>
        <v>77811.002169999992</v>
      </c>
      <c r="H112" s="62">
        <f t="shared" si="39"/>
        <v>5684.9438300000038</v>
      </c>
      <c r="I112" s="62">
        <f t="shared" si="40"/>
        <v>6096.7745200000063</v>
      </c>
      <c r="J112" s="63">
        <f t="shared" si="37"/>
        <v>93.191353470023557</v>
      </c>
    </row>
    <row r="113" spans="1:10" s="54" customFormat="1" ht="11.25" customHeight="1" x14ac:dyDescent="0.2">
      <c r="A113" s="60" t="s">
        <v>183</v>
      </c>
      <c r="B113" s="61">
        <v>213402.39799999993</v>
      </c>
      <c r="C113" s="61">
        <v>162951.02060000002</v>
      </c>
      <c r="D113" s="61">
        <v>0</v>
      </c>
      <c r="E113" s="62">
        <v>162951.02060000002</v>
      </c>
      <c r="F113" s="61">
        <v>2912.6360499999996</v>
      </c>
      <c r="G113" s="62">
        <f t="shared" si="38"/>
        <v>165863.65665000002</v>
      </c>
      <c r="H113" s="62">
        <f t="shared" si="39"/>
        <v>47538.741349999909</v>
      </c>
      <c r="I113" s="62">
        <f t="shared" si="40"/>
        <v>50451.37739999991</v>
      </c>
      <c r="J113" s="63">
        <f t="shared" si="37"/>
        <v>77.72342682391043</v>
      </c>
    </row>
    <row r="114" spans="1:10" s="54" customFormat="1" ht="11.25" customHeight="1" x14ac:dyDescent="0.2">
      <c r="A114" s="60" t="s">
        <v>184</v>
      </c>
      <c r="B114" s="61">
        <v>891706.54700000002</v>
      </c>
      <c r="C114" s="61">
        <v>599018.44741999998</v>
      </c>
      <c r="D114" s="61">
        <v>0</v>
      </c>
      <c r="E114" s="62">
        <v>599018.44741999998</v>
      </c>
      <c r="F114" s="61">
        <v>9741.9998100000012</v>
      </c>
      <c r="G114" s="62">
        <f t="shared" si="38"/>
        <v>608760.44722999993</v>
      </c>
      <c r="H114" s="62">
        <f t="shared" si="39"/>
        <v>282946.09977000009</v>
      </c>
      <c r="I114" s="62">
        <f t="shared" si="40"/>
        <v>292688.09958000004</v>
      </c>
      <c r="J114" s="63">
        <f t="shared" si="37"/>
        <v>68.269146310305146</v>
      </c>
    </row>
    <row r="115" spans="1:10" s="54" customFormat="1" ht="11.25" customHeight="1" x14ac:dyDescent="0.2">
      <c r="A115" s="60" t="s">
        <v>185</v>
      </c>
      <c r="B115" s="61">
        <v>488937.64699999994</v>
      </c>
      <c r="C115" s="61">
        <v>351317.38550999999</v>
      </c>
      <c r="D115" s="61">
        <v>0</v>
      </c>
      <c r="E115" s="62">
        <v>351317.38550999999</v>
      </c>
      <c r="F115" s="61">
        <v>322.15267</v>
      </c>
      <c r="G115" s="62">
        <f t="shared" si="38"/>
        <v>351639.53817999997</v>
      </c>
      <c r="H115" s="62">
        <f t="shared" si="39"/>
        <v>137298.10881999996</v>
      </c>
      <c r="I115" s="62">
        <f t="shared" si="40"/>
        <v>137620.26148999995</v>
      </c>
      <c r="J115" s="63">
        <f t="shared" si="37"/>
        <v>71.919096501889939</v>
      </c>
    </row>
    <row r="116" spans="1:10" s="54" customFormat="1" ht="11.25" customHeight="1" x14ac:dyDescent="0.2">
      <c r="A116" s="60" t="s">
        <v>186</v>
      </c>
      <c r="B116" s="65">
        <v>921056.38799999992</v>
      </c>
      <c r="C116" s="65">
        <v>768904.06695999997</v>
      </c>
      <c r="D116" s="65">
        <v>0</v>
      </c>
      <c r="E116" s="65">
        <v>768904.06695999997</v>
      </c>
      <c r="F116" s="65">
        <v>2182.7618600000001</v>
      </c>
      <c r="G116" s="65">
        <f t="shared" si="38"/>
        <v>771086.82881999994</v>
      </c>
      <c r="H116" s="65">
        <f t="shared" si="39"/>
        <v>149969.55917999998</v>
      </c>
      <c r="I116" s="65">
        <f t="shared" si="40"/>
        <v>152152.32103999995</v>
      </c>
      <c r="J116" s="58">
        <f t="shared" si="37"/>
        <v>83.71765712350718</v>
      </c>
    </row>
    <row r="117" spans="1:10" s="54" customFormat="1" ht="11.25" customHeight="1" x14ac:dyDescent="0.2">
      <c r="A117" s="69"/>
      <c r="B117" s="65"/>
      <c r="C117" s="65"/>
      <c r="D117" s="65"/>
      <c r="E117" s="65"/>
      <c r="F117" s="65"/>
      <c r="G117" s="65"/>
      <c r="H117" s="65"/>
      <c r="I117" s="65"/>
      <c r="J117" s="58"/>
    </row>
    <row r="118" spans="1:10" s="54" customFormat="1" ht="12" x14ac:dyDescent="0.2">
      <c r="A118" s="72" t="s">
        <v>187</v>
      </c>
      <c r="B118" s="67">
        <f t="shared" ref="B118:I118" si="41">+B119+B127</f>
        <v>220657502.57209998</v>
      </c>
      <c r="C118" s="67">
        <f t="shared" si="41"/>
        <v>177380409.60255998</v>
      </c>
      <c r="D118" s="67">
        <f t="shared" si="41"/>
        <v>50256.098340000004</v>
      </c>
      <c r="E118" s="67">
        <f t="shared" si="41"/>
        <v>177430665.70089999</v>
      </c>
      <c r="F118" s="67">
        <f t="shared" si="41"/>
        <v>1512106.75829</v>
      </c>
      <c r="G118" s="67">
        <f t="shared" si="41"/>
        <v>178942772.45918998</v>
      </c>
      <c r="H118" s="67">
        <f t="shared" si="41"/>
        <v>41714730.112909973</v>
      </c>
      <c r="I118" s="67">
        <f t="shared" si="41"/>
        <v>43226836.87119998</v>
      </c>
      <c r="J118" s="63">
        <f t="shared" ref="J118:J130" si="42">G118/B118*100</f>
        <v>81.095258658028328</v>
      </c>
    </row>
    <row r="119" spans="1:10" s="54" customFormat="1" ht="11.25" customHeight="1" x14ac:dyDescent="0.2">
      <c r="A119" s="73" t="s">
        <v>188</v>
      </c>
      <c r="B119" s="74">
        <f t="shared" ref="B119:I119" si="43">SUM(B120:B124)</f>
        <v>13784762.143000003</v>
      </c>
      <c r="C119" s="74">
        <f t="shared" si="43"/>
        <v>12487285.463190001</v>
      </c>
      <c r="D119" s="74">
        <f t="shared" si="43"/>
        <v>50256.098340000004</v>
      </c>
      <c r="E119" s="75">
        <f t="shared" si="43"/>
        <v>12537541.56153</v>
      </c>
      <c r="F119" s="74">
        <f t="shared" si="43"/>
        <v>162789.91438999999</v>
      </c>
      <c r="G119" s="75">
        <f t="shared" si="43"/>
        <v>12700331.475919999</v>
      </c>
      <c r="H119" s="75">
        <f t="shared" si="43"/>
        <v>1084430.6670800028</v>
      </c>
      <c r="I119" s="75">
        <f t="shared" si="43"/>
        <v>1247220.5814700024</v>
      </c>
      <c r="J119" s="63">
        <f t="shared" si="42"/>
        <v>92.133120210342653</v>
      </c>
    </row>
    <row r="120" spans="1:10" s="54" customFormat="1" ht="11.25" customHeight="1" x14ac:dyDescent="0.2">
      <c r="A120" s="76" t="s">
        <v>189</v>
      </c>
      <c r="B120" s="61">
        <v>444936.22800000006</v>
      </c>
      <c r="C120" s="61">
        <v>346382.30852999998</v>
      </c>
      <c r="D120" s="61">
        <v>0</v>
      </c>
      <c r="E120" s="62">
        <v>346382.30852999998</v>
      </c>
      <c r="F120" s="61">
        <v>3429.8296</v>
      </c>
      <c r="G120" s="62">
        <f t="shared" ref="G120:G126" si="44">SUM(E120:F120)</f>
        <v>349812.13812999998</v>
      </c>
      <c r="H120" s="62">
        <f t="shared" ref="H120:H126" si="45">B120-G120</f>
        <v>95124.089870000083</v>
      </c>
      <c r="I120" s="62">
        <f t="shared" ref="I120:I126" si="46">B120-E120</f>
        <v>98553.919470000081</v>
      </c>
      <c r="J120" s="63">
        <f t="shared" si="42"/>
        <v>78.620736212561212</v>
      </c>
    </row>
    <row r="121" spans="1:10" s="54" customFormat="1" ht="11.25" customHeight="1" x14ac:dyDescent="0.2">
      <c r="A121" s="76" t="s">
        <v>190</v>
      </c>
      <c r="B121" s="61">
        <v>1201211.0889999999</v>
      </c>
      <c r="C121" s="61">
        <v>903673.61699000001</v>
      </c>
      <c r="D121" s="61">
        <v>0</v>
      </c>
      <c r="E121" s="62">
        <v>903673.61699000001</v>
      </c>
      <c r="F121" s="61">
        <v>3675.53235</v>
      </c>
      <c r="G121" s="62">
        <f t="shared" si="44"/>
        <v>907349.14934</v>
      </c>
      <c r="H121" s="62">
        <f t="shared" si="45"/>
        <v>293861.93965999992</v>
      </c>
      <c r="I121" s="62">
        <f t="shared" si="46"/>
        <v>297537.47200999991</v>
      </c>
      <c r="J121" s="63">
        <f t="shared" si="42"/>
        <v>75.536194899379595</v>
      </c>
    </row>
    <row r="122" spans="1:10" s="54" customFormat="1" ht="11.25" customHeight="1" x14ac:dyDescent="0.2">
      <c r="A122" s="76" t="s">
        <v>191</v>
      </c>
      <c r="B122" s="61">
        <v>120402.66699999997</v>
      </c>
      <c r="C122" s="61">
        <v>99473.773969999995</v>
      </c>
      <c r="D122" s="61">
        <v>0</v>
      </c>
      <c r="E122" s="62">
        <v>99473.773969999995</v>
      </c>
      <c r="F122" s="61">
        <v>587.43494999999996</v>
      </c>
      <c r="G122" s="62">
        <f t="shared" si="44"/>
        <v>100061.20891999999</v>
      </c>
      <c r="H122" s="62">
        <f t="shared" si="45"/>
        <v>20341.458079999982</v>
      </c>
      <c r="I122" s="62">
        <f t="shared" si="46"/>
        <v>20928.893029999977</v>
      </c>
      <c r="J122" s="63">
        <f t="shared" si="42"/>
        <v>83.10547549582104</v>
      </c>
    </row>
    <row r="123" spans="1:10" s="54" customFormat="1" ht="11.25" customHeight="1" x14ac:dyDescent="0.2">
      <c r="A123" s="76" t="s">
        <v>192</v>
      </c>
      <c r="B123" s="65">
        <v>765354.18200000003</v>
      </c>
      <c r="C123" s="65">
        <v>710942.19597000012</v>
      </c>
      <c r="D123" s="65">
        <v>0</v>
      </c>
      <c r="E123" s="65">
        <v>710942.19597000012</v>
      </c>
      <c r="F123" s="65">
        <v>892.78931999999998</v>
      </c>
      <c r="G123" s="65">
        <f t="shared" si="44"/>
        <v>711834.9852900001</v>
      </c>
      <c r="H123" s="65">
        <f t="shared" si="45"/>
        <v>53519.196709999931</v>
      </c>
      <c r="I123" s="65">
        <f t="shared" si="46"/>
        <v>54411.986029999913</v>
      </c>
      <c r="J123" s="63">
        <f t="shared" si="42"/>
        <v>93.007264091750926</v>
      </c>
    </row>
    <row r="124" spans="1:10" s="54" customFormat="1" ht="11.25" customHeight="1" x14ac:dyDescent="0.2">
      <c r="A124" s="73" t="s">
        <v>193</v>
      </c>
      <c r="B124" s="77">
        <f>SUM(B125:B126)</f>
        <v>11252857.977000002</v>
      </c>
      <c r="C124" s="77">
        <f>SUM(C125:C126)</f>
        <v>10426813.56773</v>
      </c>
      <c r="D124" s="77">
        <f>SUM(D125:D126)</f>
        <v>50256.098340000004</v>
      </c>
      <c r="E124" s="67">
        <f t="shared" ref="E124" si="47">SUM(C124:D124)</f>
        <v>10477069.666069999</v>
      </c>
      <c r="F124" s="77">
        <f>SUM(F125:F126)</f>
        <v>154204.32816999999</v>
      </c>
      <c r="G124" s="77">
        <f>SUM(G125:G126)</f>
        <v>10631273.994239999</v>
      </c>
      <c r="H124" s="67">
        <f t="shared" si="45"/>
        <v>621583.98276000284</v>
      </c>
      <c r="I124" s="67">
        <f t="shared" si="46"/>
        <v>775788.31093000248</v>
      </c>
      <c r="J124" s="63">
        <f t="shared" si="42"/>
        <v>94.476212318413033</v>
      </c>
    </row>
    <row r="125" spans="1:10" s="54" customFormat="1" ht="11.25" customHeight="1" x14ac:dyDescent="0.2">
      <c r="A125" s="78" t="s">
        <v>193</v>
      </c>
      <c r="B125" s="61">
        <v>9686984.1230000015</v>
      </c>
      <c r="C125" s="61">
        <v>9357937.36472</v>
      </c>
      <c r="D125" s="61">
        <v>50256.098340000004</v>
      </c>
      <c r="E125" s="62">
        <v>9408193.463059999</v>
      </c>
      <c r="F125" s="61">
        <v>145623.99163999999</v>
      </c>
      <c r="G125" s="62">
        <f t="shared" si="44"/>
        <v>9553817.4546999987</v>
      </c>
      <c r="H125" s="62">
        <f t="shared" si="45"/>
        <v>133166.66830000281</v>
      </c>
      <c r="I125" s="62">
        <f t="shared" si="46"/>
        <v>278790.65994000249</v>
      </c>
      <c r="J125" s="63">
        <f t="shared" si="42"/>
        <v>98.625303122115966</v>
      </c>
    </row>
    <row r="126" spans="1:10" s="54" customFormat="1" ht="11.25" customHeight="1" x14ac:dyDescent="0.2">
      <c r="A126" s="78" t="s">
        <v>194</v>
      </c>
      <c r="B126" s="65">
        <v>1565873.8540000005</v>
      </c>
      <c r="C126" s="65">
        <v>1068876.2030100001</v>
      </c>
      <c r="D126" s="65">
        <v>0</v>
      </c>
      <c r="E126" s="65">
        <v>1068876.2030100001</v>
      </c>
      <c r="F126" s="65">
        <v>8580.3365299999987</v>
      </c>
      <c r="G126" s="65">
        <f t="shared" si="44"/>
        <v>1077456.53954</v>
      </c>
      <c r="H126" s="65">
        <f t="shared" si="45"/>
        <v>488417.31446000049</v>
      </c>
      <c r="I126" s="65">
        <f t="shared" si="46"/>
        <v>496997.65099000046</v>
      </c>
      <c r="J126" s="63">
        <f t="shared" si="42"/>
        <v>68.808642330137516</v>
      </c>
    </row>
    <row r="127" spans="1:10" s="54" customFormat="1" ht="11.25" customHeight="1" x14ac:dyDescent="0.2">
      <c r="A127" s="73" t="s">
        <v>195</v>
      </c>
      <c r="B127" s="77">
        <f t="shared" ref="B127:I127" si="48">SUM(B128:B131)</f>
        <v>206872740.42909998</v>
      </c>
      <c r="C127" s="77">
        <f t="shared" si="48"/>
        <v>164893124.13936999</v>
      </c>
      <c r="D127" s="77">
        <f t="shared" si="48"/>
        <v>0</v>
      </c>
      <c r="E127" s="79">
        <f t="shared" si="48"/>
        <v>164893124.13936999</v>
      </c>
      <c r="F127" s="77">
        <f t="shared" si="48"/>
        <v>1349316.8439</v>
      </c>
      <c r="G127" s="79">
        <f t="shared" si="48"/>
        <v>166242440.98326999</v>
      </c>
      <c r="H127" s="79">
        <f t="shared" si="48"/>
        <v>40630299.445829973</v>
      </c>
      <c r="I127" s="79">
        <f t="shared" si="48"/>
        <v>41979616.289729975</v>
      </c>
      <c r="J127" s="63">
        <f t="shared" si="42"/>
        <v>80.359761580209295</v>
      </c>
    </row>
    <row r="128" spans="1:10" s="54" customFormat="1" ht="11.25" customHeight="1" x14ac:dyDescent="0.2">
      <c r="A128" s="78" t="s">
        <v>196</v>
      </c>
      <c r="B128" s="61">
        <v>83462813.601669982</v>
      </c>
      <c r="C128" s="61">
        <v>62670458.581430018</v>
      </c>
      <c r="D128" s="61">
        <v>0</v>
      </c>
      <c r="E128" s="62">
        <v>62670458.581430018</v>
      </c>
      <c r="F128" s="61">
        <v>590170.33120999997</v>
      </c>
      <c r="G128" s="62">
        <f>SUM(E128:F128)</f>
        <v>63260628.91264002</v>
      </c>
      <c r="H128" s="62">
        <f>B128-G128</f>
        <v>20202184.689029962</v>
      </c>
      <c r="I128" s="62">
        <f>B128-E128</f>
        <v>20792355.020239964</v>
      </c>
      <c r="J128" s="63">
        <f t="shared" si="42"/>
        <v>75.79498723174396</v>
      </c>
    </row>
    <row r="129" spans="1:10" s="54" customFormat="1" ht="11.25" customHeight="1" x14ac:dyDescent="0.2">
      <c r="A129" s="78" t="s">
        <v>197</v>
      </c>
      <c r="B129" s="61">
        <v>22252995.400599997</v>
      </c>
      <c r="C129" s="61">
        <v>16987177.680429999</v>
      </c>
      <c r="D129" s="61">
        <v>0</v>
      </c>
      <c r="E129" s="62">
        <v>16987177.680429999</v>
      </c>
      <c r="F129" s="61">
        <v>202557.82217</v>
      </c>
      <c r="G129" s="62">
        <f>SUM(E129:F129)</f>
        <v>17189735.502599999</v>
      </c>
      <c r="H129" s="62">
        <f>B129-G129</f>
        <v>5063259.8979999982</v>
      </c>
      <c r="I129" s="62">
        <f>B129-E129</f>
        <v>5265817.7201699987</v>
      </c>
      <c r="J129" s="63">
        <f t="shared" si="42"/>
        <v>77.24683887786415</v>
      </c>
    </row>
    <row r="130" spans="1:10" s="54" customFormat="1" ht="11.25" customHeight="1" x14ac:dyDescent="0.2">
      <c r="A130" s="78" t="s">
        <v>198</v>
      </c>
      <c r="B130" s="62">
        <v>25836532.527899988</v>
      </c>
      <c r="C130" s="62">
        <v>20045171.770580001</v>
      </c>
      <c r="D130" s="62">
        <v>0</v>
      </c>
      <c r="E130" s="62">
        <v>20045171.770580001</v>
      </c>
      <c r="F130" s="62">
        <v>50720.782569999996</v>
      </c>
      <c r="G130" s="62">
        <f>SUM(E130:F130)</f>
        <v>20095892.553150002</v>
      </c>
      <c r="H130" s="62">
        <f>B130-G130</f>
        <v>5740639.9747499861</v>
      </c>
      <c r="I130" s="62">
        <f>B130-E130</f>
        <v>5791360.7573199868</v>
      </c>
      <c r="J130" s="63">
        <f t="shared" si="42"/>
        <v>77.7809194459401</v>
      </c>
    </row>
    <row r="131" spans="1:10" s="54" customFormat="1" ht="11.25" hidden="1" customHeight="1" x14ac:dyDescent="0.2">
      <c r="A131" s="80" t="s">
        <v>199</v>
      </c>
      <c r="B131" s="81">
        <v>75320398.898930013</v>
      </c>
      <c r="C131" s="81">
        <v>65190316.106929988</v>
      </c>
      <c r="D131" s="81">
        <v>0</v>
      </c>
      <c r="E131" s="79">
        <v>65190316.106929988</v>
      </c>
      <c r="F131" s="81">
        <v>505867.90794999996</v>
      </c>
      <c r="G131" s="79">
        <f>+G132</f>
        <v>65696184.014879987</v>
      </c>
      <c r="H131" s="79">
        <f>+H132</f>
        <v>9624214.8840500265</v>
      </c>
      <c r="I131" s="79">
        <f>+I132</f>
        <v>10130082.792000026</v>
      </c>
      <c r="J131" s="82">
        <f>+J132</f>
        <v>87.222299636298459</v>
      </c>
    </row>
    <row r="132" spans="1:10" s="54" customFormat="1" ht="11.25" customHeight="1" x14ac:dyDescent="0.2">
      <c r="A132" s="78" t="s">
        <v>200</v>
      </c>
      <c r="B132" s="65">
        <v>75320398.898930013</v>
      </c>
      <c r="C132" s="65">
        <v>65190316.106929988</v>
      </c>
      <c r="D132" s="65">
        <v>0</v>
      </c>
      <c r="E132" s="65">
        <v>65190316.106929988</v>
      </c>
      <c r="F132" s="65">
        <v>505867.90794999996</v>
      </c>
      <c r="G132" s="65">
        <f>SUM(E132:F132)</f>
        <v>65696184.014879987</v>
      </c>
      <c r="H132" s="65">
        <f>B132-G132</f>
        <v>9624214.8840500265</v>
      </c>
      <c r="I132" s="65">
        <f>B132-E132</f>
        <v>10130082.792000026</v>
      </c>
      <c r="J132" s="58">
        <f>G132/B132*100</f>
        <v>87.222299636298459</v>
      </c>
    </row>
    <row r="133" spans="1:10" s="54" customFormat="1" ht="11.25" customHeight="1" x14ac:dyDescent="0.2">
      <c r="A133" s="69"/>
      <c r="B133" s="61"/>
      <c r="C133" s="61"/>
      <c r="D133" s="61"/>
      <c r="E133" s="62"/>
      <c r="F133" s="61"/>
      <c r="G133" s="62"/>
      <c r="H133" s="62"/>
      <c r="I133" s="62"/>
      <c r="J133" s="63"/>
    </row>
    <row r="134" spans="1:10" s="54" customFormat="1" ht="11.25" customHeight="1" x14ac:dyDescent="0.2">
      <c r="A134" s="56" t="s">
        <v>201</v>
      </c>
      <c r="B134" s="65">
        <v>526068388.24175</v>
      </c>
      <c r="C134" s="65">
        <v>385572625.60405004</v>
      </c>
      <c r="D134" s="65">
        <v>64584914.564559996</v>
      </c>
      <c r="E134" s="65">
        <v>450157540.16861004</v>
      </c>
      <c r="F134" s="65">
        <v>9154865.3895500004</v>
      </c>
      <c r="G134" s="65">
        <f>SUM(E134:F134)</f>
        <v>459312405.55816007</v>
      </c>
      <c r="H134" s="65">
        <f>B134-G134</f>
        <v>66755982.683589935</v>
      </c>
      <c r="I134" s="65">
        <f>B134-E134</f>
        <v>75910848.073139966</v>
      </c>
      <c r="J134" s="58">
        <f>G134/B134*100</f>
        <v>87.310398386281136</v>
      </c>
    </row>
    <row r="135" spans="1:10" s="54" customFormat="1" ht="11.25" customHeight="1" x14ac:dyDescent="0.2">
      <c r="A135" s="69"/>
      <c r="B135" s="65"/>
      <c r="C135" s="65"/>
      <c r="D135" s="65"/>
      <c r="E135" s="65"/>
      <c r="F135" s="65"/>
      <c r="G135" s="65"/>
      <c r="H135" s="65"/>
      <c r="I135" s="65"/>
      <c r="J135" s="58"/>
    </row>
    <row r="136" spans="1:10" s="54" customFormat="1" ht="11.25" customHeight="1" x14ac:dyDescent="0.2">
      <c r="A136" s="56" t="s">
        <v>202</v>
      </c>
      <c r="B136" s="81">
        <f t="shared" ref="B136:I136" si="49">SUM(B137:B155)</f>
        <v>20553681.181999996</v>
      </c>
      <c r="C136" s="81">
        <f t="shared" si="49"/>
        <v>15108245.649010001</v>
      </c>
      <c r="D136" s="81">
        <f t="shared" si="49"/>
        <v>0</v>
      </c>
      <c r="E136" s="67">
        <f t="shared" si="49"/>
        <v>15108245.649010001</v>
      </c>
      <c r="F136" s="81">
        <f t="shared" si="49"/>
        <v>371550.02926999982</v>
      </c>
      <c r="G136" s="67">
        <f t="shared" si="49"/>
        <v>15479795.67828</v>
      </c>
      <c r="H136" s="67">
        <f t="shared" si="49"/>
        <v>5073885.5037199967</v>
      </c>
      <c r="I136" s="67">
        <f t="shared" si="49"/>
        <v>5445435.5329899983</v>
      </c>
      <c r="J136" s="63">
        <f t="shared" ref="J136:J155" si="50">G136/B136*100</f>
        <v>75.313981671743164</v>
      </c>
    </row>
    <row r="137" spans="1:10" s="54" customFormat="1" ht="11.25" customHeight="1" x14ac:dyDescent="0.2">
      <c r="A137" s="60" t="s">
        <v>203</v>
      </c>
      <c r="B137" s="61">
        <v>5477268.2309999978</v>
      </c>
      <c r="C137" s="61">
        <v>3990396.7667800011</v>
      </c>
      <c r="D137" s="61">
        <v>0</v>
      </c>
      <c r="E137" s="62">
        <v>3990396.7667800011</v>
      </c>
      <c r="F137" s="61">
        <v>136218.79746999982</v>
      </c>
      <c r="G137" s="62">
        <f t="shared" ref="G137:G155" si="51">SUM(E137:F137)</f>
        <v>4126615.5642500008</v>
      </c>
      <c r="H137" s="62">
        <f t="shared" ref="H137:H155" si="52">B137-G137</f>
        <v>1350652.6667499971</v>
      </c>
      <c r="I137" s="62">
        <f t="shared" ref="I137:I155" si="53">B137-E137</f>
        <v>1486871.4642199967</v>
      </c>
      <c r="J137" s="63">
        <f t="shared" si="50"/>
        <v>75.340760945289603</v>
      </c>
    </row>
    <row r="138" spans="1:10" s="54" customFormat="1" ht="11.25" customHeight="1" x14ac:dyDescent="0.2">
      <c r="A138" s="60" t="s">
        <v>204</v>
      </c>
      <c r="B138" s="61">
        <v>708746.15700000001</v>
      </c>
      <c r="C138" s="61">
        <v>444483.46245999995</v>
      </c>
      <c r="D138" s="61">
        <v>0</v>
      </c>
      <c r="E138" s="62">
        <v>444483.46245999995</v>
      </c>
      <c r="F138" s="61">
        <v>8.4149999999999991</v>
      </c>
      <c r="G138" s="62">
        <f t="shared" si="51"/>
        <v>444491.87745999993</v>
      </c>
      <c r="H138" s="62">
        <f t="shared" si="52"/>
        <v>264254.27954000008</v>
      </c>
      <c r="I138" s="62">
        <f t="shared" si="53"/>
        <v>264262.69454000005</v>
      </c>
      <c r="J138" s="63">
        <f t="shared" si="50"/>
        <v>62.715243401312712</v>
      </c>
    </row>
    <row r="139" spans="1:10" s="54" customFormat="1" ht="11.25" customHeight="1" x14ac:dyDescent="0.2">
      <c r="A139" s="60" t="s">
        <v>205</v>
      </c>
      <c r="B139" s="61">
        <v>384606.24899999995</v>
      </c>
      <c r="C139" s="61">
        <v>334605.12672000006</v>
      </c>
      <c r="D139" s="61">
        <v>0</v>
      </c>
      <c r="E139" s="62">
        <v>334605.12672000006</v>
      </c>
      <c r="F139" s="61">
        <v>147.53279999999998</v>
      </c>
      <c r="G139" s="62">
        <f t="shared" si="51"/>
        <v>334752.65952000004</v>
      </c>
      <c r="H139" s="62">
        <f t="shared" si="52"/>
        <v>49853.589479999908</v>
      </c>
      <c r="I139" s="62">
        <f t="shared" si="53"/>
        <v>50001.122279999894</v>
      </c>
      <c r="J139" s="63">
        <f t="shared" si="50"/>
        <v>87.03775884827084</v>
      </c>
    </row>
    <row r="140" spans="1:10" s="54" customFormat="1" ht="11.25" customHeight="1" x14ac:dyDescent="0.2">
      <c r="A140" s="83" t="s">
        <v>206</v>
      </c>
      <c r="B140" s="61">
        <v>240518.992</v>
      </c>
      <c r="C140" s="61">
        <v>176945.38815000001</v>
      </c>
      <c r="D140" s="61">
        <v>0</v>
      </c>
      <c r="E140" s="62">
        <v>176945.38815000001</v>
      </c>
      <c r="F140" s="61">
        <v>239.57240999999999</v>
      </c>
      <c r="G140" s="62">
        <f t="shared" si="51"/>
        <v>177184.96056000001</v>
      </c>
      <c r="H140" s="62">
        <f t="shared" si="52"/>
        <v>63334.031439999992</v>
      </c>
      <c r="I140" s="62">
        <f t="shared" si="53"/>
        <v>63573.603849999985</v>
      </c>
      <c r="J140" s="63">
        <f t="shared" si="50"/>
        <v>73.667762818497096</v>
      </c>
    </row>
    <row r="141" spans="1:10" s="54" customFormat="1" ht="11.25" customHeight="1" x14ac:dyDescent="0.2">
      <c r="A141" s="83" t="s">
        <v>207</v>
      </c>
      <c r="B141" s="61">
        <v>581492.74</v>
      </c>
      <c r="C141" s="61">
        <v>413950.77527000004</v>
      </c>
      <c r="D141" s="61">
        <v>0</v>
      </c>
      <c r="E141" s="62">
        <v>413950.77527000004</v>
      </c>
      <c r="F141" s="61">
        <v>8058.9465999999993</v>
      </c>
      <c r="G141" s="62">
        <f t="shared" si="51"/>
        <v>422009.72187000007</v>
      </c>
      <c r="H141" s="62">
        <f t="shared" si="52"/>
        <v>159483.01812999992</v>
      </c>
      <c r="I141" s="62">
        <f t="shared" si="53"/>
        <v>167541.96472999995</v>
      </c>
      <c r="J141" s="63">
        <f t="shared" si="50"/>
        <v>72.57351516890823</v>
      </c>
    </row>
    <row r="142" spans="1:10" s="54" customFormat="1" ht="11.25" customHeight="1" x14ac:dyDescent="0.2">
      <c r="A142" s="60" t="s">
        <v>208</v>
      </c>
      <c r="B142" s="61">
        <v>365623.88699999993</v>
      </c>
      <c r="C142" s="61">
        <v>275495.80618000001</v>
      </c>
      <c r="D142" s="61">
        <v>0</v>
      </c>
      <c r="E142" s="62">
        <v>275495.80618000001</v>
      </c>
      <c r="F142" s="61">
        <v>1500.90373</v>
      </c>
      <c r="G142" s="62">
        <f t="shared" si="51"/>
        <v>276996.70991000003</v>
      </c>
      <c r="H142" s="62">
        <f t="shared" si="52"/>
        <v>88627.177089999896</v>
      </c>
      <c r="I142" s="62">
        <f t="shared" si="53"/>
        <v>90128.080819999916</v>
      </c>
      <c r="J142" s="63">
        <f t="shared" si="50"/>
        <v>75.760014528263056</v>
      </c>
    </row>
    <row r="143" spans="1:10" s="54" customFormat="1" ht="11.25" customHeight="1" x14ac:dyDescent="0.2">
      <c r="A143" s="60" t="s">
        <v>209</v>
      </c>
      <c r="B143" s="61">
        <v>78002</v>
      </c>
      <c r="C143" s="61">
        <v>49300.139670000004</v>
      </c>
      <c r="D143" s="61">
        <v>0</v>
      </c>
      <c r="E143" s="62">
        <v>49300.139670000004</v>
      </c>
      <c r="F143" s="61">
        <v>541.05412000000001</v>
      </c>
      <c r="G143" s="62">
        <f t="shared" si="51"/>
        <v>49841.193790000005</v>
      </c>
      <c r="H143" s="62">
        <f t="shared" si="52"/>
        <v>28160.806209999995</v>
      </c>
      <c r="I143" s="62">
        <f t="shared" si="53"/>
        <v>28701.860329999996</v>
      </c>
      <c r="J143" s="63">
        <f t="shared" si="50"/>
        <v>63.897328004410149</v>
      </c>
    </row>
    <row r="144" spans="1:10" s="54" customFormat="1" ht="11.25" customHeight="1" x14ac:dyDescent="0.2">
      <c r="A144" s="60" t="s">
        <v>210</v>
      </c>
      <c r="B144" s="61">
        <v>70313</v>
      </c>
      <c r="C144" s="61">
        <v>55445.77274</v>
      </c>
      <c r="D144" s="61">
        <v>0</v>
      </c>
      <c r="E144" s="62">
        <v>55445.77274</v>
      </c>
      <c r="F144" s="61">
        <v>869.53879000000006</v>
      </c>
      <c r="G144" s="62">
        <f t="shared" si="51"/>
        <v>56315.311529999999</v>
      </c>
      <c r="H144" s="62">
        <f t="shared" si="52"/>
        <v>13997.688470000001</v>
      </c>
      <c r="I144" s="62">
        <f t="shared" si="53"/>
        <v>14867.22726</v>
      </c>
      <c r="J144" s="63">
        <f t="shared" si="50"/>
        <v>80.09231796396115</v>
      </c>
    </row>
    <row r="145" spans="1:10" s="54" customFormat="1" ht="11.25" customHeight="1" x14ac:dyDescent="0.2">
      <c r="A145" s="60" t="s">
        <v>211</v>
      </c>
      <c r="B145" s="61">
        <v>1440634.1860000002</v>
      </c>
      <c r="C145" s="61">
        <v>1218369.6409500001</v>
      </c>
      <c r="D145" s="61">
        <v>0</v>
      </c>
      <c r="E145" s="62">
        <v>1218369.6409500001</v>
      </c>
      <c r="F145" s="61">
        <v>11841.42914</v>
      </c>
      <c r="G145" s="62">
        <f t="shared" si="51"/>
        <v>1230211.0700900001</v>
      </c>
      <c r="H145" s="62">
        <f t="shared" si="52"/>
        <v>210423.11591000017</v>
      </c>
      <c r="I145" s="62">
        <f t="shared" si="53"/>
        <v>222264.54505000007</v>
      </c>
      <c r="J145" s="63">
        <f t="shared" si="50"/>
        <v>85.393716326123609</v>
      </c>
    </row>
    <row r="146" spans="1:10" s="54" customFormat="1" ht="11.25" customHeight="1" x14ac:dyDescent="0.2">
      <c r="A146" s="60" t="s">
        <v>212</v>
      </c>
      <c r="B146" s="61">
        <v>1284156.2240000002</v>
      </c>
      <c r="C146" s="61">
        <v>876560.18858000007</v>
      </c>
      <c r="D146" s="61">
        <v>0</v>
      </c>
      <c r="E146" s="62">
        <v>876560.18858000007</v>
      </c>
      <c r="F146" s="61">
        <v>853.37112999999999</v>
      </c>
      <c r="G146" s="62">
        <f t="shared" si="51"/>
        <v>877413.55971000006</v>
      </c>
      <c r="H146" s="62">
        <f t="shared" si="52"/>
        <v>406742.6642900001</v>
      </c>
      <c r="I146" s="62">
        <f t="shared" si="53"/>
        <v>407596.03542000009</v>
      </c>
      <c r="J146" s="63">
        <f t="shared" si="50"/>
        <v>68.32607616672658</v>
      </c>
    </row>
    <row r="147" spans="1:10" s="54" customFormat="1" ht="11.25" customHeight="1" x14ac:dyDescent="0.2">
      <c r="A147" s="83" t="s">
        <v>213</v>
      </c>
      <c r="B147" s="61">
        <v>608217.20299999986</v>
      </c>
      <c r="C147" s="61">
        <v>471573.74520999996</v>
      </c>
      <c r="D147" s="61">
        <v>0</v>
      </c>
      <c r="E147" s="62">
        <v>471573.74520999996</v>
      </c>
      <c r="F147" s="61">
        <v>2063.8278700000001</v>
      </c>
      <c r="G147" s="62">
        <f t="shared" si="51"/>
        <v>473637.57307999994</v>
      </c>
      <c r="H147" s="62">
        <f t="shared" si="52"/>
        <v>134579.62991999992</v>
      </c>
      <c r="I147" s="62">
        <f t="shared" si="53"/>
        <v>136643.4577899999</v>
      </c>
      <c r="J147" s="63">
        <f t="shared" si="50"/>
        <v>77.873097101464268</v>
      </c>
    </row>
    <row r="148" spans="1:10" s="54" customFormat="1" ht="11.25" customHeight="1" x14ac:dyDescent="0.2">
      <c r="A148" s="60" t="s">
        <v>214</v>
      </c>
      <c r="B148" s="61">
        <v>859472</v>
      </c>
      <c r="C148" s="61">
        <v>648877.42666</v>
      </c>
      <c r="D148" s="61">
        <v>0</v>
      </c>
      <c r="E148" s="62">
        <v>648877.42666</v>
      </c>
      <c r="F148" s="61">
        <v>25134.40799</v>
      </c>
      <c r="G148" s="62">
        <f t="shared" si="51"/>
        <v>674011.83464999998</v>
      </c>
      <c r="H148" s="62">
        <f t="shared" si="52"/>
        <v>185460.16535000002</v>
      </c>
      <c r="I148" s="62">
        <f t="shared" si="53"/>
        <v>210594.57334</v>
      </c>
      <c r="J148" s="63">
        <f t="shared" si="50"/>
        <v>78.421616370283147</v>
      </c>
    </row>
    <row r="149" spans="1:10" s="54" customFormat="1" ht="11.25" customHeight="1" x14ac:dyDescent="0.2">
      <c r="A149" s="60" t="s">
        <v>215</v>
      </c>
      <c r="B149" s="61">
        <v>542306.94799999997</v>
      </c>
      <c r="C149" s="61">
        <v>371917.97729000001</v>
      </c>
      <c r="D149" s="61">
        <v>0</v>
      </c>
      <c r="E149" s="62">
        <v>371917.97729000001</v>
      </c>
      <c r="F149" s="61">
        <v>17248.028100000003</v>
      </c>
      <c r="G149" s="62">
        <f t="shared" si="51"/>
        <v>389166.00539000001</v>
      </c>
      <c r="H149" s="62">
        <f t="shared" si="52"/>
        <v>153140.94260999997</v>
      </c>
      <c r="I149" s="62">
        <f t="shared" si="53"/>
        <v>170388.97070999997</v>
      </c>
      <c r="J149" s="63">
        <f t="shared" si="50"/>
        <v>71.761205867862131</v>
      </c>
    </row>
    <row r="150" spans="1:10" s="54" customFormat="1" ht="11.25" customHeight="1" x14ac:dyDescent="0.2">
      <c r="A150" s="60" t="s">
        <v>216</v>
      </c>
      <c r="B150" s="61">
        <v>342583.53599999996</v>
      </c>
      <c r="C150" s="61">
        <v>239560.13433999999</v>
      </c>
      <c r="D150" s="61">
        <v>0</v>
      </c>
      <c r="E150" s="62">
        <v>239560.13433999999</v>
      </c>
      <c r="F150" s="61">
        <v>20660.532780000001</v>
      </c>
      <c r="G150" s="62">
        <f t="shared" si="51"/>
        <v>260220.66712</v>
      </c>
      <c r="H150" s="62">
        <f t="shared" si="52"/>
        <v>82362.868879999965</v>
      </c>
      <c r="I150" s="62">
        <f t="shared" si="53"/>
        <v>103023.40165999997</v>
      </c>
      <c r="J150" s="63">
        <f t="shared" si="50"/>
        <v>75.958310827873532</v>
      </c>
    </row>
    <row r="151" spans="1:10" s="54" customFormat="1" ht="11.25" customHeight="1" x14ac:dyDescent="0.2">
      <c r="A151" s="60" t="s">
        <v>217</v>
      </c>
      <c r="B151" s="61">
        <v>3518964.6880000001</v>
      </c>
      <c r="C151" s="61">
        <v>2161796.1734699998</v>
      </c>
      <c r="D151" s="61">
        <v>0</v>
      </c>
      <c r="E151" s="62">
        <v>2161796.1734699998</v>
      </c>
      <c r="F151" s="61">
        <v>59394.66532</v>
      </c>
      <c r="G151" s="62">
        <f t="shared" si="51"/>
        <v>2221190.83879</v>
      </c>
      <c r="H151" s="62">
        <f t="shared" si="52"/>
        <v>1297773.8492100001</v>
      </c>
      <c r="I151" s="62">
        <f t="shared" si="53"/>
        <v>1357168.5145300003</v>
      </c>
      <c r="J151" s="63">
        <f t="shared" si="50"/>
        <v>63.120577662073998</v>
      </c>
    </row>
    <row r="152" spans="1:10" s="54" customFormat="1" ht="11.25" customHeight="1" x14ac:dyDescent="0.2">
      <c r="A152" s="60" t="s">
        <v>218</v>
      </c>
      <c r="B152" s="61">
        <v>113853</v>
      </c>
      <c r="C152" s="61">
        <v>71927.772810000009</v>
      </c>
      <c r="D152" s="61">
        <v>0</v>
      </c>
      <c r="E152" s="62">
        <v>71927.772810000009</v>
      </c>
      <c r="F152" s="61">
        <v>4437.1852699999999</v>
      </c>
      <c r="G152" s="62">
        <f t="shared" si="51"/>
        <v>76364.958080000011</v>
      </c>
      <c r="H152" s="62">
        <f t="shared" si="52"/>
        <v>37488.041919999989</v>
      </c>
      <c r="I152" s="62">
        <f t="shared" si="53"/>
        <v>41925.227189999991</v>
      </c>
      <c r="J152" s="63">
        <f t="shared" si="50"/>
        <v>67.07329458160963</v>
      </c>
    </row>
    <row r="153" spans="1:10" s="54" customFormat="1" ht="11.25" customHeight="1" x14ac:dyDescent="0.2">
      <c r="A153" s="60" t="s">
        <v>219</v>
      </c>
      <c r="B153" s="61">
        <v>3710998.2700000005</v>
      </c>
      <c r="C153" s="61">
        <v>3137285.1343800002</v>
      </c>
      <c r="D153" s="61">
        <v>0</v>
      </c>
      <c r="E153" s="62">
        <v>3137285.1343800002</v>
      </c>
      <c r="F153" s="61">
        <v>78851.689959999989</v>
      </c>
      <c r="G153" s="62">
        <f t="shared" si="51"/>
        <v>3216136.8243400003</v>
      </c>
      <c r="H153" s="62">
        <f t="shared" si="52"/>
        <v>494861.4456600002</v>
      </c>
      <c r="I153" s="62">
        <f t="shared" si="53"/>
        <v>573713.13562000031</v>
      </c>
      <c r="J153" s="63">
        <f t="shared" si="50"/>
        <v>86.665004679185685</v>
      </c>
    </row>
    <row r="154" spans="1:10" s="54" customFormat="1" ht="11.25" customHeight="1" x14ac:dyDescent="0.2">
      <c r="A154" s="60" t="s">
        <v>220</v>
      </c>
      <c r="B154" s="61">
        <v>100914.121</v>
      </c>
      <c r="C154" s="61">
        <v>70771.528420000002</v>
      </c>
      <c r="D154" s="61">
        <v>0</v>
      </c>
      <c r="E154" s="62">
        <v>70771.528420000002</v>
      </c>
      <c r="F154" s="61">
        <v>1728.2953799999998</v>
      </c>
      <c r="G154" s="62">
        <f t="shared" si="51"/>
        <v>72499.823799999998</v>
      </c>
      <c r="H154" s="62">
        <f t="shared" si="52"/>
        <v>28414.297200000001</v>
      </c>
      <c r="I154" s="62">
        <f t="shared" si="53"/>
        <v>30142.592579999997</v>
      </c>
      <c r="J154" s="63">
        <f t="shared" si="50"/>
        <v>71.843091017955757</v>
      </c>
    </row>
    <row r="155" spans="1:10" s="54" customFormat="1" ht="11.25" customHeight="1" x14ac:dyDescent="0.2">
      <c r="A155" s="60" t="s">
        <v>221</v>
      </c>
      <c r="B155" s="65">
        <v>125009.75</v>
      </c>
      <c r="C155" s="65">
        <v>98982.688930000004</v>
      </c>
      <c r="D155" s="65">
        <v>0</v>
      </c>
      <c r="E155" s="65">
        <v>98982.688930000004</v>
      </c>
      <c r="F155" s="65">
        <v>1751.8354099999999</v>
      </c>
      <c r="G155" s="65">
        <f t="shared" si="51"/>
        <v>100734.52434</v>
      </c>
      <c r="H155" s="65">
        <f t="shared" si="52"/>
        <v>24275.225659999996</v>
      </c>
      <c r="I155" s="65">
        <f t="shared" si="53"/>
        <v>26027.061069999996</v>
      </c>
      <c r="J155" s="58">
        <f t="shared" si="50"/>
        <v>80.581334127938021</v>
      </c>
    </row>
    <row r="156" spans="1:10" s="54" customFormat="1" ht="11.25" customHeight="1" x14ac:dyDescent="0.2">
      <c r="A156" s="69"/>
      <c r="B156" s="65"/>
      <c r="C156" s="65"/>
      <c r="D156" s="65"/>
      <c r="E156" s="65"/>
      <c r="F156" s="65"/>
      <c r="G156" s="65"/>
      <c r="H156" s="65"/>
      <c r="I156" s="65"/>
      <c r="J156" s="58"/>
    </row>
    <row r="157" spans="1:10" s="54" customFormat="1" ht="11.25" customHeight="1" x14ac:dyDescent="0.2">
      <c r="A157" s="56" t="s">
        <v>222</v>
      </c>
      <c r="B157" s="81">
        <f t="shared" ref="B157:I157" si="54">SUM(B158:B162)</f>
        <v>135298963.33400002</v>
      </c>
      <c r="C157" s="81">
        <f t="shared" si="54"/>
        <v>106726016.38375999</v>
      </c>
      <c r="D157" s="81">
        <f t="shared" si="54"/>
        <v>0</v>
      </c>
      <c r="E157" s="67">
        <f t="shared" si="54"/>
        <v>106726016.38375999</v>
      </c>
      <c r="F157" s="81">
        <f t="shared" si="54"/>
        <v>2196828.7571199997</v>
      </c>
      <c r="G157" s="67">
        <f t="shared" si="54"/>
        <v>108922845.14087999</v>
      </c>
      <c r="H157" s="67">
        <f t="shared" si="54"/>
        <v>26376118.193120029</v>
      </c>
      <c r="I157" s="67">
        <f t="shared" si="54"/>
        <v>28572946.950240031</v>
      </c>
      <c r="J157" s="63">
        <f t="shared" ref="J157:J162" si="55">G157/B157*100</f>
        <v>80.505306512949588</v>
      </c>
    </row>
    <row r="158" spans="1:10" s="54" customFormat="1" ht="11.25" customHeight="1" x14ac:dyDescent="0.2">
      <c r="A158" s="60" t="s">
        <v>112</v>
      </c>
      <c r="B158" s="61">
        <v>134992506.26700002</v>
      </c>
      <c r="C158" s="61">
        <v>106538446.94040999</v>
      </c>
      <c r="D158" s="61">
        <v>0</v>
      </c>
      <c r="E158" s="62">
        <v>106538446.94040999</v>
      </c>
      <c r="F158" s="61">
        <v>2193721.7280699997</v>
      </c>
      <c r="G158" s="62">
        <f>SUM(E158:F158)</f>
        <v>108732168.66847999</v>
      </c>
      <c r="H158" s="62">
        <f>B158-G158</f>
        <v>26260337.598520026</v>
      </c>
      <c r="I158" s="62">
        <f>B158-E158</f>
        <v>28454059.326590031</v>
      </c>
      <c r="J158" s="63">
        <f t="shared" si="55"/>
        <v>80.546818245910615</v>
      </c>
    </row>
    <row r="159" spans="1:10" s="54" customFormat="1" ht="11.25" customHeight="1" x14ac:dyDescent="0.2">
      <c r="A159" s="60" t="s">
        <v>223</v>
      </c>
      <c r="B159" s="61">
        <v>63984</v>
      </c>
      <c r="C159" s="61">
        <v>38684.798909999998</v>
      </c>
      <c r="D159" s="61">
        <v>0</v>
      </c>
      <c r="E159" s="62">
        <v>38684.798909999998</v>
      </c>
      <c r="F159" s="61">
        <v>452.34242</v>
      </c>
      <c r="G159" s="62">
        <f>SUM(E159:F159)</f>
        <v>39137.141329999999</v>
      </c>
      <c r="H159" s="62">
        <f>B159-G159</f>
        <v>24846.858670000001</v>
      </c>
      <c r="I159" s="62">
        <f>B159-E159</f>
        <v>25299.201090000002</v>
      </c>
      <c r="J159" s="63">
        <f t="shared" si="55"/>
        <v>61.167075096899225</v>
      </c>
    </row>
    <row r="160" spans="1:10" s="54" customFormat="1" ht="11.25" customHeight="1" x14ac:dyDescent="0.2">
      <c r="A160" s="60" t="s">
        <v>224</v>
      </c>
      <c r="B160" s="61">
        <v>57289.491000000002</v>
      </c>
      <c r="C160" s="61">
        <v>35846.540609999996</v>
      </c>
      <c r="D160" s="61">
        <v>0</v>
      </c>
      <c r="E160" s="62">
        <v>35846.540609999996</v>
      </c>
      <c r="F160" s="61">
        <v>486.59209000000004</v>
      </c>
      <c r="G160" s="62">
        <f>SUM(E160:F160)</f>
        <v>36333.132699999995</v>
      </c>
      <c r="H160" s="62">
        <f>B160-G160</f>
        <v>20956.358300000007</v>
      </c>
      <c r="I160" s="62">
        <f>B160-E160</f>
        <v>21442.950390000005</v>
      </c>
      <c r="J160" s="63">
        <f t="shared" si="55"/>
        <v>63.420240022729466</v>
      </c>
    </row>
    <row r="161" spans="1:10" s="54" customFormat="1" ht="11.25" customHeight="1" x14ac:dyDescent="0.2">
      <c r="A161" s="60" t="s">
        <v>225</v>
      </c>
      <c r="B161" s="61">
        <v>55418.629000000001</v>
      </c>
      <c r="C161" s="61">
        <v>36541.421159999998</v>
      </c>
      <c r="D161" s="61">
        <v>0</v>
      </c>
      <c r="E161" s="62">
        <v>36541.421159999998</v>
      </c>
      <c r="F161" s="61">
        <v>1411.8909199999998</v>
      </c>
      <c r="G161" s="62">
        <f>SUM(E161:F161)</f>
        <v>37953.312079999996</v>
      </c>
      <c r="H161" s="62">
        <f>B161-G161</f>
        <v>17465.316920000005</v>
      </c>
      <c r="I161" s="62">
        <f>B161-E161</f>
        <v>18877.207840000003</v>
      </c>
      <c r="J161" s="63">
        <f t="shared" si="55"/>
        <v>68.484754612027658</v>
      </c>
    </row>
    <row r="162" spans="1:10" s="54" customFormat="1" ht="11.25" customHeight="1" x14ac:dyDescent="0.2">
      <c r="A162" s="60" t="s">
        <v>226</v>
      </c>
      <c r="B162" s="65">
        <v>129764.94699999999</v>
      </c>
      <c r="C162" s="65">
        <v>76496.682669999995</v>
      </c>
      <c r="D162" s="65">
        <v>0</v>
      </c>
      <c r="E162" s="65">
        <v>76496.682669999995</v>
      </c>
      <c r="F162" s="65">
        <v>756.20362</v>
      </c>
      <c r="G162" s="65">
        <f>SUM(E162:F162)</f>
        <v>77252.886289999995</v>
      </c>
      <c r="H162" s="65">
        <f>B162-G162</f>
        <v>52512.060709999991</v>
      </c>
      <c r="I162" s="65">
        <f>B162-E162</f>
        <v>53268.264329999991</v>
      </c>
      <c r="J162" s="58">
        <f t="shared" si="55"/>
        <v>59.532938652531485</v>
      </c>
    </row>
    <row r="163" spans="1:10" s="54" customFormat="1" ht="11.25" customHeight="1" x14ac:dyDescent="0.2">
      <c r="A163" s="69"/>
      <c r="B163" s="65"/>
      <c r="C163" s="65"/>
      <c r="D163" s="65"/>
      <c r="E163" s="65"/>
      <c r="F163" s="65"/>
      <c r="G163" s="65"/>
      <c r="H163" s="65"/>
      <c r="I163" s="65"/>
      <c r="J163" s="58"/>
    </row>
    <row r="164" spans="1:10" s="54" customFormat="1" ht="11.25" customHeight="1" x14ac:dyDescent="0.2">
      <c r="A164" s="56" t="s">
        <v>227</v>
      </c>
      <c r="B164" s="81">
        <f t="shared" ref="B164:I164" si="56">SUM(B165:B167)</f>
        <v>3894325.9260000004</v>
      </c>
      <c r="C164" s="81">
        <f t="shared" si="56"/>
        <v>2525184.6230199998</v>
      </c>
      <c r="D164" s="81">
        <f t="shared" si="56"/>
        <v>0</v>
      </c>
      <c r="E164" s="67">
        <f t="shared" si="56"/>
        <v>2525184.6230199998</v>
      </c>
      <c r="F164" s="81">
        <f t="shared" si="56"/>
        <v>34470.881909999996</v>
      </c>
      <c r="G164" s="67">
        <f t="shared" si="56"/>
        <v>2559655.5049299998</v>
      </c>
      <c r="H164" s="67">
        <f t="shared" si="56"/>
        <v>1334670.4210700006</v>
      </c>
      <c r="I164" s="67">
        <f t="shared" si="56"/>
        <v>1369141.3029800004</v>
      </c>
      <c r="J164" s="63">
        <f>G164/B164*100</f>
        <v>65.727819231584249</v>
      </c>
    </row>
    <row r="165" spans="1:10" s="54" customFormat="1" ht="11.25" customHeight="1" x14ac:dyDescent="0.2">
      <c r="A165" s="60" t="s">
        <v>203</v>
      </c>
      <c r="B165" s="61">
        <v>3496271.9110000003</v>
      </c>
      <c r="C165" s="61">
        <v>2246427.3262499999</v>
      </c>
      <c r="D165" s="61">
        <v>0</v>
      </c>
      <c r="E165" s="62">
        <v>2246427.3262499999</v>
      </c>
      <c r="F165" s="61">
        <v>26868.505489999996</v>
      </c>
      <c r="G165" s="62">
        <f>SUM(E165:F165)</f>
        <v>2273295.8317399998</v>
      </c>
      <c r="H165" s="62">
        <f>B165-G165</f>
        <v>1222976.0792600005</v>
      </c>
      <c r="I165" s="62">
        <f>B165-E165</f>
        <v>1249844.5847500004</v>
      </c>
      <c r="J165" s="63">
        <f>G165/B165*100</f>
        <v>65.020567324518936</v>
      </c>
    </row>
    <row r="166" spans="1:10" s="54" customFormat="1" ht="11.25" customHeight="1" x14ac:dyDescent="0.2">
      <c r="A166" s="60" t="s">
        <v>228</v>
      </c>
      <c r="B166" s="61">
        <v>55823.597000000009</v>
      </c>
      <c r="C166" s="61">
        <v>41260.724909999997</v>
      </c>
      <c r="D166" s="61">
        <v>0</v>
      </c>
      <c r="E166" s="62">
        <v>41260.724909999997</v>
      </c>
      <c r="F166" s="61">
        <v>7447.38</v>
      </c>
      <c r="G166" s="62">
        <f>SUM(E166:F166)</f>
        <v>48708.104909999995</v>
      </c>
      <c r="H166" s="62">
        <f>B166-G166</f>
        <v>7115.4920900000143</v>
      </c>
      <c r="I166" s="62">
        <f>B166-E166</f>
        <v>14562.872090000012</v>
      </c>
      <c r="J166" s="63">
        <f>G166/B166*100</f>
        <v>87.253612320968827</v>
      </c>
    </row>
    <row r="167" spans="1:10" s="54" customFormat="1" ht="11.25" customHeight="1" x14ac:dyDescent="0.2">
      <c r="A167" s="60" t="s">
        <v>229</v>
      </c>
      <c r="B167" s="65">
        <v>342230.41800000001</v>
      </c>
      <c r="C167" s="65">
        <v>237496.57186000003</v>
      </c>
      <c r="D167" s="65">
        <v>0</v>
      </c>
      <c r="E167" s="65">
        <v>237496.57186000003</v>
      </c>
      <c r="F167" s="65">
        <v>154.99642</v>
      </c>
      <c r="G167" s="65">
        <f>SUM(E167:F167)</f>
        <v>237651.56828000004</v>
      </c>
      <c r="H167" s="65">
        <f>B167-G167</f>
        <v>104578.84971999997</v>
      </c>
      <c r="I167" s="65">
        <f>B167-E167</f>
        <v>104733.84613999998</v>
      </c>
      <c r="J167" s="58">
        <f>G167/B167*100</f>
        <v>69.441977036652546</v>
      </c>
    </row>
    <row r="168" spans="1:10" s="54" customFormat="1" ht="11.25" customHeight="1" x14ac:dyDescent="0.2">
      <c r="A168" s="69" t="s">
        <v>230</v>
      </c>
      <c r="B168" s="65"/>
      <c r="C168" s="65"/>
      <c r="D168" s="65"/>
      <c r="E168" s="65"/>
      <c r="F168" s="65"/>
      <c r="G168" s="65"/>
      <c r="H168" s="65"/>
      <c r="I168" s="65"/>
      <c r="J168" s="58"/>
    </row>
    <row r="169" spans="1:10" s="54" customFormat="1" ht="11.25" customHeight="1" x14ac:dyDescent="0.2">
      <c r="A169" s="56" t="s">
        <v>231</v>
      </c>
      <c r="B169" s="81">
        <f t="shared" ref="B169:I169" si="57">SUM(B170:B174)</f>
        <v>6901063.5129999993</v>
      </c>
      <c r="C169" s="81">
        <f t="shared" si="57"/>
        <v>4147426.9909799998</v>
      </c>
      <c r="D169" s="81">
        <f t="shared" si="57"/>
        <v>0</v>
      </c>
      <c r="E169" s="67">
        <f t="shared" si="57"/>
        <v>4147426.9909799998</v>
      </c>
      <c r="F169" s="81">
        <f t="shared" si="57"/>
        <v>42906.079499999993</v>
      </c>
      <c r="G169" s="67">
        <f t="shared" si="57"/>
        <v>4190333.0704799998</v>
      </c>
      <c r="H169" s="67">
        <f t="shared" si="57"/>
        <v>2710730.442520001</v>
      </c>
      <c r="I169" s="67">
        <f t="shared" si="57"/>
        <v>2753636.522020001</v>
      </c>
      <c r="J169" s="63">
        <f t="shared" ref="J169:J174" si="58">G169/B169*100</f>
        <v>60.720105858848953</v>
      </c>
    </row>
    <row r="170" spans="1:10" s="54" customFormat="1" ht="11.25" customHeight="1" x14ac:dyDescent="0.2">
      <c r="A170" s="60" t="s">
        <v>203</v>
      </c>
      <c r="B170" s="61">
        <v>6218061.9010000005</v>
      </c>
      <c r="C170" s="61">
        <v>3659482.8093599998</v>
      </c>
      <c r="D170" s="61">
        <v>0</v>
      </c>
      <c r="E170" s="62">
        <v>3659482.8093599998</v>
      </c>
      <c r="F170" s="61">
        <v>36871.428159999996</v>
      </c>
      <c r="G170" s="62">
        <f>SUM(E170:F170)</f>
        <v>3696354.23752</v>
      </c>
      <c r="H170" s="62">
        <f>B170-G170</f>
        <v>2521707.6634800006</v>
      </c>
      <c r="I170" s="62">
        <f>B170-E170</f>
        <v>2558579.0916400007</v>
      </c>
      <c r="J170" s="63">
        <f t="shared" si="58"/>
        <v>59.445439694409366</v>
      </c>
    </row>
    <row r="171" spans="1:10" s="54" customFormat="1" ht="11.25" customHeight="1" x14ac:dyDescent="0.2">
      <c r="A171" s="60" t="s">
        <v>232</v>
      </c>
      <c r="B171" s="61">
        <v>412566.57299999997</v>
      </c>
      <c r="C171" s="61">
        <v>302157.78027000005</v>
      </c>
      <c r="D171" s="61">
        <v>0</v>
      </c>
      <c r="E171" s="62">
        <v>302157.78027000005</v>
      </c>
      <c r="F171" s="61">
        <v>2980.3019199999999</v>
      </c>
      <c r="G171" s="62">
        <f>SUM(E171:F171)</f>
        <v>305138.08219000004</v>
      </c>
      <c r="H171" s="62">
        <f>B171-G171</f>
        <v>107428.49080999993</v>
      </c>
      <c r="I171" s="62">
        <f>B171-E171</f>
        <v>110408.79272999993</v>
      </c>
      <c r="J171" s="63">
        <f t="shared" si="58"/>
        <v>73.96093192213128</v>
      </c>
    </row>
    <row r="172" spans="1:10" s="54" customFormat="1" ht="11.45" customHeight="1" x14ac:dyDescent="0.2">
      <c r="A172" s="60" t="s">
        <v>233</v>
      </c>
      <c r="B172" s="61">
        <v>60841.884000000005</v>
      </c>
      <c r="C172" s="61">
        <v>42121.39329</v>
      </c>
      <c r="D172" s="61">
        <v>0</v>
      </c>
      <c r="E172" s="62">
        <v>42121.39329</v>
      </c>
      <c r="F172" s="61">
        <v>1349.6048000000001</v>
      </c>
      <c r="G172" s="62">
        <f>SUM(E172:F172)</f>
        <v>43470.998090000001</v>
      </c>
      <c r="H172" s="62">
        <f>B172-G172</f>
        <v>17370.885910000005</v>
      </c>
      <c r="I172" s="62">
        <f>B172-E172</f>
        <v>18720.490710000005</v>
      </c>
      <c r="J172" s="63">
        <f t="shared" si="58"/>
        <v>71.449132130753867</v>
      </c>
    </row>
    <row r="173" spans="1:10" s="54" customFormat="1" ht="11.25" customHeight="1" x14ac:dyDescent="0.2">
      <c r="A173" s="60" t="s">
        <v>234</v>
      </c>
      <c r="B173" s="61">
        <v>101242.17400000001</v>
      </c>
      <c r="C173" s="61">
        <v>66088.023709999994</v>
      </c>
      <c r="D173" s="61">
        <v>0</v>
      </c>
      <c r="E173" s="62">
        <v>66088.023709999994</v>
      </c>
      <c r="F173" s="61">
        <v>1409.2660900000001</v>
      </c>
      <c r="G173" s="62">
        <f>SUM(E173:F173)</f>
        <v>67497.289799999999</v>
      </c>
      <c r="H173" s="62">
        <f>B173-G173</f>
        <v>33744.884200000015</v>
      </c>
      <c r="I173" s="62">
        <f>B173-E173</f>
        <v>35154.15029000002</v>
      </c>
      <c r="J173" s="63">
        <f t="shared" si="58"/>
        <v>66.669143039144913</v>
      </c>
    </row>
    <row r="174" spans="1:10" s="54" customFormat="1" ht="11.25" customHeight="1" x14ac:dyDescent="0.2">
      <c r="A174" s="60" t="s">
        <v>235</v>
      </c>
      <c r="B174" s="65">
        <v>108350.981</v>
      </c>
      <c r="C174" s="65">
        <v>77576.984349999999</v>
      </c>
      <c r="D174" s="65">
        <v>0</v>
      </c>
      <c r="E174" s="65">
        <v>77576.984349999999</v>
      </c>
      <c r="F174" s="65">
        <v>295.47853000000003</v>
      </c>
      <c r="G174" s="65">
        <f>SUM(E174:F174)</f>
        <v>77872.462879999992</v>
      </c>
      <c r="H174" s="65">
        <f>B174-G174</f>
        <v>30478.518120000008</v>
      </c>
      <c r="I174" s="65">
        <f>B174-E174</f>
        <v>30773.996650000001</v>
      </c>
      <c r="J174" s="58">
        <f t="shared" si="58"/>
        <v>71.870565601985632</v>
      </c>
    </row>
    <row r="175" spans="1:10" s="54" customFormat="1" ht="11.25" customHeight="1" x14ac:dyDescent="0.2">
      <c r="A175" s="69"/>
      <c r="B175" s="65"/>
      <c r="C175" s="65"/>
      <c r="D175" s="65"/>
      <c r="E175" s="65"/>
      <c r="F175" s="65"/>
      <c r="G175" s="65"/>
      <c r="H175" s="65"/>
      <c r="I175" s="65"/>
      <c r="J175" s="58"/>
    </row>
    <row r="176" spans="1:10" s="54" customFormat="1" ht="11.25" customHeight="1" x14ac:dyDescent="0.2">
      <c r="A176" s="56" t="s">
        <v>236</v>
      </c>
      <c r="B176" s="81">
        <f t="shared" ref="B176:I176" si="59">SUM(B177:B183)</f>
        <v>48348240.159520008</v>
      </c>
      <c r="C176" s="81">
        <f t="shared" si="59"/>
        <v>29127072.523189995</v>
      </c>
      <c r="D176" s="81">
        <f t="shared" si="59"/>
        <v>3926.2243399999998</v>
      </c>
      <c r="E176" s="67">
        <f t="shared" si="59"/>
        <v>29130998.747529995</v>
      </c>
      <c r="F176" s="81">
        <f t="shared" si="59"/>
        <v>712165.41823000018</v>
      </c>
      <c r="G176" s="67">
        <f t="shared" si="59"/>
        <v>29843164.165759999</v>
      </c>
      <c r="H176" s="67">
        <f t="shared" si="59"/>
        <v>18505075.993760012</v>
      </c>
      <c r="I176" s="67">
        <f t="shared" si="59"/>
        <v>19217241.411990013</v>
      </c>
      <c r="J176" s="63">
        <f t="shared" ref="J176:J183" si="60">G176/B176*100</f>
        <v>61.725440403405727</v>
      </c>
    </row>
    <row r="177" spans="1:10" s="54" customFormat="1" ht="11.25" customHeight="1" x14ac:dyDescent="0.2">
      <c r="A177" s="60" t="s">
        <v>203</v>
      </c>
      <c r="B177" s="61">
        <v>29599743.460500006</v>
      </c>
      <c r="C177" s="61">
        <v>17096801.937859997</v>
      </c>
      <c r="D177" s="61">
        <v>3926.2243399999998</v>
      </c>
      <c r="E177" s="62">
        <v>17100728.162199996</v>
      </c>
      <c r="F177" s="61">
        <v>675775.25934000011</v>
      </c>
      <c r="G177" s="62">
        <f t="shared" ref="G177:G183" si="61">SUM(E177:F177)</f>
        <v>17776503.421539996</v>
      </c>
      <c r="H177" s="62">
        <f t="shared" ref="H177:H183" si="62">B177-G177</f>
        <v>11823240.03896001</v>
      </c>
      <c r="I177" s="62">
        <f t="shared" ref="I177:I183" si="63">B177-E177</f>
        <v>12499015.298300009</v>
      </c>
      <c r="J177" s="63">
        <f t="shared" si="60"/>
        <v>60.056275302730988</v>
      </c>
    </row>
    <row r="178" spans="1:10" s="54" customFormat="1" ht="11.25" customHeight="1" x14ac:dyDescent="0.2">
      <c r="A178" s="60" t="s">
        <v>237</v>
      </c>
      <c r="B178" s="61">
        <v>126384.78900000002</v>
      </c>
      <c r="C178" s="61">
        <v>102983.25271</v>
      </c>
      <c r="D178" s="61">
        <v>0</v>
      </c>
      <c r="E178" s="62">
        <v>102983.25271</v>
      </c>
      <c r="F178" s="61">
        <v>1143.88482</v>
      </c>
      <c r="G178" s="62">
        <f t="shared" si="61"/>
        <v>104127.13753000001</v>
      </c>
      <c r="H178" s="62">
        <f t="shared" si="62"/>
        <v>22257.651470000012</v>
      </c>
      <c r="I178" s="62">
        <f t="shared" si="63"/>
        <v>23401.536290000018</v>
      </c>
      <c r="J178" s="63">
        <f t="shared" si="60"/>
        <v>82.388979206983521</v>
      </c>
    </row>
    <row r="179" spans="1:10" s="54" customFormat="1" ht="11.25" customHeight="1" x14ac:dyDescent="0.2">
      <c r="A179" s="60" t="s">
        <v>238</v>
      </c>
      <c r="B179" s="61">
        <v>1125335.3430200003</v>
      </c>
      <c r="C179" s="61">
        <v>972244.94817999983</v>
      </c>
      <c r="D179" s="61">
        <v>0</v>
      </c>
      <c r="E179" s="62">
        <v>972244.94817999983</v>
      </c>
      <c r="F179" s="61">
        <v>4539.2126600000001</v>
      </c>
      <c r="G179" s="62">
        <f t="shared" si="61"/>
        <v>976784.16083999979</v>
      </c>
      <c r="H179" s="62">
        <f t="shared" si="62"/>
        <v>148551.18218000047</v>
      </c>
      <c r="I179" s="62">
        <f t="shared" si="63"/>
        <v>153090.39484000043</v>
      </c>
      <c r="J179" s="63">
        <f t="shared" si="60"/>
        <v>86.799385347540763</v>
      </c>
    </row>
    <row r="180" spans="1:10" s="54" customFormat="1" ht="11.25" customHeight="1" x14ac:dyDescent="0.2">
      <c r="A180" s="60" t="s">
        <v>239</v>
      </c>
      <c r="B180" s="61">
        <v>83085.739000000001</v>
      </c>
      <c r="C180" s="61">
        <v>40112.447489999999</v>
      </c>
      <c r="D180" s="61">
        <v>0</v>
      </c>
      <c r="E180" s="62">
        <v>40112.447489999999</v>
      </c>
      <c r="F180" s="61">
        <v>315.89999999999998</v>
      </c>
      <c r="G180" s="62">
        <f t="shared" si="61"/>
        <v>40428.34749</v>
      </c>
      <c r="H180" s="62">
        <f t="shared" si="62"/>
        <v>42657.391510000001</v>
      </c>
      <c r="I180" s="62">
        <f t="shared" si="63"/>
        <v>42973.291510000003</v>
      </c>
      <c r="J180" s="63">
        <f t="shared" si="60"/>
        <v>48.658588076107741</v>
      </c>
    </row>
    <row r="181" spans="1:10" s="54" customFormat="1" ht="11.25" customHeight="1" x14ac:dyDescent="0.2">
      <c r="A181" s="60" t="s">
        <v>240</v>
      </c>
      <c r="B181" s="61">
        <v>1529027.2599999998</v>
      </c>
      <c r="C181" s="61">
        <v>1232339.4627400001</v>
      </c>
      <c r="D181" s="61">
        <v>0</v>
      </c>
      <c r="E181" s="62">
        <v>1232339.4627400001</v>
      </c>
      <c r="F181" s="61">
        <v>2233.8800099999999</v>
      </c>
      <c r="G181" s="62">
        <f t="shared" si="61"/>
        <v>1234573.3427500001</v>
      </c>
      <c r="H181" s="62">
        <f t="shared" si="62"/>
        <v>294453.91724999971</v>
      </c>
      <c r="I181" s="62">
        <f t="shared" si="63"/>
        <v>296687.79725999967</v>
      </c>
      <c r="J181" s="63">
        <f t="shared" si="60"/>
        <v>80.742402378751592</v>
      </c>
    </row>
    <row r="182" spans="1:10" s="54" customFormat="1" ht="11.25" customHeight="1" x14ac:dyDescent="0.2">
      <c r="A182" s="60" t="s">
        <v>241</v>
      </c>
      <c r="B182" s="61">
        <v>15855568.369000003</v>
      </c>
      <c r="C182" s="61">
        <v>9660744.5946699996</v>
      </c>
      <c r="D182" s="61">
        <v>0</v>
      </c>
      <c r="E182" s="62">
        <v>9660744.5946699996</v>
      </c>
      <c r="F182" s="61">
        <v>27965.808120000002</v>
      </c>
      <c r="G182" s="62">
        <f t="shared" si="61"/>
        <v>9688710.4027899988</v>
      </c>
      <c r="H182" s="62">
        <f t="shared" si="62"/>
        <v>6166857.9662100039</v>
      </c>
      <c r="I182" s="62">
        <f t="shared" si="63"/>
        <v>6194823.7743300032</v>
      </c>
      <c r="J182" s="63">
        <f t="shared" si="60"/>
        <v>61.106042857049957</v>
      </c>
    </row>
    <row r="183" spans="1:10" s="54" customFormat="1" ht="11.25" customHeight="1" x14ac:dyDescent="0.2">
      <c r="A183" s="60" t="s">
        <v>242</v>
      </c>
      <c r="B183" s="65">
        <v>29095.199000000001</v>
      </c>
      <c r="C183" s="65">
        <v>21845.879539999998</v>
      </c>
      <c r="D183" s="65">
        <v>0</v>
      </c>
      <c r="E183" s="65">
        <v>21845.879539999998</v>
      </c>
      <c r="F183" s="65">
        <v>191.47327999999999</v>
      </c>
      <c r="G183" s="65">
        <f t="shared" si="61"/>
        <v>22037.352819999996</v>
      </c>
      <c r="H183" s="65">
        <f t="shared" si="62"/>
        <v>7057.8461800000041</v>
      </c>
      <c r="I183" s="65">
        <f t="shared" si="63"/>
        <v>7249.3194600000024</v>
      </c>
      <c r="J183" s="58">
        <f t="shared" si="60"/>
        <v>75.74223094332504</v>
      </c>
    </row>
    <row r="184" spans="1:10" s="54" customFormat="1" ht="11.25" customHeight="1" x14ac:dyDescent="0.2">
      <c r="A184" s="69"/>
      <c r="B184" s="84"/>
      <c r="C184" s="84"/>
      <c r="D184" s="84"/>
      <c r="E184" s="84"/>
      <c r="F184" s="84"/>
      <c r="G184" s="84"/>
      <c r="H184" s="84"/>
      <c r="I184" s="84"/>
      <c r="J184" s="58"/>
    </row>
    <row r="185" spans="1:10" s="54" customFormat="1" ht="11.25" customHeight="1" x14ac:dyDescent="0.2">
      <c r="A185" s="56" t="s">
        <v>243</v>
      </c>
      <c r="B185" s="85">
        <f t="shared" ref="B185:I185" si="64">SUM(B186:B191)</f>
        <v>8576918.7329999991</v>
      </c>
      <c r="C185" s="85">
        <f t="shared" si="64"/>
        <v>4028399.1395299998</v>
      </c>
      <c r="D185" s="85">
        <f t="shared" si="64"/>
        <v>915.55475999999999</v>
      </c>
      <c r="E185" s="86">
        <f t="shared" si="64"/>
        <v>4029314.69429</v>
      </c>
      <c r="F185" s="85">
        <f t="shared" si="64"/>
        <v>76882.180409999986</v>
      </c>
      <c r="G185" s="86">
        <f t="shared" si="64"/>
        <v>4106196.8746999996</v>
      </c>
      <c r="H185" s="86">
        <f t="shared" si="64"/>
        <v>4470721.8583000004</v>
      </c>
      <c r="I185" s="86">
        <f t="shared" si="64"/>
        <v>4547604.03871</v>
      </c>
      <c r="J185" s="63">
        <f t="shared" ref="J185:J191" si="65">G185/B185*100</f>
        <v>47.874965387059824</v>
      </c>
    </row>
    <row r="186" spans="1:10" s="54" customFormat="1" ht="11.25" customHeight="1" x14ac:dyDescent="0.2">
      <c r="A186" s="60" t="s">
        <v>244</v>
      </c>
      <c r="B186" s="61">
        <v>2870783.505979999</v>
      </c>
      <c r="C186" s="61">
        <v>1077950.6105499999</v>
      </c>
      <c r="D186" s="61">
        <v>915.55475999999999</v>
      </c>
      <c r="E186" s="62">
        <v>1078866.1653099998</v>
      </c>
      <c r="F186" s="61">
        <v>47417.532479999994</v>
      </c>
      <c r="G186" s="62">
        <f t="shared" ref="G186:G191" si="66">SUM(E186:F186)</f>
        <v>1126283.6977899999</v>
      </c>
      <c r="H186" s="62">
        <f t="shared" ref="H186:H191" si="67">B186-G186</f>
        <v>1744499.8081899991</v>
      </c>
      <c r="I186" s="62">
        <f t="shared" ref="I186:I191" si="68">B186-E186</f>
        <v>1791917.3406699991</v>
      </c>
      <c r="J186" s="63">
        <f t="shared" si="65"/>
        <v>39.232623966380238</v>
      </c>
    </row>
    <row r="187" spans="1:10" s="54" customFormat="1" ht="11.25" customHeight="1" x14ac:dyDescent="0.2">
      <c r="A187" s="60" t="s">
        <v>245</v>
      </c>
      <c r="B187" s="61">
        <v>28634</v>
      </c>
      <c r="C187" s="61">
        <v>21225.766540000001</v>
      </c>
      <c r="D187" s="61">
        <v>0</v>
      </c>
      <c r="E187" s="62">
        <v>21225.766540000001</v>
      </c>
      <c r="F187" s="61">
        <v>418.31936999999999</v>
      </c>
      <c r="G187" s="62">
        <f t="shared" si="66"/>
        <v>21644.085910000002</v>
      </c>
      <c r="H187" s="62">
        <f t="shared" si="67"/>
        <v>6989.9140899999984</v>
      </c>
      <c r="I187" s="62">
        <f t="shared" si="68"/>
        <v>7408.2334599999995</v>
      </c>
      <c r="J187" s="63">
        <f t="shared" si="65"/>
        <v>75.588761297757912</v>
      </c>
    </row>
    <row r="188" spans="1:10" s="54" customFormat="1" ht="11.25" customHeight="1" x14ac:dyDescent="0.2">
      <c r="A188" s="60" t="s">
        <v>246</v>
      </c>
      <c r="B188" s="61">
        <v>150366.481</v>
      </c>
      <c r="C188" s="61">
        <v>117948.50154000001</v>
      </c>
      <c r="D188" s="61">
        <v>0</v>
      </c>
      <c r="E188" s="62">
        <v>117948.50154000001</v>
      </c>
      <c r="F188" s="61">
        <v>2189.0365099999999</v>
      </c>
      <c r="G188" s="62">
        <f t="shared" si="66"/>
        <v>120137.53805000002</v>
      </c>
      <c r="H188" s="62">
        <f t="shared" si="67"/>
        <v>30228.942949999982</v>
      </c>
      <c r="I188" s="62">
        <f t="shared" si="68"/>
        <v>32417.979459999988</v>
      </c>
      <c r="J188" s="63">
        <f t="shared" si="65"/>
        <v>79.896488400230652</v>
      </c>
    </row>
    <row r="189" spans="1:10" s="54" customFormat="1" ht="11.25" customHeight="1" x14ac:dyDescent="0.2">
      <c r="A189" s="60" t="s">
        <v>247</v>
      </c>
      <c r="B189" s="61">
        <v>43815.792999999998</v>
      </c>
      <c r="C189" s="61">
        <v>33502.193899999998</v>
      </c>
      <c r="D189" s="61">
        <v>0</v>
      </c>
      <c r="E189" s="62">
        <v>33502.193899999998</v>
      </c>
      <c r="F189" s="61">
        <v>925.15156000000002</v>
      </c>
      <c r="G189" s="62">
        <f t="shared" si="66"/>
        <v>34427.345459999997</v>
      </c>
      <c r="H189" s="62">
        <f t="shared" si="67"/>
        <v>9388.447540000001</v>
      </c>
      <c r="I189" s="62">
        <f t="shared" si="68"/>
        <v>10313.599099999999</v>
      </c>
      <c r="J189" s="63">
        <f t="shared" si="65"/>
        <v>78.57291424578348</v>
      </c>
    </row>
    <row r="190" spans="1:10" s="54" customFormat="1" ht="11.25" customHeight="1" x14ac:dyDescent="0.2">
      <c r="A190" s="60" t="s">
        <v>248</v>
      </c>
      <c r="B190" s="61">
        <v>75453.247000000003</v>
      </c>
      <c r="C190" s="61">
        <v>55299.23201</v>
      </c>
      <c r="D190" s="61">
        <v>0</v>
      </c>
      <c r="E190" s="62">
        <v>55299.23201</v>
      </c>
      <c r="F190" s="61">
        <v>2239.8172999999997</v>
      </c>
      <c r="G190" s="62">
        <f t="shared" si="66"/>
        <v>57539.049310000002</v>
      </c>
      <c r="H190" s="62">
        <f t="shared" si="67"/>
        <v>17914.197690000001</v>
      </c>
      <c r="I190" s="62">
        <f t="shared" si="68"/>
        <v>20154.014990000003</v>
      </c>
      <c r="J190" s="63">
        <f t="shared" si="65"/>
        <v>76.257883653436409</v>
      </c>
    </row>
    <row r="191" spans="1:10" s="54" customFormat="1" ht="11.25" customHeight="1" x14ac:dyDescent="0.2">
      <c r="A191" s="60" t="s">
        <v>249</v>
      </c>
      <c r="B191" s="65">
        <v>5407865.7060200004</v>
      </c>
      <c r="C191" s="65">
        <v>2722472.8349899999</v>
      </c>
      <c r="D191" s="65">
        <v>0</v>
      </c>
      <c r="E191" s="65">
        <v>2722472.8349899999</v>
      </c>
      <c r="F191" s="65">
        <v>23692.323189999996</v>
      </c>
      <c r="G191" s="65">
        <f t="shared" si="66"/>
        <v>2746165.1581799998</v>
      </c>
      <c r="H191" s="65">
        <f t="shared" si="67"/>
        <v>2661700.5478400006</v>
      </c>
      <c r="I191" s="65">
        <f t="shared" si="68"/>
        <v>2685392.8710300005</v>
      </c>
      <c r="J191" s="58">
        <f t="shared" si="65"/>
        <v>50.780942195420778</v>
      </c>
    </row>
    <row r="192" spans="1:10" s="54" customFormat="1" ht="11.25" customHeight="1" x14ac:dyDescent="0.2">
      <c r="A192" s="69"/>
      <c r="B192" s="65"/>
      <c r="C192" s="65"/>
      <c r="D192" s="65"/>
      <c r="E192" s="65"/>
      <c r="F192" s="65"/>
      <c r="G192" s="65"/>
      <c r="H192" s="65"/>
      <c r="I192" s="65"/>
      <c r="J192" s="58"/>
    </row>
    <row r="193" spans="1:10" s="54" customFormat="1" ht="11.25" customHeight="1" x14ac:dyDescent="0.2">
      <c r="A193" s="56" t="s">
        <v>250</v>
      </c>
      <c r="B193" s="81">
        <f t="shared" ref="B193:I193" si="69">SUM(B194:B200)</f>
        <v>1339948.3410000002</v>
      </c>
      <c r="C193" s="81">
        <f t="shared" si="69"/>
        <v>1026893.8271900001</v>
      </c>
      <c r="D193" s="81">
        <f t="shared" si="69"/>
        <v>0</v>
      </c>
      <c r="E193" s="67">
        <f t="shared" si="69"/>
        <v>1026893.8271900001</v>
      </c>
      <c r="F193" s="81">
        <f t="shared" si="69"/>
        <v>20556.071120000001</v>
      </c>
      <c r="G193" s="67">
        <f t="shared" si="69"/>
        <v>1047449.8983100001</v>
      </c>
      <c r="H193" s="67">
        <f t="shared" si="69"/>
        <v>292498.44269000029</v>
      </c>
      <c r="I193" s="67">
        <f t="shared" si="69"/>
        <v>313054.51381000027</v>
      </c>
      <c r="J193" s="63">
        <f t="shared" ref="J193:J200" si="70">G193/B193*100</f>
        <v>78.170916464457932</v>
      </c>
    </row>
    <row r="194" spans="1:10" s="54" customFormat="1" ht="11.25" customHeight="1" x14ac:dyDescent="0.2">
      <c r="A194" s="60" t="s">
        <v>251</v>
      </c>
      <c r="B194" s="61">
        <v>280034.50200000009</v>
      </c>
      <c r="C194" s="61">
        <v>211185.95317999992</v>
      </c>
      <c r="D194" s="61">
        <v>0</v>
      </c>
      <c r="E194" s="62">
        <v>211185.95317999992</v>
      </c>
      <c r="F194" s="61">
        <v>7740.7596599999997</v>
      </c>
      <c r="G194" s="62">
        <f t="shared" ref="G194:G200" si="71">SUM(E194:F194)</f>
        <v>218926.71283999993</v>
      </c>
      <c r="H194" s="62">
        <f t="shared" ref="H194:H200" si="72">B194-G194</f>
        <v>61107.78916000016</v>
      </c>
      <c r="I194" s="62">
        <f t="shared" ref="I194:I200" si="73">B194-E194</f>
        <v>68848.548820000171</v>
      </c>
      <c r="J194" s="63">
        <f t="shared" si="70"/>
        <v>78.178478464771402</v>
      </c>
    </row>
    <row r="195" spans="1:10" s="54" customFormat="1" ht="11.25" customHeight="1" x14ac:dyDescent="0.2">
      <c r="A195" s="60" t="s">
        <v>252</v>
      </c>
      <c r="B195" s="61">
        <v>353026.02500000002</v>
      </c>
      <c r="C195" s="61">
        <v>288778.37497</v>
      </c>
      <c r="D195" s="61">
        <v>0</v>
      </c>
      <c r="E195" s="62">
        <v>288778.37497</v>
      </c>
      <c r="F195" s="61">
        <v>5958.8833299999997</v>
      </c>
      <c r="G195" s="62">
        <f t="shared" si="71"/>
        <v>294737.25829999999</v>
      </c>
      <c r="H195" s="62">
        <f t="shared" si="72"/>
        <v>58288.766700000037</v>
      </c>
      <c r="I195" s="62">
        <f t="shared" si="73"/>
        <v>64247.650030000019</v>
      </c>
      <c r="J195" s="63">
        <f t="shared" si="70"/>
        <v>83.488818791759044</v>
      </c>
    </row>
    <row r="196" spans="1:10" s="54" customFormat="1" ht="11.25" customHeight="1" x14ac:dyDescent="0.2">
      <c r="A196" s="60" t="s">
        <v>253</v>
      </c>
      <c r="B196" s="61">
        <v>34746</v>
      </c>
      <c r="C196" s="61">
        <v>26099.426010000003</v>
      </c>
      <c r="D196" s="61">
        <v>0</v>
      </c>
      <c r="E196" s="62">
        <v>26099.426010000003</v>
      </c>
      <c r="F196" s="61">
        <v>0</v>
      </c>
      <c r="G196" s="62">
        <f t="shared" si="71"/>
        <v>26099.426010000003</v>
      </c>
      <c r="H196" s="62">
        <f t="shared" si="72"/>
        <v>8646.5739899999971</v>
      </c>
      <c r="I196" s="62">
        <f t="shared" si="73"/>
        <v>8646.5739899999971</v>
      </c>
      <c r="J196" s="63">
        <f t="shared" si="70"/>
        <v>75.114908219651184</v>
      </c>
    </row>
    <row r="197" spans="1:10" s="54" customFormat="1" ht="11.25" customHeight="1" x14ac:dyDescent="0.2">
      <c r="A197" s="60" t="s">
        <v>254</v>
      </c>
      <c r="B197" s="61">
        <v>6223</v>
      </c>
      <c r="C197" s="61">
        <v>0</v>
      </c>
      <c r="D197" s="61">
        <v>0</v>
      </c>
      <c r="E197" s="62">
        <v>0</v>
      </c>
      <c r="F197" s="61">
        <v>0</v>
      </c>
      <c r="G197" s="62">
        <f t="shared" si="71"/>
        <v>0</v>
      </c>
      <c r="H197" s="62">
        <f t="shared" si="72"/>
        <v>6223</v>
      </c>
      <c r="I197" s="62">
        <f t="shared" si="73"/>
        <v>6223</v>
      </c>
      <c r="J197" s="63">
        <f t="shared" si="70"/>
        <v>0</v>
      </c>
    </row>
    <row r="198" spans="1:10" s="54" customFormat="1" ht="11.25" customHeight="1" x14ac:dyDescent="0.2">
      <c r="A198" s="60" t="s">
        <v>255</v>
      </c>
      <c r="B198" s="61">
        <v>116338.82199999999</v>
      </c>
      <c r="C198" s="61">
        <v>88087.910430000004</v>
      </c>
      <c r="D198" s="61">
        <v>0</v>
      </c>
      <c r="E198" s="62">
        <v>88087.910430000004</v>
      </c>
      <c r="F198" s="61">
        <v>3268.1393499999999</v>
      </c>
      <c r="G198" s="62">
        <f t="shared" si="71"/>
        <v>91356.049780000001</v>
      </c>
      <c r="H198" s="62">
        <f t="shared" si="72"/>
        <v>24982.772219999984</v>
      </c>
      <c r="I198" s="62">
        <f t="shared" si="73"/>
        <v>28250.911569999982</v>
      </c>
      <c r="J198" s="63">
        <f t="shared" si="70"/>
        <v>78.525850794672834</v>
      </c>
    </row>
    <row r="199" spans="1:10" s="54" customFormat="1" ht="11.25" customHeight="1" x14ac:dyDescent="0.2">
      <c r="A199" s="60" t="s">
        <v>256</v>
      </c>
      <c r="B199" s="61">
        <v>329547.52500000002</v>
      </c>
      <c r="C199" s="61">
        <v>260699.67106999998</v>
      </c>
      <c r="D199" s="61">
        <v>0</v>
      </c>
      <c r="E199" s="62">
        <v>260699.67106999998</v>
      </c>
      <c r="F199" s="61">
        <v>1150.6070500000001</v>
      </c>
      <c r="G199" s="62">
        <f t="shared" si="71"/>
        <v>261850.27811999997</v>
      </c>
      <c r="H199" s="62">
        <f t="shared" si="72"/>
        <v>67697.24688000005</v>
      </c>
      <c r="I199" s="62">
        <f t="shared" si="73"/>
        <v>68847.853930000041</v>
      </c>
      <c r="J199" s="63">
        <f t="shared" si="70"/>
        <v>79.457516217122233</v>
      </c>
    </row>
    <row r="200" spans="1:10" s="54" customFormat="1" ht="11.25" customHeight="1" x14ac:dyDescent="0.2">
      <c r="A200" s="60" t="s">
        <v>257</v>
      </c>
      <c r="B200" s="65">
        <v>220032.46700000003</v>
      </c>
      <c r="C200" s="65">
        <v>152042.49153</v>
      </c>
      <c r="D200" s="65">
        <v>0</v>
      </c>
      <c r="E200" s="65">
        <v>152042.49153</v>
      </c>
      <c r="F200" s="65">
        <v>2437.6817299999998</v>
      </c>
      <c r="G200" s="65">
        <f t="shared" si="71"/>
        <v>154480.17326000001</v>
      </c>
      <c r="H200" s="65">
        <f t="shared" si="72"/>
        <v>65552.293740000023</v>
      </c>
      <c r="I200" s="65">
        <f t="shared" si="73"/>
        <v>67989.975470000034</v>
      </c>
      <c r="J200" s="58">
        <f t="shared" si="70"/>
        <v>70.207899482397735</v>
      </c>
    </row>
    <row r="201" spans="1:10" s="54" customFormat="1" ht="11.25" customHeight="1" x14ac:dyDescent="0.2">
      <c r="A201" s="69"/>
      <c r="B201" s="84"/>
      <c r="C201" s="84"/>
      <c r="D201" s="84"/>
      <c r="E201" s="84"/>
      <c r="F201" s="84"/>
      <c r="G201" s="84"/>
      <c r="H201" s="84"/>
      <c r="I201" s="84"/>
      <c r="J201" s="58"/>
    </row>
    <row r="202" spans="1:10" s="54" customFormat="1" ht="11.25" customHeight="1" x14ac:dyDescent="0.2">
      <c r="A202" s="56" t="s">
        <v>258</v>
      </c>
      <c r="B202" s="85">
        <f t="shared" ref="B202:I202" si="74">SUM(B203:B220)+SUM(B225:B241)</f>
        <v>70078269.918209985</v>
      </c>
      <c r="C202" s="85">
        <f t="shared" si="74"/>
        <v>35957646.488689989</v>
      </c>
      <c r="D202" s="85">
        <f t="shared" si="74"/>
        <v>116491.97800999999</v>
      </c>
      <c r="E202" s="86">
        <f t="shared" si="74"/>
        <v>36074138.466699988</v>
      </c>
      <c r="F202" s="85">
        <f t="shared" si="74"/>
        <v>3140631.6380600007</v>
      </c>
      <c r="G202" s="86">
        <f t="shared" si="74"/>
        <v>39214770.104759991</v>
      </c>
      <c r="H202" s="86">
        <f t="shared" si="74"/>
        <v>30863499.813449994</v>
      </c>
      <c r="I202" s="86">
        <f t="shared" si="74"/>
        <v>34004131.45150999</v>
      </c>
      <c r="J202" s="63">
        <f t="shared" ref="J202:J241" si="75">G202/B202*100</f>
        <v>55.958530583772237</v>
      </c>
    </row>
    <row r="203" spans="1:10" s="54" customFormat="1" ht="11.25" customHeight="1" x14ac:dyDescent="0.2">
      <c r="A203" s="60" t="s">
        <v>259</v>
      </c>
      <c r="B203" s="61">
        <v>105321.79999999999</v>
      </c>
      <c r="C203" s="61">
        <v>72691.811879999994</v>
      </c>
      <c r="D203" s="61">
        <v>0</v>
      </c>
      <c r="E203" s="62">
        <v>72691.811879999994</v>
      </c>
      <c r="F203" s="61">
        <v>135.58928</v>
      </c>
      <c r="G203" s="62">
        <f t="shared" ref="G203:G219" si="76">SUM(E203:F203)</f>
        <v>72827.401159999994</v>
      </c>
      <c r="H203" s="62">
        <f t="shared" ref="H203:H219" si="77">B203-G203</f>
        <v>32494.398839999994</v>
      </c>
      <c r="I203" s="62">
        <f t="shared" ref="I203:I219" si="78">B203-E203</f>
        <v>32629.988119999995</v>
      </c>
      <c r="J203" s="63">
        <f t="shared" si="75"/>
        <v>69.147509024722325</v>
      </c>
    </row>
    <row r="204" spans="1:10" s="54" customFormat="1" ht="11.25" customHeight="1" x14ac:dyDescent="0.2">
      <c r="A204" s="60" t="s">
        <v>260</v>
      </c>
      <c r="B204" s="61">
        <v>212349.81</v>
      </c>
      <c r="C204" s="61">
        <v>126431.67774</v>
      </c>
      <c r="D204" s="61">
        <v>0</v>
      </c>
      <c r="E204" s="62">
        <v>126431.67774</v>
      </c>
      <c r="F204" s="61">
        <v>819.02614000000005</v>
      </c>
      <c r="G204" s="62">
        <f t="shared" si="76"/>
        <v>127250.70388</v>
      </c>
      <c r="H204" s="62">
        <f t="shared" si="77"/>
        <v>85099.106119999997</v>
      </c>
      <c r="I204" s="62">
        <f t="shared" si="78"/>
        <v>85918.132259999998</v>
      </c>
      <c r="J204" s="63">
        <f t="shared" si="75"/>
        <v>59.925037785529454</v>
      </c>
    </row>
    <row r="205" spans="1:10" s="54" customFormat="1" ht="11.25" customHeight="1" x14ac:dyDescent="0.2">
      <c r="A205" s="60" t="s">
        <v>261</v>
      </c>
      <c r="B205" s="61">
        <v>84084.408999999985</v>
      </c>
      <c r="C205" s="61">
        <v>63151.5</v>
      </c>
      <c r="D205" s="61">
        <v>0</v>
      </c>
      <c r="E205" s="62">
        <v>63151.5</v>
      </c>
      <c r="F205" s="61">
        <v>4383.4242899999999</v>
      </c>
      <c r="G205" s="62">
        <f t="shared" si="76"/>
        <v>67534.924289999995</v>
      </c>
      <c r="H205" s="62">
        <f t="shared" si="77"/>
        <v>16549.48470999999</v>
      </c>
      <c r="I205" s="62">
        <f t="shared" si="78"/>
        <v>20932.908999999985</v>
      </c>
      <c r="J205" s="63">
        <f t="shared" si="75"/>
        <v>80.318010310329953</v>
      </c>
    </row>
    <row r="206" spans="1:10" s="54" customFormat="1" ht="11.25" customHeight="1" x14ac:dyDescent="0.2">
      <c r="A206" s="60" t="s">
        <v>262</v>
      </c>
      <c r="B206" s="61">
        <v>46617248.333079986</v>
      </c>
      <c r="C206" s="61">
        <v>18744885.398449991</v>
      </c>
      <c r="D206" s="61">
        <v>0</v>
      </c>
      <c r="E206" s="62">
        <v>18744885.398449991</v>
      </c>
      <c r="F206" s="61">
        <v>2666370.9423800008</v>
      </c>
      <c r="G206" s="62">
        <f t="shared" si="76"/>
        <v>21411256.340829991</v>
      </c>
      <c r="H206" s="62">
        <f t="shared" si="77"/>
        <v>25205991.992249995</v>
      </c>
      <c r="I206" s="62">
        <f t="shared" si="78"/>
        <v>27872362.934629995</v>
      </c>
      <c r="J206" s="63">
        <f t="shared" si="75"/>
        <v>45.929901713302939</v>
      </c>
    </row>
    <row r="207" spans="1:10" s="54" customFormat="1" ht="11.25" customHeight="1" x14ac:dyDescent="0.2">
      <c r="A207" s="60" t="s">
        <v>263</v>
      </c>
      <c r="B207" s="61">
        <v>612375.68199999991</v>
      </c>
      <c r="C207" s="61">
        <v>450901.49916000001</v>
      </c>
      <c r="D207" s="61">
        <v>0</v>
      </c>
      <c r="E207" s="62">
        <v>450901.49916000001</v>
      </c>
      <c r="F207" s="61">
        <v>16592.633529999999</v>
      </c>
      <c r="G207" s="62">
        <f t="shared" si="76"/>
        <v>467494.13269</v>
      </c>
      <c r="H207" s="62">
        <f t="shared" si="77"/>
        <v>144881.54930999991</v>
      </c>
      <c r="I207" s="62">
        <f t="shared" si="78"/>
        <v>161474.18283999991</v>
      </c>
      <c r="J207" s="63">
        <f t="shared" si="75"/>
        <v>76.341067490331866</v>
      </c>
    </row>
    <row r="208" spans="1:10" s="54" customFormat="1" ht="11.25" customHeight="1" x14ac:dyDescent="0.2">
      <c r="A208" s="60" t="s">
        <v>264</v>
      </c>
      <c r="B208" s="61">
        <v>101083.56600000001</v>
      </c>
      <c r="C208" s="61">
        <v>64533.238549999995</v>
      </c>
      <c r="D208" s="61">
        <v>0</v>
      </c>
      <c r="E208" s="62">
        <v>64533.238549999995</v>
      </c>
      <c r="F208" s="61">
        <v>406.17640999999998</v>
      </c>
      <c r="G208" s="62">
        <f t="shared" si="76"/>
        <v>64939.414959999995</v>
      </c>
      <c r="H208" s="62">
        <f t="shared" si="77"/>
        <v>36144.151040000012</v>
      </c>
      <c r="I208" s="62">
        <f t="shared" si="78"/>
        <v>36550.327450000012</v>
      </c>
      <c r="J208" s="63">
        <f t="shared" si="75"/>
        <v>64.243296442470182</v>
      </c>
    </row>
    <row r="209" spans="1:10" s="54" customFormat="1" ht="11.25" customHeight="1" x14ac:dyDescent="0.2">
      <c r="A209" s="60" t="s">
        <v>265</v>
      </c>
      <c r="B209" s="61">
        <v>237088.13200000004</v>
      </c>
      <c r="C209" s="61">
        <v>182596.56357999999</v>
      </c>
      <c r="D209" s="61">
        <v>0</v>
      </c>
      <c r="E209" s="62">
        <v>182596.56357999999</v>
      </c>
      <c r="F209" s="61">
        <v>15032.271580000001</v>
      </c>
      <c r="G209" s="62">
        <f t="shared" si="76"/>
        <v>197628.83515999999</v>
      </c>
      <c r="H209" s="62">
        <f t="shared" si="77"/>
        <v>39459.296840000054</v>
      </c>
      <c r="I209" s="62">
        <f t="shared" si="78"/>
        <v>54491.568420000054</v>
      </c>
      <c r="J209" s="63">
        <f t="shared" si="75"/>
        <v>83.356696724068811</v>
      </c>
    </row>
    <row r="210" spans="1:10" s="54" customFormat="1" ht="11.25" customHeight="1" x14ac:dyDescent="0.2">
      <c r="A210" s="60" t="s">
        <v>266</v>
      </c>
      <c r="B210" s="61">
        <v>490208.64400000003</v>
      </c>
      <c r="C210" s="61">
        <v>333201.14713</v>
      </c>
      <c r="D210" s="61">
        <v>0</v>
      </c>
      <c r="E210" s="62">
        <v>333201.14713</v>
      </c>
      <c r="F210" s="61">
        <v>30714.613120000002</v>
      </c>
      <c r="G210" s="62">
        <f t="shared" si="76"/>
        <v>363915.76024999999</v>
      </c>
      <c r="H210" s="62">
        <f t="shared" si="77"/>
        <v>126292.88375000004</v>
      </c>
      <c r="I210" s="62">
        <f t="shared" si="78"/>
        <v>157007.49687000003</v>
      </c>
      <c r="J210" s="63">
        <f t="shared" si="75"/>
        <v>74.236912119811578</v>
      </c>
    </row>
    <row r="211" spans="1:10" s="54" customFormat="1" ht="11.25" customHeight="1" x14ac:dyDescent="0.2">
      <c r="A211" s="60" t="s">
        <v>267</v>
      </c>
      <c r="B211" s="61">
        <v>282834.47200000007</v>
      </c>
      <c r="C211" s="61">
        <v>110213.09075</v>
      </c>
      <c r="D211" s="61">
        <v>0</v>
      </c>
      <c r="E211" s="62">
        <v>110213.09075</v>
      </c>
      <c r="F211" s="61">
        <v>36.537570000000002</v>
      </c>
      <c r="G211" s="62">
        <f t="shared" si="76"/>
        <v>110249.62832</v>
      </c>
      <c r="H211" s="62">
        <f t="shared" si="77"/>
        <v>172584.84368000005</v>
      </c>
      <c r="I211" s="62">
        <f t="shared" si="78"/>
        <v>172621.38125000006</v>
      </c>
      <c r="J211" s="63">
        <f t="shared" si="75"/>
        <v>38.980265573851256</v>
      </c>
    </row>
    <row r="212" spans="1:10" s="54" customFormat="1" ht="11.25" customHeight="1" x14ac:dyDescent="0.2">
      <c r="A212" s="60" t="s">
        <v>268</v>
      </c>
      <c r="B212" s="61">
        <v>156499.497</v>
      </c>
      <c r="C212" s="61">
        <v>122396.15074000001</v>
      </c>
      <c r="D212" s="61">
        <v>0</v>
      </c>
      <c r="E212" s="62">
        <v>122396.15074000001</v>
      </c>
      <c r="F212" s="61">
        <v>5514.7324699999999</v>
      </c>
      <c r="G212" s="62">
        <f t="shared" si="76"/>
        <v>127910.88321000001</v>
      </c>
      <c r="H212" s="62">
        <f t="shared" si="77"/>
        <v>28588.613789999989</v>
      </c>
      <c r="I212" s="62">
        <f t="shared" si="78"/>
        <v>34103.346259999991</v>
      </c>
      <c r="J212" s="63">
        <f t="shared" si="75"/>
        <v>81.732456437224215</v>
      </c>
    </row>
    <row r="213" spans="1:10" s="54" customFormat="1" ht="11.25" customHeight="1" x14ac:dyDescent="0.2">
      <c r="A213" s="60" t="s">
        <v>269</v>
      </c>
      <c r="B213" s="61">
        <v>129968.06200000001</v>
      </c>
      <c r="C213" s="61">
        <v>87406.576079999999</v>
      </c>
      <c r="D213" s="61">
        <v>0</v>
      </c>
      <c r="E213" s="62">
        <v>87406.576079999999</v>
      </c>
      <c r="F213" s="61">
        <v>222.66848999999999</v>
      </c>
      <c r="G213" s="62">
        <f t="shared" si="76"/>
        <v>87629.244569999995</v>
      </c>
      <c r="H213" s="62">
        <f t="shared" si="77"/>
        <v>42338.81743000001</v>
      </c>
      <c r="I213" s="62">
        <f t="shared" si="78"/>
        <v>42561.485920000006</v>
      </c>
      <c r="J213" s="63">
        <f t="shared" si="75"/>
        <v>67.423675648868254</v>
      </c>
    </row>
    <row r="214" spans="1:10" s="54" customFormat="1" ht="11.25" customHeight="1" x14ac:dyDescent="0.2">
      <c r="A214" s="60" t="s">
        <v>270</v>
      </c>
      <c r="B214" s="61">
        <v>147695.00799999997</v>
      </c>
      <c r="C214" s="61">
        <v>89926.933590000001</v>
      </c>
      <c r="D214" s="61">
        <v>0</v>
      </c>
      <c r="E214" s="62">
        <v>89926.933590000001</v>
      </c>
      <c r="F214" s="61">
        <v>1043.52531</v>
      </c>
      <c r="G214" s="62">
        <f t="shared" si="76"/>
        <v>90970.458899999998</v>
      </c>
      <c r="H214" s="62">
        <f t="shared" si="77"/>
        <v>56724.549099999975</v>
      </c>
      <c r="I214" s="62">
        <f t="shared" si="78"/>
        <v>57768.074409999972</v>
      </c>
      <c r="J214" s="63">
        <f t="shared" si="75"/>
        <v>61.593455413198541</v>
      </c>
    </row>
    <row r="215" spans="1:10" s="54" customFormat="1" ht="11.25" customHeight="1" x14ac:dyDescent="0.2">
      <c r="A215" s="60" t="s">
        <v>271</v>
      </c>
      <c r="B215" s="61">
        <v>700409.19890000008</v>
      </c>
      <c r="C215" s="61">
        <v>456569.56131999998</v>
      </c>
      <c r="D215" s="61">
        <v>0</v>
      </c>
      <c r="E215" s="62">
        <v>456569.56131999998</v>
      </c>
      <c r="F215" s="61">
        <v>8803.9507000000012</v>
      </c>
      <c r="G215" s="62">
        <f t="shared" si="76"/>
        <v>465373.51201999997</v>
      </c>
      <c r="H215" s="62">
        <f t="shared" si="77"/>
        <v>235035.68688000011</v>
      </c>
      <c r="I215" s="62">
        <f t="shared" si="78"/>
        <v>243839.6375800001</v>
      </c>
      <c r="J215" s="63">
        <f t="shared" si="75"/>
        <v>66.443089661140078</v>
      </c>
    </row>
    <row r="216" spans="1:10" s="54" customFormat="1" ht="11.25" customHeight="1" x14ac:dyDescent="0.2">
      <c r="A216" s="60" t="s">
        <v>272</v>
      </c>
      <c r="B216" s="61">
        <v>147101.56</v>
      </c>
      <c r="C216" s="61">
        <v>99343.287270000001</v>
      </c>
      <c r="D216" s="61">
        <v>0</v>
      </c>
      <c r="E216" s="62">
        <v>99343.287270000001</v>
      </c>
      <c r="F216" s="61">
        <v>2045.5404699999999</v>
      </c>
      <c r="G216" s="62">
        <f t="shared" si="76"/>
        <v>101388.82774000001</v>
      </c>
      <c r="H216" s="62">
        <f t="shared" si="77"/>
        <v>45712.73225999999</v>
      </c>
      <c r="I216" s="62">
        <f t="shared" si="78"/>
        <v>47758.272729999997</v>
      </c>
      <c r="J216" s="63">
        <f t="shared" si="75"/>
        <v>68.924372889043468</v>
      </c>
    </row>
    <row r="217" spans="1:10" s="54" customFormat="1" ht="11.25" customHeight="1" x14ac:dyDescent="0.2">
      <c r="A217" s="60" t="s">
        <v>273</v>
      </c>
      <c r="B217" s="61">
        <v>174264</v>
      </c>
      <c r="C217" s="61">
        <v>132457.53864000001</v>
      </c>
      <c r="D217" s="61">
        <v>0</v>
      </c>
      <c r="E217" s="62">
        <v>132457.53864000001</v>
      </c>
      <c r="F217" s="61">
        <v>1034.99083</v>
      </c>
      <c r="G217" s="62">
        <f t="shared" si="76"/>
        <v>133492.52947000001</v>
      </c>
      <c r="H217" s="62">
        <f t="shared" si="77"/>
        <v>40771.470529999991</v>
      </c>
      <c r="I217" s="62">
        <f t="shared" si="78"/>
        <v>41806.461359999987</v>
      </c>
      <c r="J217" s="63">
        <f t="shared" si="75"/>
        <v>76.603618343432956</v>
      </c>
    </row>
    <row r="218" spans="1:10" s="54" customFormat="1" ht="11.25" customHeight="1" x14ac:dyDescent="0.2">
      <c r="A218" s="60" t="s">
        <v>274</v>
      </c>
      <c r="B218" s="61">
        <v>73495.426999999996</v>
      </c>
      <c r="C218" s="61">
        <v>14790.622759999998</v>
      </c>
      <c r="D218" s="61">
        <v>43968.334519999997</v>
      </c>
      <c r="E218" s="62">
        <v>58758.957279999995</v>
      </c>
      <c r="F218" s="61">
        <v>444.88751000000002</v>
      </c>
      <c r="G218" s="62">
        <f t="shared" si="76"/>
        <v>59203.844789999996</v>
      </c>
      <c r="H218" s="62">
        <f t="shared" si="77"/>
        <v>14291.58221</v>
      </c>
      <c r="I218" s="62">
        <f t="shared" si="78"/>
        <v>14736.469720000001</v>
      </c>
      <c r="J218" s="63">
        <f t="shared" si="75"/>
        <v>80.554460606100022</v>
      </c>
    </row>
    <row r="219" spans="1:10" s="54" customFormat="1" ht="11.25" customHeight="1" x14ac:dyDescent="0.2">
      <c r="A219" s="60" t="s">
        <v>275</v>
      </c>
      <c r="B219" s="65">
        <v>216702</v>
      </c>
      <c r="C219" s="65">
        <v>157633.318</v>
      </c>
      <c r="D219" s="65">
        <v>0</v>
      </c>
      <c r="E219" s="65">
        <v>157633.318</v>
      </c>
      <c r="F219" s="65">
        <v>1638.8348899999999</v>
      </c>
      <c r="G219" s="65">
        <f t="shared" si="76"/>
        <v>159272.15289</v>
      </c>
      <c r="H219" s="65">
        <f t="shared" si="77"/>
        <v>57429.847110000002</v>
      </c>
      <c r="I219" s="65">
        <f t="shared" si="78"/>
        <v>59068.682000000001</v>
      </c>
      <c r="J219" s="58">
        <f t="shared" si="75"/>
        <v>73.498238544175877</v>
      </c>
    </row>
    <row r="220" spans="1:10" s="54" customFormat="1" ht="11.25" customHeight="1" x14ac:dyDescent="0.2">
      <c r="A220" s="60" t="s">
        <v>276</v>
      </c>
      <c r="B220" s="81">
        <f t="shared" ref="B220:I220" si="79">SUM(B221:B224)</f>
        <v>2710838.8868900002</v>
      </c>
      <c r="C220" s="81">
        <f t="shared" si="79"/>
        <v>1635553.07296</v>
      </c>
      <c r="D220" s="81">
        <f t="shared" si="79"/>
        <v>0</v>
      </c>
      <c r="E220" s="67">
        <f t="shared" si="79"/>
        <v>1635553.07296</v>
      </c>
      <c r="F220" s="81">
        <f t="shared" si="79"/>
        <v>7982.1096500000003</v>
      </c>
      <c r="G220" s="67">
        <f t="shared" si="79"/>
        <v>1643535.18261</v>
      </c>
      <c r="H220" s="67">
        <f t="shared" si="79"/>
        <v>1067303.7042799999</v>
      </c>
      <c r="I220" s="67">
        <f t="shared" si="79"/>
        <v>1075285.8139299999</v>
      </c>
      <c r="J220" s="63">
        <f t="shared" si="75"/>
        <v>60.628287079633111</v>
      </c>
    </row>
    <row r="221" spans="1:10" s="54" customFormat="1" ht="11.25" customHeight="1" x14ac:dyDescent="0.2">
      <c r="A221" s="60" t="s">
        <v>277</v>
      </c>
      <c r="B221" s="61">
        <v>1006879.8988900001</v>
      </c>
      <c r="C221" s="61">
        <v>794109.09103999997</v>
      </c>
      <c r="D221" s="61">
        <v>0</v>
      </c>
      <c r="E221" s="62">
        <v>794109.09103999997</v>
      </c>
      <c r="F221" s="61">
        <v>3590.3650499999999</v>
      </c>
      <c r="G221" s="62">
        <f t="shared" ref="G221:G241" si="80">SUM(E221:F221)</f>
        <v>797699.45608999999</v>
      </c>
      <c r="H221" s="62">
        <f t="shared" ref="H221:H241" si="81">B221-G221</f>
        <v>209180.44280000008</v>
      </c>
      <c r="I221" s="62">
        <f t="shared" ref="I221:I241" si="82">B221-E221</f>
        <v>212770.8078500001</v>
      </c>
      <c r="J221" s="63">
        <f t="shared" si="75"/>
        <v>79.224886400989448</v>
      </c>
    </row>
    <row r="222" spans="1:10" s="54" customFormat="1" ht="11.25" customHeight="1" x14ac:dyDescent="0.2">
      <c r="A222" s="60" t="s">
        <v>278</v>
      </c>
      <c r="B222" s="61">
        <v>918107.89800000004</v>
      </c>
      <c r="C222" s="61">
        <v>620518.21682000009</v>
      </c>
      <c r="D222" s="61">
        <v>0</v>
      </c>
      <c r="E222" s="62">
        <v>620518.21682000009</v>
      </c>
      <c r="F222" s="61">
        <v>2060.0642800000001</v>
      </c>
      <c r="G222" s="62">
        <f t="shared" si="80"/>
        <v>622578.28110000014</v>
      </c>
      <c r="H222" s="62">
        <f t="shared" si="81"/>
        <v>295529.61689999991</v>
      </c>
      <c r="I222" s="62">
        <f t="shared" si="82"/>
        <v>297589.68117999996</v>
      </c>
      <c r="J222" s="63">
        <f t="shared" si="75"/>
        <v>67.81101463741031</v>
      </c>
    </row>
    <row r="223" spans="1:10" s="54" customFormat="1" ht="11.25" customHeight="1" x14ac:dyDescent="0.2">
      <c r="A223" s="60" t="s">
        <v>279</v>
      </c>
      <c r="B223" s="61">
        <v>349535.973</v>
      </c>
      <c r="C223" s="61">
        <v>128303.78723999999</v>
      </c>
      <c r="D223" s="61">
        <v>0</v>
      </c>
      <c r="E223" s="62">
        <v>128303.78723999999</v>
      </c>
      <c r="F223" s="61">
        <v>629.56689000000006</v>
      </c>
      <c r="G223" s="62">
        <f t="shared" si="80"/>
        <v>128933.35412999999</v>
      </c>
      <c r="H223" s="62">
        <f t="shared" si="81"/>
        <v>220602.61887000001</v>
      </c>
      <c r="I223" s="62">
        <f t="shared" si="82"/>
        <v>221232.18576000002</v>
      </c>
      <c r="J223" s="63">
        <f t="shared" si="75"/>
        <v>36.887005655924284</v>
      </c>
    </row>
    <row r="224" spans="1:10" s="54" customFormat="1" ht="11.25" customHeight="1" x14ac:dyDescent="0.2">
      <c r="A224" s="60" t="s">
        <v>280</v>
      </c>
      <c r="B224" s="61">
        <v>436315.11699999991</v>
      </c>
      <c r="C224" s="61">
        <v>92621.977859999999</v>
      </c>
      <c r="D224" s="61">
        <v>0</v>
      </c>
      <c r="E224" s="62">
        <v>92621.977859999999</v>
      </c>
      <c r="F224" s="61">
        <v>1702.1134299999999</v>
      </c>
      <c r="G224" s="62">
        <f t="shared" si="80"/>
        <v>94324.091289999997</v>
      </c>
      <c r="H224" s="62">
        <f t="shared" si="81"/>
        <v>341991.0257099999</v>
      </c>
      <c r="I224" s="62">
        <f t="shared" si="82"/>
        <v>343693.13913999993</v>
      </c>
      <c r="J224" s="63">
        <f t="shared" si="75"/>
        <v>21.618341335168548</v>
      </c>
    </row>
    <row r="225" spans="1:10" s="54" customFormat="1" ht="11.25" customHeight="1" x14ac:dyDescent="0.2">
      <c r="A225" s="60" t="s">
        <v>281</v>
      </c>
      <c r="B225" s="61">
        <v>1006141.7167700001</v>
      </c>
      <c r="C225" s="61">
        <v>770794.19547999999</v>
      </c>
      <c r="D225" s="61">
        <v>0</v>
      </c>
      <c r="E225" s="62">
        <v>770794.19547999999</v>
      </c>
      <c r="F225" s="61">
        <v>16028.059929999999</v>
      </c>
      <c r="G225" s="62">
        <f t="shared" si="80"/>
        <v>786822.25540999998</v>
      </c>
      <c r="H225" s="62">
        <f t="shared" si="81"/>
        <v>219319.46136000007</v>
      </c>
      <c r="I225" s="62">
        <f t="shared" si="82"/>
        <v>235347.52129000006</v>
      </c>
      <c r="J225" s="63">
        <f t="shared" si="75"/>
        <v>78.201931427306519</v>
      </c>
    </row>
    <row r="226" spans="1:10" s="54" customFormat="1" ht="11.25" customHeight="1" x14ac:dyDescent="0.2">
      <c r="A226" s="60" t="s">
        <v>282</v>
      </c>
      <c r="B226" s="61">
        <v>626409.05000000016</v>
      </c>
      <c r="C226" s="61">
        <v>491173.63270999998</v>
      </c>
      <c r="D226" s="61">
        <v>0</v>
      </c>
      <c r="E226" s="62">
        <v>491173.63270999998</v>
      </c>
      <c r="F226" s="61">
        <v>4389.6013800000001</v>
      </c>
      <c r="G226" s="62">
        <f t="shared" si="80"/>
        <v>495563.23408999998</v>
      </c>
      <c r="H226" s="62">
        <f t="shared" si="81"/>
        <v>130845.81591000018</v>
      </c>
      <c r="I226" s="62">
        <f t="shared" si="82"/>
        <v>135235.41729000019</v>
      </c>
      <c r="J226" s="63">
        <f t="shared" si="75"/>
        <v>79.111761570175247</v>
      </c>
    </row>
    <row r="227" spans="1:10" s="54" customFormat="1" ht="11.25" customHeight="1" x14ac:dyDescent="0.2">
      <c r="A227" s="60" t="s">
        <v>283</v>
      </c>
      <c r="B227" s="61">
        <v>912009.30999999994</v>
      </c>
      <c r="C227" s="61">
        <v>681147.78820999991</v>
      </c>
      <c r="D227" s="61">
        <v>0</v>
      </c>
      <c r="E227" s="62">
        <v>681147.78820999991</v>
      </c>
      <c r="F227" s="61">
        <v>44336.147079999995</v>
      </c>
      <c r="G227" s="62">
        <f t="shared" si="80"/>
        <v>725483.93528999994</v>
      </c>
      <c r="H227" s="62">
        <f t="shared" si="81"/>
        <v>186525.37471</v>
      </c>
      <c r="I227" s="62">
        <f t="shared" si="82"/>
        <v>230861.52179000003</v>
      </c>
      <c r="J227" s="63">
        <f t="shared" si="75"/>
        <v>79.547865064009045</v>
      </c>
    </row>
    <row r="228" spans="1:10" s="54" customFormat="1" ht="11.25" customHeight="1" x14ac:dyDescent="0.2">
      <c r="A228" s="60" t="s">
        <v>284</v>
      </c>
      <c r="B228" s="61">
        <v>289015.62</v>
      </c>
      <c r="C228" s="61">
        <v>203297.07666999998</v>
      </c>
      <c r="D228" s="61">
        <v>0</v>
      </c>
      <c r="E228" s="62">
        <v>203297.07666999998</v>
      </c>
      <c r="F228" s="61">
        <v>20500.700929999999</v>
      </c>
      <c r="G228" s="62">
        <f t="shared" si="80"/>
        <v>223797.77759999997</v>
      </c>
      <c r="H228" s="62">
        <f t="shared" si="81"/>
        <v>65217.842400000023</v>
      </c>
      <c r="I228" s="62">
        <f t="shared" si="82"/>
        <v>85718.543330000015</v>
      </c>
      <c r="J228" s="63">
        <f t="shared" si="75"/>
        <v>77.434492156513883</v>
      </c>
    </row>
    <row r="229" spans="1:10" s="54" customFormat="1" ht="11.25" customHeight="1" x14ac:dyDescent="0.2">
      <c r="A229" s="60" t="s">
        <v>285</v>
      </c>
      <c r="B229" s="61">
        <v>187701.70499999999</v>
      </c>
      <c r="C229" s="61">
        <v>121075.5772</v>
      </c>
      <c r="D229" s="61">
        <v>0</v>
      </c>
      <c r="E229" s="62">
        <v>121075.5772</v>
      </c>
      <c r="F229" s="61">
        <v>3038.9546500000001</v>
      </c>
      <c r="G229" s="62">
        <f t="shared" si="80"/>
        <v>124114.53185</v>
      </c>
      <c r="H229" s="62">
        <f t="shared" si="81"/>
        <v>63587.173149999988</v>
      </c>
      <c r="I229" s="62">
        <f t="shared" si="82"/>
        <v>66626.127799999987</v>
      </c>
      <c r="J229" s="63">
        <f t="shared" si="75"/>
        <v>66.123284202453036</v>
      </c>
    </row>
    <row r="230" spans="1:10" s="54" customFormat="1" ht="11.25" customHeight="1" x14ac:dyDescent="0.2">
      <c r="A230" s="60" t="s">
        <v>286</v>
      </c>
      <c r="B230" s="61">
        <v>977513.03100000008</v>
      </c>
      <c r="C230" s="61">
        <v>632275.49583000003</v>
      </c>
      <c r="D230" s="61">
        <v>0</v>
      </c>
      <c r="E230" s="62">
        <v>632275.49583000003</v>
      </c>
      <c r="F230" s="61">
        <v>235370.53836999999</v>
      </c>
      <c r="G230" s="62">
        <f t="shared" si="80"/>
        <v>867646.03419999999</v>
      </c>
      <c r="H230" s="62">
        <f t="shared" si="81"/>
        <v>109866.99680000008</v>
      </c>
      <c r="I230" s="62">
        <f t="shared" si="82"/>
        <v>345237.53517000005</v>
      </c>
      <c r="J230" s="63">
        <f t="shared" si="75"/>
        <v>88.760559366906278</v>
      </c>
    </row>
    <row r="231" spans="1:10" s="54" customFormat="1" ht="11.25" customHeight="1" x14ac:dyDescent="0.2">
      <c r="A231" s="60" t="s">
        <v>287</v>
      </c>
      <c r="B231" s="61">
        <v>65648.739000000001</v>
      </c>
      <c r="C231" s="61">
        <v>46069.193240000001</v>
      </c>
      <c r="D231" s="61">
        <v>0</v>
      </c>
      <c r="E231" s="62">
        <v>46069.193240000001</v>
      </c>
      <c r="F231" s="61">
        <v>293.09121000000005</v>
      </c>
      <c r="G231" s="62">
        <f t="shared" si="80"/>
        <v>46362.284449999999</v>
      </c>
      <c r="H231" s="62">
        <f t="shared" si="81"/>
        <v>19286.454550000002</v>
      </c>
      <c r="I231" s="62">
        <f t="shared" si="82"/>
        <v>19579.545760000001</v>
      </c>
      <c r="J231" s="63">
        <f t="shared" si="75"/>
        <v>70.621744082548176</v>
      </c>
    </row>
    <row r="232" spans="1:10" s="54" customFormat="1" ht="11.25" customHeight="1" x14ac:dyDescent="0.2">
      <c r="A232" s="60" t="s">
        <v>288</v>
      </c>
      <c r="B232" s="61">
        <v>195596.99999999997</v>
      </c>
      <c r="C232" s="61">
        <v>133843.60058</v>
      </c>
      <c r="D232" s="61">
        <v>0</v>
      </c>
      <c r="E232" s="62">
        <v>133843.60058</v>
      </c>
      <c r="F232" s="61">
        <v>75.527619999999999</v>
      </c>
      <c r="G232" s="62">
        <f t="shared" si="80"/>
        <v>133919.12820000001</v>
      </c>
      <c r="H232" s="62">
        <f t="shared" si="81"/>
        <v>61677.871799999964</v>
      </c>
      <c r="I232" s="62">
        <f t="shared" si="82"/>
        <v>61753.399419999972</v>
      </c>
      <c r="J232" s="63">
        <f t="shared" si="75"/>
        <v>68.466862068436654</v>
      </c>
    </row>
    <row r="233" spans="1:10" s="54" customFormat="1" ht="11.25" customHeight="1" x14ac:dyDescent="0.2">
      <c r="A233" s="60" t="s">
        <v>289</v>
      </c>
      <c r="B233" s="61">
        <v>115638.844</v>
      </c>
      <c r="C233" s="61">
        <v>76851.152180000005</v>
      </c>
      <c r="D233" s="61">
        <v>0</v>
      </c>
      <c r="E233" s="62">
        <v>76851.152180000005</v>
      </c>
      <c r="F233" s="61">
        <v>95.852149999999995</v>
      </c>
      <c r="G233" s="62">
        <f t="shared" si="80"/>
        <v>76947.004330000011</v>
      </c>
      <c r="H233" s="62">
        <f t="shared" si="81"/>
        <v>38691.839669999987</v>
      </c>
      <c r="I233" s="62">
        <f t="shared" si="82"/>
        <v>38787.691819999993</v>
      </c>
      <c r="J233" s="63">
        <f t="shared" si="75"/>
        <v>66.540793446534295</v>
      </c>
    </row>
    <row r="234" spans="1:10" s="54" customFormat="1" ht="11.25" customHeight="1" x14ac:dyDescent="0.2">
      <c r="A234" s="60" t="s">
        <v>116</v>
      </c>
      <c r="B234" s="61">
        <v>408554.27</v>
      </c>
      <c r="C234" s="61">
        <v>275687.84181999997</v>
      </c>
      <c r="D234" s="61">
        <v>0</v>
      </c>
      <c r="E234" s="62">
        <v>275687.84181999997</v>
      </c>
      <c r="F234" s="61">
        <v>6226.8608099999992</v>
      </c>
      <c r="G234" s="62">
        <f t="shared" si="80"/>
        <v>281914.70262999996</v>
      </c>
      <c r="H234" s="62">
        <f t="shared" si="81"/>
        <v>126639.56737000006</v>
      </c>
      <c r="I234" s="62">
        <f t="shared" si="82"/>
        <v>132866.42818000005</v>
      </c>
      <c r="J234" s="63">
        <f t="shared" si="75"/>
        <v>69.002999927035376</v>
      </c>
    </row>
    <row r="235" spans="1:10" s="54" customFormat="1" ht="11.25" customHeight="1" x14ac:dyDescent="0.2">
      <c r="A235" s="60" t="s">
        <v>290</v>
      </c>
      <c r="B235" s="61">
        <v>2932947.7440000004</v>
      </c>
      <c r="C235" s="61">
        <v>2276236.74468</v>
      </c>
      <c r="D235" s="61">
        <v>0</v>
      </c>
      <c r="E235" s="62">
        <v>2276236.74468</v>
      </c>
      <c r="F235" s="61">
        <v>14272.230210000002</v>
      </c>
      <c r="G235" s="62">
        <f t="shared" si="80"/>
        <v>2290508.9748900002</v>
      </c>
      <c r="H235" s="62">
        <f t="shared" si="81"/>
        <v>642438.76911000023</v>
      </c>
      <c r="I235" s="62">
        <f t="shared" si="82"/>
        <v>656710.99932000041</v>
      </c>
      <c r="J235" s="63">
        <f t="shared" si="75"/>
        <v>78.095798998660911</v>
      </c>
    </row>
    <row r="236" spans="1:10" s="54" customFormat="1" ht="11.25" customHeight="1" x14ac:dyDescent="0.2">
      <c r="A236" s="60" t="s">
        <v>291</v>
      </c>
      <c r="B236" s="61">
        <v>181382.06400000001</v>
      </c>
      <c r="C236" s="61">
        <v>119712.59812000001</v>
      </c>
      <c r="D236" s="61">
        <v>0</v>
      </c>
      <c r="E236" s="62">
        <v>119712.59812000001</v>
      </c>
      <c r="F236" s="61">
        <v>6987.3701100000008</v>
      </c>
      <c r="G236" s="62">
        <f t="shared" si="80"/>
        <v>126699.96823000001</v>
      </c>
      <c r="H236" s="62">
        <f t="shared" si="81"/>
        <v>54682.09577</v>
      </c>
      <c r="I236" s="62">
        <f t="shared" si="82"/>
        <v>61669.465880000003</v>
      </c>
      <c r="J236" s="63">
        <f t="shared" si="75"/>
        <v>69.852534167876712</v>
      </c>
    </row>
    <row r="237" spans="1:10" s="54" customFormat="1" ht="11.25" customHeight="1" x14ac:dyDescent="0.2">
      <c r="A237" s="60" t="s">
        <v>292</v>
      </c>
      <c r="B237" s="61">
        <v>247487.78300000005</v>
      </c>
      <c r="C237" s="61">
        <v>210586.58249999999</v>
      </c>
      <c r="D237" s="61">
        <v>0</v>
      </c>
      <c r="E237" s="62">
        <v>210586.58249999999</v>
      </c>
      <c r="F237" s="61">
        <v>4420.9804899999999</v>
      </c>
      <c r="G237" s="62">
        <f t="shared" si="80"/>
        <v>215007.56298999998</v>
      </c>
      <c r="H237" s="62">
        <f t="shared" si="81"/>
        <v>32480.220010000077</v>
      </c>
      <c r="I237" s="62">
        <f t="shared" si="82"/>
        <v>36901.200500000064</v>
      </c>
      <c r="J237" s="63">
        <f t="shared" si="75"/>
        <v>86.876030963516257</v>
      </c>
    </row>
    <row r="238" spans="1:10" s="54" customFormat="1" ht="11.25" customHeight="1" x14ac:dyDescent="0.2">
      <c r="A238" s="60" t="s">
        <v>293</v>
      </c>
      <c r="B238" s="61">
        <v>179304.459</v>
      </c>
      <c r="C238" s="61">
        <v>131855.36489</v>
      </c>
      <c r="D238" s="61">
        <v>0</v>
      </c>
      <c r="E238" s="62">
        <v>131855.36489</v>
      </c>
      <c r="F238" s="61">
        <v>544.01238000000001</v>
      </c>
      <c r="G238" s="62">
        <f t="shared" si="80"/>
        <v>132399.37727</v>
      </c>
      <c r="H238" s="62">
        <f t="shared" si="81"/>
        <v>46905.081730000005</v>
      </c>
      <c r="I238" s="62">
        <f t="shared" si="82"/>
        <v>47449.094110000005</v>
      </c>
      <c r="J238" s="63">
        <f t="shared" si="75"/>
        <v>73.840538048192101</v>
      </c>
    </row>
    <row r="239" spans="1:10" s="54" customFormat="1" ht="11.25" customHeight="1" x14ac:dyDescent="0.2">
      <c r="A239" s="60" t="s">
        <v>294</v>
      </c>
      <c r="B239" s="61">
        <v>82836.479000000021</v>
      </c>
      <c r="C239" s="61">
        <v>60959.169020000001</v>
      </c>
      <c r="D239" s="61">
        <v>0</v>
      </c>
      <c r="E239" s="62">
        <v>60959.169020000001</v>
      </c>
      <c r="F239" s="61">
        <v>620.45133999999996</v>
      </c>
      <c r="G239" s="62">
        <f t="shared" si="80"/>
        <v>61579.620360000001</v>
      </c>
      <c r="H239" s="62">
        <f t="shared" si="81"/>
        <v>21256.85864000002</v>
      </c>
      <c r="I239" s="62">
        <f t="shared" si="82"/>
        <v>21877.30998000002</v>
      </c>
      <c r="J239" s="63">
        <f t="shared" si="75"/>
        <v>74.33877091758086</v>
      </c>
    </row>
    <row r="240" spans="1:10" s="54" customFormat="1" ht="11.25" customHeight="1" x14ac:dyDescent="0.2">
      <c r="A240" s="60" t="s">
        <v>295</v>
      </c>
      <c r="B240" s="61">
        <v>673499.74693999987</v>
      </c>
      <c r="C240" s="61">
        <v>496533.20663999999</v>
      </c>
      <c r="D240" s="61">
        <v>0</v>
      </c>
      <c r="E240" s="62">
        <v>496533.20663999999</v>
      </c>
      <c r="F240" s="61">
        <v>2282.8554100000001</v>
      </c>
      <c r="G240" s="62">
        <f t="shared" si="80"/>
        <v>498816.06205000001</v>
      </c>
      <c r="H240" s="62">
        <f t="shared" si="81"/>
        <v>174683.68488999986</v>
      </c>
      <c r="I240" s="62">
        <f t="shared" si="82"/>
        <v>176966.54029999988</v>
      </c>
      <c r="J240" s="63">
        <f t="shared" si="75"/>
        <v>74.063288711886926</v>
      </c>
    </row>
    <row r="241" spans="1:10" s="54" customFormat="1" ht="11.25" customHeight="1" x14ac:dyDescent="0.2">
      <c r="A241" s="60" t="s">
        <v>296</v>
      </c>
      <c r="B241" s="65">
        <v>7797013.8686299948</v>
      </c>
      <c r="C241" s="65">
        <v>6284864.2803200018</v>
      </c>
      <c r="D241" s="65">
        <v>72523.643489999988</v>
      </c>
      <c r="E241" s="65">
        <v>6357387.9238100015</v>
      </c>
      <c r="F241" s="65">
        <v>17925.949369999998</v>
      </c>
      <c r="G241" s="65">
        <f t="shared" si="80"/>
        <v>6375313.873180001</v>
      </c>
      <c r="H241" s="65">
        <f t="shared" si="81"/>
        <v>1421699.9954499938</v>
      </c>
      <c r="I241" s="65">
        <f t="shared" si="82"/>
        <v>1439625.9448199933</v>
      </c>
      <c r="J241" s="58">
        <f t="shared" si="75"/>
        <v>81.766096361967882</v>
      </c>
    </row>
    <row r="242" spans="1:10" s="54" customFormat="1" ht="11.25" customHeight="1" x14ac:dyDescent="0.2">
      <c r="A242" s="69"/>
      <c r="B242" s="61"/>
      <c r="C242" s="61"/>
      <c r="D242" s="61"/>
      <c r="E242" s="62"/>
      <c r="F242" s="61"/>
      <c r="G242" s="62"/>
      <c r="H242" s="62"/>
      <c r="I242" s="62"/>
      <c r="J242" s="58"/>
    </row>
    <row r="243" spans="1:10" s="54" customFormat="1" ht="11.25" customHeight="1" x14ac:dyDescent="0.2">
      <c r="A243" s="56" t="s">
        <v>297</v>
      </c>
      <c r="B243" s="65">
        <v>28866613.898000002</v>
      </c>
      <c r="C243" s="65">
        <v>22495034.317060001</v>
      </c>
      <c r="D243" s="65">
        <v>0</v>
      </c>
      <c r="E243" s="65">
        <v>22495034.317060001</v>
      </c>
      <c r="F243" s="65">
        <v>1145961.0036099998</v>
      </c>
      <c r="G243" s="65">
        <f>SUM(E243:F243)</f>
        <v>23640995.320670001</v>
      </c>
      <c r="H243" s="65">
        <f>B243-G243</f>
        <v>5225618.5773300007</v>
      </c>
      <c r="I243" s="65">
        <f>B243-E243</f>
        <v>6371579.5809400007</v>
      </c>
      <c r="J243" s="58">
        <f>G243/B243*100</f>
        <v>81.897362136776096</v>
      </c>
    </row>
    <row r="244" spans="1:10" s="54" customFormat="1" ht="11.25" customHeight="1" x14ac:dyDescent="0.2">
      <c r="A244" s="69"/>
      <c r="B244" s="61"/>
      <c r="C244" s="61"/>
      <c r="D244" s="61"/>
      <c r="E244" s="62"/>
      <c r="F244" s="61"/>
      <c r="G244" s="62"/>
      <c r="H244" s="62"/>
      <c r="I244" s="62"/>
      <c r="J244" s="63"/>
    </row>
    <row r="245" spans="1:10" s="54" customFormat="1" ht="11.25" customHeight="1" x14ac:dyDescent="0.2">
      <c r="A245" s="56" t="s">
        <v>298</v>
      </c>
      <c r="B245" s="65">
        <v>3667.0000000000005</v>
      </c>
      <c r="C245" s="65">
        <v>2581.06369</v>
      </c>
      <c r="D245" s="65">
        <v>0</v>
      </c>
      <c r="E245" s="65">
        <v>2581.06369</v>
      </c>
      <c r="F245" s="65">
        <v>96.178839999999994</v>
      </c>
      <c r="G245" s="65">
        <f>SUM(E245:F245)</f>
        <v>2677.24253</v>
      </c>
      <c r="H245" s="65">
        <f>B245-G245</f>
        <v>989.75747000000047</v>
      </c>
      <c r="I245" s="65">
        <f>B245-E245</f>
        <v>1085.9363100000005</v>
      </c>
      <c r="J245" s="58">
        <f>G245/B245*100</f>
        <v>73.009068175620385</v>
      </c>
    </row>
    <row r="246" spans="1:10" s="54" customFormat="1" ht="11.25" customHeight="1" x14ac:dyDescent="0.2">
      <c r="A246" s="69"/>
      <c r="B246" s="65"/>
      <c r="C246" s="65"/>
      <c r="D246" s="65"/>
      <c r="E246" s="65"/>
      <c r="F246" s="65"/>
      <c r="G246" s="65"/>
      <c r="H246" s="65"/>
      <c r="I246" s="65"/>
      <c r="J246" s="58"/>
    </row>
    <row r="247" spans="1:10" s="54" customFormat="1" ht="11.25" customHeight="1" x14ac:dyDescent="0.2">
      <c r="A247" s="56" t="s">
        <v>299</v>
      </c>
      <c r="B247" s="81">
        <f t="shared" ref="B247:I247" si="83">SUM(B248:B252)</f>
        <v>34121516.709880002</v>
      </c>
      <c r="C247" s="81">
        <f t="shared" si="83"/>
        <v>23275700.524299998</v>
      </c>
      <c r="D247" s="81">
        <f t="shared" si="83"/>
        <v>0</v>
      </c>
      <c r="E247" s="67">
        <f t="shared" si="83"/>
        <v>23275700.524299998</v>
      </c>
      <c r="F247" s="81">
        <f t="shared" si="83"/>
        <v>708099.63601000002</v>
      </c>
      <c r="G247" s="67">
        <f t="shared" si="83"/>
        <v>23983800.16031</v>
      </c>
      <c r="H247" s="67">
        <f t="shared" si="83"/>
        <v>10137716.549570004</v>
      </c>
      <c r="I247" s="67">
        <f t="shared" si="83"/>
        <v>10845816.185580004</v>
      </c>
      <c r="J247" s="63">
        <f t="shared" ref="J247:J252" si="84">G247/B247*100</f>
        <v>70.289373020060992</v>
      </c>
    </row>
    <row r="248" spans="1:10" s="54" customFormat="1" ht="11.25" customHeight="1" x14ac:dyDescent="0.2">
      <c r="A248" s="60" t="s">
        <v>300</v>
      </c>
      <c r="B248" s="61">
        <v>30476148.354770005</v>
      </c>
      <c r="C248" s="61">
        <v>20879654.36772</v>
      </c>
      <c r="D248" s="61">
        <v>0</v>
      </c>
      <c r="E248" s="62">
        <v>20879654.36772</v>
      </c>
      <c r="F248" s="61">
        <v>625255.79397</v>
      </c>
      <c r="G248" s="62">
        <f>SUM(E248:F248)</f>
        <v>21504910.16169</v>
      </c>
      <c r="H248" s="62">
        <f>B248-G248</f>
        <v>8971238.1930800043</v>
      </c>
      <c r="I248" s="62">
        <f>B248-E248</f>
        <v>9596493.9870500043</v>
      </c>
      <c r="J248" s="63">
        <f t="shared" si="84"/>
        <v>70.563083993926483</v>
      </c>
    </row>
    <row r="249" spans="1:10" s="54" customFormat="1" ht="11.25" customHeight="1" x14ac:dyDescent="0.2">
      <c r="A249" s="60" t="s">
        <v>301</v>
      </c>
      <c r="B249" s="61">
        <v>124698.16911</v>
      </c>
      <c r="C249" s="61">
        <v>84699.841809999998</v>
      </c>
      <c r="D249" s="61">
        <v>0</v>
      </c>
      <c r="E249" s="62">
        <v>84699.841809999998</v>
      </c>
      <c r="F249" s="61">
        <v>651.31262000000004</v>
      </c>
      <c r="G249" s="62">
        <f>SUM(E249:F249)</f>
        <v>85351.154429999995</v>
      </c>
      <c r="H249" s="62">
        <f>B249-G249</f>
        <v>39347.014680000008</v>
      </c>
      <c r="I249" s="62">
        <f>B249-E249</f>
        <v>39998.327300000004</v>
      </c>
      <c r="J249" s="63">
        <f t="shared" si="84"/>
        <v>68.446196956355607</v>
      </c>
    </row>
    <row r="250" spans="1:10" s="54" customFormat="1" ht="11.25" customHeight="1" x14ac:dyDescent="0.2">
      <c r="A250" s="60" t="s">
        <v>302</v>
      </c>
      <c r="B250" s="61">
        <v>946664.59</v>
      </c>
      <c r="C250" s="61">
        <v>442132.39168</v>
      </c>
      <c r="D250" s="61">
        <v>0</v>
      </c>
      <c r="E250" s="62">
        <v>442132.39168</v>
      </c>
      <c r="F250" s="61">
        <v>62859.372130000003</v>
      </c>
      <c r="G250" s="62">
        <f>SUM(E250:F250)</f>
        <v>504991.76381000003</v>
      </c>
      <c r="H250" s="62">
        <f>B250-G250</f>
        <v>441672.82618999993</v>
      </c>
      <c r="I250" s="62">
        <f>B250-E250</f>
        <v>504532.19831999997</v>
      </c>
      <c r="J250" s="63">
        <f t="shared" si="84"/>
        <v>53.344317421865341</v>
      </c>
    </row>
    <row r="251" spans="1:10" s="54" customFormat="1" ht="11.25" customHeight="1" x14ac:dyDescent="0.2">
      <c r="A251" s="60" t="s">
        <v>303</v>
      </c>
      <c r="B251" s="61">
        <v>2023638.0160000001</v>
      </c>
      <c r="C251" s="61">
        <v>1549716.3491700001</v>
      </c>
      <c r="D251" s="61">
        <v>0</v>
      </c>
      <c r="E251" s="62">
        <v>1549716.3491700001</v>
      </c>
      <c r="F251" s="61">
        <v>17897.389920000001</v>
      </c>
      <c r="G251" s="62">
        <f>SUM(E251:F251)</f>
        <v>1567613.73909</v>
      </c>
      <c r="H251" s="62">
        <f>B251-G251</f>
        <v>456024.27691000002</v>
      </c>
      <c r="I251" s="62">
        <f>B251-E251</f>
        <v>473921.66683</v>
      </c>
      <c r="J251" s="63">
        <f t="shared" si="84"/>
        <v>77.465126010461347</v>
      </c>
    </row>
    <row r="252" spans="1:10" s="54" customFormat="1" ht="11.25" customHeight="1" x14ac:dyDescent="0.2">
      <c r="A252" s="60" t="s">
        <v>304</v>
      </c>
      <c r="B252" s="65">
        <v>550367.57999999996</v>
      </c>
      <c r="C252" s="65">
        <v>319497.57392</v>
      </c>
      <c r="D252" s="65">
        <v>0</v>
      </c>
      <c r="E252" s="65">
        <v>319497.57392</v>
      </c>
      <c r="F252" s="65">
        <v>1435.76737</v>
      </c>
      <c r="G252" s="65">
        <f>SUM(E252:F252)</f>
        <v>320933.34129000001</v>
      </c>
      <c r="H252" s="65">
        <f>B252-G252</f>
        <v>229434.23870999995</v>
      </c>
      <c r="I252" s="65">
        <f>B252-E252</f>
        <v>230870.00607999996</v>
      </c>
      <c r="J252" s="58">
        <f t="shared" si="84"/>
        <v>58.312544734193835</v>
      </c>
    </row>
    <row r="253" spans="1:10" s="54" customFormat="1" ht="11.25" customHeight="1" x14ac:dyDescent="0.2">
      <c r="A253" s="69"/>
      <c r="B253" s="65"/>
      <c r="C253" s="65"/>
      <c r="D253" s="65"/>
      <c r="E253" s="65"/>
      <c r="F253" s="65"/>
      <c r="G253" s="65"/>
      <c r="H253" s="65"/>
      <c r="I253" s="65"/>
      <c r="J253" s="58"/>
    </row>
    <row r="254" spans="1:10" s="54" customFormat="1" ht="11.25" customHeight="1" x14ac:dyDescent="0.2">
      <c r="A254" s="56" t="s">
        <v>305</v>
      </c>
      <c r="B254" s="81">
        <f t="shared" ref="B254:I254" si="85">+B255+B256</f>
        <v>1545299.3029999998</v>
      </c>
      <c r="C254" s="81">
        <f t="shared" si="85"/>
        <v>1227642.3642299997</v>
      </c>
      <c r="D254" s="81">
        <f t="shared" si="85"/>
        <v>0</v>
      </c>
      <c r="E254" s="67">
        <f t="shared" si="85"/>
        <v>1227642.3642299997</v>
      </c>
      <c r="F254" s="81">
        <f t="shared" si="85"/>
        <v>5412.3626100000001</v>
      </c>
      <c r="G254" s="67">
        <f t="shared" si="85"/>
        <v>1233054.7268399997</v>
      </c>
      <c r="H254" s="67">
        <f t="shared" si="85"/>
        <v>312244.57616000029</v>
      </c>
      <c r="I254" s="67">
        <f t="shared" si="85"/>
        <v>317656.93877000024</v>
      </c>
      <c r="J254" s="63">
        <f>G254/B254*100</f>
        <v>79.793909467646984</v>
      </c>
    </row>
    <row r="255" spans="1:10" s="54" customFormat="1" ht="11.25" customHeight="1" x14ac:dyDescent="0.2">
      <c r="A255" s="60" t="s">
        <v>306</v>
      </c>
      <c r="B255" s="61">
        <v>1467862.6709799999</v>
      </c>
      <c r="C255" s="61">
        <v>1170655.2182799997</v>
      </c>
      <c r="D255" s="61">
        <v>0</v>
      </c>
      <c r="E255" s="62">
        <v>1170655.2182799997</v>
      </c>
      <c r="F255" s="61">
        <v>4111.8905599999998</v>
      </c>
      <c r="G255" s="62">
        <f>SUM(E255:F255)</f>
        <v>1174767.1088399997</v>
      </c>
      <c r="H255" s="62">
        <f>B255-G255</f>
        <v>293095.56214000029</v>
      </c>
      <c r="I255" s="62">
        <f>B255-E255</f>
        <v>297207.45270000026</v>
      </c>
      <c r="J255" s="63">
        <f>G255/B255*100</f>
        <v>80.03249432426</v>
      </c>
    </row>
    <row r="256" spans="1:10" s="54" customFormat="1" ht="11.25" customHeight="1" x14ac:dyDescent="0.2">
      <c r="A256" s="60" t="s">
        <v>307</v>
      </c>
      <c r="B256" s="65">
        <v>77436.63201999999</v>
      </c>
      <c r="C256" s="65">
        <v>56987.145950000006</v>
      </c>
      <c r="D256" s="65">
        <v>0</v>
      </c>
      <c r="E256" s="65">
        <v>56987.145950000006</v>
      </c>
      <c r="F256" s="65">
        <v>1300.4720500000001</v>
      </c>
      <c r="G256" s="65">
        <f>SUM(E256:F256)</f>
        <v>58287.618000000002</v>
      </c>
      <c r="H256" s="65">
        <f>B256-G256</f>
        <v>19149.014019999988</v>
      </c>
      <c r="I256" s="65">
        <f>B256-E256</f>
        <v>20449.486069999984</v>
      </c>
      <c r="J256" s="58">
        <f>G256/B256*100</f>
        <v>75.271375419511699</v>
      </c>
    </row>
    <row r="257" spans="1:15" s="54" customFormat="1" ht="11.25" customHeight="1" x14ac:dyDescent="0.2">
      <c r="A257" s="69"/>
      <c r="B257" s="61"/>
      <c r="C257" s="61"/>
      <c r="D257" s="61"/>
      <c r="E257" s="62"/>
      <c r="F257" s="61"/>
      <c r="G257" s="62"/>
      <c r="H257" s="62"/>
      <c r="I257" s="62"/>
      <c r="J257" s="63"/>
    </row>
    <row r="258" spans="1:15" s="54" customFormat="1" ht="11.25" customHeight="1" x14ac:dyDescent="0.2">
      <c r="A258" s="56" t="s">
        <v>308</v>
      </c>
      <c r="B258" s="65">
        <v>11450843.880999999</v>
      </c>
      <c r="C258" s="65">
        <v>8911077.7680200022</v>
      </c>
      <c r="D258" s="65">
        <v>13346.223980000001</v>
      </c>
      <c r="E258" s="65">
        <v>8924423.9920000024</v>
      </c>
      <c r="F258" s="65">
        <v>10833.857529999999</v>
      </c>
      <c r="G258" s="65">
        <f>SUM(E258:F258)</f>
        <v>8935257.8495300021</v>
      </c>
      <c r="H258" s="65">
        <f>B258-G258</f>
        <v>2515586.031469997</v>
      </c>
      <c r="I258" s="65">
        <f>B258-E258</f>
        <v>2526419.8889999967</v>
      </c>
      <c r="J258" s="58">
        <f>G258/B258*100</f>
        <v>78.031435432946353</v>
      </c>
    </row>
    <row r="259" spans="1:15" s="54" customFormat="1" ht="11.25" customHeight="1" x14ac:dyDescent="0.2">
      <c r="A259" s="69"/>
      <c r="B259" s="61"/>
      <c r="C259" s="61"/>
      <c r="D259" s="61"/>
      <c r="E259" s="62"/>
      <c r="F259" s="61"/>
      <c r="G259" s="62"/>
      <c r="H259" s="62"/>
      <c r="I259" s="62"/>
      <c r="J259" s="58"/>
    </row>
    <row r="260" spans="1:15" s="54" customFormat="1" ht="11.25" customHeight="1" x14ac:dyDescent="0.2">
      <c r="A260" s="56" t="s">
        <v>309</v>
      </c>
      <c r="B260" s="65">
        <v>19366934.663000003</v>
      </c>
      <c r="C260" s="65">
        <v>10388818.502749998</v>
      </c>
      <c r="D260" s="65">
        <v>0</v>
      </c>
      <c r="E260" s="65">
        <v>10388818.502749998</v>
      </c>
      <c r="F260" s="65">
        <v>691042.96547000005</v>
      </c>
      <c r="G260" s="65">
        <f>SUM(E260:F260)</f>
        <v>11079861.468219997</v>
      </c>
      <c r="H260" s="65">
        <f>B260-G260</f>
        <v>8287073.1947800051</v>
      </c>
      <c r="I260" s="65">
        <f>B260-E260</f>
        <v>8978116.1602500044</v>
      </c>
      <c r="J260" s="58">
        <f>G260/B260*100</f>
        <v>57.210196972408689</v>
      </c>
    </row>
    <row r="261" spans="1:15" s="54" customFormat="1" ht="11.25" customHeight="1" x14ac:dyDescent="0.2">
      <c r="A261" s="69"/>
      <c r="B261" s="61"/>
      <c r="C261" s="61"/>
      <c r="D261" s="61"/>
      <c r="E261" s="62"/>
      <c r="F261" s="61"/>
      <c r="G261" s="62"/>
      <c r="H261" s="62"/>
      <c r="I261" s="62"/>
      <c r="J261" s="58"/>
    </row>
    <row r="262" spans="1:15" s="54" customFormat="1" ht="11.25" customHeight="1" x14ac:dyDescent="0.2">
      <c r="A262" s="56" t="s">
        <v>310</v>
      </c>
      <c r="B262" s="65">
        <v>2620234.6430000002</v>
      </c>
      <c r="C262" s="65">
        <v>1993622.3620199999</v>
      </c>
      <c r="D262" s="65">
        <v>0</v>
      </c>
      <c r="E262" s="65">
        <v>1993622.3620199999</v>
      </c>
      <c r="F262" s="65">
        <v>9001.5488100000002</v>
      </c>
      <c r="G262" s="65">
        <f>SUM(E262:F262)</f>
        <v>2002623.9108299999</v>
      </c>
      <c r="H262" s="65">
        <f>B262-G262</f>
        <v>617610.73217000021</v>
      </c>
      <c r="I262" s="65">
        <f>B262-E262</f>
        <v>626612.28098000027</v>
      </c>
      <c r="J262" s="58">
        <f>G262/B262*100</f>
        <v>76.429182255873258</v>
      </c>
    </row>
    <row r="263" spans="1:15" s="54" customFormat="1" ht="11.25" customHeight="1" x14ac:dyDescent="0.2">
      <c r="A263" s="69"/>
      <c r="B263" s="61"/>
      <c r="C263" s="61"/>
      <c r="D263" s="61"/>
      <c r="E263" s="62"/>
      <c r="F263" s="61"/>
      <c r="G263" s="62"/>
      <c r="H263" s="62"/>
      <c r="I263" s="62"/>
      <c r="J263" s="58"/>
    </row>
    <row r="264" spans="1:15" s="54" customFormat="1" ht="11.25" customHeight="1" x14ac:dyDescent="0.2">
      <c r="A264" s="87" t="s">
        <v>311</v>
      </c>
      <c r="B264" s="65">
        <v>726068.63699999999</v>
      </c>
      <c r="C264" s="65">
        <v>594476.05474000005</v>
      </c>
      <c r="D264" s="65">
        <v>0</v>
      </c>
      <c r="E264" s="65">
        <v>594476.05474000005</v>
      </c>
      <c r="F264" s="65">
        <v>8833.18887</v>
      </c>
      <c r="G264" s="65">
        <f>SUM(E264:F264)</f>
        <v>603309.24361</v>
      </c>
      <c r="H264" s="65">
        <f>B264-G264</f>
        <v>122759.39338999998</v>
      </c>
      <c r="I264" s="65">
        <f>B264-E264</f>
        <v>131592.58225999994</v>
      </c>
      <c r="J264" s="58">
        <f>G264/B264*100</f>
        <v>83.092591094800312</v>
      </c>
    </row>
    <row r="265" spans="1:15" s="54" customFormat="1" ht="12" x14ac:dyDescent="0.2">
      <c r="A265" s="88"/>
      <c r="B265" s="65"/>
      <c r="C265" s="65"/>
      <c r="D265" s="65"/>
      <c r="E265" s="65"/>
      <c r="F265" s="65"/>
      <c r="G265" s="65"/>
      <c r="H265" s="65"/>
      <c r="I265" s="65"/>
      <c r="J265" s="58"/>
    </row>
    <row r="266" spans="1:15" s="54" customFormat="1" ht="11.25" customHeight="1" x14ac:dyDescent="0.2">
      <c r="A266" s="89" t="s">
        <v>312</v>
      </c>
      <c r="B266" s="90">
        <f t="shared" ref="B266:I266" si="86">B10+B17+B19+B21+B23+B33+B37+B45+B47+B49+B57+B69+B75+B80+B86+B95+B107+B118+B134+B136+B157+B164+B169+B176+B185+B193+B202+B243+B245+B247+B254+B258+B260+B262+B264</f>
        <v>2178863511.9879804</v>
      </c>
      <c r="C266" s="90">
        <f t="shared" si="86"/>
        <v>1561059805.4432395</v>
      </c>
      <c r="D266" s="90">
        <f t="shared" si="86"/>
        <v>125429740.71666001</v>
      </c>
      <c r="E266" s="90">
        <f t="shared" si="86"/>
        <v>1686489546.1598995</v>
      </c>
      <c r="F266" s="90">
        <f t="shared" si="86"/>
        <v>30846885.697080009</v>
      </c>
      <c r="G266" s="90">
        <f t="shared" si="86"/>
        <v>1717336431.8569803</v>
      </c>
      <c r="H266" s="90">
        <f t="shared" si="86"/>
        <v>461527080.13100004</v>
      </c>
      <c r="I266" s="90">
        <f t="shared" si="86"/>
        <v>492373965.82807994</v>
      </c>
      <c r="J266" s="91">
        <f>G266/B266*100</f>
        <v>78.817990315056235</v>
      </c>
    </row>
    <row r="267" spans="1:15" s="54" customFormat="1" ht="11.25" customHeight="1" x14ac:dyDescent="0.2">
      <c r="A267" s="88"/>
      <c r="B267" s="65"/>
      <c r="C267" s="65"/>
      <c r="D267" s="65"/>
      <c r="E267" s="65"/>
      <c r="F267" s="65"/>
      <c r="G267" s="65"/>
      <c r="H267" s="65"/>
      <c r="I267" s="65"/>
      <c r="J267" s="58"/>
    </row>
    <row r="268" spans="1:15" s="54" customFormat="1" ht="11.25" customHeight="1" x14ac:dyDescent="0.2">
      <c r="A268" s="55" t="s">
        <v>313</v>
      </c>
      <c r="B268" s="61"/>
      <c r="C268" s="61"/>
      <c r="D268" s="61"/>
      <c r="E268" s="62"/>
      <c r="F268" s="61"/>
      <c r="G268" s="62"/>
      <c r="H268" s="62"/>
      <c r="I268" s="62"/>
      <c r="J268" s="63"/>
    </row>
    <row r="269" spans="1:15" s="54" customFormat="1" ht="11.25" customHeight="1" x14ac:dyDescent="0.2">
      <c r="A269" s="60" t="s">
        <v>314</v>
      </c>
      <c r="B269" s="65">
        <v>137137086.14100003</v>
      </c>
      <c r="C269" s="65">
        <v>130786546.18143</v>
      </c>
      <c r="D269" s="65">
        <v>0</v>
      </c>
      <c r="E269" s="65">
        <v>130786546.18143</v>
      </c>
      <c r="F269" s="65">
        <v>12093.209989999999</v>
      </c>
      <c r="G269" s="65">
        <f>SUM(E269:F269)</f>
        <v>130798639.39141999</v>
      </c>
      <c r="H269" s="65">
        <f>B269-G269</f>
        <v>6338446.7495800406</v>
      </c>
      <c r="I269" s="65">
        <f>B269-E269</f>
        <v>6350539.9595700353</v>
      </c>
      <c r="J269" s="58">
        <f>G269/B269*100</f>
        <v>95.378021417880319</v>
      </c>
    </row>
    <row r="270" spans="1:15" s="54" customFormat="1" ht="11.25" customHeight="1" x14ac:dyDescent="0.2">
      <c r="A270" s="92"/>
      <c r="B270" s="65"/>
      <c r="C270" s="65"/>
      <c r="D270" s="65"/>
      <c r="E270" s="65"/>
      <c r="F270" s="65"/>
      <c r="G270" s="65"/>
      <c r="H270" s="65"/>
      <c r="I270" s="65"/>
      <c r="J270" s="58"/>
    </row>
    <row r="271" spans="1:15" s="54" customFormat="1" ht="11.25" customHeight="1" x14ac:dyDescent="0.2">
      <c r="A271" s="83" t="s">
        <v>315</v>
      </c>
      <c r="B271" s="61">
        <v>560513904.81439006</v>
      </c>
      <c r="C271" s="61">
        <v>396869555.18060994</v>
      </c>
      <c r="D271" s="61">
        <v>92521637.450930014</v>
      </c>
      <c r="E271" s="61">
        <v>489391192.63153994</v>
      </c>
      <c r="F271" s="61">
        <v>126195.59060000001</v>
      </c>
      <c r="G271" s="61">
        <f>SUM(G272:G273)</f>
        <v>489517388.22213995</v>
      </c>
      <c r="H271" s="61">
        <f>SUM(H272:H273)</f>
        <v>70996516.592250064</v>
      </c>
      <c r="I271" s="61">
        <f>SUM(I272:I273)</f>
        <v>71122712.182850033</v>
      </c>
      <c r="J271" s="93">
        <f t="shared" ref="J271:J273" si="87">G271/B271*100</f>
        <v>87.333674333064039</v>
      </c>
      <c r="K271" s="59"/>
      <c r="L271" s="59"/>
      <c r="M271" s="59"/>
      <c r="N271" s="59"/>
      <c r="O271" s="59"/>
    </row>
    <row r="272" spans="1:15" s="54" customFormat="1" ht="11.25" hidden="1" customHeight="1" x14ac:dyDescent="0.2">
      <c r="A272" s="83" t="s">
        <v>327</v>
      </c>
      <c r="B272" s="61">
        <v>558353481.54565001</v>
      </c>
      <c r="C272" s="61">
        <v>395010691.47938997</v>
      </c>
      <c r="D272" s="61">
        <v>92521637.450930014</v>
      </c>
      <c r="E272" s="61">
        <v>487532328.93031996</v>
      </c>
      <c r="F272" s="61">
        <v>5.5999999999999999E-3</v>
      </c>
      <c r="G272" s="61">
        <f t="shared" ref="G272:G273" si="88">SUM(E272:F272)</f>
        <v>487532328.93591994</v>
      </c>
      <c r="H272" s="61">
        <f t="shared" ref="H272:H273" si="89">B272-G272</f>
        <v>70821152.609730065</v>
      </c>
      <c r="I272" s="61">
        <f t="shared" ref="I272:I273" si="90">B272-E272</f>
        <v>70821152.61533004</v>
      </c>
      <c r="J272" s="93">
        <f t="shared" si="87"/>
        <v>87.316072174622974</v>
      </c>
    </row>
    <row r="273" spans="1:10" s="54" customFormat="1" ht="11.25" customHeight="1" x14ac:dyDescent="0.2">
      <c r="A273" s="94" t="s">
        <v>316</v>
      </c>
      <c r="B273" s="62">
        <v>2160423.2687399997</v>
      </c>
      <c r="C273" s="62">
        <v>1858863.7012199999</v>
      </c>
      <c r="D273" s="62">
        <v>0</v>
      </c>
      <c r="E273" s="62">
        <v>1858863.7012199999</v>
      </c>
      <c r="F273" s="62">
        <v>126195.58500000001</v>
      </c>
      <c r="G273" s="62">
        <f t="shared" si="88"/>
        <v>1985059.2862199999</v>
      </c>
      <c r="H273" s="62">
        <f t="shared" si="89"/>
        <v>175363.98251999984</v>
      </c>
      <c r="I273" s="62">
        <f t="shared" si="90"/>
        <v>301559.56751999981</v>
      </c>
      <c r="J273" s="58">
        <f t="shared" si="87"/>
        <v>91.882887716615116</v>
      </c>
    </row>
    <row r="274" spans="1:10" s="54" customFormat="1" ht="11.25" customHeight="1" x14ac:dyDescent="0.2">
      <c r="A274" s="94"/>
      <c r="B274" s="84"/>
      <c r="C274" s="84"/>
      <c r="D274" s="84"/>
      <c r="E274" s="84"/>
      <c r="F274" s="84"/>
      <c r="G274" s="84"/>
      <c r="H274" s="84"/>
      <c r="I274" s="84"/>
      <c r="J274" s="58"/>
    </row>
    <row r="275" spans="1:10" s="54" customFormat="1" ht="11.25" customHeight="1" x14ac:dyDescent="0.2">
      <c r="A275" s="55" t="s">
        <v>317</v>
      </c>
      <c r="B275" s="95">
        <f>+B269+B271</f>
        <v>697650990.9553901</v>
      </c>
      <c r="C275" s="95" t="e">
        <f>SUM(#REF!)+C269+C271</f>
        <v>#REF!</v>
      </c>
      <c r="D275" s="95" t="e">
        <f>SUM(#REF!)+D269+D271</f>
        <v>#REF!</v>
      </c>
      <c r="E275" s="95">
        <f>+E269+E271</f>
        <v>620177738.81296992</v>
      </c>
      <c r="F275" s="95">
        <f>+F269+F271</f>
        <v>138288.80059</v>
      </c>
      <c r="G275" s="95">
        <f>+G269+G271</f>
        <v>620316027.61355996</v>
      </c>
      <c r="H275" s="95">
        <f>+H269+H271</f>
        <v>77334963.341830105</v>
      </c>
      <c r="I275" s="95">
        <f>+I269+I271</f>
        <v>77473252.142420068</v>
      </c>
      <c r="J275" s="58">
        <f>G275/B275*100</f>
        <v>88.914949689109648</v>
      </c>
    </row>
    <row r="276" spans="1:10" s="54" customFormat="1" ht="11.25" customHeight="1" x14ac:dyDescent="0.2">
      <c r="A276" s="60"/>
      <c r="B276" s="65"/>
      <c r="C276" s="65"/>
      <c r="D276" s="65"/>
      <c r="E276" s="65"/>
      <c r="F276" s="65"/>
      <c r="G276" s="65"/>
      <c r="H276" s="65"/>
      <c r="I276" s="65"/>
      <c r="J276" s="58"/>
    </row>
    <row r="277" spans="1:10" s="54" customFormat="1" ht="11.25" hidden="1" customHeight="1" x14ac:dyDescent="0.2">
      <c r="A277" s="92" t="s">
        <v>318</v>
      </c>
      <c r="B277" s="67">
        <f t="shared" ref="B277:I277" si="91">+B275+B266</f>
        <v>2876514502.9433703</v>
      </c>
      <c r="C277" s="67" t="e">
        <f t="shared" si="91"/>
        <v>#REF!</v>
      </c>
      <c r="D277" s="67" t="e">
        <f t="shared" si="91"/>
        <v>#REF!</v>
      </c>
      <c r="E277" s="67">
        <f t="shared" si="91"/>
        <v>2306667284.9728694</v>
      </c>
      <c r="F277" s="67">
        <f t="shared" si="91"/>
        <v>30985174.49767001</v>
      </c>
      <c r="G277" s="67">
        <f t="shared" si="91"/>
        <v>2337652459.47054</v>
      </c>
      <c r="H277" s="67">
        <f t="shared" si="91"/>
        <v>538862043.47283018</v>
      </c>
      <c r="I277" s="67">
        <f t="shared" si="91"/>
        <v>569847217.97049999</v>
      </c>
      <c r="J277" s="91">
        <f>G277/B277*100</f>
        <v>81.266840722636928</v>
      </c>
    </row>
    <row r="278" spans="1:10" s="54" customFormat="1" ht="11.25" hidden="1" customHeight="1" x14ac:dyDescent="0.2">
      <c r="A278" s="60"/>
      <c r="B278" s="65"/>
      <c r="C278" s="65"/>
      <c r="D278" s="65"/>
      <c r="E278" s="65"/>
      <c r="F278" s="65"/>
      <c r="G278" s="65"/>
      <c r="H278" s="65"/>
      <c r="I278" s="65"/>
      <c r="J278" s="58"/>
    </row>
    <row r="279" spans="1:10" ht="12.75" thickBot="1" x14ac:dyDescent="0.25">
      <c r="A279" s="96" t="s">
        <v>319</v>
      </c>
      <c r="B279" s="97">
        <f>+B277</f>
        <v>2876514502.9433703</v>
      </c>
      <c r="C279" s="97" t="e">
        <f>+#REF!+C277</f>
        <v>#REF!</v>
      </c>
      <c r="D279" s="97" t="e">
        <f>+#REF!+D277</f>
        <v>#REF!</v>
      </c>
      <c r="E279" s="97">
        <f t="shared" ref="E279:I279" si="92">+E277</f>
        <v>2306667284.9728694</v>
      </c>
      <c r="F279" s="97">
        <f t="shared" si="92"/>
        <v>30985174.49767001</v>
      </c>
      <c r="G279" s="97">
        <f t="shared" si="92"/>
        <v>2337652459.47054</v>
      </c>
      <c r="H279" s="97">
        <f t="shared" si="92"/>
        <v>538862043.47283018</v>
      </c>
      <c r="I279" s="97">
        <f t="shared" si="92"/>
        <v>569847217.97049999</v>
      </c>
      <c r="J279" s="98">
        <f>G279/B279*100</f>
        <v>81.266840722636928</v>
      </c>
    </row>
    <row r="280" spans="1:10" ht="23.25" customHeight="1" thickTop="1" x14ac:dyDescent="0.2">
      <c r="A280" s="100"/>
      <c r="B280" s="100"/>
      <c r="C280" s="100"/>
      <c r="D280" s="100"/>
      <c r="E280" s="100"/>
      <c r="F280" s="100"/>
      <c r="G280" s="100"/>
      <c r="H280" s="100"/>
      <c r="I280" s="101"/>
      <c r="J280" s="100"/>
    </row>
    <row r="281" spans="1:10" ht="21" customHeight="1" x14ac:dyDescent="0.2">
      <c r="A281" s="114" t="s">
        <v>320</v>
      </c>
      <c r="B281" s="114"/>
      <c r="C281" s="114"/>
      <c r="D281" s="114"/>
      <c r="E281" s="114"/>
      <c r="F281" s="114"/>
      <c r="G281" s="114"/>
      <c r="H281" s="114"/>
      <c r="I281" s="114"/>
      <c r="J281" s="114"/>
    </row>
    <row r="282" spans="1:10" ht="12.75" customHeight="1" x14ac:dyDescent="0.2">
      <c r="A282" s="107" t="s">
        <v>321</v>
      </c>
      <c r="B282" s="107"/>
      <c r="C282" s="107"/>
      <c r="D282" s="107"/>
      <c r="E282" s="107"/>
      <c r="F282" s="107"/>
      <c r="G282" s="107"/>
      <c r="H282" s="107"/>
      <c r="I282" s="107"/>
      <c r="J282" s="107"/>
    </row>
    <row r="283" spans="1:10" ht="21.75" customHeight="1" x14ac:dyDescent="0.2">
      <c r="A283" s="115" t="s">
        <v>322</v>
      </c>
      <c r="B283" s="115"/>
      <c r="C283" s="115"/>
      <c r="D283" s="115"/>
      <c r="E283" s="115"/>
      <c r="F283" s="115"/>
      <c r="G283" s="115"/>
      <c r="H283" s="115"/>
      <c r="I283" s="115"/>
      <c r="J283" s="115"/>
    </row>
    <row r="284" spans="1:10" x14ac:dyDescent="0.2">
      <c r="A284" s="107" t="s">
        <v>323</v>
      </c>
      <c r="B284" s="107"/>
      <c r="C284" s="107"/>
      <c r="D284" s="107"/>
      <c r="E284" s="107"/>
      <c r="F284" s="107"/>
      <c r="G284" s="107"/>
      <c r="H284" s="107"/>
      <c r="I284" s="107"/>
      <c r="J284" s="107"/>
    </row>
    <row r="285" spans="1:10" x14ac:dyDescent="0.2">
      <c r="A285" s="107" t="s">
        <v>324</v>
      </c>
      <c r="B285" s="107"/>
      <c r="C285" s="107"/>
      <c r="D285" s="107"/>
      <c r="E285" s="107"/>
      <c r="F285" s="107"/>
      <c r="G285" s="107"/>
      <c r="H285" s="107"/>
      <c r="I285" s="107"/>
      <c r="J285" s="107"/>
    </row>
    <row r="286" spans="1:10" x14ac:dyDescent="0.2">
      <c r="A286" s="107" t="s">
        <v>325</v>
      </c>
      <c r="B286" s="107"/>
      <c r="C286" s="107"/>
      <c r="D286" s="107"/>
      <c r="E286" s="107"/>
      <c r="F286" s="107"/>
      <c r="G286" s="107"/>
      <c r="H286" s="107"/>
      <c r="I286" s="107"/>
      <c r="J286" s="107"/>
    </row>
    <row r="287" spans="1:10" x14ac:dyDescent="0.2">
      <c r="A287" s="108" t="s">
        <v>326</v>
      </c>
      <c r="B287" s="108"/>
      <c r="C287" s="108"/>
      <c r="D287" s="108"/>
      <c r="E287" s="108"/>
      <c r="F287" s="108"/>
      <c r="G287" s="108"/>
      <c r="H287" s="108"/>
      <c r="I287" s="108"/>
      <c r="J287" s="108"/>
    </row>
    <row r="288" spans="1:10" x14ac:dyDescent="0.2">
      <c r="G288" s="54"/>
      <c r="H288" s="54"/>
      <c r="I288" s="102"/>
    </row>
  </sheetData>
  <sheetProtection selectLockedCells="1"/>
  <mergeCells count="14">
    <mergeCell ref="A286:J286"/>
    <mergeCell ref="A287:J287"/>
    <mergeCell ref="E6:G6"/>
    <mergeCell ref="J6:J7"/>
    <mergeCell ref="A281:J281"/>
    <mergeCell ref="A282:J282"/>
    <mergeCell ref="A283:J283"/>
    <mergeCell ref="A284:J284"/>
    <mergeCell ref="A285:J285"/>
    <mergeCell ref="A5:A7"/>
    <mergeCell ref="C5:G5"/>
    <mergeCell ref="B6:B7"/>
    <mergeCell ref="H6:H7"/>
    <mergeCell ref="I6:I7"/>
  </mergeCells>
  <printOptions horizontalCentered="1"/>
  <pageMargins left="0.4" right="0.3" top="0.3" bottom="0.4" header="0.2" footer="0.18"/>
  <pageSetup paperSize="9" scale="75" fitToHeight="0" orientation="portrait"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9"/>
  <sheetViews>
    <sheetView topLeftCell="A40" zoomScaleNormal="100" workbookViewId="0">
      <selection activeCell="A52" sqref="A52:XFD61"/>
    </sheetView>
  </sheetViews>
  <sheetFormatPr defaultRowHeight="12.75" x14ac:dyDescent="0.2"/>
  <cols>
    <col min="1" max="1" width="38.7109375" customWidth="1"/>
    <col min="2" max="2" width="11.5703125" bestFit="1" customWidth="1"/>
    <col min="3" max="3" width="10" bestFit="1" customWidth="1"/>
    <col min="4" max="9" width="10" customWidth="1"/>
    <col min="10" max="10" width="12.5703125" customWidth="1"/>
    <col min="11" max="11" width="13.42578125" customWidth="1"/>
    <col min="12" max="12" width="16.140625" customWidth="1"/>
    <col min="14" max="14" width="9.42578125" bestFit="1" customWidth="1"/>
    <col min="15" max="15" width="10.28515625" bestFit="1" customWidth="1"/>
    <col min="18" max="23" width="11" customWidth="1"/>
  </cols>
  <sheetData>
    <row r="1" spans="1:23" x14ac:dyDescent="0.2">
      <c r="A1" t="s">
        <v>17</v>
      </c>
    </row>
    <row r="2" spans="1:23" x14ac:dyDescent="0.2">
      <c r="A2" t="s">
        <v>0</v>
      </c>
    </row>
    <row r="3" spans="1:23" x14ac:dyDescent="0.2">
      <c r="A3" t="s">
        <v>1</v>
      </c>
      <c r="N3" t="s">
        <v>2</v>
      </c>
    </row>
    <row r="4" spans="1:23" x14ac:dyDescent="0.2">
      <c r="B4" s="1" t="s">
        <v>3</v>
      </c>
      <c r="C4" s="1" t="s">
        <v>4</v>
      </c>
      <c r="D4" s="1" t="s">
        <v>5</v>
      </c>
      <c r="E4" s="1" t="s">
        <v>6</v>
      </c>
      <c r="F4" s="1" t="s">
        <v>9</v>
      </c>
      <c r="G4" s="1" t="s">
        <v>10</v>
      </c>
      <c r="H4" s="1" t="s">
        <v>11</v>
      </c>
      <c r="I4" s="1" t="s">
        <v>13</v>
      </c>
      <c r="J4" s="1" t="s">
        <v>14</v>
      </c>
      <c r="K4" s="1" t="s">
        <v>15</v>
      </c>
      <c r="L4" s="1" t="s">
        <v>16</v>
      </c>
      <c r="N4" s="1" t="s">
        <v>3</v>
      </c>
      <c r="O4" s="1" t="s">
        <v>4</v>
      </c>
      <c r="P4" s="1" t="s">
        <v>5</v>
      </c>
      <c r="Q4" s="1" t="s">
        <v>6</v>
      </c>
      <c r="R4" s="1" t="s">
        <v>9</v>
      </c>
      <c r="S4" s="1" t="s">
        <v>10</v>
      </c>
      <c r="T4" s="1" t="s">
        <v>11</v>
      </c>
      <c r="U4" s="1" t="s">
        <v>13</v>
      </c>
      <c r="V4" s="1" t="s">
        <v>14</v>
      </c>
      <c r="W4" s="1" t="s">
        <v>15</v>
      </c>
    </row>
    <row r="5" spans="1:23" x14ac:dyDescent="0.2">
      <c r="A5" t="s">
        <v>7</v>
      </c>
      <c r="B5" s="2">
        <v>405412.64899999998</v>
      </c>
      <c r="C5" s="2">
        <v>102062.54300000001</v>
      </c>
      <c r="D5" s="2">
        <v>110753.783</v>
      </c>
      <c r="E5" s="2">
        <v>647825.13</v>
      </c>
      <c r="F5" s="2">
        <v>47140.567999999999</v>
      </c>
      <c r="G5" s="2">
        <v>73225.115999999995</v>
      </c>
      <c r="H5" s="2">
        <v>647013.21900000004</v>
      </c>
      <c r="I5" s="2">
        <v>82854.063999999998</v>
      </c>
      <c r="J5" s="2">
        <v>32758.460999999999</v>
      </c>
      <c r="K5" s="2">
        <v>727468.96499999997</v>
      </c>
      <c r="L5" s="2">
        <f>SUM(B5:K5)</f>
        <v>2876514.4979999997</v>
      </c>
      <c r="M5" s="2"/>
      <c r="N5" s="2">
        <f>B5</f>
        <v>405412.64899999998</v>
      </c>
      <c r="O5" s="2">
        <f t="shared" ref="O5:W6" si="0">+N5+C5</f>
        <v>507475.19199999998</v>
      </c>
      <c r="P5" s="2">
        <f t="shared" si="0"/>
        <v>618228.97499999998</v>
      </c>
      <c r="Q5" s="2">
        <f t="shared" si="0"/>
        <v>1266054.105</v>
      </c>
      <c r="R5" s="2">
        <f t="shared" si="0"/>
        <v>1313194.673</v>
      </c>
      <c r="S5" s="2">
        <f t="shared" si="0"/>
        <v>1386419.7889999999</v>
      </c>
      <c r="T5" s="2">
        <f t="shared" si="0"/>
        <v>2033433.0079999999</v>
      </c>
      <c r="U5" s="2">
        <f t="shared" si="0"/>
        <v>2116287.0719999997</v>
      </c>
      <c r="V5" s="2">
        <f t="shared" si="0"/>
        <v>2149045.5329999998</v>
      </c>
      <c r="W5" s="2">
        <f t="shared" si="0"/>
        <v>2876514.4979999997</v>
      </c>
    </row>
    <row r="6" spans="1:23" x14ac:dyDescent="0.2">
      <c r="A6" t="s">
        <v>8</v>
      </c>
      <c r="B6" s="2">
        <v>132068.245</v>
      </c>
      <c r="C6" s="2">
        <v>192025.54800000001</v>
      </c>
      <c r="D6" s="2">
        <v>282231.93800000002</v>
      </c>
      <c r="E6" s="2">
        <v>222143.948</v>
      </c>
      <c r="F6" s="2">
        <v>256871.58799999999</v>
      </c>
      <c r="G6" s="2">
        <v>260527.95699999999</v>
      </c>
      <c r="H6" s="2">
        <v>247872.989</v>
      </c>
      <c r="I6" s="2">
        <v>217712.435</v>
      </c>
      <c r="J6" s="2">
        <v>271255.82299999997</v>
      </c>
      <c r="K6" s="2">
        <v>254941.984</v>
      </c>
      <c r="L6" s="2">
        <f>SUM(B6:K6)</f>
        <v>2337652.4550000001</v>
      </c>
      <c r="M6" s="2"/>
      <c r="N6" s="2">
        <f>B6</f>
        <v>132068.245</v>
      </c>
      <c r="O6" s="2">
        <f t="shared" si="0"/>
        <v>324093.79300000001</v>
      </c>
      <c r="P6" s="2">
        <f t="shared" si="0"/>
        <v>606325.73100000003</v>
      </c>
      <c r="Q6" s="2">
        <f t="shared" si="0"/>
        <v>828469.679</v>
      </c>
      <c r="R6" s="2">
        <f t="shared" si="0"/>
        <v>1085341.267</v>
      </c>
      <c r="S6" s="2">
        <f t="shared" si="0"/>
        <v>1345869.2239999999</v>
      </c>
      <c r="T6" s="2">
        <f t="shared" si="0"/>
        <v>1593742.213</v>
      </c>
      <c r="U6" s="2">
        <f t="shared" si="0"/>
        <v>1811454.648</v>
      </c>
      <c r="V6" s="2">
        <f t="shared" si="0"/>
        <v>2082710.4709999999</v>
      </c>
      <c r="W6" s="2">
        <f t="shared" si="0"/>
        <v>2337652.4550000001</v>
      </c>
    </row>
    <row r="7" spans="1:23" x14ac:dyDescent="0.2">
      <c r="A7" t="s">
        <v>12</v>
      </c>
      <c r="B7" s="4">
        <f t="shared" ref="B7:K7" si="1">N7</f>
        <v>32.576251709403373</v>
      </c>
      <c r="C7" s="4">
        <f t="shared" si="1"/>
        <v>63.863967758250539</v>
      </c>
      <c r="D7" s="4">
        <f t="shared" si="1"/>
        <v>98.074622109065672</v>
      </c>
      <c r="E7" s="4">
        <f t="shared" si="1"/>
        <v>65.437146463815623</v>
      </c>
      <c r="F7" s="4">
        <f t="shared" si="1"/>
        <v>82.648923980214775</v>
      </c>
      <c r="G7" s="4">
        <f t="shared" si="1"/>
        <v>97.075159679504551</v>
      </c>
      <c r="H7" s="4">
        <f t="shared" si="1"/>
        <v>78.376922511331642</v>
      </c>
      <c r="I7" s="4">
        <f t="shared" si="1"/>
        <v>85.595884980201802</v>
      </c>
      <c r="J7" s="4">
        <f t="shared" si="1"/>
        <v>96.913277965432485</v>
      </c>
      <c r="K7" s="4">
        <f t="shared" si="1"/>
        <v>81.266840706881098</v>
      </c>
      <c r="L7" s="4"/>
      <c r="M7" s="3"/>
      <c r="N7" s="3">
        <f t="shared" ref="N7:T7" si="2">+N6/N5*100</f>
        <v>32.576251709403373</v>
      </c>
      <c r="O7" s="3">
        <f t="shared" si="2"/>
        <v>63.863967758250539</v>
      </c>
      <c r="P7" s="3">
        <f t="shared" si="2"/>
        <v>98.074622109065672</v>
      </c>
      <c r="Q7" s="3">
        <f t="shared" si="2"/>
        <v>65.437146463815623</v>
      </c>
      <c r="R7" s="3">
        <f t="shared" si="2"/>
        <v>82.648923980214775</v>
      </c>
      <c r="S7" s="3">
        <f t="shared" si="2"/>
        <v>97.075159679504551</v>
      </c>
      <c r="T7" s="3">
        <f t="shared" si="2"/>
        <v>78.376922511331642</v>
      </c>
      <c r="U7" s="3">
        <f>+U6/U5*100</f>
        <v>85.595884980201802</v>
      </c>
      <c r="V7" s="3">
        <f>+V6/V5*100</f>
        <v>96.913277965432485</v>
      </c>
      <c r="W7" s="3">
        <f>+W6/W5*100</f>
        <v>81.266840706881098</v>
      </c>
    </row>
    <row r="19" spans="17:17" x14ac:dyDescent="0.2">
      <c r="Q19" s="2"/>
    </row>
  </sheetData>
  <phoneticPr fontId="20" type="noConversion"/>
  <printOptions horizontalCentered="1"/>
  <pageMargins left="0.25" right="0.25" top="0.87" bottom="0.47" header="0.5" footer="0.5"/>
  <pageSetup paperSize="9" scale="80"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Department</vt:lpstr>
      <vt:lpstr>Agency</vt:lpstr>
      <vt:lpstr>Graph</vt:lpstr>
      <vt:lpstr>Agency!Print_Area</vt:lpstr>
      <vt:lpstr>Department!Print_Area</vt:lpstr>
      <vt:lpstr>Graph!Print_Area</vt:lpstr>
      <vt:lpstr>Agency!Print_Titles</vt:lpstr>
    </vt:vector>
  </TitlesOfParts>
  <Company>ICTSS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mmarasigan</dc:creator>
  <cp:lastModifiedBy>Mary Joyce Marasigan</cp:lastModifiedBy>
  <cp:lastPrinted>2018-11-13T03:27:41Z</cp:lastPrinted>
  <dcterms:created xsi:type="dcterms:W3CDTF">2014-06-18T02:22:11Z</dcterms:created>
  <dcterms:modified xsi:type="dcterms:W3CDTF">2018-11-13T07:56:44Z</dcterms:modified>
</cp:coreProperties>
</file>