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8\WEBSITE\For website\WEBSITE - As of November 2018\"/>
    </mc:Choice>
  </mc:AlternateContent>
  <bookViews>
    <workbookView xWindow="240" yWindow="75" windowWidth="20955" windowHeight="10740" activeTab="1"/>
  </bookViews>
  <sheets>
    <sheet name="By Department" sheetId="12" r:id="rId1"/>
    <sheet name="By Agency" sheetId="13" r:id="rId2"/>
    <sheet name="Graph" sheetId="6" r:id="rId3"/>
  </sheets>
  <externalReferences>
    <externalReference r:id="rId4"/>
  </externalReferences>
  <definedNames>
    <definedName name="_xlnm.Print_Area" localSheetId="1">'By Agency'!$A$1:$H$328</definedName>
    <definedName name="_xlnm.Print_Area" localSheetId="0">'By Department'!$A$1:$X$67</definedName>
    <definedName name="_xlnm.Print_Area" localSheetId="2">Graph!$A$9:$P$48</definedName>
    <definedName name="_xlnm.Print_Titles" localSheetId="1">'By Agency'!$1:$8</definedName>
    <definedName name="Z_149BABA1_3CBB_4AB5_8307_CDFFE2416884_.wvu.PrintArea" localSheetId="1" hidden="1">'By Agency'!$A$1:$F$326</definedName>
    <definedName name="Z_149BABA1_3CBB_4AB5_8307_CDFFE2416884_.wvu.PrintTitles" localSheetId="1" hidden="1">'By Agency'!$1:$8</definedName>
    <definedName name="Z_149BABA1_3CBB_4AB5_8307_CDFFE2416884_.wvu.Rows" localSheetId="1" hidden="1">'By Agency'!$130:$130,'By Agency'!$272:$275,'By Agency'!$278:$300,'By Agency'!$303:$316</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Agency'!$A$1:$H$327</definedName>
    <definedName name="Z_63CE5467_86C0_4816_A6C7_6C3632652BD9_.wvu.PrintTitles" localSheetId="1" hidden="1">'By Agency'!$1:$8</definedName>
    <definedName name="Z_63CE5467_86C0_4816_A6C7_6C3632652BD9_.wvu.Rows" localSheetId="1" hidden="1">'By Agency'!$131:$131,'By Agency'!$272:$276,'By Agency'!$278:$300,'By Agency'!$303:$317</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PrintArea" localSheetId="1" hidden="1">'By Agency'!$A$1:$F$326</definedName>
    <definedName name="Z_E72949E6_F470_4685_A8B8_FC40C2B684D5_.wvu.PrintTitles" localSheetId="1" hidden="1">'By Agency'!$1:$8</definedName>
    <definedName name="Z_E72949E6_F470_4685_A8B8_FC40C2B684D5_.wvu.Rows" localSheetId="1" hidden="1">'By Agency'!$130:$130,'By Agency'!$272:$275,'By Agency'!$278:$300,'By Agency'!$303:$316</definedName>
  </definedNames>
  <calcPr calcId="152511"/>
</workbook>
</file>

<file path=xl/calcChain.xml><?xml version="1.0" encoding="utf-8"?>
<calcChain xmlns="http://schemas.openxmlformats.org/spreadsheetml/2006/main">
  <c r="C124" i="13" l="1"/>
  <c r="D317" i="13"/>
  <c r="B317" i="13"/>
  <c r="G315" i="13"/>
  <c r="G313" i="13"/>
  <c r="G311" i="13"/>
  <c r="G309" i="13"/>
  <c r="G299" i="13"/>
  <c r="G293" i="13"/>
  <c r="G289" i="13"/>
  <c r="E285" i="13"/>
  <c r="G285" i="13"/>
  <c r="G281" i="13"/>
  <c r="G275" i="13"/>
  <c r="E275" i="13"/>
  <c r="G273" i="13"/>
  <c r="E273" i="13"/>
  <c r="E272" i="13"/>
  <c r="D302" i="13"/>
  <c r="E264" i="13"/>
  <c r="H264" i="13" s="1"/>
  <c r="E260" i="13"/>
  <c r="H260" i="13" s="1"/>
  <c r="E258" i="13"/>
  <c r="H258" i="13" s="1"/>
  <c r="E256" i="13"/>
  <c r="H256" i="13" s="1"/>
  <c r="D254" i="13"/>
  <c r="B254" i="13"/>
  <c r="E252" i="13"/>
  <c r="H252" i="13" s="1"/>
  <c r="E251" i="13"/>
  <c r="H251" i="13" s="1"/>
  <c r="E250" i="13"/>
  <c r="H250" i="13" s="1"/>
  <c r="E249" i="13"/>
  <c r="H249" i="13" s="1"/>
  <c r="D247" i="13"/>
  <c r="B247" i="13"/>
  <c r="E245" i="13"/>
  <c r="H245" i="13" s="1"/>
  <c r="E243" i="13"/>
  <c r="H243" i="13" s="1"/>
  <c r="E241" i="13"/>
  <c r="H241" i="13" s="1"/>
  <c r="E240" i="13"/>
  <c r="H240" i="13" s="1"/>
  <c r="E239" i="13"/>
  <c r="H239" i="13" s="1"/>
  <c r="E238" i="13"/>
  <c r="H238" i="13" s="1"/>
  <c r="E237" i="13"/>
  <c r="H237" i="13" s="1"/>
  <c r="E236" i="13"/>
  <c r="H236" i="13" s="1"/>
  <c r="E235" i="13"/>
  <c r="H235" i="13" s="1"/>
  <c r="E233" i="13"/>
  <c r="H233" i="13" s="1"/>
  <c r="E231" i="13"/>
  <c r="H231" i="13" s="1"/>
  <c r="E229" i="13"/>
  <c r="H229" i="13" s="1"/>
  <c r="E227" i="13"/>
  <c r="H227" i="13" s="1"/>
  <c r="E225" i="13"/>
  <c r="H225" i="13" s="1"/>
  <c r="E223" i="13"/>
  <c r="H223" i="13" s="1"/>
  <c r="D220" i="13"/>
  <c r="D202" i="13" s="1"/>
  <c r="E219" i="13"/>
  <c r="H219" i="13" s="1"/>
  <c r="E217" i="13"/>
  <c r="H217" i="13" s="1"/>
  <c r="E215" i="13"/>
  <c r="H215" i="13" s="1"/>
  <c r="E213" i="13"/>
  <c r="H213" i="13" s="1"/>
  <c r="E211" i="13"/>
  <c r="H211" i="13" s="1"/>
  <c r="E210" i="13"/>
  <c r="H210" i="13" s="1"/>
  <c r="G210" i="13"/>
  <c r="E209" i="13"/>
  <c r="H209" i="13" s="1"/>
  <c r="E208" i="13"/>
  <c r="H208" i="13" s="1"/>
  <c r="G208" i="13"/>
  <c r="E207" i="13"/>
  <c r="H207" i="13" s="1"/>
  <c r="E206" i="13"/>
  <c r="H206" i="13" s="1"/>
  <c r="G206" i="13"/>
  <c r="E205" i="13"/>
  <c r="H205" i="13" s="1"/>
  <c r="E204" i="13"/>
  <c r="H204" i="13" s="1"/>
  <c r="G204" i="13"/>
  <c r="E200" i="13"/>
  <c r="H200" i="13" s="1"/>
  <c r="E199" i="13"/>
  <c r="H199" i="13" s="1"/>
  <c r="E198" i="13"/>
  <c r="H198" i="13" s="1"/>
  <c r="E197" i="13"/>
  <c r="H197" i="13" s="1"/>
  <c r="E196" i="13"/>
  <c r="H196" i="13" s="1"/>
  <c r="E195" i="13"/>
  <c r="H195" i="13" s="1"/>
  <c r="D193" i="13"/>
  <c r="B193" i="13"/>
  <c r="E191" i="13"/>
  <c r="H191" i="13" s="1"/>
  <c r="E190" i="13"/>
  <c r="H190" i="13" s="1"/>
  <c r="E189" i="13"/>
  <c r="H189" i="13" s="1"/>
  <c r="E188" i="13"/>
  <c r="H188" i="13" s="1"/>
  <c r="E187" i="13"/>
  <c r="H187" i="13" s="1"/>
  <c r="D185" i="13"/>
  <c r="B185" i="13"/>
  <c r="E183" i="13"/>
  <c r="H183" i="13" s="1"/>
  <c r="E182" i="13"/>
  <c r="H182" i="13" s="1"/>
  <c r="E181" i="13"/>
  <c r="H181" i="13" s="1"/>
  <c r="E180" i="13"/>
  <c r="H180" i="13" s="1"/>
  <c r="E179" i="13"/>
  <c r="H179" i="13" s="1"/>
  <c r="E178" i="13"/>
  <c r="H178" i="13" s="1"/>
  <c r="D176" i="13"/>
  <c r="B176" i="13"/>
  <c r="E174" i="13"/>
  <c r="H174" i="13" s="1"/>
  <c r="E173" i="13"/>
  <c r="H173" i="13" s="1"/>
  <c r="E172" i="13"/>
  <c r="H172" i="13" s="1"/>
  <c r="D169" i="13"/>
  <c r="E167" i="13"/>
  <c r="H167" i="13" s="1"/>
  <c r="D164" i="13"/>
  <c r="E162" i="13"/>
  <c r="H162" i="13" s="1"/>
  <c r="E160" i="13"/>
  <c r="H160" i="13" s="1"/>
  <c r="D157" i="13"/>
  <c r="E155" i="13"/>
  <c r="H155" i="13" s="1"/>
  <c r="E153" i="13"/>
  <c r="H153" i="13" s="1"/>
  <c r="E151" i="13"/>
  <c r="H151" i="13" s="1"/>
  <c r="E149" i="13"/>
  <c r="H149" i="13" s="1"/>
  <c r="E147" i="13"/>
  <c r="H147" i="13" s="1"/>
  <c r="E145" i="13"/>
  <c r="H145" i="13" s="1"/>
  <c r="E143" i="13"/>
  <c r="H143" i="13" s="1"/>
  <c r="E142" i="13"/>
  <c r="H142" i="13" s="1"/>
  <c r="G142" i="13"/>
  <c r="E141" i="13"/>
  <c r="H141" i="13" s="1"/>
  <c r="E140" i="13"/>
  <c r="H140" i="13" s="1"/>
  <c r="G140" i="13"/>
  <c r="E139" i="13"/>
  <c r="H139" i="13" s="1"/>
  <c r="E138" i="13"/>
  <c r="H138" i="13" s="1"/>
  <c r="G138" i="13"/>
  <c r="D136" i="13"/>
  <c r="B136" i="13"/>
  <c r="E134" i="13"/>
  <c r="H134" i="13" s="1"/>
  <c r="G132" i="13"/>
  <c r="G131" i="13" s="1"/>
  <c r="E130" i="13"/>
  <c r="H130" i="13" s="1"/>
  <c r="G130" i="13"/>
  <c r="E129" i="13"/>
  <c r="H129" i="13" s="1"/>
  <c r="G128" i="13"/>
  <c r="D127" i="13"/>
  <c r="B127" i="13"/>
  <c r="E126" i="13"/>
  <c r="H126" i="13" s="1"/>
  <c r="G126" i="13"/>
  <c r="E125" i="13"/>
  <c r="H125" i="13" s="1"/>
  <c r="D124" i="13"/>
  <c r="B124" i="13"/>
  <c r="B119" i="13" s="1"/>
  <c r="B118" i="13" s="1"/>
  <c r="E123" i="13"/>
  <c r="H123" i="13" s="1"/>
  <c r="F123" i="13"/>
  <c r="E122" i="13"/>
  <c r="H122" i="13" s="1"/>
  <c r="G122" i="13"/>
  <c r="E121" i="13"/>
  <c r="H121" i="13" s="1"/>
  <c r="F121" i="13"/>
  <c r="G120" i="13"/>
  <c r="D119" i="13"/>
  <c r="D118" i="13" s="1"/>
  <c r="E116" i="13"/>
  <c r="H116" i="13" s="1"/>
  <c r="E115" i="13"/>
  <c r="H115" i="13" s="1"/>
  <c r="G115" i="13"/>
  <c r="E114" i="13"/>
  <c r="H114" i="13" s="1"/>
  <c r="E113" i="13"/>
  <c r="H113" i="13" s="1"/>
  <c r="E112" i="13"/>
  <c r="H112" i="13" s="1"/>
  <c r="E111" i="13"/>
  <c r="H111" i="13" s="1"/>
  <c r="E110" i="13"/>
  <c r="H110" i="13" s="1"/>
  <c r="E109" i="13"/>
  <c r="H109" i="13" s="1"/>
  <c r="D107" i="13"/>
  <c r="B107" i="13"/>
  <c r="E105" i="13"/>
  <c r="H105" i="13" s="1"/>
  <c r="E104" i="13"/>
  <c r="H104" i="13" s="1"/>
  <c r="E103" i="13"/>
  <c r="H103" i="13" s="1"/>
  <c r="E102" i="13"/>
  <c r="H102" i="13" s="1"/>
  <c r="E101" i="13"/>
  <c r="H101" i="13" s="1"/>
  <c r="G101" i="13"/>
  <c r="E99" i="13"/>
  <c r="H99" i="13" s="1"/>
  <c r="G99" i="13"/>
  <c r="E97" i="13"/>
  <c r="H97" i="13" s="1"/>
  <c r="G97" i="13"/>
  <c r="D95" i="13"/>
  <c r="B95" i="13"/>
  <c r="E93" i="13"/>
  <c r="H93" i="13" s="1"/>
  <c r="E92" i="13"/>
  <c r="H92" i="13" s="1"/>
  <c r="G92" i="13"/>
  <c r="E91" i="13"/>
  <c r="H91" i="13" s="1"/>
  <c r="E90" i="13"/>
  <c r="H90" i="13" s="1"/>
  <c r="G90" i="13"/>
  <c r="E89" i="13"/>
  <c r="H89" i="13" s="1"/>
  <c r="E88" i="13"/>
  <c r="H88" i="13" s="1"/>
  <c r="G88" i="13"/>
  <c r="D86" i="13"/>
  <c r="B86" i="13"/>
  <c r="E84" i="13"/>
  <c r="H84" i="13" s="1"/>
  <c r="E83" i="13"/>
  <c r="H83" i="13" s="1"/>
  <c r="G83" i="13"/>
  <c r="E82" i="13"/>
  <c r="G82" i="13"/>
  <c r="D80" i="13"/>
  <c r="B80" i="13"/>
  <c r="E78" i="13"/>
  <c r="H78" i="13" s="1"/>
  <c r="E77" i="13"/>
  <c r="H77" i="13" s="1"/>
  <c r="G77" i="13"/>
  <c r="D75" i="13"/>
  <c r="B75" i="13"/>
  <c r="E73" i="13"/>
  <c r="H73" i="13" s="1"/>
  <c r="E72" i="13"/>
  <c r="H72" i="13" s="1"/>
  <c r="G72" i="13"/>
  <c r="E71" i="13"/>
  <c r="H71" i="13" s="1"/>
  <c r="D69" i="13"/>
  <c r="B69" i="13"/>
  <c r="E67" i="13"/>
  <c r="H67" i="13" s="1"/>
  <c r="E66" i="13"/>
  <c r="H66" i="13" s="1"/>
  <c r="E65" i="13"/>
  <c r="H65" i="13" s="1"/>
  <c r="E64" i="13"/>
  <c r="H64" i="13" s="1"/>
  <c r="E63" i="13"/>
  <c r="H63" i="13" s="1"/>
  <c r="E62" i="13"/>
  <c r="H62" i="13" s="1"/>
  <c r="E61" i="13"/>
  <c r="H61" i="13" s="1"/>
  <c r="E60" i="13"/>
  <c r="H60" i="13" s="1"/>
  <c r="E59" i="13"/>
  <c r="H59" i="13" s="1"/>
  <c r="D57" i="13"/>
  <c r="B57" i="13"/>
  <c r="E55" i="13"/>
  <c r="H55" i="13" s="1"/>
  <c r="E54" i="13"/>
  <c r="H54" i="13" s="1"/>
  <c r="E53" i="13"/>
  <c r="H53" i="13" s="1"/>
  <c r="E52" i="13"/>
  <c r="H52" i="13" s="1"/>
  <c r="E51" i="13"/>
  <c r="H51" i="13" s="1"/>
  <c r="D49" i="13"/>
  <c r="B49" i="13"/>
  <c r="E47" i="13"/>
  <c r="H47" i="13" s="1"/>
  <c r="E45" i="13"/>
  <c r="H45" i="13" s="1"/>
  <c r="E43" i="13"/>
  <c r="H43" i="13" s="1"/>
  <c r="E42" i="13"/>
  <c r="H42" i="13" s="1"/>
  <c r="E41" i="13"/>
  <c r="H41" i="13" s="1"/>
  <c r="E40" i="13"/>
  <c r="H40" i="13" s="1"/>
  <c r="E39" i="13"/>
  <c r="H39" i="13" s="1"/>
  <c r="D37" i="13"/>
  <c r="B37" i="13"/>
  <c r="E35" i="13"/>
  <c r="H35" i="13" s="1"/>
  <c r="D33" i="13"/>
  <c r="B33" i="13"/>
  <c r="E31" i="13"/>
  <c r="H31" i="13" s="1"/>
  <c r="E30" i="13"/>
  <c r="H30" i="13" s="1"/>
  <c r="E29" i="13"/>
  <c r="H29" i="13" s="1"/>
  <c r="E28" i="13"/>
  <c r="H28" i="13" s="1"/>
  <c r="E27" i="13"/>
  <c r="H27" i="13" s="1"/>
  <c r="E26" i="13"/>
  <c r="H26" i="13" s="1"/>
  <c r="E25" i="13"/>
  <c r="H25" i="13" s="1"/>
  <c r="D23" i="13"/>
  <c r="B23" i="13"/>
  <c r="E21" i="13"/>
  <c r="H21" i="13" s="1"/>
  <c r="E19" i="13"/>
  <c r="H19" i="13" s="1"/>
  <c r="E17" i="13"/>
  <c r="H17" i="13" s="1"/>
  <c r="E15" i="13"/>
  <c r="H15" i="13" s="1"/>
  <c r="E14" i="13"/>
  <c r="H14" i="13" s="1"/>
  <c r="E13" i="13"/>
  <c r="H13" i="13" s="1"/>
  <c r="E12" i="13"/>
  <c r="H12" i="13" s="1"/>
  <c r="D10" i="13"/>
  <c r="B10" i="13"/>
  <c r="E309" i="13" l="1"/>
  <c r="H309" i="13" s="1"/>
  <c r="F73" i="13"/>
  <c r="F167" i="13"/>
  <c r="E293" i="13"/>
  <c r="H293" i="13" s="1"/>
  <c r="E313" i="13"/>
  <c r="F313" i="13" s="1"/>
  <c r="F84" i="13"/>
  <c r="F134" i="13"/>
  <c r="F205" i="13"/>
  <c r="F207" i="13"/>
  <c r="F209" i="13"/>
  <c r="F211" i="13"/>
  <c r="F213" i="13"/>
  <c r="F215" i="13"/>
  <c r="F217" i="13"/>
  <c r="F219" i="13"/>
  <c r="E281" i="13"/>
  <c r="F281" i="13" s="1"/>
  <c r="E289" i="13"/>
  <c r="H289" i="13" s="1"/>
  <c r="E299" i="13"/>
  <c r="F299" i="13" s="1"/>
  <c r="E311" i="13"/>
  <c r="F311" i="13" s="1"/>
  <c r="E315" i="13"/>
  <c r="F315" i="13" s="1"/>
  <c r="E124" i="13"/>
  <c r="H124" i="13" s="1"/>
  <c r="F139" i="13"/>
  <c r="F141" i="13"/>
  <c r="F143" i="13"/>
  <c r="F145" i="13"/>
  <c r="F147" i="13"/>
  <c r="F149" i="13"/>
  <c r="F151" i="13"/>
  <c r="F153" i="13"/>
  <c r="F155" i="13"/>
  <c r="F129" i="13"/>
  <c r="G124" i="13"/>
  <c r="F125" i="13"/>
  <c r="F116" i="13"/>
  <c r="F89" i="13"/>
  <c r="F91" i="13"/>
  <c r="F93" i="13"/>
  <c r="F78" i="13"/>
  <c r="D266" i="13"/>
  <c r="D304" i="13" s="1"/>
  <c r="D319" i="13" s="1"/>
  <c r="C23" i="13"/>
  <c r="E24" i="13"/>
  <c r="F24" i="13" s="1"/>
  <c r="E34" i="13"/>
  <c r="F34" i="13" s="1"/>
  <c r="C33" i="13"/>
  <c r="C37" i="13"/>
  <c r="E38" i="13"/>
  <c r="F38" i="13" s="1"/>
  <c r="E50" i="13"/>
  <c r="F50" i="13" s="1"/>
  <c r="C49" i="13"/>
  <c r="C57" i="13"/>
  <c r="E58" i="13"/>
  <c r="F58" i="13" s="1"/>
  <c r="E70" i="13"/>
  <c r="F70" i="13" s="1"/>
  <c r="C69" i="13"/>
  <c r="C75" i="13"/>
  <c r="E76" i="13"/>
  <c r="C80" i="13"/>
  <c r="E81" i="13"/>
  <c r="F81" i="13" s="1"/>
  <c r="C86" i="13"/>
  <c r="E87" i="13"/>
  <c r="F87" i="13" s="1"/>
  <c r="C95" i="13"/>
  <c r="E96" i="13"/>
  <c r="F96" i="13" s="1"/>
  <c r="G98" i="13"/>
  <c r="E98" i="13"/>
  <c r="H98" i="13" s="1"/>
  <c r="G100" i="13"/>
  <c r="E100" i="13"/>
  <c r="H100" i="13" s="1"/>
  <c r="E11" i="13"/>
  <c r="F11" i="13" s="1"/>
  <c r="C10" i="13"/>
  <c r="G11" i="13"/>
  <c r="F12" i="13"/>
  <c r="G13" i="13"/>
  <c r="F14" i="13"/>
  <c r="G15" i="13"/>
  <c r="F17" i="13"/>
  <c r="G19" i="13"/>
  <c r="F21" i="13"/>
  <c r="G25" i="13"/>
  <c r="F26" i="13"/>
  <c r="G27" i="13"/>
  <c r="F28" i="13"/>
  <c r="G29" i="13"/>
  <c r="F30" i="13"/>
  <c r="G31" i="13"/>
  <c r="G34" i="13"/>
  <c r="F35" i="13"/>
  <c r="G39" i="13"/>
  <c r="F40" i="13"/>
  <c r="G41" i="13"/>
  <c r="F42" i="13"/>
  <c r="G43" i="13"/>
  <c r="F45" i="13"/>
  <c r="G47" i="13"/>
  <c r="G50" i="13"/>
  <c r="F51" i="13"/>
  <c r="G52" i="13"/>
  <c r="F53" i="13"/>
  <c r="G54" i="13"/>
  <c r="F55" i="13"/>
  <c r="G59" i="13"/>
  <c r="F60" i="13"/>
  <c r="G61" i="13"/>
  <c r="F62" i="13"/>
  <c r="G63" i="13"/>
  <c r="F64" i="13"/>
  <c r="G65" i="13"/>
  <c r="F66" i="13"/>
  <c r="G67" i="13"/>
  <c r="G70" i="13"/>
  <c r="F71" i="13"/>
  <c r="F76" i="13"/>
  <c r="G12" i="13"/>
  <c r="F13" i="13"/>
  <c r="G14" i="13"/>
  <c r="F15" i="13"/>
  <c r="G17" i="13"/>
  <c r="F19" i="13"/>
  <c r="G21" i="13"/>
  <c r="G24" i="13"/>
  <c r="F25" i="13"/>
  <c r="G26" i="13"/>
  <c r="F27" i="13"/>
  <c r="G28" i="13"/>
  <c r="F29" i="13"/>
  <c r="G30" i="13"/>
  <c r="F31" i="13"/>
  <c r="G35" i="13"/>
  <c r="G38" i="13"/>
  <c r="F39" i="13"/>
  <c r="G40" i="13"/>
  <c r="F41" i="13"/>
  <c r="G42" i="13"/>
  <c r="F43" i="13"/>
  <c r="G45" i="13"/>
  <c r="F47" i="13"/>
  <c r="G51" i="13"/>
  <c r="F52" i="13"/>
  <c r="G53" i="13"/>
  <c r="F54" i="13"/>
  <c r="G55" i="13"/>
  <c r="G58" i="13"/>
  <c r="F59" i="13"/>
  <c r="G60" i="13"/>
  <c r="F61" i="13"/>
  <c r="G62" i="13"/>
  <c r="F63" i="13"/>
  <c r="G64" i="13"/>
  <c r="F65" i="13"/>
  <c r="G66" i="13"/>
  <c r="F67" i="13"/>
  <c r="G71" i="13"/>
  <c r="F72" i="13"/>
  <c r="G73" i="13"/>
  <c r="G76" i="13"/>
  <c r="F77" i="13"/>
  <c r="G78" i="13"/>
  <c r="G81" i="13"/>
  <c r="F82" i="13"/>
  <c r="F83" i="13"/>
  <c r="G84" i="13"/>
  <c r="G87" i="13"/>
  <c r="F88" i="13"/>
  <c r="G89" i="13"/>
  <c r="F90" i="13"/>
  <c r="G91" i="13"/>
  <c r="F92" i="13"/>
  <c r="G93" i="13"/>
  <c r="G96" i="13"/>
  <c r="F97" i="13"/>
  <c r="F99" i="13"/>
  <c r="F101" i="13"/>
  <c r="C107" i="13"/>
  <c r="E108" i="13"/>
  <c r="F108" i="13" s="1"/>
  <c r="E120" i="13"/>
  <c r="F120" i="13" s="1"/>
  <c r="C119" i="13"/>
  <c r="E128" i="13"/>
  <c r="F128" i="13" s="1"/>
  <c r="E132" i="13"/>
  <c r="C127" i="13"/>
  <c r="C136" i="13"/>
  <c r="E137" i="13"/>
  <c r="F137" i="13" s="1"/>
  <c r="G144" i="13"/>
  <c r="E144" i="13"/>
  <c r="H144" i="13" s="1"/>
  <c r="G146" i="13"/>
  <c r="E146" i="13"/>
  <c r="H146" i="13" s="1"/>
  <c r="G148" i="13"/>
  <c r="E148" i="13"/>
  <c r="H148" i="13" s="1"/>
  <c r="G150" i="13"/>
  <c r="E150" i="13"/>
  <c r="H150" i="13" s="1"/>
  <c r="G152" i="13"/>
  <c r="E152" i="13"/>
  <c r="H152" i="13" s="1"/>
  <c r="G154" i="13"/>
  <c r="E154" i="13"/>
  <c r="H154" i="13" s="1"/>
  <c r="F160" i="13"/>
  <c r="F162" i="13"/>
  <c r="C164" i="13"/>
  <c r="E165" i="13"/>
  <c r="F165" i="13" s="1"/>
  <c r="G166" i="13"/>
  <c r="E166" i="13"/>
  <c r="H166" i="13" s="1"/>
  <c r="F172" i="13"/>
  <c r="G102" i="13"/>
  <c r="F103" i="13"/>
  <c r="G104" i="13"/>
  <c r="F105" i="13"/>
  <c r="G109" i="13"/>
  <c r="F110" i="13"/>
  <c r="G111" i="13"/>
  <c r="F112" i="13"/>
  <c r="G113" i="13"/>
  <c r="F114" i="13"/>
  <c r="F148" i="13"/>
  <c r="C157" i="13"/>
  <c r="E158" i="13"/>
  <c r="G159" i="13"/>
  <c r="E159" i="13"/>
  <c r="H159" i="13" s="1"/>
  <c r="G161" i="13"/>
  <c r="E161" i="13"/>
  <c r="H161" i="13" s="1"/>
  <c r="C169" i="13"/>
  <c r="E170" i="13"/>
  <c r="F170" i="13" s="1"/>
  <c r="G171" i="13"/>
  <c r="E171" i="13"/>
  <c r="H171" i="13" s="1"/>
  <c r="F102" i="13"/>
  <c r="G103" i="13"/>
  <c r="F104" i="13"/>
  <c r="G105" i="13"/>
  <c r="G108" i="13"/>
  <c r="F109" i="13"/>
  <c r="G110" i="13"/>
  <c r="F111" i="13"/>
  <c r="G112" i="13"/>
  <c r="F113" i="13"/>
  <c r="G114" i="13"/>
  <c r="F115" i="13"/>
  <c r="G116" i="13"/>
  <c r="G121" i="13"/>
  <c r="F122" i="13"/>
  <c r="G123" i="13"/>
  <c r="G125" i="13"/>
  <c r="F126" i="13"/>
  <c r="G129" i="13"/>
  <c r="G127" i="13" s="1"/>
  <c r="F130" i="13"/>
  <c r="F132" i="13"/>
  <c r="F131" i="13" s="1"/>
  <c r="G134" i="13"/>
  <c r="G137" i="13"/>
  <c r="F138" i="13"/>
  <c r="G139" i="13"/>
  <c r="F140" i="13"/>
  <c r="G141" i="13"/>
  <c r="F142" i="13"/>
  <c r="G143" i="13"/>
  <c r="G145" i="13"/>
  <c r="G147" i="13"/>
  <c r="G149" i="13"/>
  <c r="G151" i="13"/>
  <c r="G153" i="13"/>
  <c r="G155" i="13"/>
  <c r="B157" i="13"/>
  <c r="G158" i="13"/>
  <c r="G160" i="13"/>
  <c r="G162" i="13"/>
  <c r="B164" i="13"/>
  <c r="G165" i="13"/>
  <c r="G167" i="13"/>
  <c r="B169" i="13"/>
  <c r="G170" i="13"/>
  <c r="G172" i="13"/>
  <c r="F173" i="13"/>
  <c r="G173" i="13"/>
  <c r="G174" i="13"/>
  <c r="G177" i="13"/>
  <c r="F178" i="13"/>
  <c r="G179" i="13"/>
  <c r="F180" i="13"/>
  <c r="G181" i="13"/>
  <c r="F182" i="13"/>
  <c r="G183" i="13"/>
  <c r="G186" i="13"/>
  <c r="F187" i="13"/>
  <c r="G188" i="13"/>
  <c r="F189" i="13"/>
  <c r="G190" i="13"/>
  <c r="F191" i="13"/>
  <c r="G195" i="13"/>
  <c r="F196" i="13"/>
  <c r="G197" i="13"/>
  <c r="F198" i="13"/>
  <c r="G199" i="13"/>
  <c r="F200" i="13"/>
  <c r="E203" i="13"/>
  <c r="F203" i="13" s="1"/>
  <c r="G212" i="13"/>
  <c r="E212" i="13"/>
  <c r="H212" i="13" s="1"/>
  <c r="G214" i="13"/>
  <c r="E214" i="13"/>
  <c r="H214" i="13" s="1"/>
  <c r="G216" i="13"/>
  <c r="E216" i="13"/>
  <c r="H216" i="13" s="1"/>
  <c r="G218" i="13"/>
  <c r="E218" i="13"/>
  <c r="H218" i="13" s="1"/>
  <c r="F223" i="13"/>
  <c r="F225" i="13"/>
  <c r="F227" i="13"/>
  <c r="F229" i="13"/>
  <c r="F231" i="13"/>
  <c r="F233" i="13"/>
  <c r="F235" i="13"/>
  <c r="E177" i="13"/>
  <c r="F177" i="13" s="1"/>
  <c r="C176" i="13"/>
  <c r="E186" i="13"/>
  <c r="C185" i="13"/>
  <c r="C193" i="13"/>
  <c r="E194" i="13"/>
  <c r="F194" i="13" s="1"/>
  <c r="F212" i="13"/>
  <c r="C220" i="13"/>
  <c r="C202" i="13" s="1"/>
  <c r="E221" i="13"/>
  <c r="F221" i="13" s="1"/>
  <c r="G222" i="13"/>
  <c r="E222" i="13"/>
  <c r="H222" i="13" s="1"/>
  <c r="G224" i="13"/>
  <c r="E224" i="13"/>
  <c r="H224" i="13" s="1"/>
  <c r="G226" i="13"/>
  <c r="E226" i="13"/>
  <c r="H226" i="13" s="1"/>
  <c r="G228" i="13"/>
  <c r="E228" i="13"/>
  <c r="H228" i="13" s="1"/>
  <c r="G230" i="13"/>
  <c r="E230" i="13"/>
  <c r="H230" i="13" s="1"/>
  <c r="G232" i="13"/>
  <c r="E232" i="13"/>
  <c r="H232" i="13" s="1"/>
  <c r="G234" i="13"/>
  <c r="E234" i="13"/>
  <c r="H234" i="13" s="1"/>
  <c r="F174" i="13"/>
  <c r="G178" i="13"/>
  <c r="F179" i="13"/>
  <c r="G180" i="13"/>
  <c r="F181" i="13"/>
  <c r="G182" i="13"/>
  <c r="F183" i="13"/>
  <c r="F186" i="13"/>
  <c r="G187" i="13"/>
  <c r="F188" i="13"/>
  <c r="G189" i="13"/>
  <c r="F190" i="13"/>
  <c r="G191" i="13"/>
  <c r="G194" i="13"/>
  <c r="F195" i="13"/>
  <c r="G196" i="13"/>
  <c r="F197" i="13"/>
  <c r="G198" i="13"/>
  <c r="F199" i="13"/>
  <c r="G200" i="13"/>
  <c r="G203" i="13"/>
  <c r="F204" i="13"/>
  <c r="G205" i="13"/>
  <c r="F206" i="13"/>
  <c r="G207" i="13"/>
  <c r="F208" i="13"/>
  <c r="G209" i="13"/>
  <c r="F210" i="13"/>
  <c r="G211" i="13"/>
  <c r="G213" i="13"/>
  <c r="G215" i="13"/>
  <c r="G217" i="13"/>
  <c r="G219" i="13"/>
  <c r="B220" i="13"/>
  <c r="B202" i="13" s="1"/>
  <c r="G221" i="13"/>
  <c r="G223" i="13"/>
  <c r="G225" i="13"/>
  <c r="G227" i="13"/>
  <c r="G229" i="13"/>
  <c r="G231" i="13"/>
  <c r="G233" i="13"/>
  <c r="G235" i="13"/>
  <c r="G236" i="13"/>
  <c r="F236" i="13"/>
  <c r="F237" i="13"/>
  <c r="G238" i="13"/>
  <c r="F239" i="13"/>
  <c r="G240" i="13"/>
  <c r="F241" i="13"/>
  <c r="G243" i="13"/>
  <c r="F245" i="13"/>
  <c r="G249" i="13"/>
  <c r="F250" i="13"/>
  <c r="G251" i="13"/>
  <c r="F252" i="13"/>
  <c r="G256" i="13"/>
  <c r="F258" i="13"/>
  <c r="G277" i="13"/>
  <c r="E277" i="13"/>
  <c r="H277" i="13" s="1"/>
  <c r="C247" i="13"/>
  <c r="E248" i="13"/>
  <c r="F248" i="13" s="1"/>
  <c r="C254" i="13"/>
  <c r="E255" i="13"/>
  <c r="E262" i="13"/>
  <c r="H262" i="13" s="1"/>
  <c r="G262" i="13"/>
  <c r="G237" i="13"/>
  <c r="F238" i="13"/>
  <c r="G239" i="13"/>
  <c r="F240" i="13"/>
  <c r="G241" i="13"/>
  <c r="F243" i="13"/>
  <c r="G245" i="13"/>
  <c r="G248" i="13"/>
  <c r="F249" i="13"/>
  <c r="G250" i="13"/>
  <c r="F251" i="13"/>
  <c r="G252" i="13"/>
  <c r="G255" i="13"/>
  <c r="G254" i="13" s="1"/>
  <c r="F256" i="13"/>
  <c r="G258" i="13"/>
  <c r="G260" i="13"/>
  <c r="F260" i="13"/>
  <c r="H272" i="13"/>
  <c r="H273" i="13"/>
  <c r="F273" i="13"/>
  <c r="G274" i="13"/>
  <c r="E274" i="13"/>
  <c r="H275" i="13"/>
  <c r="F275" i="13"/>
  <c r="G276" i="13"/>
  <c r="E276" i="13"/>
  <c r="G279" i="13"/>
  <c r="E279" i="13"/>
  <c r="G283" i="13"/>
  <c r="E283" i="13"/>
  <c r="H285" i="13"/>
  <c r="F285" i="13"/>
  <c r="G287" i="13"/>
  <c r="E287" i="13"/>
  <c r="G291" i="13"/>
  <c r="E291" i="13"/>
  <c r="G295" i="13"/>
  <c r="E295" i="13"/>
  <c r="H299" i="13"/>
  <c r="G264" i="13"/>
  <c r="F264" i="13"/>
  <c r="G272" i="13"/>
  <c r="G271" i="13" s="1"/>
  <c r="B302" i="13"/>
  <c r="F272" i="13"/>
  <c r="G308" i="13"/>
  <c r="E308" i="13"/>
  <c r="F309" i="13"/>
  <c r="G310" i="13"/>
  <c r="E310" i="13"/>
  <c r="G312" i="13"/>
  <c r="E312" i="13"/>
  <c r="G314" i="13"/>
  <c r="E314" i="13"/>
  <c r="G316" i="13"/>
  <c r="E316" i="13"/>
  <c r="C317" i="13"/>
  <c r="H315" i="13" l="1"/>
  <c r="H313" i="13"/>
  <c r="F277" i="13"/>
  <c r="H311" i="13"/>
  <c r="F289" i="13"/>
  <c r="F124" i="13"/>
  <c r="F119" i="13" s="1"/>
  <c r="F166" i="13"/>
  <c r="F98" i="13"/>
  <c r="F293" i="13"/>
  <c r="H281" i="13"/>
  <c r="F152" i="13"/>
  <c r="F144" i="13"/>
  <c r="F100" i="13"/>
  <c r="F33" i="13"/>
  <c r="F216" i="13"/>
  <c r="F193" i="13"/>
  <c r="G119" i="13"/>
  <c r="G118" i="13" s="1"/>
  <c r="F154" i="13"/>
  <c r="F150" i="13"/>
  <c r="F146" i="13"/>
  <c r="F218" i="13"/>
  <c r="F214" i="13"/>
  <c r="F164" i="13"/>
  <c r="B266" i="13"/>
  <c r="G164" i="13"/>
  <c r="B304" i="13"/>
  <c r="B319" i="13" s="1"/>
  <c r="F75" i="13"/>
  <c r="G69" i="13"/>
  <c r="C302" i="13"/>
  <c r="E269" i="13"/>
  <c r="G317" i="13"/>
  <c r="G269" i="13"/>
  <c r="G302" i="13" s="1"/>
  <c r="F262" i="13"/>
  <c r="G247" i="13"/>
  <c r="H255" i="13"/>
  <c r="E254" i="13"/>
  <c r="H254" i="13" s="1"/>
  <c r="H248" i="13"/>
  <c r="E247" i="13"/>
  <c r="H247" i="13" s="1"/>
  <c r="F255" i="13"/>
  <c r="F254" i="13" s="1"/>
  <c r="G220" i="13"/>
  <c r="G202" i="13" s="1"/>
  <c r="F176" i="13"/>
  <c r="H221" i="13"/>
  <c r="E220" i="13"/>
  <c r="H220" i="13" s="1"/>
  <c r="H186" i="13"/>
  <c r="E185" i="13"/>
  <c r="H185" i="13" s="1"/>
  <c r="H177" i="13"/>
  <c r="E176" i="13"/>
  <c r="H176" i="13" s="1"/>
  <c r="F234" i="13"/>
  <c r="F232" i="13"/>
  <c r="F230" i="13"/>
  <c r="F228" i="13"/>
  <c r="F226" i="13"/>
  <c r="F224" i="13"/>
  <c r="F222" i="13"/>
  <c r="H203" i="13"/>
  <c r="G185" i="13"/>
  <c r="G169" i="13"/>
  <c r="F127" i="13"/>
  <c r="G107" i="13"/>
  <c r="F107" i="13"/>
  <c r="F161" i="13"/>
  <c r="F159" i="13"/>
  <c r="H137" i="13"/>
  <c r="E136" i="13"/>
  <c r="H136" i="13" s="1"/>
  <c r="C118" i="13"/>
  <c r="C266" i="13" s="1"/>
  <c r="H108" i="13"/>
  <c r="E107" i="13"/>
  <c r="H107" i="13" s="1"/>
  <c r="G86" i="13"/>
  <c r="G80" i="13"/>
  <c r="F80" i="13"/>
  <c r="H96" i="13"/>
  <c r="E95" i="13"/>
  <c r="H95" i="13" s="1"/>
  <c r="H87" i="13"/>
  <c r="E86" i="13"/>
  <c r="H86" i="13" s="1"/>
  <c r="H81" i="13"/>
  <c r="E80" i="13"/>
  <c r="H80" i="13" s="1"/>
  <c r="H76" i="13"/>
  <c r="E75" i="13"/>
  <c r="H75" i="13" s="1"/>
  <c r="H58" i="13"/>
  <c r="E57" i="13"/>
  <c r="H57" i="13" s="1"/>
  <c r="H38" i="13"/>
  <c r="E37" i="13"/>
  <c r="H37" i="13" s="1"/>
  <c r="H24" i="13"/>
  <c r="E23" i="13"/>
  <c r="H23" i="13" s="1"/>
  <c r="H316" i="13"/>
  <c r="F316" i="13"/>
  <c r="H314" i="13"/>
  <c r="F314" i="13"/>
  <c r="H312" i="13"/>
  <c r="F312" i="13"/>
  <c r="H310" i="13"/>
  <c r="F310" i="13"/>
  <c r="E317" i="13"/>
  <c r="H308" i="13"/>
  <c r="F308" i="13"/>
  <c r="F295" i="13"/>
  <c r="H295" i="13"/>
  <c r="F291" i="13"/>
  <c r="H291" i="13"/>
  <c r="F287" i="13"/>
  <c r="H287" i="13"/>
  <c r="F283" i="13"/>
  <c r="H283" i="13"/>
  <c r="F279" i="13"/>
  <c r="H279" i="13"/>
  <c r="F276" i="13"/>
  <c r="H276" i="13"/>
  <c r="F274" i="13"/>
  <c r="F271" i="13" s="1"/>
  <c r="H274" i="13"/>
  <c r="E271" i="13"/>
  <c r="H271" i="13" s="1"/>
  <c r="F247" i="13"/>
  <c r="G193" i="13"/>
  <c r="F185" i="13"/>
  <c r="H194" i="13"/>
  <c r="E193" i="13"/>
  <c r="H193" i="13" s="1"/>
  <c r="G176" i="13"/>
  <c r="G157" i="13"/>
  <c r="G136" i="13"/>
  <c r="H170" i="13"/>
  <c r="E169" i="13"/>
  <c r="H169" i="13" s="1"/>
  <c r="H158" i="13"/>
  <c r="E157" i="13"/>
  <c r="H157" i="13" s="1"/>
  <c r="F171" i="13"/>
  <c r="F169" i="13" s="1"/>
  <c r="H165" i="13"/>
  <c r="E164" i="13"/>
  <c r="H164" i="13" s="1"/>
  <c r="F158" i="13"/>
  <c r="H132" i="13"/>
  <c r="H131" i="13" s="1"/>
  <c r="E131" i="13"/>
  <c r="H128" i="13"/>
  <c r="E127" i="13"/>
  <c r="H127" i="13" s="1"/>
  <c r="H120" i="13"/>
  <c r="E119" i="13"/>
  <c r="G95" i="13"/>
  <c r="G75" i="13"/>
  <c r="F69" i="13"/>
  <c r="G57" i="13"/>
  <c r="F49" i="13"/>
  <c r="G37" i="13"/>
  <c r="G23" i="13"/>
  <c r="F10" i="13"/>
  <c r="F86" i="13"/>
  <c r="F57" i="13"/>
  <c r="G49" i="13"/>
  <c r="F37" i="13"/>
  <c r="G33" i="13"/>
  <c r="F23" i="13"/>
  <c r="G10" i="13"/>
  <c r="H11" i="13"/>
  <c r="E10" i="13"/>
  <c r="H70" i="13"/>
  <c r="E69" i="13"/>
  <c r="H69" i="13" s="1"/>
  <c r="H50" i="13"/>
  <c r="E49" i="13"/>
  <c r="H49" i="13" s="1"/>
  <c r="H34" i="13"/>
  <c r="E33" i="13"/>
  <c r="H33" i="13" s="1"/>
  <c r="F136" i="13" l="1"/>
  <c r="F95" i="13"/>
  <c r="F317" i="13"/>
  <c r="F220" i="13"/>
  <c r="F202" i="13" s="1"/>
  <c r="F157" i="13"/>
  <c r="F118" i="13"/>
  <c r="E202" i="13"/>
  <c r="H202" i="13" s="1"/>
  <c r="G266" i="13"/>
  <c r="G304" i="13" s="1"/>
  <c r="G319" i="13" s="1"/>
  <c r="H10" i="13"/>
  <c r="H119" i="13"/>
  <c r="E118" i="13"/>
  <c r="H118" i="13" s="1"/>
  <c r="C304" i="13"/>
  <c r="C319" i="13" s="1"/>
  <c r="H317" i="13"/>
  <c r="E302" i="13"/>
  <c r="H269" i="13"/>
  <c r="F269" i="13"/>
  <c r="F302" i="13" s="1"/>
  <c r="F266" i="13" l="1"/>
  <c r="F304" i="13" s="1"/>
  <c r="F319" i="13" s="1"/>
  <c r="H302" i="13"/>
  <c r="E266" i="13"/>
  <c r="H266" i="13" s="1"/>
  <c r="E304" i="13" l="1"/>
  <c r="H304" i="13" l="1"/>
  <c r="E319" i="13"/>
  <c r="H319" i="13" s="1"/>
  <c r="AG53" i="12" l="1"/>
  <c r="AC53" i="12"/>
  <c r="AB53" i="12"/>
  <c r="AA53" i="12"/>
  <c r="AG52" i="12"/>
  <c r="AC52" i="12"/>
  <c r="AB52" i="12"/>
  <c r="AA52" i="12"/>
  <c r="AG50" i="12"/>
  <c r="AC50" i="12"/>
  <c r="AB50" i="12"/>
  <c r="AA50" i="12"/>
  <c r="M48" i="12"/>
  <c r="L48" i="12"/>
  <c r="K48" i="12"/>
  <c r="J48" i="12"/>
  <c r="I48" i="12"/>
  <c r="G48" i="12"/>
  <c r="F48" i="12"/>
  <c r="E48" i="12"/>
  <c r="D48" i="12"/>
  <c r="C48" i="12"/>
  <c r="AG46" i="12"/>
  <c r="AC46" i="12"/>
  <c r="AB46" i="12"/>
  <c r="AA46" i="12"/>
  <c r="AG45" i="12"/>
  <c r="AC45" i="12"/>
  <c r="AB45" i="12"/>
  <c r="AA45" i="12"/>
  <c r="AH44" i="12"/>
  <c r="AF44" i="12"/>
  <c r="AC44" i="12"/>
  <c r="AB44" i="12"/>
  <c r="AA44" i="12"/>
  <c r="Z44" i="12"/>
  <c r="AH43" i="12"/>
  <c r="AF43" i="12"/>
  <c r="AC43" i="12"/>
  <c r="AB43" i="12"/>
  <c r="AA43" i="12"/>
  <c r="Z43" i="12"/>
  <c r="AH42" i="12"/>
  <c r="AF42" i="12"/>
  <c r="AC42" i="12"/>
  <c r="AB42" i="12"/>
  <c r="AA42" i="12"/>
  <c r="Z42" i="12"/>
  <c r="AH41" i="12"/>
  <c r="AF41" i="12"/>
  <c r="AC41" i="12"/>
  <c r="AB41" i="12"/>
  <c r="AA41" i="12"/>
  <c r="Z41" i="12"/>
  <c r="AH40" i="12"/>
  <c r="AF40" i="12"/>
  <c r="AC40" i="12"/>
  <c r="AB40" i="12"/>
  <c r="AA40" i="12"/>
  <c r="Z40" i="12"/>
  <c r="AH39" i="12"/>
  <c r="AF39" i="12"/>
  <c r="AC39" i="12"/>
  <c r="AB39" i="12"/>
  <c r="AA39" i="12"/>
  <c r="Z39" i="12"/>
  <c r="AH38" i="12"/>
  <c r="AF38" i="12"/>
  <c r="AC38" i="12"/>
  <c r="AB38" i="12"/>
  <c r="AA38" i="12"/>
  <c r="Z38" i="12"/>
  <c r="AH37" i="12"/>
  <c r="AC37" i="12"/>
  <c r="AB37" i="12"/>
  <c r="AA37" i="12"/>
  <c r="Z37" i="12"/>
  <c r="AC36" i="12"/>
  <c r="AB36" i="12"/>
  <c r="AA36" i="12"/>
  <c r="Z36" i="12"/>
  <c r="AC35" i="12"/>
  <c r="AB35" i="12"/>
  <c r="AA35" i="12"/>
  <c r="Z35" i="12"/>
  <c r="AC34" i="12"/>
  <c r="AB34" i="12"/>
  <c r="AA34" i="12"/>
  <c r="Z34" i="12"/>
  <c r="AC33" i="12"/>
  <c r="AB33" i="12"/>
  <c r="AA33" i="12"/>
  <c r="Z33" i="12"/>
  <c r="AG32" i="12"/>
  <c r="AC32" i="12"/>
  <c r="AB32" i="12"/>
  <c r="AA32" i="12"/>
  <c r="Z32" i="12"/>
  <c r="AG31" i="12"/>
  <c r="AC31" i="12"/>
  <c r="AB31" i="12"/>
  <c r="AA31" i="12"/>
  <c r="AG30" i="12"/>
  <c r="AC30" i="12"/>
  <c r="AB30" i="12"/>
  <c r="AA30" i="12"/>
  <c r="AG29" i="12"/>
  <c r="AC29" i="12"/>
  <c r="AB29" i="12"/>
  <c r="AA29" i="12"/>
  <c r="AG28" i="12"/>
  <c r="AC28" i="12"/>
  <c r="AB28" i="12"/>
  <c r="AA28" i="12"/>
  <c r="AG27" i="12"/>
  <c r="AC27" i="12"/>
  <c r="AB27" i="12"/>
  <c r="AA27" i="12"/>
  <c r="AH26" i="12"/>
  <c r="AG26" i="12"/>
  <c r="AC26" i="12"/>
  <c r="AA26" i="12"/>
  <c r="AG25" i="12"/>
  <c r="AC25" i="12"/>
  <c r="AB25" i="12"/>
  <c r="AA25" i="12"/>
  <c r="AG24" i="12"/>
  <c r="AF24" i="12"/>
  <c r="Z24" i="12"/>
  <c r="AG23" i="12"/>
  <c r="AC23" i="12"/>
  <c r="AB23" i="12"/>
  <c r="AA23" i="12"/>
  <c r="AG22" i="12"/>
  <c r="AC22" i="12"/>
  <c r="AB22" i="12"/>
  <c r="AA22" i="12"/>
  <c r="AG21" i="12"/>
  <c r="AC21" i="12"/>
  <c r="AB21" i="12"/>
  <c r="AA21" i="12"/>
  <c r="AG20" i="12"/>
  <c r="AC20" i="12"/>
  <c r="AB20" i="12"/>
  <c r="AA20" i="12"/>
  <c r="AG19" i="12"/>
  <c r="AC19" i="12"/>
  <c r="AB19" i="12"/>
  <c r="AA19" i="12"/>
  <c r="AG18" i="12"/>
  <c r="AC18" i="12"/>
  <c r="AB18" i="12"/>
  <c r="AA18" i="12"/>
  <c r="AG17" i="12"/>
  <c r="AC17" i="12"/>
  <c r="AB17" i="12"/>
  <c r="AA17" i="12"/>
  <c r="AG16" i="12"/>
  <c r="AC16" i="12"/>
  <c r="AB16" i="12"/>
  <c r="AA16" i="12"/>
  <c r="AG15" i="12"/>
  <c r="AC15" i="12"/>
  <c r="AB15" i="12"/>
  <c r="AA15" i="12"/>
  <c r="AG14" i="12"/>
  <c r="AC14" i="12"/>
  <c r="AB14" i="12"/>
  <c r="AA14" i="12"/>
  <c r="AG13" i="12"/>
  <c r="AC13" i="12"/>
  <c r="AB13" i="12"/>
  <c r="AA13" i="12"/>
  <c r="AG12" i="12"/>
  <c r="G10" i="12"/>
  <c r="G8" i="12" s="1"/>
  <c r="AC12" i="12"/>
  <c r="AB12" i="12"/>
  <c r="AA12" i="12"/>
  <c r="H12" i="12"/>
  <c r="V48" i="12" l="1"/>
  <c r="H13" i="12"/>
  <c r="H14" i="12"/>
  <c r="H15" i="12"/>
  <c r="H16" i="12"/>
  <c r="H17" i="12"/>
  <c r="H18" i="12"/>
  <c r="H19" i="12"/>
  <c r="H20" i="12"/>
  <c r="H21" i="12"/>
  <c r="H22" i="12"/>
  <c r="H23" i="12"/>
  <c r="U23" i="12"/>
  <c r="V24" i="12"/>
  <c r="H25" i="12"/>
  <c r="AE12" i="12"/>
  <c r="W12" i="12"/>
  <c r="AE13" i="12"/>
  <c r="W13" i="12"/>
  <c r="AE14" i="12"/>
  <c r="W14" i="12"/>
  <c r="AE15" i="12"/>
  <c r="W15" i="12"/>
  <c r="AE16" i="12"/>
  <c r="W16" i="12"/>
  <c r="AE17" i="12"/>
  <c r="W17" i="12"/>
  <c r="AE18" i="12"/>
  <c r="W18" i="12"/>
  <c r="AE19" i="12"/>
  <c r="W19" i="12"/>
  <c r="AE20" i="12"/>
  <c r="W20" i="12"/>
  <c r="AE21" i="12"/>
  <c r="W21" i="12"/>
  <c r="AE22" i="12"/>
  <c r="W22" i="12"/>
  <c r="AE23" i="12"/>
  <c r="W23" i="12"/>
  <c r="W24" i="12"/>
  <c r="W25" i="12"/>
  <c r="W26" i="12"/>
  <c r="AE27" i="12"/>
  <c r="W27" i="12"/>
  <c r="AE28" i="12"/>
  <c r="W28" i="12"/>
  <c r="AE29" i="12"/>
  <c r="W29" i="12"/>
  <c r="AE30" i="12"/>
  <c r="W30" i="12"/>
  <c r="AE31" i="12"/>
  <c r="W31" i="12"/>
  <c r="AE32" i="12"/>
  <c r="W32" i="12"/>
  <c r="W33" i="12"/>
  <c r="W34" i="12"/>
  <c r="W35" i="12"/>
  <c r="W36" i="12"/>
  <c r="W37" i="12"/>
  <c r="W38" i="12"/>
  <c r="W39" i="12"/>
  <c r="W40" i="12"/>
  <c r="W41" i="12"/>
  <c r="W42" i="12"/>
  <c r="T43" i="12"/>
  <c r="W43" i="12"/>
  <c r="AE44" i="12"/>
  <c r="W44" i="12"/>
  <c r="AE45" i="12"/>
  <c r="W45" i="12"/>
  <c r="AE46" i="12"/>
  <c r="W46" i="12"/>
  <c r="T48" i="12"/>
  <c r="W48" i="12"/>
  <c r="AE50" i="12"/>
  <c r="W50" i="12"/>
  <c r="AE52" i="12"/>
  <c r="W52" i="12"/>
  <c r="AE53" i="12"/>
  <c r="W53" i="12"/>
  <c r="U12" i="12"/>
  <c r="AD13" i="12"/>
  <c r="U13" i="12"/>
  <c r="AD14" i="12"/>
  <c r="U14" i="12"/>
  <c r="AD15" i="12"/>
  <c r="U15" i="12"/>
  <c r="AD16" i="12"/>
  <c r="U16" i="12"/>
  <c r="AD17" i="12"/>
  <c r="U17" i="12"/>
  <c r="AD18" i="12"/>
  <c r="U18" i="12"/>
  <c r="AD19" i="12"/>
  <c r="U19" i="12"/>
  <c r="AD20" i="12"/>
  <c r="U20" i="12"/>
  <c r="AD21" i="12"/>
  <c r="U21" i="12"/>
  <c r="AD22" i="12"/>
  <c r="U22" i="12"/>
  <c r="AD23" i="12"/>
  <c r="AD25" i="12"/>
  <c r="E10" i="12"/>
  <c r="E8" i="12" s="1"/>
  <c r="AB8" i="12" s="1"/>
  <c r="T33" i="12"/>
  <c r="V33" i="12"/>
  <c r="T34" i="12"/>
  <c r="V34" i="12"/>
  <c r="T35" i="12"/>
  <c r="V35" i="12"/>
  <c r="T36" i="12"/>
  <c r="V36" i="12"/>
  <c r="T37" i="12"/>
  <c r="V37" i="12"/>
  <c r="T38" i="12"/>
  <c r="V38" i="12"/>
  <c r="T39" i="12"/>
  <c r="V39" i="12"/>
  <c r="T40" i="12"/>
  <c r="V40" i="12"/>
  <c r="T41" i="12"/>
  <c r="V41" i="12"/>
  <c r="T42" i="12"/>
  <c r="V42" i="12"/>
  <c r="V43" i="12"/>
  <c r="J10" i="12"/>
  <c r="J8" i="12" s="1"/>
  <c r="I10" i="12"/>
  <c r="U25" i="12"/>
  <c r="AF25" i="12"/>
  <c r="AH25" i="12"/>
  <c r="C10" i="12"/>
  <c r="C8" i="12" s="1"/>
  <c r="L10" i="12"/>
  <c r="I8" i="12"/>
  <c r="AG33" i="12"/>
  <c r="AG34" i="12"/>
  <c r="AG35" i="12"/>
  <c r="AG36" i="12"/>
  <c r="AG37" i="12"/>
  <c r="D10" i="12"/>
  <c r="D8" i="12" s="1"/>
  <c r="F10" i="12"/>
  <c r="F8" i="12" s="1"/>
  <c r="AC8" i="12" s="1"/>
  <c r="K10" i="12"/>
  <c r="M10" i="12"/>
  <c r="H26" i="12"/>
  <c r="V26" i="12"/>
  <c r="U26" i="12"/>
  <c r="AF26" i="12"/>
  <c r="H27" i="12"/>
  <c r="U27" i="12"/>
  <c r="H28" i="12"/>
  <c r="U28" i="12"/>
  <c r="H29" i="12"/>
  <c r="U29" i="12"/>
  <c r="H30" i="12"/>
  <c r="U30" i="12"/>
  <c r="H31" i="12"/>
  <c r="U31" i="12"/>
  <c r="U32" i="12"/>
  <c r="U33" i="12"/>
  <c r="AE33" i="12"/>
  <c r="U34" i="12"/>
  <c r="AE34" i="12"/>
  <c r="U35" i="12"/>
  <c r="AE35" i="12"/>
  <c r="U36" i="12"/>
  <c r="AE36" i="12"/>
  <c r="U37" i="12"/>
  <c r="AE37" i="12"/>
  <c r="H45" i="12"/>
  <c r="U45" i="12"/>
  <c r="H46" i="12"/>
  <c r="U46" i="12"/>
  <c r="U48" i="12"/>
  <c r="H50" i="12"/>
  <c r="AD50" i="12" s="1"/>
  <c r="U50" i="12"/>
  <c r="H52" i="12"/>
  <c r="U52" i="12"/>
  <c r="H53" i="12"/>
  <c r="U53" i="12"/>
  <c r="AD12" i="12"/>
  <c r="Z8" i="12"/>
  <c r="O12" i="12"/>
  <c r="Q12" i="12"/>
  <c r="T12" i="12"/>
  <c r="V12" i="12"/>
  <c r="Z12" i="12"/>
  <c r="AF12" i="12"/>
  <c r="AH12" i="12"/>
  <c r="O13" i="12"/>
  <c r="Q13" i="12"/>
  <c r="T13" i="12"/>
  <c r="V13" i="12"/>
  <c r="Z13" i="12"/>
  <c r="AF13" i="12"/>
  <c r="AH13" i="12"/>
  <c r="O14" i="12"/>
  <c r="Q14" i="12"/>
  <c r="T14" i="12"/>
  <c r="V14" i="12"/>
  <c r="Z14" i="12"/>
  <c r="AF14" i="12"/>
  <c r="AH14" i="12"/>
  <c r="O15" i="12"/>
  <c r="Q15" i="12"/>
  <c r="T15" i="12"/>
  <c r="V15" i="12"/>
  <c r="Z15" i="12"/>
  <c r="AF15" i="12"/>
  <c r="AH15" i="12"/>
  <c r="O16" i="12"/>
  <c r="Q16" i="12"/>
  <c r="T16" i="12"/>
  <c r="V16" i="12"/>
  <c r="Z16" i="12"/>
  <c r="AF16" i="12"/>
  <c r="AH16" i="12"/>
  <c r="O17" i="12"/>
  <c r="Q17" i="12"/>
  <c r="T17" i="12"/>
  <c r="V17" i="12"/>
  <c r="Z17" i="12"/>
  <c r="AF17" i="12"/>
  <c r="AH17" i="12"/>
  <c r="O18" i="12"/>
  <c r="Q18" i="12"/>
  <c r="T18" i="12"/>
  <c r="V18" i="12"/>
  <c r="Z18" i="12"/>
  <c r="AF18" i="12"/>
  <c r="AH18" i="12"/>
  <c r="O19" i="12"/>
  <c r="Q19" i="12"/>
  <c r="T19" i="12"/>
  <c r="V19" i="12"/>
  <c r="Z19" i="12"/>
  <c r="AF19" i="12"/>
  <c r="AH19" i="12"/>
  <c r="O20" i="12"/>
  <c r="Q20" i="12"/>
  <c r="T20" i="12"/>
  <c r="V20" i="12"/>
  <c r="Z20" i="12"/>
  <c r="AF20" i="12"/>
  <c r="AH20" i="12"/>
  <c r="O21" i="12"/>
  <c r="Q21" i="12"/>
  <c r="T21" i="12"/>
  <c r="V21" i="12"/>
  <c r="Z21" i="12"/>
  <c r="AF21" i="12"/>
  <c r="AH21" i="12"/>
  <c r="O22" i="12"/>
  <c r="Q22" i="12"/>
  <c r="T22" i="12"/>
  <c r="V22" i="12"/>
  <c r="Z22" i="12"/>
  <c r="AF22" i="12"/>
  <c r="AH22" i="12"/>
  <c r="O23" i="12"/>
  <c r="Q23" i="12"/>
  <c r="T23" i="12"/>
  <c r="V23" i="12"/>
  <c r="Z23" i="12"/>
  <c r="AF23" i="12"/>
  <c r="AH23" i="12"/>
  <c r="AE24" i="12"/>
  <c r="N24" i="12"/>
  <c r="Q24" i="12"/>
  <c r="T24" i="12"/>
  <c r="AB24" i="12"/>
  <c r="O25" i="12"/>
  <c r="V25" i="12"/>
  <c r="Z25" i="12"/>
  <c r="AE26" i="12"/>
  <c r="N26" i="12"/>
  <c r="Q26" i="12"/>
  <c r="T26" i="12"/>
  <c r="AB26" i="12"/>
  <c r="N12" i="12"/>
  <c r="S12" i="12" s="1"/>
  <c r="P12" i="12"/>
  <c r="R12" i="12"/>
  <c r="N13" i="12"/>
  <c r="P13" i="12"/>
  <c r="R13" i="12"/>
  <c r="N14" i="12"/>
  <c r="S14" i="12" s="1"/>
  <c r="P14" i="12"/>
  <c r="R14" i="12"/>
  <c r="N15" i="12"/>
  <c r="P15" i="12"/>
  <c r="R15" i="12"/>
  <c r="N16" i="12"/>
  <c r="S16" i="12" s="1"/>
  <c r="P16" i="12"/>
  <c r="R16" i="12"/>
  <c r="N17" i="12"/>
  <c r="P17" i="12"/>
  <c r="R17" i="12"/>
  <c r="N18" i="12"/>
  <c r="S18" i="12" s="1"/>
  <c r="P18" i="12"/>
  <c r="R18" i="12"/>
  <c r="N19" i="12"/>
  <c r="P19" i="12"/>
  <c r="R19" i="12"/>
  <c r="N20" i="12"/>
  <c r="S20" i="12" s="1"/>
  <c r="P20" i="12"/>
  <c r="R20" i="12"/>
  <c r="N21" i="12"/>
  <c r="P21" i="12"/>
  <c r="R21" i="12"/>
  <c r="N22" i="12"/>
  <c r="S22" i="12" s="1"/>
  <c r="P22" i="12"/>
  <c r="R22" i="12"/>
  <c r="N23" i="12"/>
  <c r="P23" i="12"/>
  <c r="R23" i="12"/>
  <c r="AA24" i="12"/>
  <c r="P24" i="12"/>
  <c r="AC24" i="12"/>
  <c r="R24" i="12"/>
  <c r="H24" i="12"/>
  <c r="U24" i="12"/>
  <c r="O24" i="12"/>
  <c r="AH24" i="12"/>
  <c r="AE25" i="12"/>
  <c r="N25" i="12"/>
  <c r="S25" i="12" s="1"/>
  <c r="Q25" i="12"/>
  <c r="T25" i="12"/>
  <c r="O26" i="12"/>
  <c r="Z26" i="12"/>
  <c r="O27" i="12"/>
  <c r="Q27" i="12"/>
  <c r="T27" i="12"/>
  <c r="V27" i="12"/>
  <c r="Z27" i="12"/>
  <c r="AF27" i="12"/>
  <c r="AH27" i="12"/>
  <c r="O28" i="12"/>
  <c r="Q28" i="12"/>
  <c r="T28" i="12"/>
  <c r="V28" i="12"/>
  <c r="Z28" i="12"/>
  <c r="AF28" i="12"/>
  <c r="AH28" i="12"/>
  <c r="O29" i="12"/>
  <c r="Q29" i="12"/>
  <c r="T29" i="12"/>
  <c r="V29" i="12"/>
  <c r="Z29" i="12"/>
  <c r="AF29" i="12"/>
  <c r="AH29" i="12"/>
  <c r="O30" i="12"/>
  <c r="Q30" i="12"/>
  <c r="T30" i="12"/>
  <c r="V30" i="12"/>
  <c r="Z30" i="12"/>
  <c r="AF30" i="12"/>
  <c r="AH30" i="12"/>
  <c r="O31" i="12"/>
  <c r="Q31" i="12"/>
  <c r="T31" i="12"/>
  <c r="V31" i="12"/>
  <c r="Z31" i="12"/>
  <c r="AF31" i="12"/>
  <c r="AH31" i="12"/>
  <c r="O32" i="12"/>
  <c r="Q32" i="12"/>
  <c r="T32" i="12"/>
  <c r="V32" i="12"/>
  <c r="AF32" i="12"/>
  <c r="AH32" i="12"/>
  <c r="O33" i="12"/>
  <c r="Q33" i="12"/>
  <c r="AF33" i="12"/>
  <c r="AH33" i="12"/>
  <c r="O34" i="12"/>
  <c r="Q34" i="12"/>
  <c r="AF34" i="12"/>
  <c r="AH34" i="12"/>
  <c r="O35" i="12"/>
  <c r="Q35" i="12"/>
  <c r="AF35" i="12"/>
  <c r="AH35" i="12"/>
  <c r="O36" i="12"/>
  <c r="Q36" i="12"/>
  <c r="AF36" i="12"/>
  <c r="AH36" i="12"/>
  <c r="O37" i="12"/>
  <c r="Q37" i="12"/>
  <c r="AF37" i="12"/>
  <c r="P25" i="12"/>
  <c r="R25" i="12"/>
  <c r="P26" i="12"/>
  <c r="R26" i="12"/>
  <c r="N27" i="12"/>
  <c r="P27" i="12"/>
  <c r="R27" i="12"/>
  <c r="N28" i="12"/>
  <c r="P28" i="12"/>
  <c r="R28" i="12"/>
  <c r="N29" i="12"/>
  <c r="P29" i="12"/>
  <c r="R29" i="12"/>
  <c r="N30" i="12"/>
  <c r="P30" i="12"/>
  <c r="R30" i="12"/>
  <c r="N31" i="12"/>
  <c r="P31" i="12"/>
  <c r="R31" i="12"/>
  <c r="H32" i="12"/>
  <c r="N32" i="12"/>
  <c r="P32" i="12"/>
  <c r="R32" i="12"/>
  <c r="H33" i="12"/>
  <c r="N33" i="12"/>
  <c r="P33" i="12"/>
  <c r="R33" i="12"/>
  <c r="H34" i="12"/>
  <c r="N34" i="12"/>
  <c r="P34" i="12"/>
  <c r="R34" i="12"/>
  <c r="H35" i="12"/>
  <c r="N35" i="12"/>
  <c r="P35" i="12"/>
  <c r="R35" i="12"/>
  <c r="H36" i="12"/>
  <c r="N36" i="12"/>
  <c r="P36" i="12"/>
  <c r="R36" i="12"/>
  <c r="H37" i="12"/>
  <c r="N37" i="12"/>
  <c r="P37" i="12"/>
  <c r="R37" i="12"/>
  <c r="H38" i="12"/>
  <c r="N38" i="12"/>
  <c r="P38" i="12"/>
  <c r="R38" i="12"/>
  <c r="U38" i="12"/>
  <c r="AE38" i="12"/>
  <c r="AG38" i="12"/>
  <c r="H39" i="12"/>
  <c r="N39" i="12"/>
  <c r="P39" i="12"/>
  <c r="R39" i="12"/>
  <c r="U39" i="12"/>
  <c r="AE39" i="12"/>
  <c r="AG39" i="12"/>
  <c r="H40" i="12"/>
  <c r="N40" i="12"/>
  <c r="P40" i="12"/>
  <c r="R40" i="12"/>
  <c r="U40" i="12"/>
  <c r="AE40" i="12"/>
  <c r="AG40" i="12"/>
  <c r="H41" i="12"/>
  <c r="N41" i="12"/>
  <c r="P41" i="12"/>
  <c r="R41" i="12"/>
  <c r="U41" i="12"/>
  <c r="AE41" i="12"/>
  <c r="AG41" i="12"/>
  <c r="H42" i="12"/>
  <c r="N42" i="12"/>
  <c r="P42" i="12"/>
  <c r="R42" i="12"/>
  <c r="U42" i="12"/>
  <c r="AE42" i="12"/>
  <c r="AG42" i="12"/>
  <c r="H43" i="12"/>
  <c r="N43" i="12"/>
  <c r="P43" i="12"/>
  <c r="R43" i="12"/>
  <c r="U43" i="12"/>
  <c r="AE43" i="12"/>
  <c r="AG43" i="12"/>
  <c r="H44" i="12"/>
  <c r="N44" i="12"/>
  <c r="P44" i="12"/>
  <c r="R44" i="12"/>
  <c r="U44" i="12"/>
  <c r="O38" i="12"/>
  <c r="Q38" i="12"/>
  <c r="O39" i="12"/>
  <c r="Q39" i="12"/>
  <c r="O40" i="12"/>
  <c r="Q40" i="12"/>
  <c r="O41" i="12"/>
  <c r="Q41" i="12"/>
  <c r="O42" i="12"/>
  <c r="Q42" i="12"/>
  <c r="O43" i="12"/>
  <c r="Q43" i="12"/>
  <c r="AG44" i="12"/>
  <c r="V44" i="12"/>
  <c r="O44" i="12"/>
  <c r="Q44" i="12"/>
  <c r="T44" i="12"/>
  <c r="O45" i="12"/>
  <c r="Q45" i="12"/>
  <c r="T45" i="12"/>
  <c r="V45" i="12"/>
  <c r="Z45" i="12"/>
  <c r="AF45" i="12"/>
  <c r="AH45" i="12"/>
  <c r="O46" i="12"/>
  <c r="Q46" i="12"/>
  <c r="T46" i="12"/>
  <c r="V46" i="12"/>
  <c r="Z46" i="12"/>
  <c r="AF46" i="12"/>
  <c r="AH46" i="12"/>
  <c r="O50" i="12"/>
  <c r="Q50" i="12"/>
  <c r="T50" i="12"/>
  <c r="V50" i="12"/>
  <c r="Z50" i="12"/>
  <c r="AF50" i="12"/>
  <c r="AH50" i="12"/>
  <c r="O52" i="12"/>
  <c r="Q52" i="12"/>
  <c r="T52" i="12"/>
  <c r="V52" i="12"/>
  <c r="Z52" i="12"/>
  <c r="AF52" i="12"/>
  <c r="AH52" i="12"/>
  <c r="O53" i="12"/>
  <c r="Q53" i="12"/>
  <c r="T53" i="12"/>
  <c r="V53" i="12"/>
  <c r="Z53" i="12"/>
  <c r="AF53" i="12"/>
  <c r="AH53" i="12"/>
  <c r="N45" i="12"/>
  <c r="P45" i="12"/>
  <c r="R45" i="12"/>
  <c r="N46" i="12"/>
  <c r="P46" i="12"/>
  <c r="R46" i="12"/>
  <c r="N50" i="12"/>
  <c r="P50" i="12"/>
  <c r="R50" i="12"/>
  <c r="N52" i="12"/>
  <c r="P52" i="12"/>
  <c r="R52" i="12"/>
  <c r="N53" i="12"/>
  <c r="P53" i="12"/>
  <c r="R53" i="12"/>
  <c r="S23" i="12" l="1"/>
  <c r="S21" i="12"/>
  <c r="S19" i="12"/>
  <c r="S17" i="12"/>
  <c r="S15" i="12"/>
  <c r="S13" i="12"/>
  <c r="AF8" i="12"/>
  <c r="U8" i="12"/>
  <c r="W10" i="12"/>
  <c r="AD44" i="12"/>
  <c r="S44" i="12"/>
  <c r="AD43" i="12"/>
  <c r="S43" i="12"/>
  <c r="AD42" i="12"/>
  <c r="S42" i="12"/>
  <c r="AD41" i="12"/>
  <c r="S41" i="12"/>
  <c r="AD40" i="12"/>
  <c r="S40" i="12"/>
  <c r="AD39" i="12"/>
  <c r="S39" i="12"/>
  <c r="AD38" i="12"/>
  <c r="S38" i="12"/>
  <c r="AD52" i="12"/>
  <c r="S52" i="12"/>
  <c r="AD46" i="12"/>
  <c r="S46" i="12"/>
  <c r="AD31" i="12"/>
  <c r="S31" i="12"/>
  <c r="AD29" i="12"/>
  <c r="S29" i="12"/>
  <c r="AD27" i="12"/>
  <c r="S27" i="12"/>
  <c r="AD37" i="12"/>
  <c r="S37" i="12"/>
  <c r="AD36" i="12"/>
  <c r="S36" i="12"/>
  <c r="AD35" i="12"/>
  <c r="S35" i="12"/>
  <c r="AD34" i="12"/>
  <c r="S34" i="12"/>
  <c r="AD33" i="12"/>
  <c r="S33" i="12"/>
  <c r="AD32" i="12"/>
  <c r="S32" i="12"/>
  <c r="AD24" i="12"/>
  <c r="S24" i="12"/>
  <c r="AD53" i="12"/>
  <c r="S53" i="12"/>
  <c r="S50" i="12"/>
  <c r="AD45" i="12"/>
  <c r="S45" i="12"/>
  <c r="AD30" i="12"/>
  <c r="S30" i="12"/>
  <c r="AD28" i="12"/>
  <c r="S28" i="12"/>
  <c r="AD26" i="12"/>
  <c r="S26" i="12"/>
  <c r="T10" i="12"/>
  <c r="AE8" i="12"/>
  <c r="AA8" i="12"/>
  <c r="U10" i="12"/>
  <c r="M8" i="12"/>
  <c r="R48" i="12"/>
  <c r="Q48" i="12"/>
  <c r="H48" i="12"/>
  <c r="T8" i="12"/>
  <c r="V10" i="12"/>
  <c r="K8" i="12"/>
  <c r="L8" i="12"/>
  <c r="AI53" i="12"/>
  <c r="X53" i="12"/>
  <c r="AI50" i="12"/>
  <c r="X50" i="12"/>
  <c r="N48" i="12"/>
  <c r="AI52" i="12"/>
  <c r="X52" i="12"/>
  <c r="P48" i="12"/>
  <c r="AI46" i="12"/>
  <c r="X46" i="12"/>
  <c r="O48" i="12"/>
  <c r="AI37" i="12"/>
  <c r="X37" i="12"/>
  <c r="AI36" i="12"/>
  <c r="X36" i="12"/>
  <c r="AI35" i="12"/>
  <c r="X35" i="12"/>
  <c r="AI34" i="12"/>
  <c r="X34" i="12"/>
  <c r="AI33" i="12"/>
  <c r="X33" i="12"/>
  <c r="AI32" i="12"/>
  <c r="X32" i="12"/>
  <c r="AI31" i="12"/>
  <c r="X31" i="12"/>
  <c r="AI29" i="12"/>
  <c r="X29" i="12"/>
  <c r="AI27" i="12"/>
  <c r="X27" i="12"/>
  <c r="AI23" i="12"/>
  <c r="X23" i="12"/>
  <c r="AI21" i="12"/>
  <c r="X21" i="12"/>
  <c r="AI19" i="12"/>
  <c r="X19" i="12"/>
  <c r="AI17" i="12"/>
  <c r="X17" i="12"/>
  <c r="AI15" i="12"/>
  <c r="X15" i="12"/>
  <c r="AI13" i="12"/>
  <c r="X13" i="12"/>
  <c r="P10" i="12"/>
  <c r="P8" i="12" s="1"/>
  <c r="O10" i="12"/>
  <c r="O8" i="12" s="1"/>
  <c r="AI45" i="12"/>
  <c r="X45" i="12"/>
  <c r="AI44" i="12"/>
  <c r="X44" i="12"/>
  <c r="AI43" i="12"/>
  <c r="X43" i="12"/>
  <c r="AI42" i="12"/>
  <c r="X42" i="12"/>
  <c r="AI41" i="12"/>
  <c r="X41" i="12"/>
  <c r="AI40" i="12"/>
  <c r="X40" i="12"/>
  <c r="AI39" i="12"/>
  <c r="X39" i="12"/>
  <c r="AI38" i="12"/>
  <c r="X38" i="12"/>
  <c r="AI30" i="12"/>
  <c r="X30" i="12"/>
  <c r="AI28" i="12"/>
  <c r="X28" i="12"/>
  <c r="AI25" i="12"/>
  <c r="X25" i="12"/>
  <c r="AI22" i="12"/>
  <c r="X22" i="12"/>
  <c r="AI20" i="12"/>
  <c r="X20" i="12"/>
  <c r="AI18" i="12"/>
  <c r="X18" i="12"/>
  <c r="AI16" i="12"/>
  <c r="X16" i="12"/>
  <c r="AI14" i="12"/>
  <c r="X14" i="12"/>
  <c r="R10" i="12"/>
  <c r="AI12" i="12"/>
  <c r="X12" i="12"/>
  <c r="N10" i="12"/>
  <c r="AI26" i="12"/>
  <c r="X26" i="12"/>
  <c r="AI24" i="12"/>
  <c r="X24" i="12"/>
  <c r="Q10" i="12"/>
  <c r="H10" i="12"/>
  <c r="W8" i="12" l="1"/>
  <c r="X48" i="12"/>
  <c r="Q8" i="12"/>
  <c r="H8" i="12"/>
  <c r="AD8" i="12" s="1"/>
  <c r="R8" i="12"/>
  <c r="AH8" i="12"/>
  <c r="V8" i="12"/>
  <c r="AG8" i="12"/>
  <c r="S10" i="12"/>
  <c r="S48" i="12"/>
  <c r="X10" i="12"/>
  <c r="N8" i="12"/>
  <c r="S8" i="12" l="1"/>
  <c r="AI8" i="12"/>
  <c r="X8" i="12"/>
  <c r="O5" i="6" l="1"/>
  <c r="P5" i="6" s="1"/>
  <c r="Q5" i="6" s="1"/>
  <c r="R5" i="6" s="1"/>
  <c r="S5" i="6" s="1"/>
  <c r="T5" i="6" s="1"/>
  <c r="U5" i="6" s="1"/>
  <c r="V5" i="6" s="1"/>
  <c r="W5" i="6" s="1"/>
  <c r="X5" i="6" s="1"/>
  <c r="Y5" i="6" s="1"/>
  <c r="O6" i="6"/>
  <c r="P6" i="6" s="1"/>
  <c r="M5" i="6"/>
  <c r="M6" i="6"/>
  <c r="O7" i="6" l="1"/>
  <c r="B7" i="6" s="1"/>
  <c r="P7" i="6"/>
  <c r="C7" i="6" s="1"/>
  <c r="Q6" i="6"/>
  <c r="R6" i="6" l="1"/>
  <c r="Q7" i="6"/>
  <c r="D7" i="6" s="1"/>
  <c r="S6" i="6" l="1"/>
  <c r="R7" i="6"/>
  <c r="E7" i="6" s="1"/>
  <c r="T6" i="6" l="1"/>
  <c r="S7" i="6"/>
  <c r="F7" i="6" s="1"/>
  <c r="U6" i="6" l="1"/>
  <c r="T7" i="6"/>
  <c r="G7" i="6" s="1"/>
  <c r="V6" i="6" l="1"/>
  <c r="U7" i="6"/>
  <c r="H7" i="6" s="1"/>
  <c r="W6" i="6" l="1"/>
  <c r="V7" i="6"/>
  <c r="I7" i="6" s="1"/>
  <c r="X6" i="6" l="1"/>
  <c r="W7" i="6"/>
  <c r="J7" i="6" s="1"/>
  <c r="Y6" i="6" l="1"/>
  <c r="Y7" i="6" s="1"/>
  <c r="L7" i="6" s="1"/>
  <c r="X7" i="6"/>
  <c r="K7" i="6" s="1"/>
</calcChain>
</file>

<file path=xl/sharedStrings.xml><?xml version="1.0" encoding="utf-8"?>
<sst xmlns="http://schemas.openxmlformats.org/spreadsheetml/2006/main" count="396" uniqueCount="357">
  <si>
    <t>All Departments</t>
  </si>
  <si>
    <t>in millions</t>
  </si>
  <si>
    <t>CUMULATIVE</t>
  </si>
  <si>
    <t>JAN</t>
  </si>
  <si>
    <t>FEB</t>
  </si>
  <si>
    <t>MAR</t>
  </si>
  <si>
    <t>APR</t>
  </si>
  <si>
    <t>Monthly NCA Credited</t>
  </si>
  <si>
    <t>Monthly NCA Utilized</t>
  </si>
  <si>
    <t>MAY</t>
  </si>
  <si>
    <t>JUNE</t>
  </si>
  <si>
    <t>JULY</t>
  </si>
  <si>
    <t>NCA UtiIized / NCAs Credited - Cumulative</t>
  </si>
  <si>
    <t>AUGUST</t>
  </si>
  <si>
    <t>SEPTEMBER</t>
  </si>
  <si>
    <t>OCTOBER</t>
  </si>
  <si>
    <t>NOVEMBER</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</si>
  <si>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</si>
  <si>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</si>
  <si>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</si>
  <si>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</si>
  <si>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</si>
  <si>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</si>
  <si>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</si>
  <si>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</si>
  <si>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</si>
  <si>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Q3</t>
  </si>
  <si>
    <t>October</t>
  </si>
  <si>
    <t>November</t>
  </si>
  <si>
    <t>As of end       November</t>
  </si>
  <si>
    <t>TOTAL</t>
  </si>
  <si>
    <t>DEPARTMENTS</t>
  </si>
  <si>
    <t>Congress of the Philippines</t>
  </si>
  <si>
    <t>Office of the President</t>
  </si>
  <si>
    <t>Office of the Vice-President</t>
  </si>
  <si>
    <t>Department of Agrarian Reform</t>
  </si>
  <si>
    <t>Department of Agriculture</t>
  </si>
  <si>
    <r>
      <t>Department of Budget and Management</t>
    </r>
    <r>
      <rPr>
        <vertAlign val="superscript"/>
        <sz val="10"/>
        <rFont val="Arial"/>
        <family val="2"/>
      </rPr>
      <t>/6</t>
    </r>
  </si>
  <si>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</si>
  <si>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</si>
  <si>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</si>
  <si>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</si>
  <si>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</si>
  <si>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</si>
  <si>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</si>
  <si>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</si>
  <si>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</si>
  <si>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</si>
  <si>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</si>
  <si>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</si>
  <si>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</si>
  <si>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</si>
  <si>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</si>
  <si>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</si>
  <si>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National Economic and Development Authority</t>
  </si>
  <si>
    <t>Presidential Communications Operations Office</t>
  </si>
  <si>
    <t>Other Executive Offices</t>
  </si>
  <si>
    <t>Autonomous Region in Muslim Mindanao</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</si>
  <si>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</si>
  <si>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</si>
  <si>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</si>
  <si>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</si>
  <si>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</si>
  <si>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</si>
  <si>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</si>
  <si>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</si>
  <si>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</si>
  <si>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family val="2"/>
      </rPr>
      <t>/7</t>
    </r>
  </si>
  <si>
    <r>
      <t>Allotment to Local Government Units</t>
    </r>
    <r>
      <rPr>
        <vertAlign val="superscript"/>
        <sz val="10"/>
        <rFont val="Arial"/>
        <family val="2"/>
      </rPr>
      <t>/8</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</si>
  <si>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</si>
  <si>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</si>
  <si>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</si>
  <si>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</si>
  <si>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</si>
  <si>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</si>
  <si>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</si>
  <si>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</si>
  <si>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</si>
  <si>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</si>
  <si>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</si>
  <si>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</si>
  <si>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</si>
  <si>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/8</t>
  </si>
  <si>
    <t>ALGU: inclusive of IRA, special shares for LGUs, MMDA and other transfers to LGUs</t>
  </si>
  <si>
    <t>Department of Info and Communication Technology</t>
  </si>
  <si>
    <t xml:space="preserve">Dept. of Transportation </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</si>
  <si>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</si>
  <si>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</si>
  <si>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</si>
  <si>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</si>
  <si>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</si>
  <si>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</si>
  <si>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</si>
  <si>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</si>
  <si>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</si>
  <si>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</si>
  <si>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</si>
  <si>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</si>
  <si>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</si>
  <si>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</si>
  <si>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</si>
  <si>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</si>
  <si>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</si>
  <si>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</si>
  <si>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</si>
  <si>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</si>
  <si>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</si>
  <si>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</si>
  <si>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</si>
  <si>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</si>
  <si>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</si>
  <si>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</si>
  <si>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</si>
  <si>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</si>
  <si>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</si>
  <si>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</si>
  <si>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</si>
  <si>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</si>
  <si>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</si>
  <si>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</si>
  <si>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</si>
  <si>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</si>
  <si>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</si>
  <si>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</si>
  <si>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</si>
  <si>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</si>
  <si>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</si>
  <si>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</si>
  <si>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</si>
  <si>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</si>
  <si>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</si>
  <si>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</si>
  <si>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</si>
  <si>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</si>
  <si>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</si>
  <si>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</si>
  <si>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</si>
  <si>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</si>
  <si>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</si>
  <si>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</si>
  <si>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</si>
  <si>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</si>
  <si>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</si>
  <si>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</si>
  <si>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</si>
  <si>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</si>
  <si>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</si>
  <si>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</si>
  <si>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</si>
  <si>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</si>
  <si>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</si>
  <si>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</si>
  <si>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</si>
  <si>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</si>
  <si>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</si>
  <si>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</si>
  <si>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</si>
  <si>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</si>
  <si>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</si>
  <si>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</si>
  <si>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</si>
  <si>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</si>
  <si>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</si>
  <si>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</si>
  <si>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</si>
  <si>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</si>
  <si>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</si>
  <si>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</si>
  <si>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</si>
  <si>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</si>
  <si>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</si>
  <si>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</si>
  <si>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</si>
  <si>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</si>
  <si>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</si>
  <si>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</si>
  <si>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</si>
  <si>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</si>
  <si>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</si>
  <si>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</si>
  <si>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</si>
  <si>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</si>
  <si>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</si>
  <si>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</si>
  <si>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</si>
  <si>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</si>
  <si>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</si>
  <si>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</si>
  <si>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</si>
  <si>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</si>
  <si>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</si>
  <si>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</si>
  <si>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</si>
  <si>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</si>
  <si>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</si>
  <si>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</si>
  <si>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</si>
  <si>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</si>
  <si>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</si>
  <si>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</si>
  <si>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</si>
  <si>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</si>
  <si>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</si>
  <si>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</si>
  <si>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</si>
  <si>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</si>
  <si>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</si>
  <si>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</si>
  <si>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</si>
  <si>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</si>
  <si>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</si>
  <si>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</si>
  <si>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</si>
  <si>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</si>
  <si>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</si>
  <si>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</si>
  <si>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</si>
  <si>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</si>
  <si>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</si>
  <si>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</si>
  <si>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</si>
  <si>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</si>
  <si>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</si>
  <si>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</si>
  <si>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</si>
  <si>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</si>
  <si>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</si>
  <si>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</si>
  <si>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</si>
  <si>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</si>
  <si>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</si>
  <si>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</si>
  <si>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</si>
  <si>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</si>
  <si>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</si>
  <si>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</si>
  <si>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</si>
  <si>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</si>
  <si>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</si>
  <si>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</si>
  <si>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</si>
  <si>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</si>
  <si>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</si>
  <si>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</si>
  <si>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</si>
  <si>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</si>
  <si>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</si>
  <si>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</si>
  <si>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</si>
  <si>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</si>
  <si>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</si>
  <si>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</si>
  <si>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</si>
  <si>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</si>
  <si>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</si>
  <si>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</si>
  <si>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</si>
  <si>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</si>
  <si>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</si>
  <si>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</si>
  <si>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FPA</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</si>
  <si>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</si>
  <si>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</si>
  <si>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</si>
  <si>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</si>
  <si>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</si>
  <si>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</si>
  <si>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</si>
  <si>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</si>
  <si>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</si>
  <si>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</si>
  <si>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</si>
  <si>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</si>
  <si>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</si>
  <si>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</si>
  <si>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</si>
  <si>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</si>
  <si>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</si>
  <si>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</si>
  <si>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</si>
  <si>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</si>
  <si>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</si>
  <si>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</si>
  <si>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</si>
  <si>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</si>
  <si>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</si>
  <si>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</si>
  <si>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</si>
  <si>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</si>
  <si>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</si>
  <si>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</si>
  <si>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</si>
  <si>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</si>
  <si>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</si>
  <si>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</si>
  <si>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</si>
  <si>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</si>
  <si>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</si>
  <si>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</si>
  <si>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</si>
  <si>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</si>
  <si>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</si>
  <si>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</si>
  <si>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</si>
  <si>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</si>
  <si>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</si>
  <si>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</si>
  <si>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</si>
  <si>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</si>
  <si>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Spec. Shares </t>
  </si>
  <si>
    <t xml:space="preserve">    BODBF</t>
  </si>
  <si>
    <t xml:space="preserve">    LGSF (FSLGU)</t>
  </si>
  <si>
    <t>Shares of LGUs in the Proceeds of Fire Code Fees</t>
  </si>
  <si>
    <t xml:space="preserve">    o.w. MMDA (Fund 101)</t>
  </si>
  <si>
    <t xml:space="preserve">    ARF</t>
  </si>
  <si>
    <t>National Disaster Risk Reduction Management Fund (CALF)</t>
  </si>
  <si>
    <t>CF</t>
  </si>
  <si>
    <t>DepEd-School Building Program</t>
  </si>
  <si>
    <t>ICF</t>
  </si>
  <si>
    <t>MPBF</t>
  </si>
  <si>
    <t>Feasibility Studies Fund</t>
  </si>
  <si>
    <t xml:space="preserve">Rehabilitation and Reconstruction Fund </t>
  </si>
  <si>
    <t>PGF*</t>
  </si>
  <si>
    <t>PDAF</t>
  </si>
  <si>
    <t>E-Government Fund (inclusive of DigEFund)</t>
  </si>
  <si>
    <t>Sub-Total, SPFs</t>
  </si>
  <si>
    <t xml:space="preserve">     TOTAL (Departments &amp; SPFs)</t>
  </si>
  <si>
    <t>AUTOMATIC</t>
  </si>
  <si>
    <t>APPROPRIATION</t>
  </si>
  <si>
    <t>Interest Payments</t>
  </si>
  <si>
    <t>IRA</t>
  </si>
  <si>
    <t>Net Lending</t>
  </si>
  <si>
    <t>RLIP</t>
  </si>
  <si>
    <t>Tax Refund</t>
  </si>
  <si>
    <t>Special Account</t>
  </si>
  <si>
    <t>Grant Proceeds</t>
  </si>
  <si>
    <t>Pension</t>
  </si>
  <si>
    <t>Tax Expenditures Fund</t>
  </si>
  <si>
    <t>Sub-Total, Automatic Appropriation</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</si>
  <si>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</si>
  <si>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</si>
  <si>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</si>
  <si>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</si>
  <si>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</si>
  <si>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</si>
  <si>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</si>
  <si>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</si>
  <si>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NCAs CREDITED VS NCA UTILIZATION, JANUARY-NOVEMBER 2018</t>
  </si>
  <si>
    <t>AS OF NOVEMBER</t>
  </si>
  <si>
    <t>AS OF NOVEMBER 30, 2018</t>
  </si>
  <si>
    <t>Source: Report of MDS-Government Servicing Banks as of November 2018</t>
  </si>
  <si>
    <t>DBM: inclusive of grants</t>
  </si>
  <si>
    <t>STATUS OF NCA UTILIZATION (Net Trust and Working Fund), as of November 30, 2018</t>
  </si>
  <si>
    <t xml:space="preserve">    DCP</t>
  </si>
  <si>
    <t xml:space="preserve">    PSRTI</t>
  </si>
  <si>
    <t xml:space="preserve">    LGUs</t>
  </si>
  <si>
    <t>As of end
October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</si>
</sst>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40"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sz val="9"/>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43" fontId="15" fillId="0" borderId="0" applyFont="0" applyFill="0" applyBorder="0" applyAlignment="0" applyProtection="0"/>
    <xf numFmtId="0" fontId="1" fillId="0" borderId="0"/>
    <xf numFmtId="0" fontId="15" fillId="0" borderId="0"/>
  </cellStyleXfs>
  <cellXfs count="133">
    <xf numFmtId="0" fontId="0" fillId="0" borderId="0" xfId="0"/>
    <xf numFmtId="0" fontId="0" fillId="0" borderId="0" xfId="0" applyAlignment="1">
      <alignment horizontal="center"/>
    </xf>
    <xf numFmtId="41" fontId="0" fillId="0" borderId="0" xfId="0" applyNumberFormat="1"/>
    <xf numFmtId="164" fontId="0" fillId="0" borderId="0" xfId="0" applyNumberFormat="1"/>
    <xf numFmtId="0" fontId="15" fillId="0" borderId="0" xfId="0" applyNumberFormat="1" applyFont="1" applyAlignment="1"/>
    <xf numFmtId="0" fontId="15" fillId="0" borderId="0" xfId="0" applyNumberFormat="1" applyFont="1"/>
    <xf numFmtId="0" fontId="15" fillId="0" borderId="0" xfId="0" applyFont="1"/>
    <xf numFmtId="0" fontId="15" fillId="0" borderId="0" xfId="0" applyFont="1" applyAlignment="1">
      <alignment horizontal="center" wrapText="1"/>
    </xf>
    <xf numFmtId="0" fontId="15" fillId="0" borderId="0" xfId="0" applyNumberFormat="1" applyFont="1" applyAlignment="1">
      <alignment horizontal="center"/>
    </xf>
    <xf numFmtId="41" fontId="15" fillId="0" borderId="0" xfId="0" applyNumberFormat="1" applyFont="1"/>
    <xf numFmtId="43" fontId="15" fillId="0" borderId="0" xfId="0" applyNumberFormat="1" applyFont="1"/>
    <xf numFmtId="0" fontId="22" fillId="0" borderId="0" xfId="0" applyNumberFormat="1" applyFont="1"/>
    <xf numFmtId="41" fontId="22" fillId="0" borderId="0" xfId="0" applyNumberFormat="1" applyFont="1"/>
    <xf numFmtId="0" fontId="22" fillId="0" borderId="0" xfId="0" applyFont="1"/>
    <xf numFmtId="41" fontId="25" fillId="0" borderId="0" xfId="0" applyNumberFormat="1" applyFont="1"/>
    <xf numFmtId="0" fontId="15" fillId="0" borderId="0" xfId="43" applyNumberFormat="1" applyFont="1"/>
    <xf numFmtId="0" fontId="15" fillId="0" borderId="0" xfId="0" applyNumberFormat="1" applyFont="1" applyFill="1"/>
    <xf numFmtId="0" fontId="26" fillId="0" borderId="0" xfId="0" applyNumberFormat="1" applyFont="1" applyAlignment="1">
      <alignment wrapText="1"/>
    </xf>
    <xf numFmtId="0" fontId="15" fillId="0" borderId="11" xfId="0" applyNumberFormat="1" applyFont="1" applyBorder="1"/>
    <xf numFmtId="41" fontId="15" fillId="0" borderId="11" xfId="0" applyNumberFormat="1" applyFont="1" applyBorder="1"/>
    <xf numFmtId="0" fontId="15" fillId="0" borderId="11" xfId="0" applyFont="1" applyBorder="1"/>
    <xf numFmtId="0" fontId="15" fillId="0" borderId="0" xfId="0" applyNumberFormat="1" applyFont="1" applyBorder="1"/>
    <xf numFmtId="41" fontId="15" fillId="0" borderId="0" xfId="0" applyNumberFormat="1" applyFont="1" applyBorder="1"/>
    <xf numFmtId="0" fontId="15" fillId="0" borderId="0" xfId="0" applyFont="1" applyBorder="1"/>
    <xf numFmtId="0" fontId="15" fillId="0" borderId="0" xfId="0" applyNumberFormat="1" applyFont="1" applyBorder="1" applyAlignment="1"/>
    <xf numFmtId="165" fontId="0" fillId="0" borderId="0" xfId="0" applyNumberFormat="1"/>
    <xf numFmtId="165" fontId="28" fillId="24" borderId="0" xfId="43" applyNumberFormat="1" applyFont="1" applyFill="1" applyBorder="1"/>
    <xf numFmtId="165" fontId="30" fillId="25" borderId="12" xfId="43" applyNumberFormat="1" applyFont="1" applyFill="1" applyBorder="1" applyAlignment="1"/>
    <xf numFmtId="165" fontId="30" fillId="25" borderId="14" xfId="43" applyNumberFormat="1" applyFont="1" applyFill="1" applyBorder="1" applyAlignment="1"/>
    <xf numFmtId="165" fontId="28" fillId="0" borderId="0" xfId="43" applyNumberFormat="1" applyFont="1" applyBorder="1"/>
    <xf numFmtId="165" fontId="26" fillId="0" borderId="11" xfId="43" applyNumberFormat="1" applyFont="1" applyBorder="1" applyAlignment="1">
      <alignment horizontal="right"/>
    </xf>
    <xf numFmtId="165" fontId="37" fillId="0" borderId="0" xfId="43" applyNumberFormat="1" applyFont="1" applyBorder="1" applyAlignment="1"/>
    <xf numFmtId="165" fontId="37" fillId="0" borderId="0" xfId="43" applyNumberFormat="1" applyFont="1" applyFill="1" applyBorder="1" applyAlignment="1"/>
    <xf numFmtId="165" fontId="26" fillId="0" borderId="0" xfId="43" applyNumberFormat="1" applyFont="1" applyFill="1"/>
    <xf numFmtId="165" fontId="26" fillId="0" borderId="0" xfId="43" applyNumberFormat="1" applyFont="1"/>
    <xf numFmtId="165" fontId="37" fillId="0" borderId="0" xfId="43" applyNumberFormat="1" applyFont="1" applyAlignment="1"/>
    <xf numFmtId="165" fontId="37" fillId="0" borderId="0" xfId="43" applyNumberFormat="1" applyFont="1" applyFill="1" applyAlignment="1"/>
    <xf numFmtId="165" fontId="26" fillId="0" borderId="0" xfId="43" applyNumberFormat="1" applyFont="1" applyBorder="1"/>
    <xf numFmtId="165" fontId="26" fillId="0" borderId="0" xfId="43" applyNumberFormat="1" applyFont="1" applyFill="1" applyBorder="1"/>
    <xf numFmtId="165" fontId="26" fillId="0" borderId="11" xfId="43" applyNumberFormat="1" applyFont="1" applyBorder="1"/>
    <xf numFmtId="37" fontId="26" fillId="0" borderId="11" xfId="43" applyNumberFormat="1" applyFont="1" applyBorder="1" applyAlignment="1">
      <alignment horizontal="right"/>
    </xf>
    <xf numFmtId="0" fontId="15" fillId="0" borderId="0" xfId="45" applyFont="1" applyFill="1" applyAlignment="1">
      <alignment horizontal="left" indent="2"/>
    </xf>
    <xf numFmtId="37" fontId="26" fillId="0" borderId="21" xfId="43" applyNumberFormat="1" applyFont="1" applyFill="1" applyBorder="1"/>
    <xf numFmtId="37" fontId="26" fillId="0" borderId="21" xfId="43" applyNumberFormat="1" applyFont="1" applyBorder="1"/>
    <xf numFmtId="37" fontId="26" fillId="0" borderId="11" xfId="43" applyNumberFormat="1" applyFont="1" applyFill="1" applyBorder="1"/>
    <xf numFmtId="37" fontId="26" fillId="0" borderId="11" xfId="43" applyNumberFormat="1" applyFont="1" applyBorder="1"/>
    <xf numFmtId="165" fontId="26" fillId="0" borderId="11" xfId="43" applyNumberFormat="1" applyFont="1" applyFill="1" applyBorder="1"/>
    <xf numFmtId="37" fontId="37" fillId="0" borderId="0" xfId="43" applyNumberFormat="1" applyFont="1" applyAlignment="1"/>
    <xf numFmtId="165" fontId="26" fillId="0" borderId="0" xfId="43" applyNumberFormat="1" applyFont="1" applyBorder="1" applyAlignment="1"/>
    <xf numFmtId="165" fontId="26" fillId="0" borderId="11" xfId="43" applyNumberFormat="1" applyFont="1" applyFill="1" applyBorder="1" applyAlignment="1">
      <alignment horizontal="right" vertical="top"/>
    </xf>
    <xf numFmtId="165" fontId="26" fillId="0" borderId="11" xfId="43" applyNumberFormat="1" applyFont="1" applyBorder="1" applyAlignment="1">
      <alignment horizontal="right" vertical="top"/>
    </xf>
    <xf numFmtId="165" fontId="26" fillId="0" borderId="21" xfId="43" applyNumberFormat="1" applyFont="1" applyBorder="1"/>
    <xf numFmtId="165" fontId="37" fillId="0" borderId="11" xfId="43" applyNumberFormat="1" applyFont="1" applyBorder="1" applyAlignment="1"/>
    <xf numFmtId="165" fontId="26" fillId="26" borderId="0" xfId="43" applyNumberFormat="1" applyFont="1" applyFill="1"/>
    <xf numFmtId="41" fontId="37" fillId="26" borderId="0" xfId="43" applyNumberFormat="1" applyFont="1" applyFill="1" applyAlignment="1"/>
    <xf numFmtId="165" fontId="37" fillId="26" borderId="0" xfId="43" applyNumberFormat="1" applyFont="1" applyFill="1" applyAlignment="1"/>
    <xf numFmtId="165" fontId="26" fillId="0" borderId="21" xfId="43" applyNumberFormat="1" applyFont="1" applyBorder="1" applyAlignment="1">
      <alignment horizontal="right" vertical="top"/>
    </xf>
    <xf numFmtId="0" fontId="15" fillId="0" borderId="10" xfId="0" applyFont="1" applyBorder="1" applyAlignment="1">
      <alignment horizontal="center" wrapText="1"/>
    </xf>
    <xf numFmtId="165" fontId="23" fillId="0" borderId="0" xfId="0" applyNumberFormat="1" applyFont="1"/>
    <xf numFmtId="165" fontId="24" fillId="0" borderId="0" xfId="0" applyNumberFormat="1" applyFont="1"/>
    <xf numFmtId="0" fontId="27" fillId="24" borderId="0" xfId="37" applyFont="1" applyFill="1" applyAlignment="1"/>
    <xf numFmtId="0" fontId="28" fillId="24" borderId="0" xfId="37" applyFont="1" applyFill="1"/>
    <xf numFmtId="165" fontId="28" fillId="27" borderId="0" xfId="43" applyNumberFormat="1" applyFont="1" applyFill="1" applyBorder="1"/>
    <xf numFmtId="0" fontId="28" fillId="27" borderId="0" xfId="37" applyFont="1" applyFill="1"/>
    <xf numFmtId="0" fontId="28" fillId="0" borderId="0" xfId="37" applyFont="1" applyFill="1"/>
    <xf numFmtId="0" fontId="29" fillId="24" borderId="0" xfId="37" applyFont="1" applyFill="1" applyBorder="1" applyAlignment="1">
      <alignment horizontal="left"/>
    </xf>
    <xf numFmtId="41" fontId="28" fillId="24" borderId="0" xfId="37" applyNumberFormat="1" applyFont="1" applyFill="1" applyBorder="1" applyAlignment="1">
      <alignment horizontal="left"/>
    </xf>
    <xf numFmtId="41" fontId="28" fillId="27" borderId="0" xfId="37" applyNumberFormat="1" applyFont="1" applyFill="1" applyBorder="1" applyAlignment="1">
      <alignment horizontal="left"/>
    </xf>
    <xf numFmtId="0" fontId="28" fillId="27" borderId="0" xfId="37" applyFont="1" applyFill="1" applyBorder="1"/>
    <xf numFmtId="0" fontId="28" fillId="0" borderId="0" xfId="37" applyFont="1" applyFill="1" applyBorder="1"/>
    <xf numFmtId="0" fontId="30" fillId="24" borderId="0" xfId="37" applyFont="1" applyFill="1" applyBorder="1" applyAlignment="1">
      <alignment horizontal="left"/>
    </xf>
    <xf numFmtId="41" fontId="28" fillId="24" borderId="0" xfId="37" applyNumberFormat="1" applyFont="1" applyFill="1"/>
    <xf numFmtId="41" fontId="28" fillId="27" borderId="0" xfId="37" applyNumberFormat="1" applyFont="1" applyFill="1"/>
    <xf numFmtId="0" fontId="30" fillId="24" borderId="0" xfId="37" applyFont="1" applyFill="1" applyBorder="1"/>
    <xf numFmtId="41" fontId="28" fillId="24" borderId="0" xfId="37" applyNumberFormat="1" applyFont="1" applyFill="1" applyBorder="1"/>
    <xf numFmtId="41" fontId="28" fillId="27" borderId="0" xfId="37" applyNumberFormat="1" applyFont="1" applyFill="1" applyBorder="1"/>
    <xf numFmtId="0" fontId="30" fillId="25" borderId="10" xfId="37" applyFont="1" applyFill="1" applyBorder="1" applyAlignment="1">
      <alignment horizontal="center" vertical="center" wrapText="1"/>
    </xf>
    <xf numFmtId="0" fontId="30" fillId="0" borderId="0" xfId="37" applyFont="1" applyAlignment="1">
      <alignment horizontal="center"/>
    </xf>
    <xf numFmtId="0" fontId="28" fillId="0" borderId="0" xfId="37" applyFont="1"/>
    <xf numFmtId="0" fontId="30" fillId="0" borderId="0" xfId="37" applyFont="1" applyAlignment="1">
      <alignment horizontal="left"/>
    </xf>
    <xf numFmtId="0" fontId="36" fillId="0" borderId="0" xfId="37" applyFont="1" applyAlignment="1">
      <alignment horizontal="left" indent="1"/>
    </xf>
    <xf numFmtId="165" fontId="28" fillId="0" borderId="0" xfId="37" applyNumberFormat="1" applyFont="1"/>
    <xf numFmtId="0" fontId="28" fillId="0" borderId="0" xfId="37" applyFont="1" applyAlignment="1">
      <alignment horizontal="left" indent="1"/>
    </xf>
    <xf numFmtId="0" fontId="28" fillId="0" borderId="0" xfId="37" applyFont="1" applyAlignment="1" applyProtection="1">
      <alignment horizontal="left" indent="1"/>
      <protection locked="0"/>
    </xf>
    <xf numFmtId="0" fontId="28" fillId="0" borderId="0" xfId="37" quotePrefix="1" applyFont="1" applyAlignment="1">
      <alignment horizontal="left" indent="1"/>
    </xf>
    <xf numFmtId="0" fontId="38" fillId="0" borderId="0" xfId="37" applyFont="1" applyAlignment="1">
      <alignment horizontal="left" indent="1"/>
    </xf>
    <xf numFmtId="0" fontId="36" fillId="0" borderId="0" xfId="37" applyFont="1" applyAlignment="1">
      <alignment horizontal="left"/>
    </xf>
    <xf numFmtId="0" fontId="28" fillId="0" borderId="0" xfId="37" applyFont="1" applyAlignment="1">
      <alignment horizontal="left" wrapText="1" indent="2"/>
    </xf>
    <xf numFmtId="0" fontId="28" fillId="0" borderId="0" xfId="37" applyFont="1" applyAlignment="1">
      <alignment horizontal="left" indent="2"/>
    </xf>
    <xf numFmtId="0" fontId="28" fillId="0" borderId="0" xfId="37" applyFont="1" applyAlignment="1">
      <alignment horizontal="left" indent="3"/>
    </xf>
    <xf numFmtId="0" fontId="28" fillId="0" borderId="0" xfId="37" applyFont="1" applyAlignment="1">
      <alignment horizontal="left" wrapText="1" indent="3"/>
    </xf>
    <xf numFmtId="0" fontId="28" fillId="0" borderId="0" xfId="37" applyFont="1" applyFill="1" applyAlignment="1">
      <alignment horizontal="left" indent="1"/>
    </xf>
    <xf numFmtId="0" fontId="36" fillId="0" borderId="0" xfId="37" applyFont="1" applyAlignment="1">
      <alignment horizontal="left" vertical="top"/>
    </xf>
    <xf numFmtId="0" fontId="28" fillId="0" borderId="0" xfId="37" applyFont="1" applyAlignment="1"/>
    <xf numFmtId="0" fontId="30" fillId="0" borderId="0" xfId="37" applyFont="1" applyAlignment="1">
      <alignment vertical="top" wrapText="1"/>
    </xf>
    <xf numFmtId="0" fontId="30" fillId="0" borderId="0" xfId="37" applyFont="1" applyAlignment="1">
      <alignment horizontal="left" indent="1"/>
    </xf>
    <xf numFmtId="0" fontId="28" fillId="26" borderId="0" xfId="37" applyFont="1" applyFill="1" applyAlignment="1">
      <alignment horizontal="left" indent="1"/>
    </xf>
    <xf numFmtId="0" fontId="28" fillId="26" borderId="0" xfId="37" applyFont="1" applyFill="1" applyAlignment="1">
      <alignment horizontal="left"/>
    </xf>
    <xf numFmtId="0" fontId="28" fillId="26" borderId="0" xfId="37" applyFont="1" applyFill="1" applyAlignment="1">
      <alignment horizontal="left" wrapText="1"/>
    </xf>
    <xf numFmtId="0" fontId="28" fillId="0" borderId="0" xfId="37" applyFont="1" applyAlignment="1">
      <alignment horizontal="left"/>
    </xf>
    <xf numFmtId="0" fontId="28" fillId="0" borderId="0" xfId="37" applyFont="1" applyAlignment="1">
      <alignment horizontal="left" wrapText="1" indent="1"/>
    </xf>
    <xf numFmtId="0" fontId="30" fillId="0" borderId="0" xfId="37" applyFont="1" applyAlignment="1">
      <alignment horizontal="left" wrapText="1" indent="1"/>
    </xf>
    <xf numFmtId="0" fontId="28" fillId="0" borderId="0" xfId="37" applyFont="1" applyFill="1" applyAlignment="1">
      <alignment horizontal="left"/>
    </xf>
    <xf numFmtId="0" fontId="30" fillId="0" borderId="0" xfId="37" applyFont="1" applyFill="1"/>
    <xf numFmtId="0" fontId="30" fillId="0" borderId="0" xfId="37" applyFont="1" applyAlignment="1">
      <alignment horizontal="left" vertical="top"/>
    </xf>
    <xf numFmtId="165" fontId="27" fillId="0" borderId="22" xfId="37" applyNumberFormat="1" applyFont="1" applyBorder="1"/>
    <xf numFmtId="165" fontId="39" fillId="0" borderId="22" xfId="37" applyNumberFormat="1" applyFont="1" applyBorder="1"/>
    <xf numFmtId="0" fontId="28" fillId="0" borderId="0" xfId="37" applyFont="1" applyBorder="1"/>
    <xf numFmtId="0" fontId="28" fillId="0" borderId="0" xfId="37" applyFont="1" applyBorder="1" applyAlignment="1"/>
    <xf numFmtId="0" fontId="38" fillId="0" borderId="0" xfId="37" applyFont="1" applyBorder="1" applyAlignment="1"/>
    <xf numFmtId="0" fontId="38" fillId="0" borderId="0" xfId="37" applyFont="1" applyBorder="1"/>
    <xf numFmtId="0" fontId="15" fillId="0" borderId="10" xfId="0" applyNumberFormat="1" applyFont="1" applyBorder="1" applyAlignment="1">
      <alignment horizontal="center" wrapText="1"/>
    </xf>
    <xf numFmtId="0" fontId="15" fillId="0" borderId="10" xfId="0" applyFont="1" applyBorder="1" applyAlignment="1">
      <alignment horizontal="center" wrapText="1"/>
    </xf>
    <xf numFmtId="165" fontId="30" fillId="25" borderId="13" xfId="43" applyNumberFormat="1" applyFont="1" applyFill="1" applyBorder="1" applyAlignment="1">
      <alignment horizontal="center"/>
    </xf>
    <xf numFmtId="165" fontId="30" fillId="25" borderId="14" xfId="43" applyNumberFormat="1" applyFont="1" applyFill="1" applyBorder="1" applyAlignment="1">
      <alignment horizontal="center"/>
    </xf>
    <xf numFmtId="0" fontId="31" fillId="25" borderId="15" xfId="37" applyFont="1" applyFill="1" applyBorder="1" applyAlignment="1">
      <alignment horizontal="center" vertical="center" wrapText="1"/>
    </xf>
    <xf numFmtId="0" fontId="15" fillId="0" borderId="20" xfId="37" applyBorder="1"/>
    <xf numFmtId="0" fontId="30" fillId="25" borderId="15" xfId="37" applyFont="1" applyFill="1" applyBorder="1" applyAlignment="1">
      <alignment horizontal="center" vertical="center" wrapText="1"/>
    </xf>
    <xf numFmtId="0" fontId="30" fillId="25" borderId="20" xfId="37" applyFont="1" applyFill="1" applyBorder="1" applyAlignment="1">
      <alignment horizontal="center" vertical="center" wrapText="1"/>
    </xf>
    <xf numFmtId="0" fontId="30" fillId="25" borderId="18" xfId="37" applyFont="1" applyFill="1" applyBorder="1" applyAlignment="1">
      <alignment horizontal="center" vertical="center" wrapText="1"/>
    </xf>
    <xf numFmtId="0" fontId="30" fillId="25" borderId="17" xfId="37" applyFont="1" applyFill="1" applyBorder="1" applyAlignment="1">
      <alignment horizontal="center" vertical="center" wrapText="1"/>
    </xf>
    <xf numFmtId="0" fontId="28" fillId="0" borderId="0" xfId="37" applyFont="1" applyBorder="1" applyAlignment="1"/>
    <xf numFmtId="0" fontId="28" fillId="0" borderId="0" xfId="37" applyFont="1" applyAlignment="1"/>
    <xf numFmtId="165" fontId="30" fillId="25" borderId="16" xfId="43" applyNumberFormat="1" applyFont="1" applyFill="1" applyBorder="1" applyAlignment="1">
      <alignment horizontal="center"/>
    </xf>
    <xf numFmtId="165" fontId="30" fillId="25" borderId="11" xfId="43" applyNumberFormat="1" applyFont="1" applyFill="1" applyBorder="1" applyAlignment="1">
      <alignment horizontal="center"/>
    </xf>
    <xf numFmtId="165" fontId="30" fillId="25" borderId="17" xfId="43" applyNumberFormat="1" applyFont="1" applyFill="1" applyBorder="1" applyAlignment="1">
      <alignment horizontal="center"/>
    </xf>
    <xf numFmtId="165" fontId="34" fillId="25" borderId="15" xfId="43" applyNumberFormat="1" applyFont="1" applyFill="1" applyBorder="1" applyAlignment="1">
      <alignment horizontal="center" vertical="center" wrapText="1"/>
    </xf>
    <xf numFmtId="165" fontId="34" fillId="25" borderId="20" xfId="43" applyNumberFormat="1" applyFont="1" applyFill="1" applyBorder="1" applyAlignment="1">
      <alignment horizontal="center" vertical="center" wrapText="1"/>
    </xf>
    <xf numFmtId="0" fontId="28" fillId="0" borderId="0" xfId="37" applyFont="1" applyBorder="1" applyAlignment="1">
      <alignment vertical="top" wrapText="1"/>
    </xf>
    <xf numFmtId="0" fontId="28" fillId="0" borderId="0" xfId="37" applyFont="1" applyBorder="1" applyAlignment="1">
      <alignment horizontal="left" vertical="top" wrapText="1"/>
    </xf>
    <xf numFmtId="0" fontId="30" fillId="25" borderId="12" xfId="37" applyFont="1" applyFill="1" applyBorder="1" applyAlignment="1">
      <alignment horizontal="center" vertical="center"/>
    </xf>
    <xf numFmtId="0" fontId="30" fillId="25" borderId="15" xfId="37" applyFont="1" applyFill="1" applyBorder="1" applyAlignment="1">
      <alignment horizontal="center" vertical="center"/>
    </xf>
    <xf numFmtId="0" fontId="30" fillId="25" borderId="19" xfId="37" applyFont="1" applyFill="1" applyBorder="1" applyAlignment="1">
      <alignment horizontal="center" vertic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rmal 3 2" xfId="44"/>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ALL DEPARTMENTS: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JANUARY-NOVEMBER 2018</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2843990618499156"/>
          <c:y val="8.1967278726369375E-3"/>
        </c:manualLayout>
      </c:layout>
      <c:overlay val="0"/>
      <c:spPr>
        <a:solidFill>
          <a:srgbClr val="FFFFFF"/>
        </a:solidFill>
        <a:ln w="25400">
          <a:noFill/>
        </a:ln>
      </c:spPr>
    </c:title>
    <c:autoTitleDeleted val="0"/>
    <c:plotArea>
      <c:layout>
        <c:manualLayout>
          <c:layoutTarget val="inner"/>
          <c:xMode val="edge"/>
          <c:yMode val="edge"/>
          <c:x val="0.25854132269783975"/>
          <c:y val="0.1688525941763209"/>
          <c:w val="0.6879045907496093"/>
          <c:h val="0.54098403959403785"/>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Graph!$B$4:$L$4</c:f>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f>Graph!$B$5:$L$5</c:f>
              <c:numCache>
                <c:formatCode>_(* #,##0_);_(* \(#,##0\);_(* "-"_);_(@_)</c:formatCode>
                <c:ptCount val="11"/>
                <c:pt idx="0">
                  <c:v>405412.64899999998</c:v>
                </c:pt>
                <c:pt idx="1">
                  <c:v>102062.54300000001</c:v>
                </c:pt>
                <c:pt idx="2">
                  <c:v>110753.783</c:v>
                </c:pt>
                <c:pt idx="3">
                  <c:v>647825.13</c:v>
                </c:pt>
                <c:pt idx="4">
                  <c:v>47140.567999999999</c:v>
                </c:pt>
                <c:pt idx="5">
                  <c:v>73225.115999999995</c:v>
                </c:pt>
                <c:pt idx="6">
                  <c:v>647013.21900000004</c:v>
                </c:pt>
                <c:pt idx="7">
                  <c:v>82854.063999999998</c:v>
                </c:pt>
                <c:pt idx="8">
                  <c:v>32758.460999999999</c:v>
                </c:pt>
                <c:pt idx="9">
                  <c:v>727468.96499999997</c:v>
                </c:pt>
                <c:pt idx="10">
                  <c:v>61443.027000000002</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Graph!$B$4:$L$4</c:f>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f>Graph!$B$6:$L$6</c:f>
              <c:numCache>
                <c:formatCode>_(* #,##0_);_(* \(#,##0\);_(* "-"_);_(@_)</c:formatCode>
                <c:ptCount val="11"/>
                <c:pt idx="0">
                  <c:v>132068.245</c:v>
                </c:pt>
                <c:pt idx="1">
                  <c:v>192025.54800000001</c:v>
                </c:pt>
                <c:pt idx="2">
                  <c:v>282231.93800000002</c:v>
                </c:pt>
                <c:pt idx="3">
                  <c:v>222143.948</c:v>
                </c:pt>
                <c:pt idx="4">
                  <c:v>256871.58799999999</c:v>
                </c:pt>
                <c:pt idx="5">
                  <c:v>260527.95699999999</c:v>
                </c:pt>
                <c:pt idx="6">
                  <c:v>247872.989</c:v>
                </c:pt>
                <c:pt idx="7">
                  <c:v>217712.435</c:v>
                </c:pt>
                <c:pt idx="8">
                  <c:v>271255.82299999997</c:v>
                </c:pt>
                <c:pt idx="9">
                  <c:v>254941.984</c:v>
                </c:pt>
                <c:pt idx="10">
                  <c:v>260762.75099999999</c:v>
                </c:pt>
              </c:numCache>
            </c:numRef>
          </c:val>
        </c:ser>
        <c:dLbls>
          <c:showLegendKey val="0"/>
          <c:showVal val="0"/>
          <c:showCatName val="0"/>
          <c:showSerName val="0"/>
          <c:showPercent val="0"/>
          <c:showBubbleSize val="0"/>
        </c:dLbls>
        <c:gapWidth val="150"/>
        <c:axId val="96567360"/>
        <c:axId val="96567920"/>
      </c:barChart>
      <c:lineChart>
        <c:grouping val="standard"/>
        <c:varyColors val="0"/>
        <c:ser>
          <c:idx val="4"/>
          <c:order val="3"/>
          <c:tx>
            <c:strRef>
              <c:f>Graph!$A$7</c:f>
              <c:strCache>
                <c:ptCount val="1"/>
                <c:pt idx="0">
                  <c:v>NCA UtiIized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Graph!$B$4:$L$4</c:f>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f>Graph!$B$7:$L$7</c:f>
              <c:numCache>
                <c:formatCode>_(* #,##0_);_(* \(#,##0\);_(* "-"??_);_(@_)</c:formatCode>
                <c:ptCount val="11"/>
                <c:pt idx="0">
                  <c:v>32.576251709403373</c:v>
                </c:pt>
                <c:pt idx="1">
                  <c:v>63.863967758250539</c:v>
                </c:pt>
                <c:pt idx="2">
                  <c:v>98.074622109065672</c:v>
                </c:pt>
                <c:pt idx="3">
                  <c:v>65.437146463815623</c:v>
                </c:pt>
                <c:pt idx="4">
                  <c:v>82.648923980214775</c:v>
                </c:pt>
                <c:pt idx="5">
                  <c:v>97.075159679504551</c:v>
                </c:pt>
                <c:pt idx="6">
                  <c:v>78.376922511331642</c:v>
                </c:pt>
                <c:pt idx="7">
                  <c:v>85.595884980201802</c:v>
                </c:pt>
                <c:pt idx="8">
                  <c:v>96.913277965432485</c:v>
                </c:pt>
                <c:pt idx="9">
                  <c:v>81.266840706881098</c:v>
                </c:pt>
                <c:pt idx="10">
                  <c:v>88.442912597928071</c:v>
                </c:pt>
              </c:numCache>
            </c:numRef>
          </c:val>
          <c:smooth val="0"/>
        </c:ser>
        <c:dLbls>
          <c:showLegendKey val="0"/>
          <c:showVal val="0"/>
          <c:showCatName val="0"/>
          <c:showSerName val="0"/>
          <c:showPercent val="0"/>
          <c:showBubbleSize val="0"/>
        </c:dLbls>
        <c:marker val="1"/>
        <c:smooth val="0"/>
        <c:axId val="96568480"/>
        <c:axId val="15180128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Graph!$B$4:$L$4</c15:sqref>
                        </c15:formulaRef>
                      </c:ext>
                    </c:extLst>
                    <c:strCache>
                      <c:ptCount val="11"/>
                      <c:pt idx="0">
                        <c:v>JAN</c:v>
                      </c:pt>
                      <c:pt idx="1">
                        <c:v>FEB</c:v>
                      </c:pt>
                      <c:pt idx="2">
                        <c:v>MAR</c:v>
                      </c:pt>
                      <c:pt idx="3">
                        <c:v>APR</c:v>
                      </c:pt>
                      <c:pt idx="4">
                        <c:v>MAY</c:v>
                      </c:pt>
                      <c:pt idx="5">
                        <c:v>JUNE</c:v>
                      </c:pt>
                      <c:pt idx="6">
                        <c:v>JULY</c:v>
                      </c:pt>
                      <c:pt idx="7">
                        <c:v>AUGUST</c:v>
                      </c:pt>
                      <c:pt idx="8">
                        <c:v>SEPTEMBER</c:v>
                      </c:pt>
                      <c:pt idx="9">
                        <c:v>OCTOBER</c:v>
                      </c:pt>
                      <c:pt idx="10">
                        <c:v>NOVEMBER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96567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6567920"/>
        <c:crossesAt val="0"/>
        <c:auto val="0"/>
        <c:lblAlgn val="ctr"/>
        <c:lblOffset val="100"/>
        <c:tickLblSkip val="1"/>
        <c:tickMarkSkip val="1"/>
        <c:noMultiLvlLbl val="0"/>
      </c:catAx>
      <c:valAx>
        <c:axId val="96567920"/>
        <c:scaling>
          <c:orientation val="minMax"/>
          <c:max val="750000"/>
          <c:min val="3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6989858348715184"/>
              <c:y val="0.32295107818189533"/>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6567360"/>
        <c:crosses val="autoZero"/>
        <c:crossBetween val="between"/>
        <c:majorUnit val="30000"/>
        <c:minorUnit val="10000"/>
      </c:valAx>
      <c:catAx>
        <c:axId val="96568480"/>
        <c:scaling>
          <c:orientation val="minMax"/>
        </c:scaling>
        <c:delete val="1"/>
        <c:axPos val="b"/>
        <c:numFmt formatCode="General" sourceLinked="1"/>
        <c:majorTickMark val="out"/>
        <c:minorTickMark val="none"/>
        <c:tickLblPos val="nextTo"/>
        <c:crossAx val="151801280"/>
        <c:crossesAt val="85"/>
        <c:auto val="0"/>
        <c:lblAlgn val="ctr"/>
        <c:lblOffset val="100"/>
        <c:noMultiLvlLbl val="0"/>
      </c:catAx>
      <c:valAx>
        <c:axId val="151801280"/>
        <c:scaling>
          <c:orientation val="minMax"/>
          <c:max val="26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sz="900"/>
                  <a:t>NCA UTILIZATION RATES (%)</a:t>
                </a:r>
              </a:p>
            </c:rich>
          </c:tx>
          <c:layout>
            <c:manualLayout>
              <c:xMode val="edge"/>
              <c:yMode val="edge"/>
              <c:x val="0.98334453416252909"/>
              <c:y val="0.29344279506045351"/>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6568480"/>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85725</xdr:rowOff>
    </xdr:from>
    <xdr:to>
      <xdr:col>11</xdr:col>
      <xdr:colOff>771525</xdr:colOff>
      <xdr:row>47</xdr:row>
      <xdr:rowOff>66675</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18/WEBSITE/2018%20REPORT%20ON%20NCA%20RELEASES%20AND%20UTILIZATION%20(posted%20in%20DBM%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2)"/>
      <sheetName val="As of October"/>
      <sheetName val="As of September (2)"/>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P8">
            <v>17538527.722999997</v>
          </cell>
        </row>
        <row r="9">
          <cell r="P9">
            <v>8245229.6060000015</v>
          </cell>
        </row>
        <row r="10">
          <cell r="P10">
            <v>551643.09299999999</v>
          </cell>
        </row>
        <row r="11">
          <cell r="P11">
            <v>7941062.0320000006</v>
          </cell>
        </row>
        <row r="12">
          <cell r="P12">
            <v>48149906.24366001</v>
          </cell>
        </row>
        <row r="13">
          <cell r="P13">
            <v>3264385.3119999995</v>
          </cell>
        </row>
        <row r="14">
          <cell r="P14">
            <v>479295253.55348992</v>
          </cell>
        </row>
        <row r="15">
          <cell r="P15">
            <v>64616121.438790001</v>
          </cell>
        </row>
        <row r="16">
          <cell r="P16">
            <v>2268372.2149999999</v>
          </cell>
        </row>
        <row r="17">
          <cell r="P17">
            <v>23386922.338</v>
          </cell>
        </row>
        <row r="18">
          <cell r="P18">
            <v>22570474.578320023</v>
          </cell>
        </row>
        <row r="19">
          <cell r="P19">
            <v>15706175.67</v>
          </cell>
        </row>
        <row r="20">
          <cell r="P20">
            <v>94796911.11631</v>
          </cell>
        </row>
        <row r="21">
          <cell r="P21">
            <v>6492434.8250000002</v>
          </cell>
        </row>
        <row r="22">
          <cell r="P22">
            <v>240326107.26295</v>
          </cell>
        </row>
        <row r="23">
          <cell r="P23">
            <v>20587251.270999994</v>
          </cell>
        </row>
        <row r="24">
          <cell r="P24">
            <v>13970869.479429999</v>
          </cell>
        </row>
        <row r="25">
          <cell r="P25">
            <v>224466146.18109998</v>
          </cell>
        </row>
        <row r="26">
          <cell r="P26">
            <v>535734669.41435993</v>
          </cell>
        </row>
        <row r="27">
          <cell r="P27">
            <v>20778767.797999997</v>
          </cell>
        </row>
        <row r="28">
          <cell r="P28">
            <v>135316240.92699999</v>
          </cell>
        </row>
        <row r="29">
          <cell r="P29">
            <v>3939409.4330000002</v>
          </cell>
        </row>
        <row r="30">
          <cell r="P30">
            <v>6910865.0290000001</v>
          </cell>
        </row>
        <row r="31">
          <cell r="P31">
            <v>48995160.512720004</v>
          </cell>
        </row>
        <row r="32">
          <cell r="P32">
            <v>8794812.2180000003</v>
          </cell>
        </row>
        <row r="33">
          <cell r="P33">
            <v>1345852.7</v>
          </cell>
        </row>
        <row r="34">
          <cell r="P34">
            <v>71346907.310929999</v>
          </cell>
        </row>
        <row r="35">
          <cell r="P35">
            <v>3667.0000000000005</v>
          </cell>
        </row>
        <row r="36">
          <cell r="P36">
            <v>34448125.106880002</v>
          </cell>
        </row>
        <row r="37">
          <cell r="P37">
            <v>1548997.8149999999</v>
          </cell>
        </row>
        <row r="38">
          <cell r="P38">
            <v>11538545.583000001</v>
          </cell>
        </row>
        <row r="39">
          <cell r="P39">
            <v>19370495.548</v>
          </cell>
        </row>
        <row r="40">
          <cell r="P40">
            <v>2620299.0589999999</v>
          </cell>
        </row>
        <row r="41">
          <cell r="P41">
            <v>727318.25399999996</v>
          </cell>
        </row>
        <row r="42">
          <cell r="P42">
            <v>29060502.384</v>
          </cell>
        </row>
        <row r="43">
          <cell r="P43">
            <v>141884514.359</v>
          </cell>
        </row>
        <row r="44">
          <cell r="P44">
            <v>567133441.97691</v>
          </cell>
        </row>
        <row r="45">
          <cell r="P45">
            <v>2285144.2997399997</v>
          </cell>
        </row>
        <row r="46">
          <cell r="P46">
            <v>2937957530.6675906</v>
          </cell>
        </row>
        <row r="51">
          <cell r="F51">
            <v>3624605</v>
          </cell>
          <cell r="J51">
            <v>4691433.4479999999</v>
          </cell>
          <cell r="N51">
            <v>3956316.1030000011</v>
          </cell>
          <cell r="O51">
            <v>3398566</v>
          </cell>
        </row>
        <row r="52">
          <cell r="F52">
            <v>3526468.9609999997</v>
          </cell>
          <cell r="J52">
            <v>1531814.611000001</v>
          </cell>
          <cell r="N52">
            <v>1562474.3460000008</v>
          </cell>
          <cell r="O52">
            <v>1622836.9229999995</v>
          </cell>
        </row>
        <row r="53">
          <cell r="F53">
            <v>111844.007</v>
          </cell>
          <cell r="J53">
            <v>147564.29400000002</v>
          </cell>
          <cell r="N53">
            <v>164762.79199999999</v>
          </cell>
          <cell r="O53">
            <v>127472</v>
          </cell>
        </row>
        <row r="54">
          <cell r="F54">
            <v>1322379.227</v>
          </cell>
          <cell r="J54">
            <v>2078915.3029999998</v>
          </cell>
          <cell r="N54">
            <v>2038944.5560000003</v>
          </cell>
          <cell r="O54">
            <v>2459284.3820000002</v>
          </cell>
        </row>
        <row r="55">
          <cell r="F55">
            <v>6019448.1869999999</v>
          </cell>
          <cell r="J55">
            <v>17413553.379620001</v>
          </cell>
          <cell r="N55">
            <v>13411705.656040013</v>
          </cell>
          <cell r="O55">
            <v>10818571.392999999</v>
          </cell>
        </row>
        <row r="56">
          <cell r="F56">
            <v>796733.62</v>
          </cell>
          <cell r="J56">
            <v>857986.13399999996</v>
          </cell>
          <cell r="N56">
            <v>830430.70199999982</v>
          </cell>
          <cell r="O56">
            <v>656663.76699999953</v>
          </cell>
        </row>
        <row r="57">
          <cell r="F57">
            <v>98799211.620949998</v>
          </cell>
          <cell r="J57">
            <v>129994669.832</v>
          </cell>
          <cell r="N57">
            <v>102628693.11842996</v>
          </cell>
          <cell r="O57">
            <v>131996282.86818999</v>
          </cell>
        </row>
        <row r="58">
          <cell r="F58">
            <v>12380685.713469999</v>
          </cell>
          <cell r="J58">
            <v>17426398.317999996</v>
          </cell>
          <cell r="N58">
            <v>14777959.470410008</v>
          </cell>
          <cell r="O58">
            <v>15988884.831609994</v>
          </cell>
        </row>
        <row r="59">
          <cell r="F59">
            <v>218490.399</v>
          </cell>
          <cell r="J59">
            <v>565346.66300000006</v>
          </cell>
          <cell r="N59">
            <v>742479.11899999983</v>
          </cell>
          <cell r="O59">
            <v>700248.80200000014</v>
          </cell>
        </row>
        <row r="60">
          <cell r="F60">
            <v>4644553.5070000002</v>
          </cell>
          <cell r="J60">
            <v>6492379.7829999989</v>
          </cell>
          <cell r="N60">
            <v>6095964.6290000007</v>
          </cell>
          <cell r="O60">
            <v>6051624.5320000015</v>
          </cell>
        </row>
        <row r="61">
          <cell r="F61">
            <v>7936763.2680199882</v>
          </cell>
          <cell r="J61">
            <v>4327705.705030025</v>
          </cell>
          <cell r="N61">
            <v>4686213.74403001</v>
          </cell>
          <cell r="O61">
            <v>4605189.9982400015</v>
          </cell>
        </row>
        <row r="62">
          <cell r="F62">
            <v>3249278.0630000001</v>
          </cell>
          <cell r="J62">
            <v>3939568.63</v>
          </cell>
          <cell r="N62">
            <v>4248809.8910000008</v>
          </cell>
          <cell r="O62">
            <v>4222105.1169999987</v>
          </cell>
        </row>
        <row r="63">
          <cell r="F63">
            <v>16921517.375879999</v>
          </cell>
          <cell r="J63">
            <v>27923268.904719997</v>
          </cell>
          <cell r="N63">
            <v>23721521.322610006</v>
          </cell>
          <cell r="O63">
            <v>22402514.296839982</v>
          </cell>
        </row>
        <row r="64">
          <cell r="F64">
            <v>2557391.9300000002</v>
          </cell>
          <cell r="J64">
            <v>1216282.8559999997</v>
          </cell>
          <cell r="N64">
            <v>1433462.5520000006</v>
          </cell>
          <cell r="O64">
            <v>1237583.2379999999</v>
          </cell>
        </row>
        <row r="65">
          <cell r="F65">
            <v>50161581.180629998</v>
          </cell>
          <cell r="J65">
            <v>63127274.464370012</v>
          </cell>
          <cell r="N65">
            <v>55821676.35491997</v>
          </cell>
          <cell r="O65">
            <v>68883723.016000003</v>
          </cell>
        </row>
        <row r="66">
          <cell r="F66">
            <v>3816110.449</v>
          </cell>
          <cell r="J66">
            <v>5509196.1849999996</v>
          </cell>
          <cell r="N66">
            <v>5319203.5210000016</v>
          </cell>
          <cell r="O66">
            <v>5305627.554999996</v>
          </cell>
        </row>
        <row r="67">
          <cell r="F67">
            <v>3030956.9929999998</v>
          </cell>
          <cell r="J67">
            <v>3484270.3702500006</v>
          </cell>
          <cell r="N67">
            <v>3859297.9629999995</v>
          </cell>
          <cell r="O67">
            <v>2822288.389179999</v>
          </cell>
        </row>
        <row r="68">
          <cell r="F68">
            <v>45635958.369940005</v>
          </cell>
          <cell r="J68">
            <v>52638761.861840002</v>
          </cell>
          <cell r="N68">
            <v>60435222.727319971</v>
          </cell>
          <cell r="O68">
            <v>61947559.613000005</v>
          </cell>
        </row>
        <row r="69">
          <cell r="F69">
            <v>82063859.660889998</v>
          </cell>
          <cell r="J69">
            <v>147930651.49243999</v>
          </cell>
          <cell r="N69">
            <v>155121535.30751002</v>
          </cell>
          <cell r="O69">
            <v>140952341.78091002</v>
          </cell>
        </row>
        <row r="70">
          <cell r="F70">
            <v>4249736.0820000004</v>
          </cell>
          <cell r="J70">
            <v>5791962.1180000007</v>
          </cell>
          <cell r="N70">
            <v>5372098.2909999993</v>
          </cell>
          <cell r="O70">
            <v>5139884.6909999959</v>
          </cell>
        </row>
        <row r="71">
          <cell r="F71">
            <v>24270045.557999998</v>
          </cell>
          <cell r="J71">
            <v>38780131.210000001</v>
          </cell>
          <cell r="N71">
            <v>28020921.123000003</v>
          </cell>
          <cell r="O71">
            <v>44227865.442999989</v>
          </cell>
        </row>
        <row r="72">
          <cell r="F72">
            <v>712087.10199999996</v>
          </cell>
          <cell r="J72">
            <v>1315949.797</v>
          </cell>
          <cell r="N72">
            <v>820374.02599999984</v>
          </cell>
          <cell r="O72">
            <v>1045915.0010000002</v>
          </cell>
        </row>
        <row r="73">
          <cell r="F73">
            <v>1063346.0120000001</v>
          </cell>
          <cell r="J73">
            <v>1573871.8019999997</v>
          </cell>
          <cell r="N73">
            <v>1997482.6610000008</v>
          </cell>
          <cell r="O73">
            <v>2266363.0379999997</v>
          </cell>
        </row>
        <row r="74">
          <cell r="F74">
            <v>7725204.7380000008</v>
          </cell>
          <cell r="J74">
            <v>9159996.7361299954</v>
          </cell>
          <cell r="N74">
            <v>13366948.593389999</v>
          </cell>
          <cell r="O74">
            <v>18096090.092000011</v>
          </cell>
        </row>
        <row r="75">
          <cell r="F75">
            <v>1085495.4100000001</v>
          </cell>
          <cell r="J75">
            <v>3312973.6729999995</v>
          </cell>
          <cell r="N75">
            <v>1454371.2610000009</v>
          </cell>
          <cell r="O75">
            <v>2724078.3890000004</v>
          </cell>
        </row>
        <row r="76">
          <cell r="F76">
            <v>307719.17300000001</v>
          </cell>
          <cell r="J76">
            <v>372069.53900000005</v>
          </cell>
          <cell r="N76">
            <v>302044.98300000001</v>
          </cell>
          <cell r="O76">
            <v>358114.64599999995</v>
          </cell>
        </row>
        <row r="77">
          <cell r="F77">
            <v>11935464.548799999</v>
          </cell>
          <cell r="J77">
            <v>16895215.295289997</v>
          </cell>
          <cell r="N77">
            <v>26412661.184330005</v>
          </cell>
          <cell r="O77">
            <v>14834928.889789984</v>
          </cell>
        </row>
        <row r="78">
          <cell r="F78">
            <v>799</v>
          </cell>
          <cell r="J78">
            <v>1011</v>
          </cell>
          <cell r="N78">
            <v>778</v>
          </cell>
          <cell r="O78">
            <v>1079.0000000000005</v>
          </cell>
        </row>
        <row r="79">
          <cell r="F79">
            <v>6916710.2829999998</v>
          </cell>
          <cell r="J79">
            <v>8406298.943</v>
          </cell>
          <cell r="N79">
            <v>7141817.1520000026</v>
          </cell>
          <cell r="O79">
            <v>11656690.331879999</v>
          </cell>
        </row>
        <row r="80">
          <cell r="F80">
            <v>375462.54099999997</v>
          </cell>
          <cell r="J80">
            <v>437223.57200000004</v>
          </cell>
          <cell r="N80">
            <v>327010.9090000001</v>
          </cell>
          <cell r="O80">
            <v>405602.28099999996</v>
          </cell>
        </row>
        <row r="81">
          <cell r="F81">
            <v>2614802.3119999999</v>
          </cell>
          <cell r="J81">
            <v>3092452.2580000004</v>
          </cell>
          <cell r="N81">
            <v>2667127.5419999994</v>
          </cell>
          <cell r="O81">
            <v>3076461.7690000013</v>
          </cell>
        </row>
        <row r="82">
          <cell r="F82">
            <v>6861233.8879999993</v>
          </cell>
          <cell r="J82">
            <v>1054495.0830000006</v>
          </cell>
          <cell r="N82">
            <v>4682959.1050000014</v>
          </cell>
          <cell r="O82">
            <v>6768246.5869999975</v>
          </cell>
        </row>
        <row r="83">
          <cell r="F83">
            <v>556997.82900000003</v>
          </cell>
          <cell r="J83">
            <v>682442.90099999995</v>
          </cell>
          <cell r="N83">
            <v>628634.67299999995</v>
          </cell>
          <cell r="O83">
            <v>752159.24000000022</v>
          </cell>
        </row>
        <row r="84">
          <cell r="F84">
            <v>136164.26199999999</v>
          </cell>
          <cell r="J84">
            <v>213015.00699999998</v>
          </cell>
          <cell r="N84">
            <v>195856.54599999997</v>
          </cell>
          <cell r="O84">
            <v>181032.82200000004</v>
          </cell>
        </row>
        <row r="85">
          <cell r="F85">
            <v>5749900.9060000004</v>
          </cell>
          <cell r="J85">
            <v>8030168.1839999994</v>
          </cell>
          <cell r="N85">
            <v>8678679.5989999995</v>
          </cell>
          <cell r="O85">
            <v>6407865.2089999989</v>
          </cell>
        </row>
        <row r="86">
          <cell r="F86">
            <v>47495334.322999999</v>
          </cell>
          <cell r="J86">
            <v>22994797.437000006</v>
          </cell>
          <cell r="N86">
            <v>58879030.444999993</v>
          </cell>
          <cell r="O86">
            <v>7767923.9360000044</v>
          </cell>
        </row>
        <row r="87">
          <cell r="F87">
            <v>148764870.95864001</v>
          </cell>
          <cell r="J87">
            <v>153974807.79499999</v>
          </cell>
          <cell r="N87">
            <v>140241193.69599998</v>
          </cell>
          <cell r="O87">
            <v>115372609.09600002</v>
          </cell>
        </row>
        <row r="88">
          <cell r="F88">
            <v>589763.77055999998</v>
          </cell>
          <cell r="J88">
            <v>804891.06317999994</v>
          </cell>
          <cell r="N88">
            <v>579082.16400000011</v>
          </cell>
          <cell r="O88">
            <v>186686.27099999972</v>
          </cell>
        </row>
        <row r="89">
          <cell r="F89">
            <v>618228976.22978008</v>
          </cell>
          <cell r="J89">
            <v>768190815.64886987</v>
          </cell>
          <cell r="N89">
            <v>762625745.8289901</v>
          </cell>
          <cell r="O89">
            <v>727468965.23564017</v>
          </cell>
        </row>
      </sheetData>
      <sheetData sheetId="15">
        <row r="8">
          <cell r="P8">
            <v>15484199.366810001</v>
          </cell>
        </row>
        <row r="9">
          <cell r="P9">
            <v>6578059.1549300002</v>
          </cell>
        </row>
        <row r="10">
          <cell r="P10">
            <v>449739.44815999997</v>
          </cell>
        </row>
        <row r="11">
          <cell r="P11">
            <v>6749782.423369999</v>
          </cell>
        </row>
        <row r="12">
          <cell r="P12">
            <v>37604181.493170001</v>
          </cell>
        </row>
        <row r="13">
          <cell r="P13">
            <v>2585883.62359</v>
          </cell>
        </row>
        <row r="14">
          <cell r="P14">
            <v>420945617.20665997</v>
          </cell>
        </row>
        <row r="15">
          <cell r="P15">
            <v>56148034.527373001</v>
          </cell>
        </row>
        <row r="16">
          <cell r="P16">
            <v>1489824.6225399999</v>
          </cell>
        </row>
        <row r="17">
          <cell r="P17">
            <v>20407677.878049999</v>
          </cell>
        </row>
        <row r="18">
          <cell r="P18">
            <v>17761088.43739998</v>
          </cell>
        </row>
        <row r="19">
          <cell r="P19">
            <v>12553678.566950001</v>
          </cell>
        </row>
        <row r="20">
          <cell r="P20">
            <v>74145447.165539995</v>
          </cell>
        </row>
        <row r="21">
          <cell r="P21">
            <v>5294217.9394199997</v>
          </cell>
        </row>
        <row r="22">
          <cell r="P22">
            <v>211048977.57598001</v>
          </cell>
        </row>
        <row r="23">
          <cell r="P23">
            <v>17727694.51275</v>
          </cell>
        </row>
        <row r="24">
          <cell r="P24">
            <v>10832523.732809998</v>
          </cell>
        </row>
        <row r="25">
          <cell r="P25">
            <v>201176617.68101001</v>
          </cell>
        </row>
        <row r="26">
          <cell r="P26">
            <v>506539926.64615995</v>
          </cell>
        </row>
        <row r="27">
          <cell r="P27">
            <v>17225795.284630004</v>
          </cell>
        </row>
        <row r="28">
          <cell r="P28">
            <v>113254647.61368999</v>
          </cell>
        </row>
        <row r="29">
          <cell r="P29">
            <v>2751214.7136900001</v>
          </cell>
        </row>
        <row r="30">
          <cell r="P30">
            <v>4800731.8411799995</v>
          </cell>
        </row>
        <row r="31">
          <cell r="P31">
            <v>33973539.952399999</v>
          </cell>
        </row>
        <row r="32">
          <cell r="P32">
            <v>4539013.5927600004</v>
          </cell>
        </row>
        <row r="33">
          <cell r="P33">
            <v>1158891.7729799999</v>
          </cell>
        </row>
        <row r="34">
          <cell r="P34">
            <v>41659503.495969996</v>
          </cell>
        </row>
        <row r="35">
          <cell r="P35">
            <v>3034.2317800000001</v>
          </cell>
        </row>
        <row r="36">
          <cell r="P36">
            <v>28429343.80156</v>
          </cell>
        </row>
        <row r="37">
          <cell r="P37">
            <v>1372678.9254099999</v>
          </cell>
        </row>
        <row r="38">
          <cell r="P38">
            <v>9923953.3232799992</v>
          </cell>
        </row>
        <row r="39">
          <cell r="P39">
            <v>11873722.848499998</v>
          </cell>
        </row>
        <row r="40">
          <cell r="P40">
            <v>2188093.5520599997</v>
          </cell>
        </row>
        <row r="41">
          <cell r="P41">
            <v>694481.82766000007</v>
          </cell>
        </row>
        <row r="42">
          <cell r="P42">
            <v>25914268.564169995</v>
          </cell>
        </row>
        <row r="43">
          <cell r="P43">
            <v>139528540.69474</v>
          </cell>
        </row>
        <row r="44">
          <cell r="P44">
            <v>531573508.43264002</v>
          </cell>
        </row>
        <row r="45">
          <cell r="P45">
            <v>2027074.9964000001</v>
          </cell>
        </row>
        <row r="46">
          <cell r="P46">
            <v>2598415211.468173</v>
          </cell>
        </row>
        <row r="51">
          <cell r="F51">
            <v>3509701.5546200001</v>
          </cell>
          <cell r="J51">
            <v>4654537.0780900009</v>
          </cell>
          <cell r="N51">
            <v>3891516.7223199997</v>
          </cell>
          <cell r="O51">
            <v>2030060.9918599986</v>
          </cell>
        </row>
        <row r="52">
          <cell r="F52">
            <v>3275183.9036200005</v>
          </cell>
          <cell r="J52">
            <v>1195432.1782999984</v>
          </cell>
          <cell r="N52">
            <v>1166115.6827000007</v>
          </cell>
          <cell r="O52">
            <v>422956.65412000008</v>
          </cell>
        </row>
        <row r="53">
          <cell r="F53">
            <v>110150.6038</v>
          </cell>
          <cell r="J53">
            <v>145221.92398000002</v>
          </cell>
          <cell r="N53">
            <v>113349.77593999996</v>
          </cell>
          <cell r="O53">
            <v>36251.09236000001</v>
          </cell>
        </row>
        <row r="54">
          <cell r="F54">
            <v>1314146.6191499999</v>
          </cell>
          <cell r="J54">
            <v>2058356.3249500005</v>
          </cell>
          <cell r="N54">
            <v>1941928.9438299988</v>
          </cell>
          <cell r="O54">
            <v>615514.12447000109</v>
          </cell>
        </row>
        <row r="55">
          <cell r="F55">
            <v>6006515.7754799994</v>
          </cell>
          <cell r="J55">
            <v>15465881.3046</v>
          </cell>
          <cell r="N55">
            <v>11621074.404820003</v>
          </cell>
          <cell r="O55">
            <v>1823026.9294699989</v>
          </cell>
        </row>
        <row r="56">
          <cell r="F56">
            <v>617327.80894000002</v>
          </cell>
          <cell r="J56">
            <v>680749.06775999989</v>
          </cell>
          <cell r="N56">
            <v>772468.70371000026</v>
          </cell>
          <cell r="O56">
            <v>214952.59004000039</v>
          </cell>
        </row>
        <row r="57">
          <cell r="F57">
            <v>97074371.586360008</v>
          </cell>
          <cell r="J57">
            <v>122785165.17097002</v>
          </cell>
          <cell r="N57">
            <v>101851519.19876</v>
          </cell>
          <cell r="O57">
            <v>39666040.901409984</v>
          </cell>
        </row>
        <row r="58">
          <cell r="F58">
            <v>12209217.918749999</v>
          </cell>
          <cell r="J58">
            <v>16507415.659799997</v>
          </cell>
          <cell r="N58">
            <v>13973036.828149997</v>
          </cell>
          <cell r="O58">
            <v>6675686.6099350154</v>
          </cell>
        </row>
        <row r="59">
          <cell r="F59">
            <v>218426.04604000002</v>
          </cell>
          <cell r="J59">
            <v>524150.51954999997</v>
          </cell>
          <cell r="N59">
            <v>431939.74606999988</v>
          </cell>
          <cell r="O59">
            <v>154909.20065000025</v>
          </cell>
        </row>
        <row r="60">
          <cell r="F60">
            <v>4361541.8677599998</v>
          </cell>
          <cell r="J60">
            <v>6349625.8509900002</v>
          </cell>
          <cell r="N60">
            <v>6011551.1488500014</v>
          </cell>
          <cell r="O60">
            <v>1616001.9153400026</v>
          </cell>
        </row>
        <row r="61">
          <cell r="F61">
            <v>7504182.1502599958</v>
          </cell>
          <cell r="J61">
            <v>4058680.935540041</v>
          </cell>
          <cell r="N61">
            <v>3386139.1874399837</v>
          </cell>
          <cell r="O61">
            <v>1281202.0602300316</v>
          </cell>
        </row>
        <row r="62">
          <cell r="F62">
            <v>3245351.3839999996</v>
          </cell>
          <cell r="J62">
            <v>3936390.9501200002</v>
          </cell>
          <cell r="N62">
            <v>4239268.6841800008</v>
          </cell>
          <cell r="O62">
            <v>536084.88384000026</v>
          </cell>
        </row>
        <row r="63">
          <cell r="F63">
            <v>14607319.822409999</v>
          </cell>
          <cell r="J63">
            <v>22838764.898289997</v>
          </cell>
          <cell r="N63">
            <v>21832658.220860004</v>
          </cell>
          <cell r="O63">
            <v>5997648.0657499954</v>
          </cell>
        </row>
        <row r="64">
          <cell r="F64">
            <v>2536180.2308200002</v>
          </cell>
          <cell r="J64">
            <v>1056838.5765799996</v>
          </cell>
          <cell r="N64">
            <v>1329465.4292199998</v>
          </cell>
          <cell r="O64">
            <v>170965.86773000006</v>
          </cell>
        </row>
        <row r="65">
          <cell r="F65">
            <v>49966928.528140001</v>
          </cell>
          <cell r="J65">
            <v>62770721.138889991</v>
          </cell>
          <cell r="N65">
            <v>55063044.031059995</v>
          </cell>
          <cell r="O65">
            <v>16561537.351479977</v>
          </cell>
        </row>
        <row r="66">
          <cell r="F66">
            <v>3778558.60922</v>
          </cell>
          <cell r="J66">
            <v>5064234.9218300004</v>
          </cell>
          <cell r="N66">
            <v>5055328.6852599978</v>
          </cell>
          <cell r="O66">
            <v>1478849.4333400037</v>
          </cell>
        </row>
        <row r="67">
          <cell r="F67">
            <v>2828383.7410199996</v>
          </cell>
          <cell r="J67">
            <v>3050435.6452600006</v>
          </cell>
          <cell r="N67">
            <v>3121470.2611999996</v>
          </cell>
          <cell r="O67">
            <v>845808.85699000023</v>
          </cell>
        </row>
        <row r="68">
          <cell r="F68">
            <v>45235914.754559994</v>
          </cell>
          <cell r="J68">
            <v>52491724.005700007</v>
          </cell>
          <cell r="N68">
            <v>60214702.580180004</v>
          </cell>
          <cell r="O68">
            <v>21000431.11875999</v>
          </cell>
        </row>
        <row r="69">
          <cell r="F69">
            <v>81949476.757170007</v>
          </cell>
          <cell r="J69">
            <v>147220161.57611001</v>
          </cell>
          <cell r="N69">
            <v>154475282.31670007</v>
          </cell>
          <cell r="O69">
            <v>75667484.908179939</v>
          </cell>
        </row>
        <row r="70">
          <cell r="F70">
            <v>4187696.1585900001</v>
          </cell>
          <cell r="J70">
            <v>5470630.6534399986</v>
          </cell>
          <cell r="N70">
            <v>4368857.0391100012</v>
          </cell>
          <cell r="O70">
            <v>1452611.8271399997</v>
          </cell>
        </row>
        <row r="71">
          <cell r="F71">
            <v>22039477.562660001</v>
          </cell>
          <cell r="J71">
            <v>38213614.16923999</v>
          </cell>
          <cell r="N71">
            <v>27576618.425119996</v>
          </cell>
          <cell r="O71">
            <v>21093134.983860001</v>
          </cell>
        </row>
        <row r="72">
          <cell r="F72">
            <v>664453.82889999996</v>
          </cell>
          <cell r="J72">
            <v>1212511.4781400003</v>
          </cell>
          <cell r="N72">
            <v>534269.55463999999</v>
          </cell>
          <cell r="O72">
            <v>148420.64324999973</v>
          </cell>
        </row>
        <row r="73">
          <cell r="F73">
            <v>1059323.4614599999</v>
          </cell>
          <cell r="J73">
            <v>1499264.9397499999</v>
          </cell>
          <cell r="N73">
            <v>1302312.2528500003</v>
          </cell>
          <cell r="O73">
            <v>329432.41641999967</v>
          </cell>
        </row>
        <row r="74">
          <cell r="F74">
            <v>7414254.1957200002</v>
          </cell>
          <cell r="J74">
            <v>8963462.1074999981</v>
          </cell>
          <cell r="N74">
            <v>10935364.031550003</v>
          </cell>
          <cell r="O74">
            <v>2530083.8309900016</v>
          </cell>
        </row>
        <row r="75">
          <cell r="F75">
            <v>1002999.33366</v>
          </cell>
          <cell r="J75">
            <v>1567190.4488000004</v>
          </cell>
          <cell r="N75">
            <v>1222590.0352399992</v>
          </cell>
          <cell r="O75">
            <v>313417.05700000003</v>
          </cell>
        </row>
        <row r="76">
          <cell r="F76">
            <v>288948.79501</v>
          </cell>
          <cell r="J76">
            <v>353387.0368900001</v>
          </cell>
          <cell r="N76">
            <v>299257.76051999989</v>
          </cell>
          <cell r="O76">
            <v>105856.30588999996</v>
          </cell>
        </row>
        <row r="77">
          <cell r="F77">
            <v>9704201.2097599991</v>
          </cell>
          <cell r="J77">
            <v>9789578.7290400043</v>
          </cell>
          <cell r="N77">
            <v>18046821.704310004</v>
          </cell>
          <cell r="O77">
            <v>1674168.461649999</v>
          </cell>
        </row>
        <row r="78">
          <cell r="F78">
            <v>763.74213999999984</v>
          </cell>
          <cell r="J78">
            <v>1010.86109</v>
          </cell>
          <cell r="N78">
            <v>741.63217999999983</v>
          </cell>
          <cell r="O78">
            <v>161.00712000000021</v>
          </cell>
        </row>
        <row r="79">
          <cell r="F79">
            <v>6910872.1303900005</v>
          </cell>
          <cell r="J79">
            <v>8389911.500690002</v>
          </cell>
          <cell r="N79">
            <v>7135202.4612799957</v>
          </cell>
          <cell r="O79">
            <v>1547814.0679499991</v>
          </cell>
        </row>
        <row r="80">
          <cell r="F80">
            <v>370122.58144000004</v>
          </cell>
          <cell r="J80">
            <v>437198.95804</v>
          </cell>
          <cell r="N80">
            <v>327010.78273999994</v>
          </cell>
          <cell r="O80">
            <v>98722.404619999696</v>
          </cell>
        </row>
        <row r="81">
          <cell r="F81">
            <v>2378301.0679299999</v>
          </cell>
          <cell r="J81">
            <v>3051726.0938499998</v>
          </cell>
          <cell r="N81">
            <v>2626310.2374</v>
          </cell>
          <cell r="O81">
            <v>878920.45035000052</v>
          </cell>
        </row>
        <row r="82">
          <cell r="F82">
            <v>6861233.5868200008</v>
          </cell>
          <cell r="J82">
            <v>1054494.9593799999</v>
          </cell>
          <cell r="N82">
            <v>2884346.3618299998</v>
          </cell>
          <cell r="O82">
            <v>279786.56018999778</v>
          </cell>
        </row>
        <row r="83">
          <cell r="F83">
            <v>556997.82899000007</v>
          </cell>
          <cell r="J83">
            <v>682442.90099999984</v>
          </cell>
          <cell r="N83">
            <v>628634.67299999995</v>
          </cell>
          <cell r="O83">
            <v>134548.50784000009</v>
          </cell>
        </row>
        <row r="84">
          <cell r="F84">
            <v>136005.74726</v>
          </cell>
          <cell r="J84">
            <v>207674.19549999994</v>
          </cell>
          <cell r="N84">
            <v>187480.92324000009</v>
          </cell>
          <cell r="O84">
            <v>72148.377609999967</v>
          </cell>
        </row>
        <row r="85">
          <cell r="F85">
            <v>5718623.401229999</v>
          </cell>
          <cell r="J85">
            <v>8022683.8596900003</v>
          </cell>
          <cell r="N85">
            <v>8671019.1643400006</v>
          </cell>
          <cell r="O85">
            <v>1228668.8954100013</v>
          </cell>
        </row>
        <row r="86">
          <cell r="F86">
            <v>47330455.776000008</v>
          </cell>
          <cell r="J86">
            <v>22994797.436999999</v>
          </cell>
          <cell r="N86">
            <v>58868385.312739983</v>
          </cell>
          <cell r="O86">
            <v>1605000.8656800091</v>
          </cell>
        </row>
        <row r="87">
          <cell r="F87">
            <v>148762359.18691</v>
          </cell>
          <cell r="J87">
            <v>153972696.17485002</v>
          </cell>
          <cell r="N87">
            <v>140183972.37191999</v>
          </cell>
          <cell r="O87">
            <v>44613301.202239931</v>
          </cell>
        </row>
        <row r="88">
          <cell r="F88">
            <v>589763.29630000005</v>
          </cell>
          <cell r="J88">
            <v>804729.70461999997</v>
          </cell>
          <cell r="N88">
            <v>550193.27191999997</v>
          </cell>
          <cell r="O88">
            <v>40373.013379999902</v>
          </cell>
        </row>
        <row r="89">
          <cell r="F89">
            <v>606325732.55328989</v>
          </cell>
          <cell r="J89">
            <v>739543493.9358201</v>
          </cell>
          <cell r="N89">
            <v>736841248.54717982</v>
          </cell>
          <cell r="O89">
            <v>254941984.43454486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view="pageBreakPreview" zoomScaleNormal="100" zoomScaleSheetLayoutView="100" workbookViewId="0">
      <pane xSplit="2" ySplit="6" topLeftCell="C46" activePane="bottomRight" state="frozen"/>
      <selection activeCell="B335" sqref="B335"/>
      <selection pane="topRight" activeCell="B335" sqref="B335"/>
      <selection pane="bottomLeft" activeCell="B335" sqref="B335"/>
      <selection pane="bottomRight" activeCell="C59" sqref="C59"/>
    </sheetView>
  </sheetViews>
  <sheetFormatPr defaultRowHeight="12.75" x14ac:dyDescent="0.2"/>
  <cols>
    <col min="1" max="1" width="1.85546875" style="5" customWidth="1"/>
    <col min="2" max="2" width="41.140625" style="5" customWidth="1"/>
    <col min="3" max="6" width="13" style="6" customWidth="1"/>
    <col min="7" max="8" width="14" style="6" bestFit="1" customWidth="1"/>
    <col min="9" max="11" width="12.28515625" style="6" customWidth="1"/>
    <col min="12" max="12" width="12.5703125" style="6" customWidth="1"/>
    <col min="13" max="13" width="14" style="6" bestFit="1" customWidth="1"/>
    <col min="14" max="14" width="14.140625" style="6" customWidth="1"/>
    <col min="15" max="17" width="12" style="6" customWidth="1"/>
    <col min="18" max="19" width="12.85546875" style="6" customWidth="1"/>
    <col min="20" max="22" width="8.5703125" style="6" customWidth="1"/>
    <col min="23" max="23" width="9.140625" style="6" customWidth="1"/>
    <col min="24" max="24" width="10.42578125" style="6" customWidth="1"/>
    <col min="25" max="16384" width="9.140625" style="6"/>
  </cols>
  <sheetData>
    <row r="1" spans="1:35" ht="14.25" x14ac:dyDescent="0.2">
      <c r="A1" s="4" t="s">
        <v>17</v>
      </c>
    </row>
    <row r="2" spans="1:35" x14ac:dyDescent="0.2">
      <c r="A2" s="5" t="s">
        <v>349</v>
      </c>
    </row>
    <row r="3" spans="1:35" x14ac:dyDescent="0.2">
      <c r="A3" s="5" t="s">
        <v>18</v>
      </c>
    </row>
    <row r="5" spans="1:35" s="7" customFormat="1" ht="18.75" customHeight="1" x14ac:dyDescent="0.2">
      <c r="A5" s="111" t="s">
        <v>19</v>
      </c>
      <c r="B5" s="111"/>
      <c r="C5" s="112" t="s">
        <v>20</v>
      </c>
      <c r="D5" s="112"/>
      <c r="E5" s="112"/>
      <c r="F5" s="112"/>
      <c r="G5" s="112"/>
      <c r="H5" s="112"/>
      <c r="I5" s="112" t="s">
        <v>21</v>
      </c>
      <c r="J5" s="112"/>
      <c r="K5" s="112"/>
      <c r="L5" s="112"/>
      <c r="M5" s="112"/>
      <c r="N5" s="112"/>
      <c r="O5" s="112" t="s">
        <v>22</v>
      </c>
      <c r="P5" s="112"/>
      <c r="Q5" s="112"/>
      <c r="R5" s="112"/>
      <c r="S5" s="112"/>
      <c r="T5" s="112" t="s">
        <v>23</v>
      </c>
      <c r="U5" s="112"/>
      <c r="V5" s="112"/>
      <c r="W5" s="112"/>
      <c r="X5" s="112"/>
    </row>
    <row r="6" spans="1:35" s="7" customFormat="1" ht="25.5" x14ac:dyDescent="0.2">
      <c r="A6" s="111"/>
      <c r="B6" s="111"/>
      <c r="C6" s="57" t="s">
        <v>24</v>
      </c>
      <c r="D6" s="57" t="s">
        <v>25</v>
      </c>
      <c r="E6" s="57" t="s">
        <v>26</v>
      </c>
      <c r="F6" s="57" t="s">
        <v>27</v>
      </c>
      <c r="G6" s="57" t="s">
        <v>28</v>
      </c>
      <c r="H6" s="57" t="s">
        <v>29</v>
      </c>
      <c r="I6" s="57" t="s">
        <v>24</v>
      </c>
      <c r="J6" s="57" t="s">
        <v>25</v>
      </c>
      <c r="K6" s="57" t="s">
        <v>26</v>
      </c>
      <c r="L6" s="57" t="s">
        <v>27</v>
      </c>
      <c r="M6" s="57" t="s">
        <v>28</v>
      </c>
      <c r="N6" s="57" t="s">
        <v>29</v>
      </c>
      <c r="O6" s="57" t="s">
        <v>24</v>
      </c>
      <c r="P6" s="57" t="s">
        <v>25</v>
      </c>
      <c r="Q6" s="57" t="s">
        <v>26</v>
      </c>
      <c r="R6" s="57" t="s">
        <v>27</v>
      </c>
      <c r="S6" s="57" t="s">
        <v>29</v>
      </c>
      <c r="T6" s="57" t="s">
        <v>24</v>
      </c>
      <c r="U6" s="57" t="s">
        <v>25</v>
      </c>
      <c r="V6" s="57" t="s">
        <v>26</v>
      </c>
      <c r="W6" s="57" t="s">
        <v>356</v>
      </c>
      <c r="X6" s="57" t="s">
        <v>29</v>
      </c>
    </row>
    <row r="7" spans="1:35" x14ac:dyDescent="0.2">
      <c r="A7" s="8"/>
      <c r="B7" s="8"/>
      <c r="C7" s="9"/>
      <c r="D7" s="9"/>
      <c r="E7" s="9"/>
      <c r="F7" s="9"/>
      <c r="G7" s="9"/>
      <c r="H7" s="9"/>
      <c r="I7" s="9"/>
      <c r="J7" s="9"/>
      <c r="K7" s="9"/>
      <c r="L7" s="9"/>
      <c r="M7" s="9"/>
      <c r="N7" s="9"/>
      <c r="O7" s="9"/>
      <c r="P7" s="9"/>
      <c r="Q7" s="9"/>
      <c r="R7" s="9"/>
      <c r="S7" s="9"/>
      <c r="T7" s="10"/>
      <c r="U7" s="10"/>
      <c r="V7" s="10"/>
      <c r="W7" s="10"/>
      <c r="X7" s="10"/>
    </row>
    <row r="8" spans="1:35" s="13" customFormat="1" x14ac:dyDescent="0.2">
      <c r="A8" s="11" t="s">
        <v>30</v>
      </c>
      <c r="B8" s="11"/>
      <c r="C8" s="12">
        <f t="shared" ref="C8:S8" si="0">+C10+C48</f>
        <v>618228976.22978008</v>
      </c>
      <c r="D8" s="12">
        <f t="shared" si="0"/>
        <v>768190815.64886987</v>
      </c>
      <c r="E8" s="12">
        <f t="shared" si="0"/>
        <v>762625745.82898998</v>
      </c>
      <c r="F8" s="12">
        <f t="shared" si="0"/>
        <v>727468965.23564005</v>
      </c>
      <c r="G8" s="12">
        <f t="shared" si="0"/>
        <v>61443027.724309921</v>
      </c>
      <c r="H8" s="12">
        <f t="shared" si="0"/>
        <v>2937957530.6675901</v>
      </c>
      <c r="I8" s="12">
        <f t="shared" si="0"/>
        <v>606325732.55328989</v>
      </c>
      <c r="J8" s="12">
        <f t="shared" si="0"/>
        <v>739543493.9358201</v>
      </c>
      <c r="K8" s="12">
        <f t="shared" si="0"/>
        <v>736841248.54717994</v>
      </c>
      <c r="L8" s="12">
        <f t="shared" si="0"/>
        <v>254941984.43454486</v>
      </c>
      <c r="M8" s="12">
        <f t="shared" si="0"/>
        <v>260762751.99733788</v>
      </c>
      <c r="N8" s="12">
        <f t="shared" si="0"/>
        <v>2598415211.468173</v>
      </c>
      <c r="O8" s="12">
        <f t="shared" si="0"/>
        <v>11903243.676489983</v>
      </c>
      <c r="P8" s="12">
        <f t="shared" si="0"/>
        <v>28647321.713049926</v>
      </c>
      <c r="Q8" s="12">
        <f t="shared" si="0"/>
        <v>25784497.281809922</v>
      </c>
      <c r="R8" s="12">
        <f t="shared" si="0"/>
        <v>472526980.80109513</v>
      </c>
      <c r="S8" s="12">
        <f t="shared" si="0"/>
        <v>339542319.199417</v>
      </c>
      <c r="T8" s="58">
        <f>+I8/C8*100</f>
        <v>98.074622165224085</v>
      </c>
      <c r="U8" s="58">
        <f>+J8/D8*100</f>
        <v>96.270806532768532</v>
      </c>
      <c r="V8" s="58">
        <f>+K8/E8*100</f>
        <v>96.618984157978858</v>
      </c>
      <c r="W8" s="58">
        <f>(SUM(I8:L8)/SUM(C8:F8))*100</f>
        <v>81.266840722649718</v>
      </c>
      <c r="X8" s="58">
        <f>+N8/H8*100</f>
        <v>88.442912613435126</v>
      </c>
      <c r="Z8" s="13" t="b">
        <f>+C8='[1]NCA RELEASES (2)'!F89</f>
        <v>1</v>
      </c>
      <c r="AA8" s="13" t="b">
        <f>+D8='[1]NCA RELEASES (2)'!J89</f>
        <v>1</v>
      </c>
      <c r="AB8" s="13" t="b">
        <f>+E8='[1]NCA RELEASES (2)'!N89</f>
        <v>1</v>
      </c>
      <c r="AC8" s="13" t="b">
        <f>+F8='[1]NCA RELEASES (2)'!O89</f>
        <v>1</v>
      </c>
      <c r="AD8" s="13" t="b">
        <f>+H8='[1]NCA RELEASES (2)'!P46</f>
        <v>1</v>
      </c>
      <c r="AE8" s="13" t="b">
        <f>+I8='[1]all(net trust &amp;WF) (2)'!F89</f>
        <v>1</v>
      </c>
      <c r="AF8" s="13" t="b">
        <f>+J8='[1]all(net trust &amp;WF) (2)'!J89</f>
        <v>1</v>
      </c>
      <c r="AG8" s="13" t="b">
        <f>+K8='[1]all(net trust &amp;WF) (2)'!N89</f>
        <v>1</v>
      </c>
      <c r="AH8" s="13" t="b">
        <f>+L8='[1]all(net trust &amp;WF) (2)'!O89</f>
        <v>1</v>
      </c>
      <c r="AI8" s="13" t="b">
        <f>+N8='[1]all(net trust &amp;WF) (2)'!P46</f>
        <v>1</v>
      </c>
    </row>
    <row r="9" spans="1:35" x14ac:dyDescent="0.2">
      <c r="C9" s="9"/>
      <c r="D9" s="9"/>
      <c r="E9" s="9"/>
      <c r="F9" s="9"/>
      <c r="G9" s="9"/>
      <c r="H9" s="9"/>
      <c r="I9" s="9"/>
      <c r="J9" s="9"/>
      <c r="K9" s="9"/>
      <c r="L9" s="9"/>
      <c r="M9" s="9"/>
      <c r="N9" s="9"/>
      <c r="O9" s="9"/>
      <c r="P9" s="9"/>
      <c r="Q9" s="9"/>
      <c r="R9" s="9"/>
      <c r="S9" s="9"/>
      <c r="T9" s="59"/>
      <c r="U9" s="59"/>
      <c r="V9" s="59"/>
      <c r="W9" s="59"/>
      <c r="X9" s="59"/>
    </row>
    <row r="10" spans="1:35" ht="15" x14ac:dyDescent="0.35">
      <c r="A10" s="5" t="s">
        <v>31</v>
      </c>
      <c r="C10" s="14">
        <f t="shared" ref="C10:S10" si="1">SUM(C12:C46)</f>
        <v>421379007.17758006</v>
      </c>
      <c r="D10" s="14">
        <f t="shared" si="1"/>
        <v>590416319.35368991</v>
      </c>
      <c r="E10" s="14">
        <f t="shared" si="1"/>
        <v>562926439.52399004</v>
      </c>
      <c r="F10" s="14">
        <f t="shared" si="1"/>
        <v>604141745.93264008</v>
      </c>
      <c r="G10" s="14">
        <f t="shared" si="1"/>
        <v>47790918.044039927</v>
      </c>
      <c r="H10" s="14">
        <f t="shared" si="1"/>
        <v>2226654430.0319405</v>
      </c>
      <c r="I10" s="14">
        <f t="shared" si="1"/>
        <v>409643154.29407984</v>
      </c>
      <c r="J10" s="14">
        <f t="shared" si="1"/>
        <v>561771270.61935008</v>
      </c>
      <c r="K10" s="14">
        <f t="shared" si="1"/>
        <v>537238697.59059989</v>
      </c>
      <c r="L10" s="14">
        <f t="shared" si="1"/>
        <v>208683309.35324493</v>
      </c>
      <c r="M10" s="14">
        <f t="shared" si="1"/>
        <v>207949655.4871178</v>
      </c>
      <c r="N10" s="14">
        <f t="shared" si="1"/>
        <v>1925286087.344393</v>
      </c>
      <c r="O10" s="14">
        <f t="shared" si="1"/>
        <v>11735852.883499984</v>
      </c>
      <c r="P10" s="14">
        <f t="shared" si="1"/>
        <v>28645048.73433996</v>
      </c>
      <c r="Q10" s="14">
        <f t="shared" si="1"/>
        <v>25687741.933389913</v>
      </c>
      <c r="R10" s="14">
        <f t="shared" si="1"/>
        <v>395458436.57939506</v>
      </c>
      <c r="S10" s="14">
        <f t="shared" si="1"/>
        <v>301368342.68754709</v>
      </c>
      <c r="T10" s="59">
        <f>+I10/C10*100</f>
        <v>97.214893793094348</v>
      </c>
      <c r="U10" s="59">
        <f>+J10/D10*100</f>
        <v>95.148330458464187</v>
      </c>
      <c r="V10" s="59">
        <f>+K10/E10*100</f>
        <v>95.436749790059309</v>
      </c>
      <c r="W10" s="59">
        <f>(SUM(I10:L10)/SUM(C10:F10))*100</f>
        <v>78.817990315072635</v>
      </c>
      <c r="X10" s="59">
        <f>+N10/H10*100</f>
        <v>86.465419212660478</v>
      </c>
    </row>
    <row r="11" spans="1:35" x14ac:dyDescent="0.2">
      <c r="C11" s="9"/>
      <c r="D11" s="9"/>
      <c r="E11" s="9"/>
      <c r="F11" s="9"/>
      <c r="G11" s="9"/>
      <c r="H11" s="9"/>
      <c r="I11" s="9"/>
      <c r="J11" s="9"/>
      <c r="K11" s="9"/>
      <c r="L11" s="9"/>
      <c r="M11" s="9"/>
      <c r="N11" s="9"/>
      <c r="O11" s="9"/>
      <c r="P11" s="9"/>
      <c r="Q11" s="9"/>
      <c r="R11" s="9"/>
      <c r="S11" s="9"/>
      <c r="T11" s="59"/>
      <c r="U11" s="59"/>
      <c r="V11" s="59"/>
      <c r="W11" s="59"/>
      <c r="X11" s="59"/>
    </row>
    <row r="12" spans="1:35" x14ac:dyDescent="0.2">
      <c r="B12" s="15" t="s">
        <v>32</v>
      </c>
      <c r="C12" s="9">
        <v>3624605</v>
      </c>
      <c r="D12" s="9">
        <v>4691433.4479999999</v>
      </c>
      <c r="E12" s="9">
        <v>3956316.1030000011</v>
      </c>
      <c r="F12" s="9">
        <v>3398566</v>
      </c>
      <c r="G12" s="9">
        <v>1867607.1719999965</v>
      </c>
      <c r="H12" s="9">
        <f>SUM(C12:G12)</f>
        <v>17538527.722999997</v>
      </c>
      <c r="I12" s="9">
        <v>3509701.5546200001</v>
      </c>
      <c r="J12" s="9">
        <v>4654537.0780900009</v>
      </c>
      <c r="K12" s="9">
        <v>3891516.7223199997</v>
      </c>
      <c r="L12" s="9">
        <v>2030060.9918599986</v>
      </c>
      <c r="M12" s="9">
        <v>1398383.0199200027</v>
      </c>
      <c r="N12" s="9">
        <f>SUM(I12:M12)</f>
        <v>15484199.366810001</v>
      </c>
      <c r="O12" s="9">
        <f t="shared" ref="O12:R46" si="2">+C12-I12</f>
        <v>114903.44537999993</v>
      </c>
      <c r="P12" s="9">
        <f t="shared" si="2"/>
        <v>36896.369909998961</v>
      </c>
      <c r="Q12" s="9">
        <f t="shared" si="2"/>
        <v>64799.380680001341</v>
      </c>
      <c r="R12" s="9">
        <f t="shared" si="2"/>
        <v>1368505.0081400014</v>
      </c>
      <c r="S12" s="9">
        <f>H12-N12</f>
        <v>2054328.356189996</v>
      </c>
      <c r="T12" s="59">
        <f t="shared" ref="T12:T46" si="3">+I12/C12*100</f>
        <v>96.829904351508645</v>
      </c>
      <c r="U12" s="59">
        <f t="shared" ref="U12:U46" si="4">+J12/D12*100</f>
        <v>99.213537390672599</v>
      </c>
      <c r="V12" s="59">
        <f t="shared" ref="V12:V46" si="5">+K12/E12*100</f>
        <v>98.362128328652375</v>
      </c>
      <c r="W12" s="59">
        <f t="shared" ref="W12:W46" si="6">(SUM(I12:L12)/SUM(C12:F12))*100</f>
        <v>89.885060045123822</v>
      </c>
      <c r="X12" s="59">
        <f t="shared" ref="X12:X46" si="7">+N12/H12*100</f>
        <v>88.286768486867047</v>
      </c>
      <c r="Z12" s="6" t="b">
        <f>+C12='[1]NCA RELEASES (2)'!F51</f>
        <v>1</v>
      </c>
      <c r="AA12" s="6" t="b">
        <f>+D12='[1]NCA RELEASES (2)'!J51</f>
        <v>1</v>
      </c>
      <c r="AB12" s="6" t="b">
        <f>+E12='[1]NCA RELEASES (2)'!N51</f>
        <v>1</v>
      </c>
      <c r="AC12" s="6" t="b">
        <f>+F12='[1]NCA RELEASES (2)'!O51</f>
        <v>1</v>
      </c>
      <c r="AD12" s="6" t="b">
        <f>+H12='[1]NCA RELEASES (2)'!P8</f>
        <v>1</v>
      </c>
      <c r="AE12" s="6" t="b">
        <f>+I12='[1]all(net trust &amp;WF) (2)'!F51</f>
        <v>1</v>
      </c>
      <c r="AF12" s="6" t="b">
        <f>+J12='[1]all(net trust &amp;WF) (2)'!J51</f>
        <v>1</v>
      </c>
      <c r="AG12" s="6" t="b">
        <f>+K12='[1]all(net trust &amp;WF) (2)'!N51</f>
        <v>1</v>
      </c>
      <c r="AH12" s="6" t="b">
        <f>+L12='[1]all(net trust &amp;WF) (2)'!O51</f>
        <v>1</v>
      </c>
      <c r="AI12" s="6" t="b">
        <f>+N12='[1]all(net trust &amp;WF) (2)'!P8</f>
        <v>1</v>
      </c>
    </row>
    <row r="13" spans="1:35" x14ac:dyDescent="0.2">
      <c r="B13" s="15" t="s">
        <v>33</v>
      </c>
      <c r="C13" s="9">
        <v>3526468.9609999997</v>
      </c>
      <c r="D13" s="9">
        <v>1531814.611000001</v>
      </c>
      <c r="E13" s="9">
        <v>1562474.3460000008</v>
      </c>
      <c r="F13" s="9">
        <v>1622836.9229999995</v>
      </c>
      <c r="G13" s="9">
        <v>1634.765000000596</v>
      </c>
      <c r="H13" s="9">
        <f t="shared" ref="H13:H46" si="8">SUM(C13:G13)</f>
        <v>8245229.6060000015</v>
      </c>
      <c r="I13" s="9">
        <v>3275183.9036200005</v>
      </c>
      <c r="J13" s="9">
        <v>1195432.1782999984</v>
      </c>
      <c r="K13" s="9">
        <v>1166115.6827000007</v>
      </c>
      <c r="L13" s="9">
        <v>422956.65412000008</v>
      </c>
      <c r="M13" s="9">
        <v>518370.73619000055</v>
      </c>
      <c r="N13" s="9">
        <f t="shared" ref="N13:N46" si="9">SUM(I13:M13)</f>
        <v>6578059.1549300002</v>
      </c>
      <c r="O13" s="9">
        <f t="shared" si="2"/>
        <v>251285.0573799992</v>
      </c>
      <c r="P13" s="9">
        <f t="shared" si="2"/>
        <v>336382.43270000257</v>
      </c>
      <c r="Q13" s="9">
        <f t="shared" si="2"/>
        <v>396358.66330000013</v>
      </c>
      <c r="R13" s="9">
        <f t="shared" si="2"/>
        <v>1199880.2688799994</v>
      </c>
      <c r="S13" s="9">
        <f t="shared" ref="S13:S46" si="10">H13-N13</f>
        <v>1667170.4510700013</v>
      </c>
      <c r="T13" s="59">
        <f t="shared" si="3"/>
        <v>92.87431535172955</v>
      </c>
      <c r="U13" s="59">
        <f t="shared" si="4"/>
        <v>78.040264775878782</v>
      </c>
      <c r="V13" s="59">
        <f t="shared" si="5"/>
        <v>74.632629053098071</v>
      </c>
      <c r="W13" s="59">
        <f t="shared" si="6"/>
        <v>73.507838941838628</v>
      </c>
      <c r="X13" s="59">
        <f t="shared" si="7"/>
        <v>79.780181623361798</v>
      </c>
      <c r="Z13" s="6" t="b">
        <f>+C13='[1]NCA RELEASES (2)'!F52</f>
        <v>1</v>
      </c>
      <c r="AA13" s="6" t="b">
        <f>+D13='[1]NCA RELEASES (2)'!J52</f>
        <v>1</v>
      </c>
      <c r="AB13" s="6" t="b">
        <f>+E13='[1]NCA RELEASES (2)'!N52</f>
        <v>1</v>
      </c>
      <c r="AC13" s="6" t="b">
        <f>+F13='[1]NCA RELEASES (2)'!O52</f>
        <v>1</v>
      </c>
      <c r="AD13" s="6" t="b">
        <f>+H13='[1]NCA RELEASES (2)'!P9</f>
        <v>1</v>
      </c>
      <c r="AE13" s="6" t="b">
        <f>+I13='[1]all(net trust &amp;WF) (2)'!F52</f>
        <v>1</v>
      </c>
      <c r="AF13" s="6" t="b">
        <f>+J13='[1]all(net trust &amp;WF) (2)'!J52</f>
        <v>1</v>
      </c>
      <c r="AG13" s="6" t="b">
        <f>+K13='[1]all(net trust &amp;WF) (2)'!N52</f>
        <v>1</v>
      </c>
      <c r="AH13" s="6" t="b">
        <f>+L13='[1]all(net trust &amp;WF) (2)'!O52</f>
        <v>1</v>
      </c>
      <c r="AI13" s="6" t="b">
        <f>+N13='[1]all(net trust &amp;WF) (2)'!P9</f>
        <v>1</v>
      </c>
    </row>
    <row r="14" spans="1:35" x14ac:dyDescent="0.2">
      <c r="B14" s="15" t="s">
        <v>34</v>
      </c>
      <c r="C14" s="9">
        <v>111844.007</v>
      </c>
      <c r="D14" s="9">
        <v>147564.29400000002</v>
      </c>
      <c r="E14" s="9">
        <v>164762.79199999999</v>
      </c>
      <c r="F14" s="9">
        <v>127472</v>
      </c>
      <c r="G14" s="9">
        <v>0</v>
      </c>
      <c r="H14" s="9">
        <f t="shared" si="8"/>
        <v>551643.09299999999</v>
      </c>
      <c r="I14" s="9">
        <v>110150.6038</v>
      </c>
      <c r="J14" s="9">
        <v>145221.92398000002</v>
      </c>
      <c r="K14" s="9">
        <v>113349.77593999996</v>
      </c>
      <c r="L14" s="9">
        <v>36251.09236000001</v>
      </c>
      <c r="M14" s="9">
        <v>44766.052079999994</v>
      </c>
      <c r="N14" s="9">
        <f t="shared" si="9"/>
        <v>449739.44815999997</v>
      </c>
      <c r="O14" s="9">
        <f t="shared" si="2"/>
        <v>1693.4032000000007</v>
      </c>
      <c r="P14" s="9">
        <f t="shared" si="2"/>
        <v>2342.3700200000021</v>
      </c>
      <c r="Q14" s="9">
        <f t="shared" si="2"/>
        <v>51413.016060000024</v>
      </c>
      <c r="R14" s="9">
        <f t="shared" si="2"/>
        <v>91220.90763999999</v>
      </c>
      <c r="S14" s="9">
        <f t="shared" si="10"/>
        <v>101903.64484000002</v>
      </c>
      <c r="T14" s="59">
        <f t="shared" si="3"/>
        <v>98.485924060285143</v>
      </c>
      <c r="U14" s="59">
        <f t="shared" si="4"/>
        <v>98.412644443648418</v>
      </c>
      <c r="V14" s="59">
        <f t="shared" si="5"/>
        <v>68.795736321341266</v>
      </c>
      <c r="W14" s="59">
        <f t="shared" si="6"/>
        <v>73.412211848358993</v>
      </c>
      <c r="X14" s="59">
        <f t="shared" si="7"/>
        <v>81.527250837889113</v>
      </c>
      <c r="Z14" s="6" t="b">
        <f>+C14='[1]NCA RELEASES (2)'!F53</f>
        <v>1</v>
      </c>
      <c r="AA14" s="6" t="b">
        <f>+D14='[1]NCA RELEASES (2)'!J53</f>
        <v>1</v>
      </c>
      <c r="AB14" s="6" t="b">
        <f>+E14='[1]NCA RELEASES (2)'!N53</f>
        <v>1</v>
      </c>
      <c r="AC14" s="6" t="b">
        <f>+F14='[1]NCA RELEASES (2)'!O53</f>
        <v>1</v>
      </c>
      <c r="AD14" s="6" t="b">
        <f>+H14='[1]NCA RELEASES (2)'!P10</f>
        <v>1</v>
      </c>
      <c r="AE14" s="6" t="b">
        <f>+I14='[1]all(net trust &amp;WF) (2)'!F53</f>
        <v>1</v>
      </c>
      <c r="AF14" s="6" t="b">
        <f>+J14='[1]all(net trust &amp;WF) (2)'!J53</f>
        <v>1</v>
      </c>
      <c r="AG14" s="6" t="b">
        <f>+K14='[1]all(net trust &amp;WF) (2)'!N53</f>
        <v>1</v>
      </c>
      <c r="AH14" s="6" t="b">
        <f>+L14='[1]all(net trust &amp;WF) (2)'!O53</f>
        <v>1</v>
      </c>
      <c r="AI14" s="6" t="b">
        <f>+N14='[1]all(net trust &amp;WF) (2)'!P10</f>
        <v>1</v>
      </c>
    </row>
    <row r="15" spans="1:35" x14ac:dyDescent="0.2">
      <c r="B15" s="15" t="s">
        <v>35</v>
      </c>
      <c r="C15" s="9">
        <v>1322379.227</v>
      </c>
      <c r="D15" s="9">
        <v>2078915.3029999998</v>
      </c>
      <c r="E15" s="9">
        <v>2038944.5560000003</v>
      </c>
      <c r="F15" s="9">
        <v>2459284.3820000002</v>
      </c>
      <c r="G15" s="9">
        <v>41538.564000000246</v>
      </c>
      <c r="H15" s="9">
        <f t="shared" si="8"/>
        <v>7941062.0320000006</v>
      </c>
      <c r="I15" s="9">
        <v>1314146.6191499999</v>
      </c>
      <c r="J15" s="9">
        <v>2058356.3249500005</v>
      </c>
      <c r="K15" s="9">
        <v>1941928.9438299988</v>
      </c>
      <c r="L15" s="9">
        <v>615514.12447000109</v>
      </c>
      <c r="M15" s="9">
        <v>819836.41096999869</v>
      </c>
      <c r="N15" s="9">
        <f t="shared" si="9"/>
        <v>6749782.423369999</v>
      </c>
      <c r="O15" s="9">
        <f t="shared" si="2"/>
        <v>8232.6078500000294</v>
      </c>
      <c r="P15" s="9">
        <f t="shared" si="2"/>
        <v>20558.978049999336</v>
      </c>
      <c r="Q15" s="9">
        <f t="shared" si="2"/>
        <v>97015.612170001492</v>
      </c>
      <c r="R15" s="9">
        <f t="shared" si="2"/>
        <v>1843770.2575299991</v>
      </c>
      <c r="S15" s="9">
        <f t="shared" si="10"/>
        <v>1191279.6086300015</v>
      </c>
      <c r="T15" s="59">
        <f t="shared" si="3"/>
        <v>99.377439717600765</v>
      </c>
      <c r="U15" s="59">
        <f t="shared" si="4"/>
        <v>99.011071878670023</v>
      </c>
      <c r="V15" s="59">
        <f t="shared" si="5"/>
        <v>95.241871002106762</v>
      </c>
      <c r="W15" s="59">
        <f t="shared" si="6"/>
        <v>75.067135839541251</v>
      </c>
      <c r="X15" s="59">
        <f t="shared" si="7"/>
        <v>84.998485041049719</v>
      </c>
      <c r="Z15" s="6" t="b">
        <f>+C15='[1]NCA RELEASES (2)'!F54</f>
        <v>1</v>
      </c>
      <c r="AA15" s="6" t="b">
        <f>+D15='[1]NCA RELEASES (2)'!J54</f>
        <v>1</v>
      </c>
      <c r="AB15" s="6" t="b">
        <f>+E15='[1]NCA RELEASES (2)'!N54</f>
        <v>1</v>
      </c>
      <c r="AC15" s="6" t="b">
        <f>+F15='[1]NCA RELEASES (2)'!O54</f>
        <v>1</v>
      </c>
      <c r="AD15" s="6" t="b">
        <f>+H15='[1]NCA RELEASES (2)'!P11</f>
        <v>1</v>
      </c>
      <c r="AE15" s="6" t="b">
        <f>+I15='[1]all(net trust &amp;WF) (2)'!F54</f>
        <v>1</v>
      </c>
      <c r="AF15" s="6" t="b">
        <f>+J15='[1]all(net trust &amp;WF) (2)'!J54</f>
        <v>1</v>
      </c>
      <c r="AG15" s="6" t="b">
        <f>+K15='[1]all(net trust &amp;WF) (2)'!N54</f>
        <v>1</v>
      </c>
      <c r="AH15" s="6" t="b">
        <f>+L15='[1]all(net trust &amp;WF) (2)'!O54</f>
        <v>1</v>
      </c>
      <c r="AI15" s="6" t="b">
        <f>+N15='[1]all(net trust &amp;WF) (2)'!P11</f>
        <v>1</v>
      </c>
    </row>
    <row r="16" spans="1:35" x14ac:dyDescent="0.2">
      <c r="B16" s="15" t="s">
        <v>36</v>
      </c>
      <c r="C16" s="9">
        <v>6019448.1869999999</v>
      </c>
      <c r="D16" s="9">
        <v>17413553.379620001</v>
      </c>
      <c r="E16" s="9">
        <v>13411705.656040013</v>
      </c>
      <c r="F16" s="9">
        <v>10818571.392999999</v>
      </c>
      <c r="G16" s="9">
        <v>486627.62799999863</v>
      </c>
      <c r="H16" s="9">
        <f t="shared" si="8"/>
        <v>48149906.24366001</v>
      </c>
      <c r="I16" s="9">
        <v>6006515.7754799994</v>
      </c>
      <c r="J16" s="9">
        <v>15465881.3046</v>
      </c>
      <c r="K16" s="9">
        <v>11621074.404820003</v>
      </c>
      <c r="L16" s="9">
        <v>1823026.9294699989</v>
      </c>
      <c r="M16" s="9">
        <v>2687683.0788000003</v>
      </c>
      <c r="N16" s="9">
        <f t="shared" si="9"/>
        <v>37604181.493170001</v>
      </c>
      <c r="O16" s="9">
        <f t="shared" si="2"/>
        <v>12932.411520000547</v>
      </c>
      <c r="P16" s="9">
        <f t="shared" si="2"/>
        <v>1947672.0750200003</v>
      </c>
      <c r="Q16" s="9">
        <f t="shared" si="2"/>
        <v>1790631.2512200102</v>
      </c>
      <c r="R16" s="9">
        <f t="shared" si="2"/>
        <v>8995544.4635300003</v>
      </c>
      <c r="S16" s="9">
        <f t="shared" si="10"/>
        <v>10545724.75049001</v>
      </c>
      <c r="T16" s="59">
        <f t="shared" si="3"/>
        <v>99.785156195082294</v>
      </c>
      <c r="U16" s="59">
        <f t="shared" si="4"/>
        <v>88.815194506484445</v>
      </c>
      <c r="V16" s="59">
        <f t="shared" si="5"/>
        <v>86.648743290801406</v>
      </c>
      <c r="W16" s="59">
        <f t="shared" si="6"/>
        <v>73.256602207171724</v>
      </c>
      <c r="X16" s="59">
        <f t="shared" si="7"/>
        <v>78.098140633703551</v>
      </c>
      <c r="Z16" s="6" t="b">
        <f>+C16='[1]NCA RELEASES (2)'!F55</f>
        <v>1</v>
      </c>
      <c r="AA16" s="6" t="b">
        <f>+D16='[1]NCA RELEASES (2)'!J55</f>
        <v>1</v>
      </c>
      <c r="AB16" s="6" t="b">
        <f>+E16='[1]NCA RELEASES (2)'!N55</f>
        <v>1</v>
      </c>
      <c r="AC16" s="6" t="b">
        <f>+F16='[1]NCA RELEASES (2)'!O55</f>
        <v>1</v>
      </c>
      <c r="AD16" s="6" t="b">
        <f>+H16='[1]NCA RELEASES (2)'!P12</f>
        <v>1</v>
      </c>
      <c r="AE16" s="6" t="b">
        <f>+I16='[1]all(net trust &amp;WF) (2)'!F55</f>
        <v>1</v>
      </c>
      <c r="AF16" s="6" t="b">
        <f>+J16='[1]all(net trust &amp;WF) (2)'!J55</f>
        <v>1</v>
      </c>
      <c r="AG16" s="6" t="b">
        <f>+K16='[1]all(net trust &amp;WF) (2)'!N55</f>
        <v>1</v>
      </c>
      <c r="AH16" s="6" t="b">
        <f>+L16='[1]all(net trust &amp;WF) (2)'!O55</f>
        <v>1</v>
      </c>
      <c r="AI16" s="6" t="b">
        <f>+N16='[1]all(net trust &amp;WF) (2)'!P12</f>
        <v>1</v>
      </c>
    </row>
    <row r="17" spans="2:35" ht="14.25" x14ac:dyDescent="0.2">
      <c r="B17" s="15" t="s">
        <v>37</v>
      </c>
      <c r="C17" s="9">
        <v>796733.62</v>
      </c>
      <c r="D17" s="9">
        <v>857986.13399999996</v>
      </c>
      <c r="E17" s="9">
        <v>830430.70199999982</v>
      </c>
      <c r="F17" s="9">
        <v>656663.76699999953</v>
      </c>
      <c r="G17" s="9">
        <v>122571.08900000015</v>
      </c>
      <c r="H17" s="9">
        <f t="shared" si="8"/>
        <v>3264385.3119999995</v>
      </c>
      <c r="I17" s="9">
        <v>617327.80894000002</v>
      </c>
      <c r="J17" s="9">
        <v>680749.06775999989</v>
      </c>
      <c r="K17" s="9">
        <v>772468.70371000026</v>
      </c>
      <c r="L17" s="9">
        <v>214952.59004000039</v>
      </c>
      <c r="M17" s="9">
        <v>300385.45313999942</v>
      </c>
      <c r="N17" s="9">
        <f t="shared" si="9"/>
        <v>2585883.62359</v>
      </c>
      <c r="O17" s="9">
        <f t="shared" si="2"/>
        <v>179405.81105999998</v>
      </c>
      <c r="P17" s="9">
        <f t="shared" si="2"/>
        <v>177237.06624000007</v>
      </c>
      <c r="Q17" s="9">
        <f t="shared" si="2"/>
        <v>57961.998289999552</v>
      </c>
      <c r="R17" s="9">
        <f t="shared" si="2"/>
        <v>441711.17695999914</v>
      </c>
      <c r="S17" s="9">
        <f t="shared" si="10"/>
        <v>678501.68840999948</v>
      </c>
      <c r="T17" s="59">
        <f t="shared" si="3"/>
        <v>77.482334552419161</v>
      </c>
      <c r="U17" s="59">
        <f t="shared" si="4"/>
        <v>79.342665432865829</v>
      </c>
      <c r="V17" s="59">
        <f t="shared" si="5"/>
        <v>93.020248631173615</v>
      </c>
      <c r="W17" s="59">
        <f t="shared" si="6"/>
        <v>72.744535743671861</v>
      </c>
      <c r="X17" s="59">
        <f t="shared" si="7"/>
        <v>79.215024466756347</v>
      </c>
      <c r="Z17" s="6" t="b">
        <f>+C17='[1]NCA RELEASES (2)'!F56</f>
        <v>1</v>
      </c>
      <c r="AA17" s="6" t="b">
        <f>+D17='[1]NCA RELEASES (2)'!J56</f>
        <v>1</v>
      </c>
      <c r="AB17" s="6" t="b">
        <f>+E17='[1]NCA RELEASES (2)'!N56</f>
        <v>1</v>
      </c>
      <c r="AC17" s="6" t="b">
        <f>+F17='[1]NCA RELEASES (2)'!O56</f>
        <v>1</v>
      </c>
      <c r="AD17" s="6" t="b">
        <f>+H17='[1]NCA RELEASES (2)'!P13</f>
        <v>1</v>
      </c>
      <c r="AE17" s="6" t="b">
        <f>+I17='[1]all(net trust &amp;WF) (2)'!F56</f>
        <v>1</v>
      </c>
      <c r="AF17" s="6" t="b">
        <f>+J17='[1]all(net trust &amp;WF) (2)'!J56</f>
        <v>1</v>
      </c>
      <c r="AG17" s="6" t="b">
        <f>+K17='[1]all(net trust &amp;WF) (2)'!N56</f>
        <v>1</v>
      </c>
      <c r="AH17" s="6" t="b">
        <f>+L17='[1]all(net trust &amp;WF) (2)'!O56</f>
        <v>1</v>
      </c>
      <c r="AI17" s="6" t="b">
        <f>+N17='[1]all(net trust &amp;WF) (2)'!P13</f>
        <v>1</v>
      </c>
    </row>
    <row r="18" spans="2:35" x14ac:dyDescent="0.2">
      <c r="B18" s="15" t="s">
        <v>38</v>
      </c>
      <c r="C18" s="9">
        <v>98799211.620949998</v>
      </c>
      <c r="D18" s="9">
        <v>129994669.832</v>
      </c>
      <c r="E18" s="9">
        <v>102628693.11842996</v>
      </c>
      <c r="F18" s="9">
        <v>131996282.86818999</v>
      </c>
      <c r="G18" s="9">
        <v>15876396.113919973</v>
      </c>
      <c r="H18" s="9">
        <f t="shared" si="8"/>
        <v>479295253.55348992</v>
      </c>
      <c r="I18" s="9">
        <v>97074371.586360008</v>
      </c>
      <c r="J18" s="9">
        <v>122785165.17097002</v>
      </c>
      <c r="K18" s="9">
        <v>101851519.19876</v>
      </c>
      <c r="L18" s="9">
        <v>39666040.901409984</v>
      </c>
      <c r="M18" s="9">
        <v>59568520.349159956</v>
      </c>
      <c r="N18" s="9">
        <f t="shared" si="9"/>
        <v>420945617.20665997</v>
      </c>
      <c r="O18" s="9">
        <f t="shared" si="2"/>
        <v>1724840.034589991</v>
      </c>
      <c r="P18" s="9">
        <f t="shared" si="2"/>
        <v>7209504.6610299796</v>
      </c>
      <c r="Q18" s="9">
        <f t="shared" si="2"/>
        <v>777173.91966995597</v>
      </c>
      <c r="R18" s="9">
        <f t="shared" si="2"/>
        <v>92330241.966780007</v>
      </c>
      <c r="S18" s="9">
        <f t="shared" si="10"/>
        <v>58349636.346829951</v>
      </c>
      <c r="T18" s="59">
        <f t="shared" si="3"/>
        <v>98.254196560588497</v>
      </c>
      <c r="U18" s="59">
        <f t="shared" si="4"/>
        <v>94.453999790647373</v>
      </c>
      <c r="V18" s="59">
        <f t="shared" si="5"/>
        <v>99.242732323626953</v>
      </c>
      <c r="W18" s="59">
        <f t="shared" si="6"/>
        <v>77.980662861701475</v>
      </c>
      <c r="X18" s="59">
        <f t="shared" si="7"/>
        <v>87.825951558204181</v>
      </c>
      <c r="Z18" s="6" t="b">
        <f>+C18='[1]NCA RELEASES (2)'!F57</f>
        <v>1</v>
      </c>
      <c r="AA18" s="6" t="b">
        <f>+D18='[1]NCA RELEASES (2)'!J57</f>
        <v>1</v>
      </c>
      <c r="AB18" s="6" t="b">
        <f>+E18='[1]NCA RELEASES (2)'!N57</f>
        <v>1</v>
      </c>
      <c r="AC18" s="6" t="b">
        <f>+F18='[1]NCA RELEASES (2)'!O57</f>
        <v>1</v>
      </c>
      <c r="AD18" s="6" t="b">
        <f>+H18='[1]NCA RELEASES (2)'!P14</f>
        <v>1</v>
      </c>
      <c r="AE18" s="6" t="b">
        <f>+I18='[1]all(net trust &amp;WF) (2)'!F57</f>
        <v>1</v>
      </c>
      <c r="AF18" s="6" t="b">
        <f>+J18='[1]all(net trust &amp;WF) (2)'!J57</f>
        <v>1</v>
      </c>
      <c r="AG18" s="6" t="b">
        <f>+K18='[1]all(net trust &amp;WF) (2)'!N57</f>
        <v>1</v>
      </c>
      <c r="AH18" s="6" t="b">
        <f>+L18='[1]all(net trust &amp;WF) (2)'!O57</f>
        <v>1</v>
      </c>
      <c r="AI18" s="6" t="b">
        <f>+N18='[1]all(net trust &amp;WF) (2)'!P14</f>
        <v>1</v>
      </c>
    </row>
    <row r="19" spans="2:35" x14ac:dyDescent="0.2">
      <c r="B19" s="15" t="s">
        <v>39</v>
      </c>
      <c r="C19" s="9">
        <v>12380685.713469999</v>
      </c>
      <c r="D19" s="9">
        <v>17426398.317999996</v>
      </c>
      <c r="E19" s="9">
        <v>14777959.470410008</v>
      </c>
      <c r="F19" s="9">
        <v>15988884.831609994</v>
      </c>
      <c r="G19" s="9">
        <v>4042193.1053000018</v>
      </c>
      <c r="H19" s="9">
        <f t="shared" si="8"/>
        <v>64616121.438790001</v>
      </c>
      <c r="I19" s="9">
        <v>12209217.918749999</v>
      </c>
      <c r="J19" s="9">
        <v>16507415.659799997</v>
      </c>
      <c r="K19" s="9">
        <v>13973036.828149997</v>
      </c>
      <c r="L19" s="9">
        <v>6675686.6099350154</v>
      </c>
      <c r="M19" s="9">
        <v>6782677.5107379928</v>
      </c>
      <c r="N19" s="9">
        <f t="shared" si="9"/>
        <v>56148034.527373001</v>
      </c>
      <c r="O19" s="9">
        <f t="shared" si="2"/>
        <v>171467.79471999966</v>
      </c>
      <c r="P19" s="9">
        <f t="shared" si="2"/>
        <v>918982.65819999948</v>
      </c>
      <c r="Q19" s="9">
        <f t="shared" si="2"/>
        <v>804922.64226001129</v>
      </c>
      <c r="R19" s="9">
        <f t="shared" si="2"/>
        <v>9313198.2216749787</v>
      </c>
      <c r="S19" s="9">
        <f t="shared" si="10"/>
        <v>8468086.911417</v>
      </c>
      <c r="T19" s="59">
        <f t="shared" si="3"/>
        <v>98.615037981834519</v>
      </c>
      <c r="U19" s="59">
        <f t="shared" si="4"/>
        <v>94.726491146189588</v>
      </c>
      <c r="V19" s="59">
        <f t="shared" si="5"/>
        <v>94.553222020457468</v>
      </c>
      <c r="W19" s="59">
        <f t="shared" si="6"/>
        <v>81.496046855098854</v>
      </c>
      <c r="X19" s="59">
        <f t="shared" si="7"/>
        <v>86.894776840732064</v>
      </c>
      <c r="Z19" s="6" t="b">
        <f>+C19='[1]NCA RELEASES (2)'!F58</f>
        <v>1</v>
      </c>
      <c r="AA19" s="6" t="b">
        <f>+D19='[1]NCA RELEASES (2)'!J58</f>
        <v>1</v>
      </c>
      <c r="AB19" s="6" t="b">
        <f>+E19='[1]NCA RELEASES (2)'!N58</f>
        <v>1</v>
      </c>
      <c r="AC19" s="6" t="b">
        <f>+F19='[1]NCA RELEASES (2)'!O58</f>
        <v>1</v>
      </c>
      <c r="AD19" s="6" t="b">
        <f>+H19='[1]NCA RELEASES (2)'!P15</f>
        <v>1</v>
      </c>
      <c r="AE19" s="6" t="b">
        <f>+I19='[1]all(net trust &amp;WF) (2)'!F58</f>
        <v>1</v>
      </c>
      <c r="AF19" s="6" t="b">
        <f>+J19='[1]all(net trust &amp;WF) (2)'!J58</f>
        <v>1</v>
      </c>
      <c r="AG19" s="6" t="b">
        <f>+K19='[1]all(net trust &amp;WF) (2)'!N58</f>
        <v>1</v>
      </c>
      <c r="AH19" s="6" t="b">
        <f>+L19='[1]all(net trust &amp;WF) (2)'!O58</f>
        <v>1</v>
      </c>
      <c r="AI19" s="6" t="b">
        <f>+N19='[1]all(net trust &amp;WF) (2)'!P15</f>
        <v>1</v>
      </c>
    </row>
    <row r="20" spans="2:35" x14ac:dyDescent="0.2">
      <c r="B20" s="15" t="s">
        <v>40</v>
      </c>
      <c r="C20" s="9">
        <v>218490.399</v>
      </c>
      <c r="D20" s="9">
        <v>565346.66300000006</v>
      </c>
      <c r="E20" s="9">
        <v>742479.11899999983</v>
      </c>
      <c r="F20" s="9">
        <v>700248.80200000014</v>
      </c>
      <c r="G20" s="9">
        <v>41807.231999999844</v>
      </c>
      <c r="H20" s="9">
        <f t="shared" si="8"/>
        <v>2268372.2149999999</v>
      </c>
      <c r="I20" s="9">
        <v>218426.04604000002</v>
      </c>
      <c r="J20" s="9">
        <v>524150.51954999997</v>
      </c>
      <c r="K20" s="9">
        <v>431939.74606999988</v>
      </c>
      <c r="L20" s="9">
        <v>154909.20065000025</v>
      </c>
      <c r="M20" s="9">
        <v>160399.11022999976</v>
      </c>
      <c r="N20" s="9">
        <f t="shared" si="9"/>
        <v>1489824.6225399999</v>
      </c>
      <c r="O20" s="9">
        <f t="shared" si="2"/>
        <v>64.352959999989253</v>
      </c>
      <c r="P20" s="9">
        <f t="shared" si="2"/>
        <v>41196.143450000091</v>
      </c>
      <c r="Q20" s="9">
        <f t="shared" si="2"/>
        <v>310539.37292999995</v>
      </c>
      <c r="R20" s="9">
        <f t="shared" si="2"/>
        <v>545339.6013499999</v>
      </c>
      <c r="S20" s="9">
        <f t="shared" si="10"/>
        <v>778547.59245999996</v>
      </c>
      <c r="T20" s="59">
        <f t="shared" si="3"/>
        <v>99.970546550194186</v>
      </c>
      <c r="U20" s="59">
        <f t="shared" si="4"/>
        <v>92.713118136862505</v>
      </c>
      <c r="V20" s="59">
        <f t="shared" si="5"/>
        <v>58.175339213815647</v>
      </c>
      <c r="W20" s="59">
        <f t="shared" si="6"/>
        <v>59.707465196851174</v>
      </c>
      <c r="X20" s="59">
        <f t="shared" si="7"/>
        <v>65.678137507075746</v>
      </c>
      <c r="Z20" s="6" t="b">
        <f>+C20='[1]NCA RELEASES (2)'!F59</f>
        <v>1</v>
      </c>
      <c r="AA20" s="6" t="b">
        <f>+D20='[1]NCA RELEASES (2)'!J59</f>
        <v>1</v>
      </c>
      <c r="AB20" s="6" t="b">
        <f>+E20='[1]NCA RELEASES (2)'!N59</f>
        <v>1</v>
      </c>
      <c r="AC20" s="6" t="b">
        <f>+F20='[1]NCA RELEASES (2)'!O59</f>
        <v>1</v>
      </c>
      <c r="AD20" s="6" t="b">
        <f>+H20='[1]NCA RELEASES (2)'!P16</f>
        <v>1</v>
      </c>
      <c r="AE20" s="6" t="b">
        <f>+I20='[1]all(net trust &amp;WF) (2)'!F59</f>
        <v>1</v>
      </c>
      <c r="AF20" s="6" t="b">
        <f>+J20='[1]all(net trust &amp;WF) (2)'!J59</f>
        <v>1</v>
      </c>
      <c r="AG20" s="6" t="b">
        <f>+K20='[1]all(net trust &amp;WF) (2)'!N59</f>
        <v>1</v>
      </c>
      <c r="AH20" s="6" t="b">
        <f>+L20='[1]all(net trust &amp;WF) (2)'!O59</f>
        <v>1</v>
      </c>
      <c r="AI20" s="6" t="b">
        <f>+N20='[1]all(net trust &amp;WF) (2)'!P16</f>
        <v>1</v>
      </c>
    </row>
    <row r="21" spans="2:35" x14ac:dyDescent="0.2">
      <c r="B21" s="15" t="s">
        <v>41</v>
      </c>
      <c r="C21" s="9">
        <v>4644553.5070000002</v>
      </c>
      <c r="D21" s="9">
        <v>6492379.7829999989</v>
      </c>
      <c r="E21" s="9">
        <v>6095964.6290000007</v>
      </c>
      <c r="F21" s="9">
        <v>6051624.5320000015</v>
      </c>
      <c r="G21" s="9">
        <v>102399.88699999824</v>
      </c>
      <c r="H21" s="9">
        <f t="shared" si="8"/>
        <v>23386922.338</v>
      </c>
      <c r="I21" s="9">
        <v>4361541.8677599998</v>
      </c>
      <c r="J21" s="9">
        <v>6349625.8509900002</v>
      </c>
      <c r="K21" s="9">
        <v>6011551.1488500014</v>
      </c>
      <c r="L21" s="9">
        <v>1616001.9153400026</v>
      </c>
      <c r="M21" s="9">
        <v>2068957.0951099955</v>
      </c>
      <c r="N21" s="9">
        <f t="shared" si="9"/>
        <v>20407677.878049999</v>
      </c>
      <c r="O21" s="9">
        <f t="shared" si="2"/>
        <v>283011.6392400004</v>
      </c>
      <c r="P21" s="9">
        <f t="shared" si="2"/>
        <v>142753.93200999871</v>
      </c>
      <c r="Q21" s="9">
        <f t="shared" si="2"/>
        <v>84413.480149999261</v>
      </c>
      <c r="R21" s="9">
        <f t="shared" si="2"/>
        <v>4435622.6166599989</v>
      </c>
      <c r="S21" s="9">
        <f t="shared" si="10"/>
        <v>2979244.45995</v>
      </c>
      <c r="T21" s="59">
        <f t="shared" si="3"/>
        <v>93.906591046621344</v>
      </c>
      <c r="U21" s="59">
        <f t="shared" si="4"/>
        <v>97.801207927117986</v>
      </c>
      <c r="V21" s="59">
        <f t="shared" si="5"/>
        <v>98.615256398496427</v>
      </c>
      <c r="W21" s="59">
        <f t="shared" si="6"/>
        <v>78.759273768796618</v>
      </c>
      <c r="X21" s="59">
        <f t="shared" si="7"/>
        <v>87.261066604265395</v>
      </c>
      <c r="Z21" s="6" t="b">
        <f>+C21='[1]NCA RELEASES (2)'!F60</f>
        <v>1</v>
      </c>
      <c r="AA21" s="6" t="b">
        <f>+D21='[1]NCA RELEASES (2)'!J60</f>
        <v>1</v>
      </c>
      <c r="AB21" s="6" t="b">
        <f>+E21='[1]NCA RELEASES (2)'!N60</f>
        <v>1</v>
      </c>
      <c r="AC21" s="6" t="b">
        <f>+F21='[1]NCA RELEASES (2)'!O60</f>
        <v>1</v>
      </c>
      <c r="AD21" s="6" t="b">
        <f>+H21='[1]NCA RELEASES (2)'!P17</f>
        <v>1</v>
      </c>
      <c r="AE21" s="6" t="b">
        <f>+I21='[1]all(net trust &amp;WF) (2)'!F60</f>
        <v>1</v>
      </c>
      <c r="AF21" s="6" t="b">
        <f>+J21='[1]all(net trust &amp;WF) (2)'!J60</f>
        <v>1</v>
      </c>
      <c r="AG21" s="6" t="b">
        <f>+K21='[1]all(net trust &amp;WF) (2)'!N60</f>
        <v>1</v>
      </c>
      <c r="AH21" s="6" t="b">
        <f>+L21='[1]all(net trust &amp;WF) (2)'!O60</f>
        <v>1</v>
      </c>
      <c r="AI21" s="6" t="b">
        <f>+N21='[1]all(net trust &amp;WF) (2)'!P17</f>
        <v>1</v>
      </c>
    </row>
    <row r="22" spans="2:35" x14ac:dyDescent="0.2">
      <c r="B22" s="15" t="s">
        <v>42</v>
      </c>
      <c r="C22" s="9">
        <v>7936763.2680199882</v>
      </c>
      <c r="D22" s="9">
        <v>4327705.705030025</v>
      </c>
      <c r="E22" s="9">
        <v>4686213.74403001</v>
      </c>
      <c r="F22" s="9">
        <v>4605189.9982400015</v>
      </c>
      <c r="G22" s="9">
        <v>1014601.862999998</v>
      </c>
      <c r="H22" s="9">
        <f t="shared" si="8"/>
        <v>22570474.578320023</v>
      </c>
      <c r="I22" s="9">
        <v>7504182.1502599958</v>
      </c>
      <c r="J22" s="9">
        <v>4058680.935540041</v>
      </c>
      <c r="K22" s="9">
        <v>3386139.1874399837</v>
      </c>
      <c r="L22" s="9">
        <v>1281202.0602300316</v>
      </c>
      <c r="M22" s="9">
        <v>1530884.1039299276</v>
      </c>
      <c r="N22" s="9">
        <f t="shared" si="9"/>
        <v>17761088.43739998</v>
      </c>
      <c r="O22" s="9">
        <f t="shared" si="2"/>
        <v>432581.11775999237</v>
      </c>
      <c r="P22" s="9">
        <f t="shared" si="2"/>
        <v>269024.76948998403</v>
      </c>
      <c r="Q22" s="9">
        <f t="shared" si="2"/>
        <v>1300074.5565900262</v>
      </c>
      <c r="R22" s="9">
        <f t="shared" si="2"/>
        <v>3323987.9380099699</v>
      </c>
      <c r="S22" s="9">
        <f t="shared" si="10"/>
        <v>4809386.140920043</v>
      </c>
      <c r="T22" s="59">
        <f t="shared" si="3"/>
        <v>94.54965326352854</v>
      </c>
      <c r="U22" s="59">
        <f t="shared" si="4"/>
        <v>93.783663034727596</v>
      </c>
      <c r="V22" s="59">
        <f t="shared" si="5"/>
        <v>72.257463538741646</v>
      </c>
      <c r="W22" s="59">
        <f t="shared" si="6"/>
        <v>75.293654531254703</v>
      </c>
      <c r="X22" s="59">
        <f t="shared" si="7"/>
        <v>78.691692439911392</v>
      </c>
      <c r="Z22" s="6" t="b">
        <f>+C22='[1]NCA RELEASES (2)'!F61</f>
        <v>1</v>
      </c>
      <c r="AA22" s="6" t="b">
        <f>+D22='[1]NCA RELEASES (2)'!J61</f>
        <v>1</v>
      </c>
      <c r="AB22" s="6" t="b">
        <f>+E22='[1]NCA RELEASES (2)'!N61</f>
        <v>1</v>
      </c>
      <c r="AC22" s="6" t="b">
        <f>+F22='[1]NCA RELEASES (2)'!O61</f>
        <v>1</v>
      </c>
      <c r="AD22" s="6" t="b">
        <f>+H22='[1]NCA RELEASES (2)'!P18</f>
        <v>1</v>
      </c>
      <c r="AE22" s="6" t="b">
        <f>+I22='[1]all(net trust &amp;WF) (2)'!F61</f>
        <v>1</v>
      </c>
      <c r="AF22" s="6" t="b">
        <f>+J22='[1]all(net trust &amp;WF) (2)'!J61</f>
        <v>1</v>
      </c>
      <c r="AG22" s="6" t="b">
        <f>+K22='[1]all(net trust &amp;WF) (2)'!N61</f>
        <v>1</v>
      </c>
      <c r="AH22" s="6" t="b">
        <f>+L22='[1]all(net trust &amp;WF) (2)'!O61</f>
        <v>1</v>
      </c>
      <c r="AI22" s="6" t="b">
        <f>+N22='[1]all(net trust &amp;WF) (2)'!P18</f>
        <v>1</v>
      </c>
    </row>
    <row r="23" spans="2:35" x14ac:dyDescent="0.2">
      <c r="B23" s="15" t="s">
        <v>43</v>
      </c>
      <c r="C23" s="9">
        <v>3249278.0630000001</v>
      </c>
      <c r="D23" s="9">
        <v>3939568.63</v>
      </c>
      <c r="E23" s="9">
        <v>4248809.8910000008</v>
      </c>
      <c r="F23" s="9">
        <v>4222105.1169999987</v>
      </c>
      <c r="G23" s="9">
        <v>46413.969000000507</v>
      </c>
      <c r="H23" s="9">
        <f t="shared" si="8"/>
        <v>15706175.67</v>
      </c>
      <c r="I23" s="9">
        <v>3245351.3839999996</v>
      </c>
      <c r="J23" s="9">
        <v>3936390.9501200002</v>
      </c>
      <c r="K23" s="9">
        <v>4239268.6841800008</v>
      </c>
      <c r="L23" s="9">
        <v>536084.88384000026</v>
      </c>
      <c r="M23" s="9">
        <v>596582.66480999999</v>
      </c>
      <c r="N23" s="9">
        <f t="shared" si="9"/>
        <v>12553678.566950001</v>
      </c>
      <c r="O23" s="9">
        <f t="shared" si="2"/>
        <v>3926.6790000004694</v>
      </c>
      <c r="P23" s="9">
        <f t="shared" si="2"/>
        <v>3177.6798799997196</v>
      </c>
      <c r="Q23" s="9">
        <f t="shared" si="2"/>
        <v>9541.206819999963</v>
      </c>
      <c r="R23" s="9">
        <f t="shared" si="2"/>
        <v>3686020.2331599984</v>
      </c>
      <c r="S23" s="9">
        <f t="shared" si="10"/>
        <v>3152497.1030499991</v>
      </c>
      <c r="T23" s="59">
        <f t="shared" si="3"/>
        <v>99.879152263245359</v>
      </c>
      <c r="U23" s="59">
        <f t="shared" si="4"/>
        <v>99.919339395288063</v>
      </c>
      <c r="V23" s="59">
        <f t="shared" si="5"/>
        <v>99.77543813291787</v>
      </c>
      <c r="W23" s="59">
        <f t="shared" si="6"/>
        <v>76.355541868663593</v>
      </c>
      <c r="X23" s="59">
        <f t="shared" si="7"/>
        <v>79.928295918200448</v>
      </c>
      <c r="Z23" s="6" t="b">
        <f>+C23='[1]NCA RELEASES (2)'!F62</f>
        <v>1</v>
      </c>
      <c r="AA23" s="6" t="b">
        <f>+D23='[1]NCA RELEASES (2)'!J62</f>
        <v>1</v>
      </c>
      <c r="AB23" s="6" t="b">
        <f>+E23='[1]NCA RELEASES (2)'!N62</f>
        <v>1</v>
      </c>
      <c r="AC23" s="6" t="b">
        <f>+F23='[1]NCA RELEASES (2)'!O62</f>
        <v>1</v>
      </c>
      <c r="AD23" s="6" t="b">
        <f>+H23='[1]NCA RELEASES (2)'!P19</f>
        <v>1</v>
      </c>
      <c r="AE23" s="6" t="b">
        <f>+I23='[1]all(net trust &amp;WF) (2)'!F62</f>
        <v>1</v>
      </c>
      <c r="AF23" s="6" t="b">
        <f>+J23='[1]all(net trust &amp;WF) (2)'!J62</f>
        <v>1</v>
      </c>
      <c r="AG23" s="6" t="b">
        <f>+K23='[1]all(net trust &amp;WF) (2)'!N62</f>
        <v>1</v>
      </c>
      <c r="AH23" s="6" t="b">
        <f>+L23='[1]all(net trust &amp;WF) (2)'!O62</f>
        <v>1</v>
      </c>
      <c r="AI23" s="6" t="b">
        <f>+N23='[1]all(net trust &amp;WF) (2)'!P19</f>
        <v>1</v>
      </c>
    </row>
    <row r="24" spans="2:35" x14ac:dyDescent="0.2">
      <c r="B24" s="15" t="s">
        <v>44</v>
      </c>
      <c r="C24" s="9">
        <v>16921517.375879999</v>
      </c>
      <c r="D24" s="9">
        <v>27923268.904719997</v>
      </c>
      <c r="E24" s="9">
        <v>23721521.322610006</v>
      </c>
      <c r="F24" s="9">
        <v>22402514.296839982</v>
      </c>
      <c r="G24" s="9">
        <v>3828089.216260016</v>
      </c>
      <c r="H24" s="9">
        <f t="shared" si="8"/>
        <v>94796911.11631</v>
      </c>
      <c r="I24" s="9">
        <v>14607319.822409999</v>
      </c>
      <c r="J24" s="9">
        <v>22838764.898289997</v>
      </c>
      <c r="K24" s="9">
        <v>21832658.220860004</v>
      </c>
      <c r="L24" s="9">
        <v>5997648.0657499954</v>
      </c>
      <c r="M24" s="9">
        <v>8869056.1582299992</v>
      </c>
      <c r="N24" s="9">
        <f t="shared" si="9"/>
        <v>74145447.165539995</v>
      </c>
      <c r="O24" s="9">
        <f t="shared" si="2"/>
        <v>2314197.5534700006</v>
      </c>
      <c r="P24" s="9">
        <f t="shared" si="2"/>
        <v>5084504.0064300001</v>
      </c>
      <c r="Q24" s="9">
        <f t="shared" si="2"/>
        <v>1888863.1017500013</v>
      </c>
      <c r="R24" s="9">
        <f t="shared" si="2"/>
        <v>16404866.231089987</v>
      </c>
      <c r="S24" s="9">
        <f t="shared" si="10"/>
        <v>20651463.950770006</v>
      </c>
      <c r="T24" s="59">
        <f t="shared" si="3"/>
        <v>86.323935956425117</v>
      </c>
      <c r="U24" s="59">
        <f t="shared" si="4"/>
        <v>81.791157676490585</v>
      </c>
      <c r="V24" s="59">
        <f t="shared" si="5"/>
        <v>92.037344164981334</v>
      </c>
      <c r="W24" s="59">
        <f t="shared" si="6"/>
        <v>71.756882901079024</v>
      </c>
      <c r="X24" s="59">
        <f t="shared" si="7"/>
        <v>78.215045503505991</v>
      </c>
      <c r="Z24" s="6" t="b">
        <f>+C24='[1]NCA RELEASES (2)'!F63</f>
        <v>1</v>
      </c>
      <c r="AA24" s="6" t="b">
        <f>+D24='[1]NCA RELEASES (2)'!J63</f>
        <v>1</v>
      </c>
      <c r="AB24" s="6" t="b">
        <f>+E24='[1]NCA RELEASES (2)'!N63</f>
        <v>1</v>
      </c>
      <c r="AC24" s="6" t="b">
        <f>+F24='[1]NCA RELEASES (2)'!O63</f>
        <v>1</v>
      </c>
      <c r="AD24" s="6" t="b">
        <f>+H24='[1]NCA RELEASES (2)'!P20</f>
        <v>1</v>
      </c>
      <c r="AE24" s="6" t="b">
        <f>+I24='[1]all(net trust &amp;WF) (2)'!F63</f>
        <v>1</v>
      </c>
      <c r="AF24" s="6" t="b">
        <f>+J24='[1]all(net trust &amp;WF) (2)'!J63</f>
        <v>1</v>
      </c>
      <c r="AG24" s="6" t="b">
        <f>+K24='[1]all(net trust &amp;WF) (2)'!N63</f>
        <v>1</v>
      </c>
      <c r="AH24" s="6" t="b">
        <f>+L24='[1]all(net trust &amp;WF) (2)'!O63</f>
        <v>1</v>
      </c>
      <c r="AI24" s="6" t="b">
        <f>+N24='[1]all(net trust &amp;WF) (2)'!P20</f>
        <v>1</v>
      </c>
    </row>
    <row r="25" spans="2:35" x14ac:dyDescent="0.2">
      <c r="B25" s="15" t="s">
        <v>84</v>
      </c>
      <c r="C25" s="9">
        <v>2557391.9300000002</v>
      </c>
      <c r="D25" s="9">
        <v>1216282.8559999997</v>
      </c>
      <c r="E25" s="9">
        <v>1433462.5520000006</v>
      </c>
      <c r="F25" s="9">
        <v>1237583.2379999999</v>
      </c>
      <c r="G25" s="9">
        <v>47714.248999999836</v>
      </c>
      <c r="H25" s="9">
        <f>SUM(C25:G25)</f>
        <v>6492434.8250000002</v>
      </c>
      <c r="I25" s="9">
        <v>2536180.2308200002</v>
      </c>
      <c r="J25" s="9">
        <v>1056838.5765799996</v>
      </c>
      <c r="K25" s="9">
        <v>1329465.4292199998</v>
      </c>
      <c r="L25" s="9">
        <v>170965.86773000006</v>
      </c>
      <c r="M25" s="9">
        <v>200767.83507000003</v>
      </c>
      <c r="N25" s="9">
        <f>SUM(I25:M25)</f>
        <v>5294217.9394199997</v>
      </c>
      <c r="O25" s="9">
        <f>+C25-I25</f>
        <v>21211.699179999996</v>
      </c>
      <c r="P25" s="9">
        <f>+D25-J25</f>
        <v>159444.27942000004</v>
      </c>
      <c r="Q25" s="9">
        <f>+E25-K25</f>
        <v>103997.12278000079</v>
      </c>
      <c r="R25" s="9">
        <f>+F25-L25</f>
        <v>1066617.3702699998</v>
      </c>
      <c r="S25" s="9">
        <f t="shared" si="10"/>
        <v>1198216.8855800005</v>
      </c>
      <c r="T25" s="59">
        <f t="shared" si="3"/>
        <v>99.170572999344685</v>
      </c>
      <c r="U25" s="59">
        <f t="shared" si="4"/>
        <v>86.890855311044518</v>
      </c>
      <c r="V25" s="59">
        <f t="shared" si="5"/>
        <v>92.745040835918488</v>
      </c>
      <c r="W25" s="59">
        <f t="shared" si="6"/>
        <v>79.032908320616684</v>
      </c>
      <c r="X25" s="59">
        <f t="shared" si="7"/>
        <v>81.544414108461993</v>
      </c>
      <c r="Z25" s="6" t="b">
        <f>+C25='[1]NCA RELEASES (2)'!F64</f>
        <v>1</v>
      </c>
      <c r="AA25" s="6" t="b">
        <f>+D25='[1]NCA RELEASES (2)'!J64</f>
        <v>1</v>
      </c>
      <c r="AB25" s="6" t="b">
        <f>+E25='[1]NCA RELEASES (2)'!N64</f>
        <v>1</v>
      </c>
      <c r="AC25" s="6" t="b">
        <f>+F25='[1]NCA RELEASES (2)'!O64</f>
        <v>1</v>
      </c>
      <c r="AD25" s="6" t="b">
        <f>+H25='[1]NCA RELEASES (2)'!P21</f>
        <v>1</v>
      </c>
      <c r="AE25" s="6" t="b">
        <f>+I25='[1]all(net trust &amp;WF) (2)'!F64</f>
        <v>1</v>
      </c>
      <c r="AF25" s="6" t="b">
        <f>+J25='[1]all(net trust &amp;WF) (2)'!J64</f>
        <v>1</v>
      </c>
      <c r="AG25" s="6" t="b">
        <f>+K25='[1]all(net trust &amp;WF) (2)'!N64</f>
        <v>1</v>
      </c>
      <c r="AH25" s="6" t="b">
        <f>+L25='[1]all(net trust &amp;WF) (2)'!O64</f>
        <v>1</v>
      </c>
      <c r="AI25" s="6" t="b">
        <f>+N25='[1]all(net trust &amp;WF) (2)'!P21</f>
        <v>1</v>
      </c>
    </row>
    <row r="26" spans="2:35" x14ac:dyDescent="0.2">
      <c r="B26" s="15" t="s">
        <v>45</v>
      </c>
      <c r="C26" s="9">
        <v>50161581.180629998</v>
      </c>
      <c r="D26" s="9">
        <v>63127274.464370012</v>
      </c>
      <c r="E26" s="9">
        <v>55821676.35491997</v>
      </c>
      <c r="F26" s="9">
        <v>68883723.016000003</v>
      </c>
      <c r="G26" s="9">
        <v>2331852.2470300198</v>
      </c>
      <c r="H26" s="9">
        <f t="shared" si="8"/>
        <v>240326107.26295</v>
      </c>
      <c r="I26" s="9">
        <v>49966928.528140001</v>
      </c>
      <c r="J26" s="9">
        <v>62770721.138889991</v>
      </c>
      <c r="K26" s="9">
        <v>55063044.031059995</v>
      </c>
      <c r="L26" s="9">
        <v>16561537.351479977</v>
      </c>
      <c r="M26" s="9">
        <v>26686746.526410043</v>
      </c>
      <c r="N26" s="9">
        <f t="shared" si="9"/>
        <v>211048977.57598001</v>
      </c>
      <c r="O26" s="9">
        <f t="shared" si="2"/>
        <v>194652.65248999745</v>
      </c>
      <c r="P26" s="9">
        <f t="shared" si="2"/>
        <v>356553.32548002154</v>
      </c>
      <c r="Q26" s="9">
        <f t="shared" si="2"/>
        <v>758632.32385997474</v>
      </c>
      <c r="R26" s="9">
        <f t="shared" si="2"/>
        <v>52322185.664520025</v>
      </c>
      <c r="S26" s="9">
        <f t="shared" si="10"/>
        <v>29277129.686969995</v>
      </c>
      <c r="T26" s="59">
        <f t="shared" si="3"/>
        <v>99.611948730664892</v>
      </c>
      <c r="U26" s="59">
        <f t="shared" si="4"/>
        <v>99.435183399718511</v>
      </c>
      <c r="V26" s="59">
        <f t="shared" si="5"/>
        <v>98.640971799133169</v>
      </c>
      <c r="W26" s="59">
        <f t="shared" si="6"/>
        <v>77.464992185310336</v>
      </c>
      <c r="X26" s="59">
        <f t="shared" si="7"/>
        <v>87.81774896601776</v>
      </c>
      <c r="Z26" s="6" t="b">
        <f>+C26='[1]NCA RELEASES (2)'!F65</f>
        <v>1</v>
      </c>
      <c r="AA26" s="6" t="b">
        <f>+D26='[1]NCA RELEASES (2)'!J65</f>
        <v>1</v>
      </c>
      <c r="AB26" s="6" t="b">
        <f>+E26='[1]NCA RELEASES (2)'!N65</f>
        <v>1</v>
      </c>
      <c r="AC26" s="6" t="b">
        <f>+F26='[1]NCA RELEASES (2)'!O65</f>
        <v>1</v>
      </c>
      <c r="AD26" s="6" t="b">
        <f>+H26='[1]NCA RELEASES (2)'!P22</f>
        <v>1</v>
      </c>
      <c r="AE26" s="6" t="b">
        <f>+I26='[1]all(net trust &amp;WF) (2)'!F65</f>
        <v>1</v>
      </c>
      <c r="AF26" s="6" t="b">
        <f>+J26='[1]all(net trust &amp;WF) (2)'!J65</f>
        <v>1</v>
      </c>
      <c r="AG26" s="6" t="b">
        <f>+K26='[1]all(net trust &amp;WF) (2)'!N65</f>
        <v>1</v>
      </c>
      <c r="AH26" s="6" t="b">
        <f>+L26='[1]all(net trust &amp;WF) (2)'!O65</f>
        <v>1</v>
      </c>
      <c r="AI26" s="6" t="b">
        <f>+N26='[1]all(net trust &amp;WF) (2)'!P22</f>
        <v>1</v>
      </c>
    </row>
    <row r="27" spans="2:35" x14ac:dyDescent="0.2">
      <c r="B27" s="15" t="s">
        <v>46</v>
      </c>
      <c r="C27" s="9">
        <v>3816110.449</v>
      </c>
      <c r="D27" s="9">
        <v>5509196.1849999996</v>
      </c>
      <c r="E27" s="9">
        <v>5319203.5210000016</v>
      </c>
      <c r="F27" s="9">
        <v>5305627.554999996</v>
      </c>
      <c r="G27" s="9">
        <v>637113.56099999696</v>
      </c>
      <c r="H27" s="9">
        <f t="shared" si="8"/>
        <v>20587251.270999994</v>
      </c>
      <c r="I27" s="9">
        <v>3778558.60922</v>
      </c>
      <c r="J27" s="9">
        <v>5064234.9218300004</v>
      </c>
      <c r="K27" s="9">
        <v>5055328.6852599978</v>
      </c>
      <c r="L27" s="9">
        <v>1478849.4333400037</v>
      </c>
      <c r="M27" s="9">
        <v>2350722.8630999979</v>
      </c>
      <c r="N27" s="9">
        <f t="shared" si="9"/>
        <v>17727694.51275</v>
      </c>
      <c r="O27" s="9">
        <f t="shared" si="2"/>
        <v>37551.839780000038</v>
      </c>
      <c r="P27" s="9">
        <f t="shared" si="2"/>
        <v>444961.26316999923</v>
      </c>
      <c r="Q27" s="9">
        <f t="shared" si="2"/>
        <v>263874.83574000373</v>
      </c>
      <c r="R27" s="9">
        <f t="shared" si="2"/>
        <v>3826778.1216599923</v>
      </c>
      <c r="S27" s="9">
        <f t="shared" si="10"/>
        <v>2859556.7582499944</v>
      </c>
      <c r="T27" s="59">
        <f t="shared" si="3"/>
        <v>99.01596559423902</v>
      </c>
      <c r="U27" s="59">
        <f t="shared" si="4"/>
        <v>91.923299729613845</v>
      </c>
      <c r="V27" s="59">
        <f t="shared" si="5"/>
        <v>95.039203995518577</v>
      </c>
      <c r="W27" s="59">
        <f t="shared" si="6"/>
        <v>77.077020084639827</v>
      </c>
      <c r="X27" s="59">
        <f t="shared" si="7"/>
        <v>86.110060441735243</v>
      </c>
      <c r="Z27" s="6" t="b">
        <f>+C27='[1]NCA RELEASES (2)'!F66</f>
        <v>1</v>
      </c>
      <c r="AA27" s="6" t="b">
        <f>+D27='[1]NCA RELEASES (2)'!J66</f>
        <v>1</v>
      </c>
      <c r="AB27" s="6" t="b">
        <f>+E27='[1]NCA RELEASES (2)'!N66</f>
        <v>1</v>
      </c>
      <c r="AC27" s="6" t="b">
        <f>+F27='[1]NCA RELEASES (2)'!O66</f>
        <v>1</v>
      </c>
      <c r="AD27" s="6" t="b">
        <f>+H27='[1]NCA RELEASES (2)'!P23</f>
        <v>1</v>
      </c>
      <c r="AE27" s="6" t="b">
        <f>+I27='[1]all(net trust &amp;WF) (2)'!F66</f>
        <v>1</v>
      </c>
      <c r="AF27" s="6" t="b">
        <f>+J27='[1]all(net trust &amp;WF) (2)'!J66</f>
        <v>1</v>
      </c>
      <c r="AG27" s="6" t="b">
        <f>+K27='[1]all(net trust &amp;WF) (2)'!N66</f>
        <v>1</v>
      </c>
      <c r="AH27" s="6" t="b">
        <f>+L27='[1]all(net trust &amp;WF) (2)'!O66</f>
        <v>1</v>
      </c>
      <c r="AI27" s="6" t="b">
        <f>+N27='[1]all(net trust &amp;WF) (2)'!P23</f>
        <v>1</v>
      </c>
    </row>
    <row r="28" spans="2:35" x14ac:dyDescent="0.2">
      <c r="B28" s="5" t="s">
        <v>47</v>
      </c>
      <c r="C28" s="9">
        <v>3030956.9929999998</v>
      </c>
      <c r="D28" s="9">
        <v>3484270.3702500006</v>
      </c>
      <c r="E28" s="9">
        <v>3859297.9629999995</v>
      </c>
      <c r="F28" s="9">
        <v>2822288.389179999</v>
      </c>
      <c r="G28" s="9">
        <v>774055.76400000043</v>
      </c>
      <c r="H28" s="9">
        <f t="shared" si="8"/>
        <v>13970869.479429999</v>
      </c>
      <c r="I28" s="9">
        <v>2828383.7410199996</v>
      </c>
      <c r="J28" s="9">
        <v>3050435.6452600006</v>
      </c>
      <c r="K28" s="9">
        <v>3121470.2611999996</v>
      </c>
      <c r="L28" s="9">
        <v>845808.85699000023</v>
      </c>
      <c r="M28" s="9">
        <v>986425.22833999805</v>
      </c>
      <c r="N28" s="9">
        <f t="shared" si="9"/>
        <v>10832523.732809998</v>
      </c>
      <c r="O28" s="9">
        <f t="shared" si="2"/>
        <v>202573.25198000018</v>
      </c>
      <c r="P28" s="9">
        <f t="shared" si="2"/>
        <v>433834.72499000002</v>
      </c>
      <c r="Q28" s="9">
        <f t="shared" si="2"/>
        <v>737827.70179999992</v>
      </c>
      <c r="R28" s="9">
        <f t="shared" si="2"/>
        <v>1976479.5321899988</v>
      </c>
      <c r="S28" s="9">
        <f t="shared" si="10"/>
        <v>3138345.7466200013</v>
      </c>
      <c r="T28" s="59">
        <f t="shared" si="3"/>
        <v>93.316525029954462</v>
      </c>
      <c r="U28" s="59">
        <f t="shared" si="4"/>
        <v>87.548764048443459</v>
      </c>
      <c r="V28" s="59">
        <f t="shared" si="5"/>
        <v>80.88181558216732</v>
      </c>
      <c r="W28" s="59">
        <f t="shared" si="6"/>
        <v>74.60966500540755</v>
      </c>
      <c r="X28" s="59">
        <f t="shared" si="7"/>
        <v>77.536503714097805</v>
      </c>
      <c r="Z28" s="6" t="b">
        <f>+C28='[1]NCA RELEASES (2)'!F67</f>
        <v>1</v>
      </c>
      <c r="AA28" s="6" t="b">
        <f>+D28='[1]NCA RELEASES (2)'!J67</f>
        <v>1</v>
      </c>
      <c r="AB28" s="6" t="b">
        <f>+E28='[1]NCA RELEASES (2)'!N67</f>
        <v>1</v>
      </c>
      <c r="AC28" s="6" t="b">
        <f>+F28='[1]NCA RELEASES (2)'!O67</f>
        <v>1</v>
      </c>
      <c r="AD28" s="6" t="b">
        <f>+H28='[1]NCA RELEASES (2)'!P24</f>
        <v>1</v>
      </c>
      <c r="AE28" s="6" t="b">
        <f>+I28='[1]all(net trust &amp;WF) (2)'!F67</f>
        <v>1</v>
      </c>
      <c r="AF28" s="6" t="b">
        <f>+J28='[1]all(net trust &amp;WF) (2)'!J67</f>
        <v>1</v>
      </c>
      <c r="AG28" s="6" t="b">
        <f>+K28='[1]all(net trust &amp;WF) (2)'!N67</f>
        <v>1</v>
      </c>
      <c r="AH28" s="6" t="b">
        <f>+L28='[1]all(net trust &amp;WF) (2)'!O67</f>
        <v>1</v>
      </c>
      <c r="AI28" s="6" t="b">
        <f>+N28='[1]all(net trust &amp;WF) (2)'!P24</f>
        <v>1</v>
      </c>
    </row>
    <row r="29" spans="2:35" x14ac:dyDescent="0.2">
      <c r="B29" s="5" t="s">
        <v>48</v>
      </c>
      <c r="C29" s="9">
        <v>45635958.369940005</v>
      </c>
      <c r="D29" s="9">
        <v>52638761.861840002</v>
      </c>
      <c r="E29" s="9">
        <v>60435222.727319971</v>
      </c>
      <c r="F29" s="9">
        <v>61947559.613000005</v>
      </c>
      <c r="G29" s="9">
        <v>3808643.6089999974</v>
      </c>
      <c r="H29" s="9">
        <f t="shared" si="8"/>
        <v>224466146.18109998</v>
      </c>
      <c r="I29" s="9">
        <v>45235914.754559994</v>
      </c>
      <c r="J29" s="9">
        <v>52491724.005700007</v>
      </c>
      <c r="K29" s="9">
        <v>60214702.580180004</v>
      </c>
      <c r="L29" s="9">
        <v>21000431.11875999</v>
      </c>
      <c r="M29" s="9">
        <v>22233845.221810013</v>
      </c>
      <c r="N29" s="9">
        <f t="shared" si="9"/>
        <v>201176617.68101001</v>
      </c>
      <c r="O29" s="9">
        <f t="shared" si="2"/>
        <v>400043.6153800115</v>
      </c>
      <c r="P29" s="9">
        <f t="shared" si="2"/>
        <v>147037.85613999516</v>
      </c>
      <c r="Q29" s="9">
        <f t="shared" si="2"/>
        <v>220520.14713996649</v>
      </c>
      <c r="R29" s="9">
        <f t="shared" si="2"/>
        <v>40947128.494240016</v>
      </c>
      <c r="S29" s="9">
        <f t="shared" si="10"/>
        <v>23289528.500089973</v>
      </c>
      <c r="T29" s="59">
        <f t="shared" si="3"/>
        <v>99.123402620063047</v>
      </c>
      <c r="U29" s="59">
        <f t="shared" si="4"/>
        <v>99.720666195519712</v>
      </c>
      <c r="V29" s="59">
        <f t="shared" si="5"/>
        <v>99.635113205199985</v>
      </c>
      <c r="W29" s="59">
        <f t="shared" si="6"/>
        <v>81.095258658032861</v>
      </c>
      <c r="X29" s="59">
        <f t="shared" si="7"/>
        <v>89.624480619318021</v>
      </c>
      <c r="Z29" s="6" t="b">
        <f>+C29='[1]NCA RELEASES (2)'!F68</f>
        <v>1</v>
      </c>
      <c r="AA29" s="6" t="b">
        <f>+D29='[1]NCA RELEASES (2)'!J68</f>
        <v>1</v>
      </c>
      <c r="AB29" s="6" t="b">
        <f>+E29='[1]NCA RELEASES (2)'!N68</f>
        <v>1</v>
      </c>
      <c r="AC29" s="6" t="b">
        <f>+F29='[1]NCA RELEASES (2)'!O68</f>
        <v>1</v>
      </c>
      <c r="AD29" s="6" t="b">
        <f>+H29='[1]NCA RELEASES (2)'!P25</f>
        <v>1</v>
      </c>
      <c r="AE29" s="6" t="b">
        <f>+I29='[1]all(net trust &amp;WF) (2)'!F68</f>
        <v>1</v>
      </c>
      <c r="AF29" s="6" t="b">
        <f>+J29='[1]all(net trust &amp;WF) (2)'!J68</f>
        <v>1</v>
      </c>
      <c r="AG29" s="6" t="b">
        <f>+K29='[1]all(net trust &amp;WF) (2)'!N68</f>
        <v>1</v>
      </c>
      <c r="AH29" s="6" t="b">
        <f>+L29='[1]all(net trust &amp;WF) (2)'!O68</f>
        <v>1</v>
      </c>
      <c r="AI29" s="6" t="b">
        <f>+N29='[1]all(net trust &amp;WF) (2)'!P25</f>
        <v>1</v>
      </c>
    </row>
    <row r="30" spans="2:35" x14ac:dyDescent="0.2">
      <c r="B30" s="5" t="s">
        <v>49</v>
      </c>
      <c r="C30" s="9">
        <v>82063859.660889998</v>
      </c>
      <c r="D30" s="9">
        <v>147930651.49243999</v>
      </c>
      <c r="E30" s="9">
        <v>155121535.30751002</v>
      </c>
      <c r="F30" s="9">
        <v>140952341.78091002</v>
      </c>
      <c r="G30" s="9">
        <v>9666281.1726099253</v>
      </c>
      <c r="H30" s="9">
        <f t="shared" si="8"/>
        <v>535734669.41435993</v>
      </c>
      <c r="I30" s="9">
        <v>81949476.757170007</v>
      </c>
      <c r="J30" s="9">
        <v>147220161.57611001</v>
      </c>
      <c r="K30" s="9">
        <v>154475282.31670007</v>
      </c>
      <c r="L30" s="9">
        <v>75667484.908179939</v>
      </c>
      <c r="M30" s="9">
        <v>47227521.08799994</v>
      </c>
      <c r="N30" s="9">
        <f t="shared" si="9"/>
        <v>506539926.64615995</v>
      </c>
      <c r="O30" s="9">
        <f t="shared" si="2"/>
        <v>114382.90371999145</v>
      </c>
      <c r="P30" s="9">
        <f t="shared" si="2"/>
        <v>710489.9163299799</v>
      </c>
      <c r="Q30" s="9">
        <f t="shared" si="2"/>
        <v>646252.99080994725</v>
      </c>
      <c r="R30" s="9">
        <f t="shared" si="2"/>
        <v>65284856.872730076</v>
      </c>
      <c r="S30" s="9">
        <f t="shared" si="10"/>
        <v>29194742.76819998</v>
      </c>
      <c r="T30" s="59">
        <f t="shared" si="3"/>
        <v>99.860617202026987</v>
      </c>
      <c r="U30" s="59">
        <f t="shared" si="4"/>
        <v>99.519714197725762</v>
      </c>
      <c r="V30" s="59">
        <f t="shared" si="5"/>
        <v>99.583389250545494</v>
      </c>
      <c r="W30" s="59">
        <f t="shared" si="6"/>
        <v>87.310398386281122</v>
      </c>
      <c r="X30" s="59">
        <f t="shared" si="7"/>
        <v>94.550522033581615</v>
      </c>
      <c r="Z30" s="6" t="b">
        <f>+C30='[1]NCA RELEASES (2)'!F69</f>
        <v>1</v>
      </c>
      <c r="AA30" s="6" t="b">
        <f>+D30='[1]NCA RELEASES (2)'!J69</f>
        <v>1</v>
      </c>
      <c r="AB30" s="6" t="b">
        <f>+E30='[1]NCA RELEASES (2)'!N69</f>
        <v>1</v>
      </c>
      <c r="AC30" s="6" t="b">
        <f>+F30='[1]NCA RELEASES (2)'!O69</f>
        <v>1</v>
      </c>
      <c r="AD30" s="6" t="b">
        <f>+H30='[1]NCA RELEASES (2)'!P26</f>
        <v>1</v>
      </c>
      <c r="AE30" s="6" t="b">
        <f>+I30='[1]all(net trust &amp;WF) (2)'!F69</f>
        <v>1</v>
      </c>
      <c r="AF30" s="6" t="b">
        <f>+J30='[1]all(net trust &amp;WF) (2)'!J69</f>
        <v>1</v>
      </c>
      <c r="AG30" s="6" t="b">
        <f>+K30='[1]all(net trust &amp;WF) (2)'!N69</f>
        <v>1</v>
      </c>
      <c r="AH30" s="6" t="b">
        <f>+L30='[1]all(net trust &amp;WF) (2)'!O69</f>
        <v>1</v>
      </c>
      <c r="AI30" s="6" t="b">
        <f>+N30='[1]all(net trust &amp;WF) (2)'!P26</f>
        <v>1</v>
      </c>
    </row>
    <row r="31" spans="2:35" x14ac:dyDescent="0.2">
      <c r="B31" s="5" t="s">
        <v>50</v>
      </c>
      <c r="C31" s="9">
        <v>4249736.0820000004</v>
      </c>
      <c r="D31" s="9">
        <v>5791962.1180000007</v>
      </c>
      <c r="E31" s="9">
        <v>5372098.2909999993</v>
      </c>
      <c r="F31" s="9">
        <v>5139884.6909999959</v>
      </c>
      <c r="G31" s="9">
        <v>225086.61600000039</v>
      </c>
      <c r="H31" s="9">
        <f t="shared" si="8"/>
        <v>20778767.797999997</v>
      </c>
      <c r="I31" s="9">
        <v>4187696.1585900001</v>
      </c>
      <c r="J31" s="9">
        <v>5470630.6534399986</v>
      </c>
      <c r="K31" s="9">
        <v>4368857.0391100012</v>
      </c>
      <c r="L31" s="9">
        <v>1452611.8271399997</v>
      </c>
      <c r="M31" s="9">
        <v>1745999.6063500047</v>
      </c>
      <c r="N31" s="9">
        <f t="shared" si="9"/>
        <v>17225795.284630004</v>
      </c>
      <c r="O31" s="9">
        <f t="shared" si="2"/>
        <v>62039.92341000028</v>
      </c>
      <c r="P31" s="9">
        <f t="shared" si="2"/>
        <v>321331.46456000209</v>
      </c>
      <c r="Q31" s="9">
        <f t="shared" si="2"/>
        <v>1003241.2518899981</v>
      </c>
      <c r="R31" s="9">
        <f t="shared" si="2"/>
        <v>3687272.8638599962</v>
      </c>
      <c r="S31" s="9">
        <f t="shared" si="10"/>
        <v>3552972.5133699924</v>
      </c>
      <c r="T31" s="59">
        <f t="shared" si="3"/>
        <v>98.540146441733782</v>
      </c>
      <c r="U31" s="59">
        <f t="shared" si="4"/>
        <v>94.452113843055315</v>
      </c>
      <c r="V31" s="59">
        <f t="shared" si="5"/>
        <v>81.324964705676521</v>
      </c>
      <c r="W31" s="59">
        <f t="shared" si="6"/>
        <v>75.313981671743164</v>
      </c>
      <c r="X31" s="59">
        <f t="shared" si="7"/>
        <v>82.900947024818407</v>
      </c>
      <c r="Z31" s="6" t="b">
        <f>+C31='[1]NCA RELEASES (2)'!F70</f>
        <v>1</v>
      </c>
      <c r="AA31" s="6" t="b">
        <f>+D31='[1]NCA RELEASES (2)'!J70</f>
        <v>1</v>
      </c>
      <c r="AB31" s="6" t="b">
        <f>+E31='[1]NCA RELEASES (2)'!N70</f>
        <v>1</v>
      </c>
      <c r="AC31" s="6" t="b">
        <f>+F31='[1]NCA RELEASES (2)'!O70</f>
        <v>1</v>
      </c>
      <c r="AD31" s="6" t="b">
        <f>+H31='[1]NCA RELEASES (2)'!P27</f>
        <v>1</v>
      </c>
      <c r="AE31" s="6" t="b">
        <f>+I31='[1]all(net trust &amp;WF) (2)'!F70</f>
        <v>1</v>
      </c>
      <c r="AF31" s="6" t="b">
        <f>+J31='[1]all(net trust &amp;WF) (2)'!J70</f>
        <v>1</v>
      </c>
      <c r="AG31" s="6" t="b">
        <f>+K31='[1]all(net trust &amp;WF) (2)'!N70</f>
        <v>1</v>
      </c>
      <c r="AH31" s="6" t="b">
        <f>+L31='[1]all(net trust &amp;WF) (2)'!O70</f>
        <v>1</v>
      </c>
      <c r="AI31" s="6" t="b">
        <f>+N31='[1]all(net trust &amp;WF) (2)'!P27</f>
        <v>1</v>
      </c>
    </row>
    <row r="32" spans="2:35" x14ac:dyDescent="0.2">
      <c r="B32" s="5" t="s">
        <v>51</v>
      </c>
      <c r="C32" s="9">
        <v>24270045.557999998</v>
      </c>
      <c r="D32" s="9">
        <v>38780131.210000001</v>
      </c>
      <c r="E32" s="9">
        <v>28020921.123000003</v>
      </c>
      <c r="F32" s="9">
        <v>44227865.442999989</v>
      </c>
      <c r="G32" s="9">
        <v>17277.592999994755</v>
      </c>
      <c r="H32" s="9">
        <f t="shared" si="8"/>
        <v>135316240.92699999</v>
      </c>
      <c r="I32" s="9">
        <v>22039477.562660001</v>
      </c>
      <c r="J32" s="9">
        <v>38213614.16923999</v>
      </c>
      <c r="K32" s="9">
        <v>27576618.425119996</v>
      </c>
      <c r="L32" s="9">
        <v>21093134.983860001</v>
      </c>
      <c r="M32" s="9">
        <v>4331802.4728100002</v>
      </c>
      <c r="N32" s="9">
        <f t="shared" si="9"/>
        <v>113254647.61368999</v>
      </c>
      <c r="O32" s="9">
        <f t="shared" si="2"/>
        <v>2230567.9953399971</v>
      </c>
      <c r="P32" s="9">
        <f t="shared" si="2"/>
        <v>566517.04076001048</v>
      </c>
      <c r="Q32" s="9">
        <f t="shared" si="2"/>
        <v>444302.69788000733</v>
      </c>
      <c r="R32" s="9">
        <f t="shared" si="2"/>
        <v>23134730.459139988</v>
      </c>
      <c r="S32" s="9">
        <f t="shared" si="10"/>
        <v>22061593.313309997</v>
      </c>
      <c r="T32" s="59">
        <f t="shared" si="3"/>
        <v>90.809378622675268</v>
      </c>
      <c r="U32" s="59">
        <f t="shared" si="4"/>
        <v>98.539156462126854</v>
      </c>
      <c r="V32" s="59">
        <f t="shared" si="5"/>
        <v>98.414389391663079</v>
      </c>
      <c r="W32" s="59">
        <f t="shared" si="6"/>
        <v>80.505306512949602</v>
      </c>
      <c r="X32" s="59">
        <f t="shared" si="7"/>
        <v>83.696270926405859</v>
      </c>
      <c r="Z32" s="6" t="b">
        <f>+C32='[1]NCA RELEASES (2)'!F71</f>
        <v>1</v>
      </c>
      <c r="AA32" s="6" t="b">
        <f>+D32='[1]NCA RELEASES (2)'!J71</f>
        <v>1</v>
      </c>
      <c r="AB32" s="6" t="b">
        <f>+E32='[1]NCA RELEASES (2)'!N71</f>
        <v>1</v>
      </c>
      <c r="AC32" s="6" t="b">
        <f>+F32='[1]NCA RELEASES (2)'!O71</f>
        <v>1</v>
      </c>
      <c r="AD32" s="6" t="b">
        <f>+H32='[1]NCA RELEASES (2)'!P28</f>
        <v>1</v>
      </c>
      <c r="AE32" s="6" t="b">
        <f>+I32='[1]all(net trust &amp;WF) (2)'!F71</f>
        <v>1</v>
      </c>
      <c r="AF32" s="6" t="b">
        <f>+J32='[1]all(net trust &amp;WF) (2)'!J71</f>
        <v>1</v>
      </c>
      <c r="AG32" s="6" t="b">
        <f>+K32='[1]all(net trust &amp;WF) (2)'!N71</f>
        <v>1</v>
      </c>
      <c r="AH32" s="6" t="b">
        <f>+L32='[1]all(net trust &amp;WF) (2)'!O71</f>
        <v>1</v>
      </c>
      <c r="AI32" s="6" t="b">
        <f>+N32='[1]all(net trust &amp;WF) (2)'!P28</f>
        <v>1</v>
      </c>
    </row>
    <row r="33" spans="1:36" x14ac:dyDescent="0.2">
      <c r="B33" s="5" t="s">
        <v>52</v>
      </c>
      <c r="C33" s="9">
        <v>712087.10199999996</v>
      </c>
      <c r="D33" s="9">
        <v>1315949.797</v>
      </c>
      <c r="E33" s="9">
        <v>820374.02599999984</v>
      </c>
      <c r="F33" s="9">
        <v>1045915.0010000002</v>
      </c>
      <c r="G33" s="9">
        <v>45083.507000000216</v>
      </c>
      <c r="H33" s="9">
        <f t="shared" si="8"/>
        <v>3939409.4330000002</v>
      </c>
      <c r="I33" s="9">
        <v>664453.82889999996</v>
      </c>
      <c r="J33" s="9">
        <v>1212511.4781400003</v>
      </c>
      <c r="K33" s="9">
        <v>534269.55463999999</v>
      </c>
      <c r="L33" s="9">
        <v>148420.64324999973</v>
      </c>
      <c r="M33" s="9">
        <v>191559.2087600003</v>
      </c>
      <c r="N33" s="9">
        <f t="shared" si="9"/>
        <v>2751214.7136900001</v>
      </c>
      <c r="O33" s="9">
        <f t="shared" si="2"/>
        <v>47633.273099999991</v>
      </c>
      <c r="P33" s="9">
        <f t="shared" si="2"/>
        <v>103438.31885999977</v>
      </c>
      <c r="Q33" s="9">
        <f t="shared" si="2"/>
        <v>286104.47135999985</v>
      </c>
      <c r="R33" s="9">
        <f t="shared" si="2"/>
        <v>897494.35775000043</v>
      </c>
      <c r="S33" s="9">
        <f t="shared" si="10"/>
        <v>1188194.7193100001</v>
      </c>
      <c r="T33" s="59">
        <f t="shared" si="3"/>
        <v>93.310751877654425</v>
      </c>
      <c r="U33" s="59">
        <f t="shared" si="4"/>
        <v>92.139645517191425</v>
      </c>
      <c r="V33" s="59">
        <f t="shared" si="5"/>
        <v>65.125118264044119</v>
      </c>
      <c r="W33" s="59">
        <f t="shared" si="6"/>
        <v>65.727819231584263</v>
      </c>
      <c r="X33" s="59">
        <f t="shared" si="7"/>
        <v>69.838252674204838</v>
      </c>
      <c r="Z33" s="6" t="b">
        <f>+C33='[1]NCA RELEASES (2)'!F72</f>
        <v>1</v>
      </c>
      <c r="AA33" s="6" t="b">
        <f>+D33='[1]NCA RELEASES (2)'!J72</f>
        <v>1</v>
      </c>
      <c r="AB33" s="6" t="b">
        <f>+E33='[1]NCA RELEASES (2)'!N72</f>
        <v>1</v>
      </c>
      <c r="AC33" s="6" t="b">
        <f>+F33='[1]NCA RELEASES (2)'!O72</f>
        <v>1</v>
      </c>
      <c r="AD33" s="6" t="b">
        <f>+H33='[1]NCA RELEASES (2)'!P29</f>
        <v>1</v>
      </c>
      <c r="AE33" s="6" t="b">
        <f>+I33='[1]all(net trust &amp;WF) (2)'!F72</f>
        <v>1</v>
      </c>
      <c r="AF33" s="6" t="b">
        <f>+J33='[1]all(net trust &amp;WF) (2)'!J72</f>
        <v>1</v>
      </c>
      <c r="AG33" s="6" t="b">
        <f>+K33='[1]all(net trust &amp;WF) (2)'!N72</f>
        <v>1</v>
      </c>
      <c r="AH33" s="6" t="b">
        <f>+L33='[1]all(net trust &amp;WF) (2)'!O72</f>
        <v>1</v>
      </c>
      <c r="AI33" s="6" t="b">
        <f>+N33='[1]all(net trust &amp;WF) (2)'!P29</f>
        <v>1</v>
      </c>
    </row>
    <row r="34" spans="1:36" x14ac:dyDescent="0.2">
      <c r="B34" s="5" t="s">
        <v>53</v>
      </c>
      <c r="C34" s="9">
        <v>1063346.0120000001</v>
      </c>
      <c r="D34" s="9">
        <v>1573871.8019999997</v>
      </c>
      <c r="E34" s="9">
        <v>1997482.6610000008</v>
      </c>
      <c r="F34" s="9">
        <v>2266363.0379999997</v>
      </c>
      <c r="G34" s="9">
        <v>9801.5159999998286</v>
      </c>
      <c r="H34" s="9">
        <f t="shared" si="8"/>
        <v>6910865.0290000001</v>
      </c>
      <c r="I34" s="9">
        <v>1059323.4614599999</v>
      </c>
      <c r="J34" s="9">
        <v>1499264.9397499999</v>
      </c>
      <c r="K34" s="9">
        <v>1302312.2528500003</v>
      </c>
      <c r="L34" s="9">
        <v>329432.41641999967</v>
      </c>
      <c r="M34" s="9">
        <v>610398.77069999976</v>
      </c>
      <c r="N34" s="9">
        <f t="shared" si="9"/>
        <v>4800731.8411799995</v>
      </c>
      <c r="O34" s="9">
        <f t="shared" si="2"/>
        <v>4022.5505400002003</v>
      </c>
      <c r="P34" s="9">
        <f t="shared" si="2"/>
        <v>74606.862249999773</v>
      </c>
      <c r="Q34" s="9">
        <f t="shared" si="2"/>
        <v>695170.4081500005</v>
      </c>
      <c r="R34" s="9">
        <f t="shared" si="2"/>
        <v>1936930.62158</v>
      </c>
      <c r="S34" s="9">
        <f t="shared" si="10"/>
        <v>2110133.1878200006</v>
      </c>
      <c r="T34" s="59">
        <f t="shared" si="3"/>
        <v>99.621708221537943</v>
      </c>
      <c r="U34" s="59">
        <f t="shared" si="4"/>
        <v>95.259660783350142</v>
      </c>
      <c r="V34" s="59">
        <f t="shared" si="5"/>
        <v>65.197674967452429</v>
      </c>
      <c r="W34" s="59">
        <f t="shared" si="6"/>
        <v>60.720105858848939</v>
      </c>
      <c r="X34" s="59">
        <f t="shared" si="7"/>
        <v>69.466439020798873</v>
      </c>
      <c r="Z34" s="6" t="b">
        <f>+C34='[1]NCA RELEASES (2)'!F73</f>
        <v>1</v>
      </c>
      <c r="AA34" s="6" t="b">
        <f>+D34='[1]NCA RELEASES (2)'!J73</f>
        <v>1</v>
      </c>
      <c r="AB34" s="6" t="b">
        <f>+E34='[1]NCA RELEASES (2)'!N73</f>
        <v>1</v>
      </c>
      <c r="AC34" s="6" t="b">
        <f>+F34='[1]NCA RELEASES (2)'!O73</f>
        <v>1</v>
      </c>
      <c r="AD34" s="6" t="b">
        <f>+H34='[1]NCA RELEASES (2)'!P30</f>
        <v>1</v>
      </c>
      <c r="AE34" s="6" t="b">
        <f>+I34='[1]all(net trust &amp;WF) (2)'!F73</f>
        <v>1</v>
      </c>
      <c r="AF34" s="6" t="b">
        <f>+J34='[1]all(net trust &amp;WF) (2)'!J73</f>
        <v>1</v>
      </c>
      <c r="AG34" s="6" t="b">
        <f>+K34='[1]all(net trust &amp;WF) (2)'!N73</f>
        <v>1</v>
      </c>
      <c r="AH34" s="6" t="b">
        <f>+L34='[1]all(net trust &amp;WF) (2)'!O73</f>
        <v>1</v>
      </c>
      <c r="AI34" s="6" t="b">
        <f>+N34='[1]all(net trust &amp;WF) (2)'!P30</f>
        <v>1</v>
      </c>
    </row>
    <row r="35" spans="1:36" x14ac:dyDescent="0.2">
      <c r="B35" s="5" t="s">
        <v>85</v>
      </c>
      <c r="C35" s="9">
        <v>7725204.7380000008</v>
      </c>
      <c r="D35" s="9">
        <v>9159996.7361299954</v>
      </c>
      <c r="E35" s="9">
        <v>13366948.593389999</v>
      </c>
      <c r="F35" s="9">
        <v>18096090.092000011</v>
      </c>
      <c r="G35" s="9">
        <v>646920.35319999605</v>
      </c>
      <c r="H35" s="9">
        <f t="shared" si="8"/>
        <v>48995160.512720004</v>
      </c>
      <c r="I35" s="9">
        <v>7414254.1957200002</v>
      </c>
      <c r="J35" s="9">
        <v>8963462.1074999981</v>
      </c>
      <c r="K35" s="9">
        <v>10935364.031550003</v>
      </c>
      <c r="L35" s="9">
        <v>2530083.8309900016</v>
      </c>
      <c r="M35" s="9">
        <v>4130375.7866399959</v>
      </c>
      <c r="N35" s="9">
        <f t="shared" si="9"/>
        <v>33973539.952399999</v>
      </c>
      <c r="O35" s="9">
        <f t="shared" si="2"/>
        <v>310950.54228000063</v>
      </c>
      <c r="P35" s="9">
        <f t="shared" si="2"/>
        <v>196534.62862999737</v>
      </c>
      <c r="Q35" s="9">
        <f t="shared" si="2"/>
        <v>2431584.5618399959</v>
      </c>
      <c r="R35" s="9">
        <f t="shared" si="2"/>
        <v>15566006.26101001</v>
      </c>
      <c r="S35" s="9">
        <f t="shared" si="10"/>
        <v>15021620.560320005</v>
      </c>
      <c r="T35" s="59">
        <f t="shared" si="3"/>
        <v>95.974856941325498</v>
      </c>
      <c r="U35" s="59">
        <f t="shared" si="4"/>
        <v>97.854424687131143</v>
      </c>
      <c r="V35" s="59">
        <f t="shared" si="5"/>
        <v>81.808977981388935</v>
      </c>
      <c r="W35" s="59">
        <f t="shared" si="6"/>
        <v>61.725440403405742</v>
      </c>
      <c r="X35" s="59">
        <f t="shared" si="7"/>
        <v>69.340603432822462</v>
      </c>
      <c r="Z35" s="6" t="b">
        <f>+C35='[1]NCA RELEASES (2)'!F74</f>
        <v>1</v>
      </c>
      <c r="AA35" s="6" t="b">
        <f>+D35='[1]NCA RELEASES (2)'!J74</f>
        <v>1</v>
      </c>
      <c r="AB35" s="6" t="b">
        <f>+E35='[1]NCA RELEASES (2)'!N74</f>
        <v>1</v>
      </c>
      <c r="AC35" s="6" t="b">
        <f>+F35='[1]NCA RELEASES (2)'!O74</f>
        <v>1</v>
      </c>
      <c r="AD35" s="6" t="b">
        <f>+H35='[1]NCA RELEASES (2)'!P31</f>
        <v>1</v>
      </c>
      <c r="AE35" s="6" t="b">
        <f>+I35='[1]all(net trust &amp;WF) (2)'!F74</f>
        <v>1</v>
      </c>
      <c r="AF35" s="6" t="b">
        <f>+J35='[1]all(net trust &amp;WF) (2)'!J74</f>
        <v>1</v>
      </c>
      <c r="AG35" s="6" t="b">
        <f>+K35='[1]all(net trust &amp;WF) (2)'!N74</f>
        <v>1</v>
      </c>
      <c r="AH35" s="6" t="b">
        <f>+L35='[1]all(net trust &amp;WF) (2)'!O74</f>
        <v>1</v>
      </c>
      <c r="AI35" s="6" t="b">
        <f>+N35='[1]all(net trust &amp;WF) (2)'!P31</f>
        <v>1</v>
      </c>
    </row>
    <row r="36" spans="1:36" x14ac:dyDescent="0.2">
      <c r="B36" s="16" t="s">
        <v>54</v>
      </c>
      <c r="C36" s="9">
        <v>1085495.4100000001</v>
      </c>
      <c r="D36" s="9">
        <v>3312973.6729999995</v>
      </c>
      <c r="E36" s="9">
        <v>1454371.2610000009</v>
      </c>
      <c r="F36" s="9">
        <v>2724078.3890000004</v>
      </c>
      <c r="G36" s="9">
        <v>217893.4849999994</v>
      </c>
      <c r="H36" s="9">
        <f t="shared" si="8"/>
        <v>8794812.2180000003</v>
      </c>
      <c r="I36" s="9">
        <v>1002999.33366</v>
      </c>
      <c r="J36" s="9">
        <v>1567190.4488000004</v>
      </c>
      <c r="K36" s="9">
        <v>1222590.0352399992</v>
      </c>
      <c r="L36" s="9">
        <v>313417.05700000003</v>
      </c>
      <c r="M36" s="9">
        <v>432816.7180600008</v>
      </c>
      <c r="N36" s="9">
        <f t="shared" si="9"/>
        <v>4539013.5927600004</v>
      </c>
      <c r="O36" s="9">
        <f t="shared" si="2"/>
        <v>82496.076340000145</v>
      </c>
      <c r="P36" s="9">
        <f t="shared" si="2"/>
        <v>1745783.2241999991</v>
      </c>
      <c r="Q36" s="9">
        <f t="shared" si="2"/>
        <v>231781.22576000169</v>
      </c>
      <c r="R36" s="9">
        <f t="shared" si="2"/>
        <v>2410661.3320000004</v>
      </c>
      <c r="S36" s="9">
        <f t="shared" si="10"/>
        <v>4255798.62524</v>
      </c>
      <c r="T36" s="59">
        <f t="shared" si="3"/>
        <v>92.400145078457768</v>
      </c>
      <c r="U36" s="59">
        <f t="shared" si="4"/>
        <v>47.304645417868997</v>
      </c>
      <c r="V36" s="59">
        <f t="shared" si="5"/>
        <v>84.063132160585127</v>
      </c>
      <c r="W36" s="59">
        <f t="shared" si="6"/>
        <v>47.874965387059817</v>
      </c>
      <c r="X36" s="59">
        <f t="shared" si="7"/>
        <v>51.610125153896725</v>
      </c>
      <c r="Z36" s="6" t="b">
        <f>+C36='[1]NCA RELEASES (2)'!F75</f>
        <v>1</v>
      </c>
      <c r="AA36" s="6" t="b">
        <f>+D36='[1]NCA RELEASES (2)'!J75</f>
        <v>1</v>
      </c>
      <c r="AB36" s="6" t="b">
        <f>+E36='[1]NCA RELEASES (2)'!N75</f>
        <v>1</v>
      </c>
      <c r="AC36" s="6" t="b">
        <f>+F36='[1]NCA RELEASES (2)'!O75</f>
        <v>1</v>
      </c>
      <c r="AD36" s="6" t="b">
        <f>+H36='[1]NCA RELEASES (2)'!P32</f>
        <v>1</v>
      </c>
      <c r="AE36" s="6" t="b">
        <f>+I36='[1]all(net trust &amp;WF) (2)'!F75</f>
        <v>1</v>
      </c>
      <c r="AF36" s="6" t="b">
        <f>+J36='[1]all(net trust &amp;WF) (2)'!J75</f>
        <v>1</v>
      </c>
      <c r="AG36" s="6" t="b">
        <f>+K36='[1]all(net trust &amp;WF) (2)'!N75</f>
        <v>1</v>
      </c>
      <c r="AH36" s="6" t="b">
        <f>+L36='[1]all(net trust &amp;WF) (2)'!O75</f>
        <v>1</v>
      </c>
      <c r="AI36" s="6" t="b">
        <f>+N36='[1]all(net trust &amp;WF) (2)'!P32</f>
        <v>1</v>
      </c>
    </row>
    <row r="37" spans="1:36" x14ac:dyDescent="0.2">
      <c r="B37" s="5" t="s">
        <v>55</v>
      </c>
      <c r="C37" s="9">
        <v>307719.17300000001</v>
      </c>
      <c r="D37" s="9">
        <v>372069.53900000005</v>
      </c>
      <c r="E37" s="9">
        <v>302044.98300000001</v>
      </c>
      <c r="F37" s="9">
        <v>358114.64599999995</v>
      </c>
      <c r="G37" s="9">
        <v>5904.3589999999385</v>
      </c>
      <c r="H37" s="9">
        <f t="shared" si="8"/>
        <v>1345852.7</v>
      </c>
      <c r="I37" s="9">
        <v>288948.79501</v>
      </c>
      <c r="J37" s="9">
        <v>353387.0368900001</v>
      </c>
      <c r="K37" s="9">
        <v>299257.76051999989</v>
      </c>
      <c r="L37" s="9">
        <v>105856.30588999996</v>
      </c>
      <c r="M37" s="9">
        <v>111441.87466999993</v>
      </c>
      <c r="N37" s="9">
        <f t="shared" si="9"/>
        <v>1158891.7729799999</v>
      </c>
      <c r="O37" s="9">
        <f t="shared" si="2"/>
        <v>18770.377990000008</v>
      </c>
      <c r="P37" s="9">
        <f t="shared" si="2"/>
        <v>18682.502109999943</v>
      </c>
      <c r="Q37" s="9">
        <f t="shared" si="2"/>
        <v>2787.2224800001131</v>
      </c>
      <c r="R37" s="9">
        <f t="shared" si="2"/>
        <v>252258.34010999999</v>
      </c>
      <c r="S37" s="9">
        <f t="shared" si="10"/>
        <v>186960.92702000006</v>
      </c>
      <c r="T37" s="59">
        <f t="shared" si="3"/>
        <v>93.900159744027391</v>
      </c>
      <c r="U37" s="59">
        <f t="shared" si="4"/>
        <v>94.978760647750875</v>
      </c>
      <c r="V37" s="59">
        <f t="shared" si="5"/>
        <v>99.077216097974357</v>
      </c>
      <c r="W37" s="59">
        <f t="shared" si="6"/>
        <v>78.170916464457932</v>
      </c>
      <c r="X37" s="59">
        <f t="shared" si="7"/>
        <v>86.108366315273571</v>
      </c>
      <c r="Z37" s="6" t="b">
        <f>+C37='[1]NCA RELEASES (2)'!F76</f>
        <v>1</v>
      </c>
      <c r="AA37" s="6" t="b">
        <f>+D37='[1]NCA RELEASES (2)'!J76</f>
        <v>1</v>
      </c>
      <c r="AB37" s="6" t="b">
        <f>+E37='[1]NCA RELEASES (2)'!N76</f>
        <v>1</v>
      </c>
      <c r="AC37" s="6" t="b">
        <f>+F37='[1]NCA RELEASES (2)'!O76</f>
        <v>1</v>
      </c>
      <c r="AD37" s="6" t="b">
        <f>+H37='[1]NCA RELEASES (2)'!P33</f>
        <v>1</v>
      </c>
      <c r="AE37" s="6" t="b">
        <f>+I37='[1]all(net trust &amp;WF) (2)'!F76</f>
        <v>1</v>
      </c>
      <c r="AF37" s="6" t="b">
        <f>+J37='[1]all(net trust &amp;WF) (2)'!J76</f>
        <v>1</v>
      </c>
      <c r="AG37" s="6" t="b">
        <f>+K37='[1]all(net trust &amp;WF) (2)'!N76</f>
        <v>1</v>
      </c>
      <c r="AH37" s="6" t="b">
        <f>+L37='[1]all(net trust &amp;WF) (2)'!O76</f>
        <v>1</v>
      </c>
      <c r="AI37" s="6" t="b">
        <f>+N37='[1]all(net trust &amp;WF) (2)'!P33</f>
        <v>1</v>
      </c>
    </row>
    <row r="38" spans="1:36" x14ac:dyDescent="0.2">
      <c r="B38" s="5" t="s">
        <v>56</v>
      </c>
      <c r="C38" s="9">
        <v>11935464.548799999</v>
      </c>
      <c r="D38" s="9">
        <v>16895215.295289997</v>
      </c>
      <c r="E38" s="9">
        <v>26412661.184330005</v>
      </c>
      <c r="F38" s="9">
        <v>14834928.889789984</v>
      </c>
      <c r="G38" s="9">
        <v>1268637.3927200139</v>
      </c>
      <c r="H38" s="9">
        <f t="shared" si="8"/>
        <v>71346907.310929999</v>
      </c>
      <c r="I38" s="9">
        <v>9704201.2097599991</v>
      </c>
      <c r="J38" s="9">
        <v>9789578.7290400043</v>
      </c>
      <c r="K38" s="9">
        <v>18046821.704310004</v>
      </c>
      <c r="L38" s="9">
        <v>1674168.461649999</v>
      </c>
      <c r="M38" s="9">
        <v>2444733.3912099898</v>
      </c>
      <c r="N38" s="9">
        <f t="shared" si="9"/>
        <v>41659503.495969996</v>
      </c>
      <c r="O38" s="9">
        <f t="shared" si="2"/>
        <v>2231263.33904</v>
      </c>
      <c r="P38" s="9">
        <f t="shared" si="2"/>
        <v>7105636.5662499927</v>
      </c>
      <c r="Q38" s="9">
        <f t="shared" si="2"/>
        <v>8365839.4800200015</v>
      </c>
      <c r="R38" s="9">
        <f t="shared" si="2"/>
        <v>13160760.428139985</v>
      </c>
      <c r="S38" s="9">
        <f t="shared" si="10"/>
        <v>29687403.814960003</v>
      </c>
      <c r="T38" s="59">
        <f t="shared" si="3"/>
        <v>81.305601219649787</v>
      </c>
      <c r="U38" s="59">
        <f t="shared" si="4"/>
        <v>57.942906070981628</v>
      </c>
      <c r="V38" s="59">
        <f t="shared" si="5"/>
        <v>68.326404440521685</v>
      </c>
      <c r="W38" s="59">
        <f t="shared" si="6"/>
        <v>55.958530583772259</v>
      </c>
      <c r="X38" s="59">
        <f t="shared" si="7"/>
        <v>58.39006211498107</v>
      </c>
      <c r="Z38" s="6" t="b">
        <f>+C38='[1]NCA RELEASES (2)'!F77</f>
        <v>1</v>
      </c>
      <c r="AA38" s="6" t="b">
        <f>+D38='[1]NCA RELEASES (2)'!J77</f>
        <v>1</v>
      </c>
      <c r="AB38" s="6" t="b">
        <f>+E38='[1]NCA RELEASES (2)'!N77</f>
        <v>1</v>
      </c>
      <c r="AC38" s="6" t="b">
        <f>+F38='[1]NCA RELEASES (2)'!O77</f>
        <v>1</v>
      </c>
      <c r="AD38" s="6" t="b">
        <f>+H38='[1]NCA RELEASES (2)'!P34</f>
        <v>1</v>
      </c>
      <c r="AE38" s="6" t="b">
        <f>+I38='[1]all(net trust &amp;WF) (2)'!F77</f>
        <v>1</v>
      </c>
      <c r="AF38" s="6" t="b">
        <f>+J38='[1]all(net trust &amp;WF) (2)'!J77</f>
        <v>1</v>
      </c>
      <c r="AG38" s="6" t="b">
        <f>+K38='[1]all(net trust &amp;WF) (2)'!N77</f>
        <v>1</v>
      </c>
      <c r="AH38" s="6" t="b">
        <f>+L38='[1]all(net trust &amp;WF) (2)'!O77</f>
        <v>1</v>
      </c>
      <c r="AI38" s="6" t="b">
        <f>+N38='[1]all(net trust &amp;WF) (2)'!P34</f>
        <v>1</v>
      </c>
      <c r="AJ38" s="9"/>
    </row>
    <row r="39" spans="1:36" x14ac:dyDescent="0.2">
      <c r="B39" s="5" t="s">
        <v>57</v>
      </c>
      <c r="C39" s="9">
        <v>5749900.9060000004</v>
      </c>
      <c r="D39" s="9">
        <v>8030168.1839999994</v>
      </c>
      <c r="E39" s="9">
        <v>8678679.5989999995</v>
      </c>
      <c r="F39" s="9">
        <v>6407865.2089999989</v>
      </c>
      <c r="G39" s="9">
        <v>193888.48600000143</v>
      </c>
      <c r="H39" s="9">
        <f>SUM(C39:G39)</f>
        <v>29060502.384</v>
      </c>
      <c r="I39" s="9">
        <v>5718623.401229999</v>
      </c>
      <c r="J39" s="9">
        <v>8022683.8596900003</v>
      </c>
      <c r="K39" s="9">
        <v>8671019.1643400006</v>
      </c>
      <c r="L39" s="9">
        <v>1228668.8954100013</v>
      </c>
      <c r="M39" s="9">
        <v>2273273.2434999943</v>
      </c>
      <c r="N39" s="9">
        <f>SUM(I39:M39)</f>
        <v>25914268.564169995</v>
      </c>
      <c r="O39" s="9">
        <f>+C39-I39</f>
        <v>31277.504770001397</v>
      </c>
      <c r="P39" s="9">
        <f>+D39-J39</f>
        <v>7484.3243099991232</v>
      </c>
      <c r="Q39" s="9">
        <f>+E39-K39</f>
        <v>7660.4346599988639</v>
      </c>
      <c r="R39" s="9">
        <f>+F39-L39</f>
        <v>5179196.3135899976</v>
      </c>
      <c r="S39" s="9">
        <f t="shared" si="10"/>
        <v>3146233.8198300041</v>
      </c>
      <c r="T39" s="59">
        <f t="shared" si="3"/>
        <v>99.456034020736539</v>
      </c>
      <c r="U39" s="59">
        <f t="shared" si="4"/>
        <v>99.906797415215891</v>
      </c>
      <c r="V39" s="59">
        <f t="shared" si="5"/>
        <v>99.911732717257109</v>
      </c>
      <c r="W39" s="59">
        <f t="shared" si="6"/>
        <v>81.89736213677611</v>
      </c>
      <c r="X39" s="59">
        <f t="shared" si="7"/>
        <v>89.173505061074778</v>
      </c>
      <c r="Z39" s="6" t="b">
        <f>+C39='[1]NCA RELEASES (2)'!F85</f>
        <v>1</v>
      </c>
      <c r="AA39" s="6" t="b">
        <f>+D39='[1]NCA RELEASES (2)'!J85</f>
        <v>1</v>
      </c>
      <c r="AB39" s="6" t="b">
        <f>+E39='[1]NCA RELEASES (2)'!N85</f>
        <v>1</v>
      </c>
      <c r="AC39" s="6" t="b">
        <f>+F39='[1]NCA RELEASES (2)'!O85</f>
        <v>1</v>
      </c>
      <c r="AD39" s="6" t="b">
        <f>+H39='[1]NCA RELEASES (2)'!P42</f>
        <v>1</v>
      </c>
      <c r="AE39" s="6" t="b">
        <f>+I39='[1]all(net trust &amp;WF) (2)'!F85</f>
        <v>1</v>
      </c>
      <c r="AF39" s="6" t="b">
        <f>+J39='[1]all(net trust &amp;WF) (2)'!J85</f>
        <v>1</v>
      </c>
      <c r="AG39" s="6" t="b">
        <f>+K39='[1]all(net trust &amp;WF) (2)'!N85</f>
        <v>1</v>
      </c>
      <c r="AH39" s="6" t="b">
        <f>+L39='[1]all(net trust &amp;WF) (2)'!O85</f>
        <v>1</v>
      </c>
      <c r="AI39" s="6" t="b">
        <f>+N39='[1]all(net trust &amp;WF) (2)'!P42</f>
        <v>1</v>
      </c>
    </row>
    <row r="40" spans="1:36" x14ac:dyDescent="0.2">
      <c r="B40" s="5" t="s">
        <v>58</v>
      </c>
      <c r="C40" s="9">
        <v>799</v>
      </c>
      <c r="D40" s="9">
        <v>1011</v>
      </c>
      <c r="E40" s="9">
        <v>778</v>
      </c>
      <c r="F40" s="9">
        <v>1079.0000000000005</v>
      </c>
      <c r="G40" s="9">
        <v>0</v>
      </c>
      <c r="H40" s="9">
        <f t="shared" si="8"/>
        <v>3667.0000000000005</v>
      </c>
      <c r="I40" s="9">
        <v>763.74213999999984</v>
      </c>
      <c r="J40" s="9">
        <v>1010.86109</v>
      </c>
      <c r="K40" s="9">
        <v>741.63217999999983</v>
      </c>
      <c r="L40" s="9">
        <v>161.00712000000021</v>
      </c>
      <c r="M40" s="9">
        <v>356.98925000000008</v>
      </c>
      <c r="N40" s="9">
        <f t="shared" si="9"/>
        <v>3034.2317799999996</v>
      </c>
      <c r="O40" s="9">
        <f t="shared" si="2"/>
        <v>35.257860000000164</v>
      </c>
      <c r="P40" s="9">
        <f t="shared" si="2"/>
        <v>0.13891000000000986</v>
      </c>
      <c r="Q40" s="9">
        <f t="shared" si="2"/>
        <v>36.367820000000165</v>
      </c>
      <c r="R40" s="9">
        <f t="shared" si="2"/>
        <v>917.99288000000024</v>
      </c>
      <c r="S40" s="9">
        <f t="shared" si="10"/>
        <v>632.76822000000084</v>
      </c>
      <c r="T40" s="59">
        <f t="shared" si="3"/>
        <v>95.587251564455542</v>
      </c>
      <c r="U40" s="59">
        <f t="shared" si="4"/>
        <v>99.986260138476752</v>
      </c>
      <c r="V40" s="59">
        <f t="shared" si="5"/>
        <v>95.325473007712063</v>
      </c>
      <c r="W40" s="59">
        <f t="shared" si="6"/>
        <v>73.009068175620371</v>
      </c>
      <c r="X40" s="59">
        <f t="shared" si="7"/>
        <v>82.744253613307862</v>
      </c>
      <c r="Z40" s="6" t="b">
        <f>+C40='[1]NCA RELEASES (2)'!F78</f>
        <v>1</v>
      </c>
      <c r="AA40" s="6" t="b">
        <f>+D40='[1]NCA RELEASES (2)'!J78</f>
        <v>1</v>
      </c>
      <c r="AB40" s="6" t="b">
        <f>+E40='[1]NCA RELEASES (2)'!N78</f>
        <v>1</v>
      </c>
      <c r="AC40" s="6" t="b">
        <f>+F40='[1]NCA RELEASES (2)'!O78</f>
        <v>1</v>
      </c>
      <c r="AD40" s="6" t="b">
        <f>+H40='[1]NCA RELEASES (2)'!P35</f>
        <v>1</v>
      </c>
      <c r="AE40" s="6" t="b">
        <f>+I40='[1]all(net trust &amp;WF) (2)'!F78</f>
        <v>1</v>
      </c>
      <c r="AF40" s="6" t="b">
        <f>+J40='[1]all(net trust &amp;WF) (2)'!J78</f>
        <v>1</v>
      </c>
      <c r="AG40" s="6" t="b">
        <f>+K40='[1]all(net trust &amp;WF) (2)'!N78</f>
        <v>1</v>
      </c>
      <c r="AH40" s="6" t="b">
        <f>+L40='[1]all(net trust &amp;WF) (2)'!O78</f>
        <v>1</v>
      </c>
      <c r="AI40" s="6" t="b">
        <f>+N40='[1]all(net trust &amp;WF) (2)'!P35</f>
        <v>1</v>
      </c>
    </row>
    <row r="41" spans="1:36" x14ac:dyDescent="0.2">
      <c r="B41" s="5" t="s">
        <v>59</v>
      </c>
      <c r="C41" s="9">
        <v>6916710.2829999998</v>
      </c>
      <c r="D41" s="9">
        <v>8406298.943</v>
      </c>
      <c r="E41" s="9">
        <v>7141817.1520000026</v>
      </c>
      <c r="F41" s="9">
        <v>11656690.331879999</v>
      </c>
      <c r="G41" s="9">
        <v>326608.39699999988</v>
      </c>
      <c r="H41" s="9">
        <f t="shared" si="8"/>
        <v>34448125.106880002</v>
      </c>
      <c r="I41" s="9">
        <v>6910872.1303900005</v>
      </c>
      <c r="J41" s="9">
        <v>8389911.500690002</v>
      </c>
      <c r="K41" s="9">
        <v>7135202.4612799957</v>
      </c>
      <c r="L41" s="9">
        <v>1547814.0679499991</v>
      </c>
      <c r="M41" s="9">
        <v>4445543.6412500031</v>
      </c>
      <c r="N41" s="9">
        <f t="shared" si="9"/>
        <v>28429343.80156</v>
      </c>
      <c r="O41" s="9">
        <f t="shared" si="2"/>
        <v>5838.1526099992916</v>
      </c>
      <c r="P41" s="9">
        <f t="shared" si="2"/>
        <v>16387.442309997976</v>
      </c>
      <c r="Q41" s="9">
        <f t="shared" si="2"/>
        <v>6614.6907200068235</v>
      </c>
      <c r="R41" s="9">
        <f t="shared" si="2"/>
        <v>10108876.26393</v>
      </c>
      <c r="S41" s="9">
        <f t="shared" si="10"/>
        <v>6018781.3053200021</v>
      </c>
      <c r="T41" s="59">
        <f t="shared" si="3"/>
        <v>99.915593506578588</v>
      </c>
      <c r="U41" s="59">
        <f t="shared" si="4"/>
        <v>99.805057583353687</v>
      </c>
      <c r="V41" s="59">
        <f t="shared" si="5"/>
        <v>99.907380844689442</v>
      </c>
      <c r="W41" s="59">
        <f t="shared" si="6"/>
        <v>70.289373020060992</v>
      </c>
      <c r="X41" s="59">
        <f t="shared" si="7"/>
        <v>82.527985814479266</v>
      </c>
      <c r="Z41" s="6" t="b">
        <f>+C41='[1]NCA RELEASES (2)'!F79</f>
        <v>1</v>
      </c>
      <c r="AA41" s="6" t="b">
        <f>+D41='[1]NCA RELEASES (2)'!J79</f>
        <v>1</v>
      </c>
      <c r="AB41" s="6" t="b">
        <f>+E41='[1]NCA RELEASES (2)'!N79</f>
        <v>1</v>
      </c>
      <c r="AC41" s="6" t="b">
        <f>+F41='[1]NCA RELEASES (2)'!O79</f>
        <v>1</v>
      </c>
      <c r="AD41" s="6" t="b">
        <f>+H41='[1]NCA RELEASES (2)'!P36</f>
        <v>1</v>
      </c>
      <c r="AE41" s="6" t="b">
        <f>+I41='[1]all(net trust &amp;WF) (2)'!F79</f>
        <v>1</v>
      </c>
      <c r="AF41" s="6" t="b">
        <f>+J41='[1]all(net trust &amp;WF) (2)'!J79</f>
        <v>1</v>
      </c>
      <c r="AG41" s="6" t="b">
        <f>+K41='[1]all(net trust &amp;WF) (2)'!N79</f>
        <v>1</v>
      </c>
      <c r="AH41" s="6" t="b">
        <f>+L41='[1]all(net trust &amp;WF) (2)'!O79</f>
        <v>1</v>
      </c>
      <c r="AI41" s="6" t="b">
        <f>+N41='[1]all(net trust &amp;WF) (2)'!P36</f>
        <v>1</v>
      </c>
    </row>
    <row r="42" spans="1:36" x14ac:dyDescent="0.2">
      <c r="B42" s="5" t="s">
        <v>60</v>
      </c>
      <c r="C42" s="9">
        <v>375462.54099999997</v>
      </c>
      <c r="D42" s="9">
        <v>437223.57200000004</v>
      </c>
      <c r="E42" s="9">
        <v>327010.9090000001</v>
      </c>
      <c r="F42" s="9">
        <v>405602.28099999996</v>
      </c>
      <c r="G42" s="9">
        <v>3698.5119999998715</v>
      </c>
      <c r="H42" s="9">
        <f t="shared" si="8"/>
        <v>1548997.8149999999</v>
      </c>
      <c r="I42" s="9">
        <v>370122.58144000004</v>
      </c>
      <c r="J42" s="9">
        <v>437198.95804</v>
      </c>
      <c r="K42" s="9">
        <v>327010.78273999994</v>
      </c>
      <c r="L42" s="9">
        <v>98722.404619999696</v>
      </c>
      <c r="M42" s="9">
        <v>139624.19857000024</v>
      </c>
      <c r="N42" s="9">
        <f t="shared" si="9"/>
        <v>1372678.9254099999</v>
      </c>
      <c r="O42" s="9">
        <f t="shared" si="2"/>
        <v>5339.9595599999302</v>
      </c>
      <c r="P42" s="9">
        <f t="shared" si="2"/>
        <v>24.613960000046063</v>
      </c>
      <c r="Q42" s="9">
        <f t="shared" si="2"/>
        <v>0.12626000016462058</v>
      </c>
      <c r="R42" s="9">
        <f t="shared" si="2"/>
        <v>306879.87638000026</v>
      </c>
      <c r="S42" s="9">
        <f t="shared" si="10"/>
        <v>176318.88959000004</v>
      </c>
      <c r="T42" s="59">
        <f t="shared" si="3"/>
        <v>98.577765029294923</v>
      </c>
      <c r="U42" s="59">
        <f t="shared" si="4"/>
        <v>99.994370395016105</v>
      </c>
      <c r="V42" s="59">
        <f t="shared" si="5"/>
        <v>99.99996138966722</v>
      </c>
      <c r="W42" s="59">
        <f t="shared" si="6"/>
        <v>79.793909467646969</v>
      </c>
      <c r="X42" s="59">
        <f t="shared" si="7"/>
        <v>88.617227998478484</v>
      </c>
      <c r="Z42" s="6" t="b">
        <f>+C42='[1]NCA RELEASES (2)'!F80</f>
        <v>1</v>
      </c>
      <c r="AA42" s="6" t="b">
        <f>+D42='[1]NCA RELEASES (2)'!J80</f>
        <v>1</v>
      </c>
      <c r="AB42" s="6" t="b">
        <f>+E42='[1]NCA RELEASES (2)'!N80</f>
        <v>1</v>
      </c>
      <c r="AC42" s="6" t="b">
        <f>+F42='[1]NCA RELEASES (2)'!O80</f>
        <v>1</v>
      </c>
      <c r="AD42" s="6" t="b">
        <f>+H42='[1]NCA RELEASES (2)'!P37</f>
        <v>1</v>
      </c>
      <c r="AE42" s="6" t="b">
        <f>+I42='[1]all(net trust &amp;WF) (2)'!F80</f>
        <v>1</v>
      </c>
      <c r="AF42" s="6" t="b">
        <f>+J42='[1]all(net trust &amp;WF) (2)'!J80</f>
        <v>1</v>
      </c>
      <c r="AG42" s="6" t="b">
        <f>+K42='[1]all(net trust &amp;WF) (2)'!N80</f>
        <v>1</v>
      </c>
      <c r="AH42" s="6" t="b">
        <f>+L42='[1]all(net trust &amp;WF) (2)'!O80</f>
        <v>1</v>
      </c>
      <c r="AI42" s="6" t="b">
        <f>+N42='[1]all(net trust &amp;WF) (2)'!P37</f>
        <v>1</v>
      </c>
    </row>
    <row r="43" spans="1:36" x14ac:dyDescent="0.2">
      <c r="B43" s="5" t="s">
        <v>61</v>
      </c>
      <c r="C43" s="9">
        <v>2614802.3119999999</v>
      </c>
      <c r="D43" s="9">
        <v>3092452.2580000004</v>
      </c>
      <c r="E43" s="9">
        <v>2667127.5419999994</v>
      </c>
      <c r="F43" s="9">
        <v>3076461.7690000013</v>
      </c>
      <c r="G43" s="9">
        <v>87701.701999999583</v>
      </c>
      <c r="H43" s="9">
        <f t="shared" si="8"/>
        <v>11538545.583000001</v>
      </c>
      <c r="I43" s="9">
        <v>2378301.0679299999</v>
      </c>
      <c r="J43" s="9">
        <v>3051726.0938499998</v>
      </c>
      <c r="K43" s="9">
        <v>2626310.2374</v>
      </c>
      <c r="L43" s="9">
        <v>878920.45035000052</v>
      </c>
      <c r="M43" s="9">
        <v>988695.47374999896</v>
      </c>
      <c r="N43" s="9">
        <f t="shared" si="9"/>
        <v>9923953.3232799992</v>
      </c>
      <c r="O43" s="9">
        <f t="shared" si="2"/>
        <v>236501.24407000002</v>
      </c>
      <c r="P43" s="9">
        <f t="shared" si="2"/>
        <v>40726.16415000055</v>
      </c>
      <c r="Q43" s="9">
        <f t="shared" si="2"/>
        <v>40817.30459999945</v>
      </c>
      <c r="R43" s="9">
        <f t="shared" si="2"/>
        <v>2197541.3186500007</v>
      </c>
      <c r="S43" s="9">
        <f t="shared" si="10"/>
        <v>1614592.2597200014</v>
      </c>
      <c r="T43" s="59">
        <f t="shared" si="3"/>
        <v>90.955291610970548</v>
      </c>
      <c r="U43" s="59">
        <f t="shared" si="4"/>
        <v>98.683046309133985</v>
      </c>
      <c r="V43" s="59">
        <f t="shared" si="5"/>
        <v>98.469615571162677</v>
      </c>
      <c r="W43" s="59">
        <f t="shared" si="6"/>
        <v>78.03143543294631</v>
      </c>
      <c r="X43" s="59">
        <f t="shared" si="7"/>
        <v>86.006969005705386</v>
      </c>
      <c r="Z43" s="6" t="b">
        <f>+C43='[1]NCA RELEASES (2)'!F81</f>
        <v>1</v>
      </c>
      <c r="AA43" s="6" t="b">
        <f>+D43='[1]NCA RELEASES (2)'!J81</f>
        <v>1</v>
      </c>
      <c r="AB43" s="6" t="b">
        <f>+E43='[1]NCA RELEASES (2)'!N81</f>
        <v>1</v>
      </c>
      <c r="AC43" s="6" t="b">
        <f>+F43='[1]NCA RELEASES (2)'!O81</f>
        <v>1</v>
      </c>
      <c r="AD43" s="6" t="b">
        <f>+H43='[1]NCA RELEASES (2)'!P38</f>
        <v>1</v>
      </c>
      <c r="AE43" s="6" t="b">
        <f>+I43='[1]all(net trust &amp;WF) (2)'!F81</f>
        <v>1</v>
      </c>
      <c r="AF43" s="6" t="b">
        <f>+J43='[1]all(net trust &amp;WF) (2)'!J81</f>
        <v>1</v>
      </c>
      <c r="AG43" s="6" t="b">
        <f>+K43='[1]all(net trust &amp;WF) (2)'!N81</f>
        <v>1</v>
      </c>
      <c r="AH43" s="6" t="b">
        <f>+L43='[1]all(net trust &amp;WF) (2)'!O81</f>
        <v>1</v>
      </c>
      <c r="AI43" s="6" t="b">
        <f>+N43='[1]all(net trust &amp;WF) (2)'!P38</f>
        <v>1</v>
      </c>
    </row>
    <row r="44" spans="1:36" x14ac:dyDescent="0.2">
      <c r="B44" s="5" t="s">
        <v>62</v>
      </c>
      <c r="C44" s="9">
        <v>6861233.8879999993</v>
      </c>
      <c r="D44" s="9">
        <v>1054495.0830000006</v>
      </c>
      <c r="E44" s="9">
        <v>4682959.1050000014</v>
      </c>
      <c r="F44" s="9">
        <v>6768246.5869999975</v>
      </c>
      <c r="G44" s="9">
        <v>3560.8850000016391</v>
      </c>
      <c r="H44" s="9">
        <f t="shared" si="8"/>
        <v>19370495.548</v>
      </c>
      <c r="I44" s="9">
        <v>6861233.5868200008</v>
      </c>
      <c r="J44" s="9">
        <v>1054494.9593799999</v>
      </c>
      <c r="K44" s="9">
        <v>2884346.3618299998</v>
      </c>
      <c r="L44" s="9">
        <v>279786.56018999778</v>
      </c>
      <c r="M44" s="9">
        <v>793861.38028000109</v>
      </c>
      <c r="N44" s="9">
        <f t="shared" si="9"/>
        <v>11873722.848499998</v>
      </c>
      <c r="O44" s="9">
        <f t="shared" si="2"/>
        <v>0.30117999855428934</v>
      </c>
      <c r="P44" s="9">
        <f t="shared" si="2"/>
        <v>0.12362000066787004</v>
      </c>
      <c r="Q44" s="9">
        <f t="shared" si="2"/>
        <v>1798612.7431700015</v>
      </c>
      <c r="R44" s="9">
        <f t="shared" si="2"/>
        <v>6488460.0268099997</v>
      </c>
      <c r="S44" s="9">
        <f t="shared" si="10"/>
        <v>7496772.699500002</v>
      </c>
      <c r="T44" s="59">
        <f t="shared" si="3"/>
        <v>99.999995610410551</v>
      </c>
      <c r="U44" s="59">
        <f t="shared" si="4"/>
        <v>99.999988276853756</v>
      </c>
      <c r="V44" s="59">
        <f t="shared" si="5"/>
        <v>61.592388427017852</v>
      </c>
      <c r="W44" s="59">
        <f t="shared" si="6"/>
        <v>57.210196972408703</v>
      </c>
      <c r="X44" s="59">
        <f t="shared" si="7"/>
        <v>61.297981866684658</v>
      </c>
      <c r="Z44" s="6" t="b">
        <f>+C44='[1]NCA RELEASES (2)'!F82</f>
        <v>1</v>
      </c>
      <c r="AA44" s="6" t="b">
        <f>+D44='[1]NCA RELEASES (2)'!J82</f>
        <v>1</v>
      </c>
      <c r="AB44" s="6" t="b">
        <f>+E44='[1]NCA RELEASES (2)'!N82</f>
        <v>1</v>
      </c>
      <c r="AC44" s="6" t="b">
        <f>+F44='[1]NCA RELEASES (2)'!O82</f>
        <v>1</v>
      </c>
      <c r="AD44" s="6" t="b">
        <f>+H44='[1]NCA RELEASES (2)'!P39</f>
        <v>1</v>
      </c>
      <c r="AE44" s="6" t="b">
        <f>+I44='[1]all(net trust &amp;WF) (2)'!F82</f>
        <v>1</v>
      </c>
      <c r="AF44" s="6" t="b">
        <f>+J44='[1]all(net trust &amp;WF) (2)'!J82</f>
        <v>1</v>
      </c>
      <c r="AG44" s="6" t="b">
        <f>+K44='[1]all(net trust &amp;WF) (2)'!N82</f>
        <v>1</v>
      </c>
      <c r="AH44" s="6" t="b">
        <f>+L44='[1]all(net trust &amp;WF) (2)'!O82</f>
        <v>1</v>
      </c>
      <c r="AI44" s="6" t="b">
        <f>+N44='[1]all(net trust &amp;WF) (2)'!P39</f>
        <v>1</v>
      </c>
    </row>
    <row r="45" spans="1:36" x14ac:dyDescent="0.2">
      <c r="B45" s="5" t="s">
        <v>63</v>
      </c>
      <c r="C45" s="9">
        <v>556997.82900000003</v>
      </c>
      <c r="D45" s="9">
        <v>682442.90099999995</v>
      </c>
      <c r="E45" s="9">
        <v>628634.67299999995</v>
      </c>
      <c r="F45" s="9">
        <v>752159.24000000022</v>
      </c>
      <c r="G45" s="9">
        <v>64.415999999735504</v>
      </c>
      <c r="H45" s="9">
        <f t="shared" si="8"/>
        <v>2620299.0589999999</v>
      </c>
      <c r="I45" s="9">
        <v>556997.82899000007</v>
      </c>
      <c r="J45" s="9">
        <v>682442.90099999984</v>
      </c>
      <c r="K45" s="9">
        <v>628634.67299999995</v>
      </c>
      <c r="L45" s="9">
        <v>134548.50784000009</v>
      </c>
      <c r="M45" s="9">
        <v>185469.64122999972</v>
      </c>
      <c r="N45" s="9">
        <f t="shared" si="9"/>
        <v>2188093.5520599997</v>
      </c>
      <c r="O45" s="9">
        <f t="shared" si="2"/>
        <v>9.9999597296118736E-6</v>
      </c>
      <c r="P45" s="9">
        <f t="shared" si="2"/>
        <v>0</v>
      </c>
      <c r="Q45" s="9">
        <f t="shared" si="2"/>
        <v>0</v>
      </c>
      <c r="R45" s="9">
        <f t="shared" si="2"/>
        <v>617610.73216000013</v>
      </c>
      <c r="S45" s="9">
        <f t="shared" si="10"/>
        <v>432205.50694000022</v>
      </c>
      <c r="T45" s="59">
        <f t="shared" si="3"/>
        <v>99.999999998204672</v>
      </c>
      <c r="U45" s="59">
        <f t="shared" si="4"/>
        <v>99.999999999999972</v>
      </c>
      <c r="V45" s="59">
        <f t="shared" si="5"/>
        <v>100</v>
      </c>
      <c r="W45" s="59">
        <f t="shared" si="6"/>
        <v>76.429182255873258</v>
      </c>
      <c r="X45" s="59">
        <f t="shared" si="7"/>
        <v>83.505489365593803</v>
      </c>
      <c r="Z45" s="6" t="b">
        <f>+C45='[1]NCA RELEASES (2)'!F83</f>
        <v>1</v>
      </c>
      <c r="AA45" s="6" t="b">
        <f>+D45='[1]NCA RELEASES (2)'!J83</f>
        <v>1</v>
      </c>
      <c r="AB45" s="6" t="b">
        <f>+E45='[1]NCA RELEASES (2)'!N83</f>
        <v>1</v>
      </c>
      <c r="AC45" s="6" t="b">
        <f>+F45='[1]NCA RELEASES (2)'!O83</f>
        <v>1</v>
      </c>
      <c r="AD45" s="6" t="b">
        <f>+H45='[1]NCA RELEASES (2)'!P40</f>
        <v>1</v>
      </c>
      <c r="AE45" s="6" t="b">
        <f>+I45='[1]all(net trust &amp;WF) (2)'!F83</f>
        <v>1</v>
      </c>
      <c r="AF45" s="6" t="b">
        <f>+J45='[1]all(net trust &amp;WF) (2)'!J83</f>
        <v>1</v>
      </c>
      <c r="AG45" s="6" t="b">
        <f>+K45='[1]all(net trust &amp;WF) (2)'!N83</f>
        <v>1</v>
      </c>
      <c r="AH45" s="6" t="b">
        <f>+L45='[1]all(net trust &amp;WF) (2)'!O83</f>
        <v>1</v>
      </c>
      <c r="AI45" s="6" t="b">
        <f>+N45='[1]all(net trust &amp;WF) (2)'!P40</f>
        <v>1</v>
      </c>
    </row>
    <row r="46" spans="1:36" x14ac:dyDescent="0.2">
      <c r="B46" s="5" t="s">
        <v>64</v>
      </c>
      <c r="C46" s="9">
        <v>136164.26199999999</v>
      </c>
      <c r="D46" s="9">
        <v>213015.00699999998</v>
      </c>
      <c r="E46" s="9">
        <v>195856.54599999997</v>
      </c>
      <c r="F46" s="9">
        <v>181032.82200000004</v>
      </c>
      <c r="G46" s="9">
        <v>1249.6169999999693</v>
      </c>
      <c r="H46" s="9">
        <f t="shared" si="8"/>
        <v>727318.25399999996</v>
      </c>
      <c r="I46" s="9">
        <v>136005.74726</v>
      </c>
      <c r="J46" s="9">
        <v>207674.19549999994</v>
      </c>
      <c r="K46" s="9">
        <v>187480.92324000009</v>
      </c>
      <c r="L46" s="9">
        <v>72148.377609999967</v>
      </c>
      <c r="M46" s="9">
        <v>91172.584050000063</v>
      </c>
      <c r="N46" s="9">
        <f t="shared" si="9"/>
        <v>694481.82766000007</v>
      </c>
      <c r="O46" s="9">
        <f t="shared" si="2"/>
        <v>158.51473999998416</v>
      </c>
      <c r="P46" s="9">
        <f t="shared" si="2"/>
        <v>5340.8115000000398</v>
      </c>
      <c r="Q46" s="9">
        <f t="shared" si="2"/>
        <v>8375.622759999882</v>
      </c>
      <c r="R46" s="9">
        <f t="shared" si="2"/>
        <v>108884.44439000008</v>
      </c>
      <c r="S46" s="9">
        <f t="shared" si="10"/>
        <v>32836.426339999889</v>
      </c>
      <c r="T46" s="59">
        <f t="shared" si="3"/>
        <v>99.883585650396299</v>
      </c>
      <c r="U46" s="59">
        <f t="shared" si="4"/>
        <v>97.492753409622438</v>
      </c>
      <c r="V46" s="59">
        <f t="shared" si="5"/>
        <v>95.72359314454576</v>
      </c>
      <c r="W46" s="59">
        <f t="shared" si="6"/>
        <v>83.092591094800312</v>
      </c>
      <c r="X46" s="59">
        <f t="shared" si="7"/>
        <v>95.485273996711769</v>
      </c>
      <c r="Z46" s="6" t="b">
        <f>+C46='[1]NCA RELEASES (2)'!F84</f>
        <v>1</v>
      </c>
      <c r="AA46" s="6" t="b">
        <f>+D46='[1]NCA RELEASES (2)'!J84</f>
        <v>1</v>
      </c>
      <c r="AB46" s="6" t="b">
        <f>+E46='[1]NCA RELEASES (2)'!N84</f>
        <v>1</v>
      </c>
      <c r="AC46" s="6" t="b">
        <f>+F46='[1]NCA RELEASES (2)'!O84</f>
        <v>1</v>
      </c>
      <c r="AD46" s="6" t="b">
        <f>+H46='[1]NCA RELEASES (2)'!P41</f>
        <v>1</v>
      </c>
      <c r="AE46" s="6" t="b">
        <f>+I46='[1]all(net trust &amp;WF) (2)'!F84</f>
        <v>1</v>
      </c>
      <c r="AF46" s="6" t="b">
        <f>+J46='[1]all(net trust &amp;WF) (2)'!J84</f>
        <v>1</v>
      </c>
      <c r="AG46" s="6" t="b">
        <f>+K46='[1]all(net trust &amp;WF) (2)'!N84</f>
        <v>1</v>
      </c>
      <c r="AH46" s="6" t="b">
        <f>+L46='[1]all(net trust &amp;WF) (2)'!O84</f>
        <v>1</v>
      </c>
      <c r="AI46" s="6" t="b">
        <f>+N46='[1]all(net trust &amp;WF) (2)'!P41</f>
        <v>1</v>
      </c>
    </row>
    <row r="47" spans="1:36" x14ac:dyDescent="0.2">
      <c r="C47" s="9"/>
      <c r="D47" s="9"/>
      <c r="E47" s="9"/>
      <c r="F47" s="9"/>
      <c r="G47" s="9"/>
      <c r="H47" s="9"/>
      <c r="I47" s="9"/>
      <c r="J47" s="9"/>
      <c r="K47" s="9"/>
      <c r="L47" s="9"/>
      <c r="M47" s="9"/>
      <c r="N47" s="9"/>
      <c r="O47" s="9"/>
      <c r="P47" s="9"/>
      <c r="Q47" s="9"/>
      <c r="R47" s="9"/>
      <c r="S47" s="9"/>
      <c r="T47" s="59"/>
      <c r="U47" s="59"/>
      <c r="V47" s="59"/>
      <c r="W47" s="59"/>
      <c r="X47" s="59"/>
    </row>
    <row r="48" spans="1:36" ht="15" x14ac:dyDescent="0.35">
      <c r="A48" s="5" t="s">
        <v>65</v>
      </c>
      <c r="C48" s="14">
        <f t="shared" ref="C48:S48" si="11">SUM(C50:C52)</f>
        <v>196849969.05220002</v>
      </c>
      <c r="D48" s="14">
        <f t="shared" si="11"/>
        <v>177774496.29517999</v>
      </c>
      <c r="E48" s="14">
        <f t="shared" si="11"/>
        <v>199699306.30499998</v>
      </c>
      <c r="F48" s="14">
        <f t="shared" si="11"/>
        <v>123327219.30300002</v>
      </c>
      <c r="G48" s="14">
        <f>SUM(G50:G52)</f>
        <v>13652109.680269998</v>
      </c>
      <c r="H48" s="14">
        <f t="shared" si="11"/>
        <v>711303100.63564992</v>
      </c>
      <c r="I48" s="14">
        <f t="shared" si="11"/>
        <v>196682578.25920999</v>
      </c>
      <c r="J48" s="14">
        <f t="shared" si="11"/>
        <v>177772223.31647003</v>
      </c>
      <c r="K48" s="14">
        <f t="shared" si="11"/>
        <v>199602550.95657998</v>
      </c>
      <c r="L48" s="14">
        <f t="shared" si="11"/>
        <v>46258675.081299938</v>
      </c>
      <c r="M48" s="14">
        <f>SUM(M50:M52)</f>
        <v>52813096.510220081</v>
      </c>
      <c r="N48" s="14">
        <f t="shared" si="11"/>
        <v>673129124.12378001</v>
      </c>
      <c r="O48" s="14">
        <f t="shared" si="11"/>
        <v>167390.79298999906</v>
      </c>
      <c r="P48" s="14">
        <f t="shared" si="11"/>
        <v>2272.9787099659443</v>
      </c>
      <c r="Q48" s="14">
        <f t="shared" si="11"/>
        <v>96755.348420009017</v>
      </c>
      <c r="R48" s="14">
        <f t="shared" si="11"/>
        <v>77068544.221700087</v>
      </c>
      <c r="S48" s="14">
        <f t="shared" si="11"/>
        <v>38173976.511869937</v>
      </c>
      <c r="T48" s="59">
        <f t="shared" ref="T48:V48" si="12">+I48/C48*100</f>
        <v>99.914965293722929</v>
      </c>
      <c r="U48" s="59">
        <f t="shared" si="12"/>
        <v>99.998721425875289</v>
      </c>
      <c r="V48" s="59">
        <f t="shared" si="12"/>
        <v>99.951549481963539</v>
      </c>
      <c r="W48" s="59">
        <f>(SUM(I48:L48)/SUM(C48:F48))*100</f>
        <v>88.914949689110912</v>
      </c>
      <c r="X48" s="59">
        <f>+N48/H48*100</f>
        <v>94.633233500914585</v>
      </c>
    </row>
    <row r="49" spans="1:35" x14ac:dyDescent="0.2">
      <c r="C49" s="9"/>
      <c r="D49" s="9"/>
      <c r="E49" s="9"/>
      <c r="F49" s="9"/>
      <c r="G49" s="9"/>
      <c r="H49" s="9"/>
      <c r="I49" s="9"/>
      <c r="J49" s="9"/>
      <c r="K49" s="9"/>
      <c r="L49" s="9"/>
      <c r="M49" s="9"/>
      <c r="N49" s="9"/>
      <c r="O49" s="9"/>
      <c r="P49" s="9"/>
      <c r="Q49" s="9"/>
      <c r="R49" s="9"/>
      <c r="S49" s="9"/>
      <c r="T49" s="59"/>
      <c r="U49" s="59"/>
      <c r="V49" s="59"/>
      <c r="W49" s="59"/>
      <c r="X49" s="59"/>
    </row>
    <row r="50" spans="1:35" x14ac:dyDescent="0.2">
      <c r="B50" s="5" t="s">
        <v>66</v>
      </c>
      <c r="C50" s="9">
        <v>47495334.322999999</v>
      </c>
      <c r="D50" s="9">
        <v>22994797.437000006</v>
      </c>
      <c r="E50" s="9">
        <v>58879030.444999993</v>
      </c>
      <c r="F50" s="9">
        <v>7767923.9360000044</v>
      </c>
      <c r="G50" s="9">
        <v>4747428.2179999948</v>
      </c>
      <c r="H50" s="9">
        <f>SUM(C50:G50)</f>
        <v>141884514.359</v>
      </c>
      <c r="I50" s="9">
        <v>47330455.776000008</v>
      </c>
      <c r="J50" s="9">
        <v>22994797.436999999</v>
      </c>
      <c r="K50" s="9">
        <v>58868385.312739983</v>
      </c>
      <c r="L50" s="9">
        <v>1605000.8656800091</v>
      </c>
      <c r="M50" s="9">
        <v>8729901.3033200055</v>
      </c>
      <c r="N50" s="9">
        <f>SUM(I50:M50)</f>
        <v>139528540.69474</v>
      </c>
      <c r="O50" s="9">
        <f>+C50-I50</f>
        <v>164878.54699999094</v>
      </c>
      <c r="P50" s="9">
        <f>+D50-J50</f>
        <v>0</v>
      </c>
      <c r="Q50" s="9">
        <f>+E50-K50</f>
        <v>10645.132260009646</v>
      </c>
      <c r="R50" s="9">
        <f>+F50-L50</f>
        <v>6162923.0703199953</v>
      </c>
      <c r="S50" s="9">
        <f t="shared" ref="S50" si="13">H50-N50</f>
        <v>2355973.66426</v>
      </c>
      <c r="T50" s="59">
        <f t="shared" ref="T50:V50" si="14">+I50/C50*100</f>
        <v>99.652853171053167</v>
      </c>
      <c r="U50" s="59">
        <f t="shared" si="14"/>
        <v>99.999999999999972</v>
      </c>
      <c r="V50" s="59">
        <f t="shared" si="14"/>
        <v>99.981920333640758</v>
      </c>
      <c r="W50" s="59">
        <f>(SUM(I50:L50)/SUM(C50:F50))*100</f>
        <v>95.378021417880348</v>
      </c>
      <c r="X50" s="59">
        <f>+N50/H50*100</f>
        <v>98.339513177386749</v>
      </c>
      <c r="Z50" s="6" t="b">
        <f>+C50='[1]NCA RELEASES (2)'!F86</f>
        <v>1</v>
      </c>
      <c r="AA50" s="6" t="b">
        <f>+D50='[1]NCA RELEASES (2)'!J86</f>
        <v>1</v>
      </c>
      <c r="AB50" s="6" t="b">
        <f>+E50='[1]NCA RELEASES (2)'!N86</f>
        <v>1</v>
      </c>
      <c r="AC50" s="6" t="b">
        <f>+F50='[1]NCA RELEASES (2)'!O86</f>
        <v>1</v>
      </c>
      <c r="AD50" s="6" t="b">
        <f>+H50='[1]NCA RELEASES (2)'!P43</f>
        <v>1</v>
      </c>
      <c r="AE50" s="6" t="b">
        <f>+I50='[1]all(net trust &amp;WF) (2)'!F86</f>
        <v>1</v>
      </c>
      <c r="AF50" s="6" t="b">
        <f>+J50='[1]all(net trust &amp;WF) (2)'!J86</f>
        <v>1</v>
      </c>
      <c r="AG50" s="6" t="b">
        <f>+K50='[1]all(net trust &amp;WF) (2)'!N86</f>
        <v>1</v>
      </c>
      <c r="AH50" s="6" t="b">
        <f>+L50='[1]all(net trust &amp;WF) (2)'!O86</f>
        <v>1</v>
      </c>
      <c r="AI50" s="6" t="b">
        <f>+N50='[1]all(net trust &amp;WF) (2)'!P43</f>
        <v>1</v>
      </c>
    </row>
    <row r="51" spans="1:35" ht="14.25" x14ac:dyDescent="0.2">
      <c r="B51" s="5" t="s">
        <v>67</v>
      </c>
      <c r="C51" s="9"/>
      <c r="D51" s="9"/>
      <c r="E51" s="9"/>
      <c r="F51" s="9"/>
      <c r="G51" s="9"/>
      <c r="H51" s="9"/>
      <c r="I51" s="9"/>
      <c r="J51" s="9"/>
      <c r="K51" s="9"/>
      <c r="L51" s="9"/>
      <c r="M51" s="9"/>
      <c r="N51" s="9"/>
      <c r="O51" s="9"/>
      <c r="P51" s="9"/>
      <c r="Q51" s="9"/>
      <c r="R51" s="9"/>
      <c r="S51" s="9"/>
      <c r="T51" s="59"/>
      <c r="U51" s="59"/>
      <c r="V51" s="59"/>
      <c r="W51" s="59"/>
      <c r="X51" s="59"/>
    </row>
    <row r="52" spans="1:35" ht="14.25" x14ac:dyDescent="0.2">
      <c r="B52" s="5" t="s">
        <v>68</v>
      </c>
      <c r="C52" s="9">
        <v>149354634.72920001</v>
      </c>
      <c r="D52" s="9">
        <v>154779698.85817999</v>
      </c>
      <c r="E52" s="9">
        <v>140820275.85999998</v>
      </c>
      <c r="F52" s="9">
        <v>115559295.36700001</v>
      </c>
      <c r="G52" s="9">
        <v>8904681.4622700028</v>
      </c>
      <c r="H52" s="9">
        <f>SUM(C52:G52)</f>
        <v>569418586.27664995</v>
      </c>
      <c r="I52" s="9">
        <v>149352122.48321</v>
      </c>
      <c r="J52" s="9">
        <v>154777425.87947002</v>
      </c>
      <c r="K52" s="9">
        <v>140734165.64383999</v>
      </c>
      <c r="L52" s="9">
        <v>44653674.215619929</v>
      </c>
      <c r="M52" s="9">
        <v>44083195.206900075</v>
      </c>
      <c r="N52" s="9">
        <f>SUM(I52:M52)</f>
        <v>533600583.42904001</v>
      </c>
      <c r="O52" s="9">
        <f t="shared" ref="O52:R53" si="15">+C52-I52</f>
        <v>2512.2459900081158</v>
      </c>
      <c r="P52" s="9">
        <f t="shared" si="15"/>
        <v>2272.9787099659443</v>
      </c>
      <c r="Q52" s="9">
        <f t="shared" si="15"/>
        <v>86110.216159999371</v>
      </c>
      <c r="R52" s="9">
        <f t="shared" si="15"/>
        <v>70905621.151380092</v>
      </c>
      <c r="S52" s="9">
        <f t="shared" ref="S52:S53" si="16">H52-N52</f>
        <v>35818002.847609937</v>
      </c>
      <c r="T52" s="59">
        <f t="shared" ref="T52:V53" si="17">+I52/C52*100</f>
        <v>99.998317932353046</v>
      </c>
      <c r="U52" s="59">
        <f t="shared" si="17"/>
        <v>99.998531474911289</v>
      </c>
      <c r="V52" s="59">
        <f t="shared" si="17"/>
        <v>99.938850981767985</v>
      </c>
      <c r="W52" s="59">
        <f>(SUM(I52:L52)/SUM(C52:F52))*100</f>
        <v>87.333674333065616</v>
      </c>
      <c r="X52" s="59">
        <f>+N52/H52*100</f>
        <v>93.709723617941776</v>
      </c>
      <c r="Z52" s="6" t="b">
        <f>+C52='[1]NCA RELEASES (2)'!F87+'[1]NCA RELEASES (2)'!F88</f>
        <v>1</v>
      </c>
      <c r="AA52" s="6" t="b">
        <f>+D52='[1]NCA RELEASES (2)'!J87+'[1]NCA RELEASES (2)'!J88</f>
        <v>1</v>
      </c>
      <c r="AB52" s="6" t="b">
        <f>+E52='[1]NCA RELEASES (2)'!N87+'[1]NCA RELEASES (2)'!N88</f>
        <v>1</v>
      </c>
      <c r="AC52" s="6" t="b">
        <f>+F52='[1]NCA RELEASES (2)'!O87+'[1]NCA RELEASES (2)'!O88</f>
        <v>1</v>
      </c>
      <c r="AD52" s="6" t="b">
        <f>+H52='[1]NCA RELEASES (2)'!P45+'[1]NCA RELEASES (2)'!P44</f>
        <v>1</v>
      </c>
      <c r="AE52" s="6" t="b">
        <f>+I52='[1]all(net trust &amp;WF) (2)'!F87+'[1]all(net trust &amp;WF) (2)'!F88</f>
        <v>1</v>
      </c>
      <c r="AF52" s="6" t="b">
        <f>+J52='[1]all(net trust &amp;WF) (2)'!J87+'[1]all(net trust &amp;WF) (2)'!J88</f>
        <v>1</v>
      </c>
      <c r="AG52" s="6" t="b">
        <f>+K52='[1]all(net trust &amp;WF) (2)'!N87+'[1]all(net trust &amp;WF) (2)'!N88</f>
        <v>1</v>
      </c>
      <c r="AH52" s="6" t="b">
        <f>+L52='[1]all(net trust &amp;WF) (2)'!O87+'[1]all(net trust &amp;WF) (2)'!O88</f>
        <v>1</v>
      </c>
      <c r="AI52" s="6" t="b">
        <f>+N52='[1]all(net trust &amp;WF) (2)'!P44+'[1]all(net trust &amp;WF) (2)'!P45</f>
        <v>1</v>
      </c>
    </row>
    <row r="53" spans="1:35" ht="24" x14ac:dyDescent="0.2">
      <c r="B53" s="17" t="s">
        <v>69</v>
      </c>
      <c r="C53" s="9">
        <v>589763.77055999998</v>
      </c>
      <c r="D53" s="9">
        <v>804891.06317999994</v>
      </c>
      <c r="E53" s="9">
        <v>579082.16400000011</v>
      </c>
      <c r="F53" s="9">
        <v>186686.27099999972</v>
      </c>
      <c r="G53" s="9">
        <v>124721.03099999996</v>
      </c>
      <c r="H53" s="9">
        <f>SUM(C53:G53)</f>
        <v>2285144.2997399997</v>
      </c>
      <c r="I53" s="9">
        <v>589763.29630000005</v>
      </c>
      <c r="J53" s="9">
        <v>804729.70461999997</v>
      </c>
      <c r="K53" s="9">
        <v>550193.27191999997</v>
      </c>
      <c r="L53" s="9">
        <v>40373.013379999902</v>
      </c>
      <c r="M53" s="9">
        <v>42015.710180000169</v>
      </c>
      <c r="N53" s="9">
        <f>SUM(I53:M53)</f>
        <v>2027074.9964000001</v>
      </c>
      <c r="O53" s="9">
        <f t="shared" si="15"/>
        <v>0.47425999992992729</v>
      </c>
      <c r="P53" s="9">
        <f t="shared" si="15"/>
        <v>161.3585599999642</v>
      </c>
      <c r="Q53" s="9">
        <f t="shared" si="15"/>
        <v>28888.892080000136</v>
      </c>
      <c r="R53" s="9">
        <f t="shared" si="15"/>
        <v>146313.25761999981</v>
      </c>
      <c r="S53" s="9">
        <f t="shared" si="16"/>
        <v>258069.30333999963</v>
      </c>
      <c r="T53" s="59">
        <f t="shared" si="17"/>
        <v>99.999919584751794</v>
      </c>
      <c r="U53" s="59">
        <f t="shared" si="17"/>
        <v>99.979952745485519</v>
      </c>
      <c r="V53" s="59">
        <f t="shared" si="17"/>
        <v>95.011261980432863</v>
      </c>
      <c r="W53" s="59">
        <f>(SUM(I53:L53)/SUM(C53:F53))*100</f>
        <v>91.882887716615116</v>
      </c>
      <c r="X53" s="59">
        <f>+N53/H53*100</f>
        <v>88.70665176945883</v>
      </c>
      <c r="Z53" s="6" t="b">
        <f>+C53='[1]NCA RELEASES (2)'!F88</f>
        <v>1</v>
      </c>
      <c r="AA53" s="6" t="b">
        <f>+D53='[1]NCA RELEASES (2)'!J88</f>
        <v>1</v>
      </c>
      <c r="AB53" s="6" t="b">
        <f>+E53='[1]NCA RELEASES (2)'!N88</f>
        <v>1</v>
      </c>
      <c r="AC53" s="6" t="b">
        <f>+F53='[1]NCA RELEASES (2)'!O88</f>
        <v>1</v>
      </c>
      <c r="AD53" s="6" t="b">
        <f>+H53='[1]NCA RELEASES (2)'!P45</f>
        <v>1</v>
      </c>
      <c r="AE53" s="6" t="b">
        <f>+I53='[1]all(net trust &amp;WF) (2)'!F88</f>
        <v>1</v>
      </c>
      <c r="AF53" s="6" t="b">
        <f>+J53='[1]all(net trust &amp;WF) (2)'!J88</f>
        <v>1</v>
      </c>
      <c r="AG53" s="6" t="b">
        <f>+K53='[1]all(net trust &amp;WF) (2)'!N88</f>
        <v>1</v>
      </c>
      <c r="AH53" s="6" t="b">
        <f>+L53='[1]all(net trust &amp;WF) (2)'!O88</f>
        <v>1</v>
      </c>
      <c r="AI53" s="6" t="b">
        <f>+N53='[1]all(net trust &amp;WF) (2)'!P45</f>
        <v>1</v>
      </c>
    </row>
    <row r="54" spans="1:35" x14ac:dyDescent="0.2">
      <c r="C54" s="9"/>
      <c r="D54" s="9"/>
      <c r="E54" s="9"/>
      <c r="F54" s="9"/>
      <c r="G54" s="9"/>
      <c r="H54" s="9"/>
      <c r="I54" s="9"/>
      <c r="J54" s="9"/>
      <c r="K54" s="9"/>
      <c r="L54" s="9"/>
      <c r="M54" s="9"/>
      <c r="N54" s="9"/>
      <c r="O54" s="9"/>
      <c r="P54" s="9"/>
      <c r="Q54" s="9"/>
      <c r="R54" s="9"/>
      <c r="S54" s="9"/>
    </row>
    <row r="55" spans="1:35" x14ac:dyDescent="0.2">
      <c r="C55" s="9"/>
      <c r="D55" s="9"/>
      <c r="E55" s="9"/>
      <c r="F55" s="9"/>
      <c r="G55" s="9"/>
      <c r="H55" s="9"/>
      <c r="I55" s="9"/>
      <c r="J55" s="9"/>
      <c r="K55" s="9"/>
      <c r="L55" s="9"/>
      <c r="M55" s="9"/>
      <c r="N55" s="9"/>
      <c r="O55" s="9"/>
      <c r="P55" s="9"/>
      <c r="Q55" s="9"/>
      <c r="R55" s="9"/>
      <c r="S55" s="9"/>
    </row>
    <row r="56" spans="1:35" x14ac:dyDescent="0.2">
      <c r="A56" s="18"/>
      <c r="B56" s="18"/>
      <c r="C56" s="19"/>
      <c r="D56" s="19"/>
      <c r="E56" s="19"/>
      <c r="F56" s="19"/>
      <c r="G56" s="19"/>
      <c r="H56" s="19"/>
      <c r="I56" s="19"/>
      <c r="J56" s="19"/>
      <c r="K56" s="19"/>
      <c r="L56" s="19"/>
      <c r="M56" s="19"/>
      <c r="N56" s="19"/>
      <c r="O56" s="19"/>
      <c r="P56" s="19"/>
      <c r="Q56" s="19"/>
      <c r="R56" s="19"/>
      <c r="S56" s="19"/>
      <c r="T56" s="20"/>
      <c r="U56" s="20"/>
      <c r="V56" s="20"/>
      <c r="W56" s="20"/>
      <c r="X56" s="20"/>
    </row>
    <row r="57" spans="1:35" x14ac:dyDescent="0.2">
      <c r="A57" s="21"/>
      <c r="B57" s="21"/>
      <c r="C57" s="22"/>
      <c r="D57" s="22"/>
      <c r="E57" s="22"/>
      <c r="F57" s="22"/>
      <c r="G57" s="22"/>
      <c r="H57" s="22"/>
      <c r="I57" s="22"/>
      <c r="J57" s="22"/>
      <c r="K57" s="22"/>
      <c r="L57" s="22"/>
      <c r="M57" s="22"/>
      <c r="N57" s="22"/>
      <c r="O57" s="22"/>
      <c r="P57" s="22"/>
      <c r="Q57" s="22"/>
      <c r="R57" s="22"/>
      <c r="S57" s="22"/>
      <c r="T57" s="23"/>
      <c r="U57" s="23"/>
      <c r="V57" s="23"/>
      <c r="W57" s="23"/>
      <c r="X57" s="23"/>
    </row>
    <row r="58" spans="1:35" ht="12.75" customHeight="1" x14ac:dyDescent="0.2">
      <c r="A58" s="21" t="s">
        <v>70</v>
      </c>
      <c r="B58" s="24" t="s">
        <v>350</v>
      </c>
      <c r="C58" s="24"/>
      <c r="D58" s="24"/>
      <c r="E58" s="24"/>
      <c r="F58" s="24"/>
      <c r="G58" s="22"/>
      <c r="H58" s="22"/>
      <c r="I58" s="22"/>
      <c r="J58" s="22"/>
      <c r="K58" s="22"/>
      <c r="L58" s="23"/>
      <c r="M58" s="23"/>
      <c r="N58" s="23"/>
    </row>
    <row r="59" spans="1:35" ht="12.75" customHeight="1" x14ac:dyDescent="0.2">
      <c r="A59" s="21" t="s">
        <v>71</v>
      </c>
      <c r="B59" s="24" t="s">
        <v>72</v>
      </c>
      <c r="C59" s="24"/>
      <c r="D59" s="24"/>
      <c r="E59" s="24"/>
      <c r="F59" s="24"/>
      <c r="G59" s="22"/>
      <c r="H59" s="22"/>
      <c r="I59" s="22"/>
      <c r="J59" s="22"/>
      <c r="K59" s="22"/>
      <c r="L59" s="23"/>
      <c r="M59" s="23"/>
      <c r="N59" s="23"/>
    </row>
    <row r="60" spans="1:35" x14ac:dyDescent="0.2">
      <c r="A60" s="21" t="s">
        <v>73</v>
      </c>
      <c r="B60" s="21" t="s">
        <v>74</v>
      </c>
      <c r="C60" s="22"/>
      <c r="D60" s="22"/>
      <c r="E60" s="22"/>
      <c r="F60" s="22"/>
      <c r="G60" s="22"/>
      <c r="H60" s="22"/>
      <c r="I60" s="22"/>
      <c r="J60" s="22"/>
      <c r="K60" s="22"/>
      <c r="L60" s="23"/>
      <c r="M60" s="23"/>
      <c r="N60" s="23"/>
    </row>
    <row r="61" spans="1:35" x14ac:dyDescent="0.2">
      <c r="A61" s="21" t="s">
        <v>75</v>
      </c>
      <c r="B61" s="21" t="s">
        <v>76</v>
      </c>
      <c r="C61" s="22"/>
      <c r="D61" s="22"/>
      <c r="E61" s="22"/>
      <c r="F61" s="22"/>
      <c r="G61" s="22"/>
      <c r="H61" s="22"/>
      <c r="I61" s="22"/>
      <c r="J61" s="22"/>
      <c r="K61" s="22"/>
      <c r="L61" s="23"/>
      <c r="M61" s="23"/>
      <c r="N61" s="23"/>
    </row>
    <row r="62" spans="1:35" x14ac:dyDescent="0.2">
      <c r="A62" s="21" t="s">
        <v>77</v>
      </c>
      <c r="B62" s="21" t="s">
        <v>78</v>
      </c>
      <c r="C62" s="22"/>
      <c r="D62" s="22"/>
      <c r="E62" s="22"/>
      <c r="F62" s="22"/>
      <c r="G62" s="22"/>
      <c r="H62" s="22"/>
      <c r="I62" s="22"/>
      <c r="J62" s="22"/>
      <c r="K62" s="22"/>
      <c r="L62" s="23"/>
      <c r="M62" s="23"/>
      <c r="N62" s="23"/>
    </row>
    <row r="63" spans="1:35" x14ac:dyDescent="0.2">
      <c r="A63" s="21" t="s">
        <v>79</v>
      </c>
      <c r="B63" s="21" t="s">
        <v>351</v>
      </c>
      <c r="C63" s="22"/>
      <c r="D63" s="22"/>
      <c r="E63" s="22"/>
      <c r="F63" s="22"/>
      <c r="G63" s="22"/>
      <c r="H63" s="22"/>
      <c r="I63" s="22"/>
      <c r="J63" s="22"/>
      <c r="K63" s="22"/>
      <c r="L63" s="23"/>
      <c r="M63" s="23"/>
      <c r="N63" s="23"/>
    </row>
    <row r="64" spans="1:35" x14ac:dyDescent="0.2">
      <c r="A64" s="21" t="s">
        <v>80</v>
      </c>
      <c r="B64" s="21" t="s">
        <v>81</v>
      </c>
      <c r="C64" s="22"/>
      <c r="D64" s="22"/>
      <c r="E64" s="22"/>
      <c r="F64" s="22"/>
      <c r="G64" s="22"/>
      <c r="H64" s="22"/>
      <c r="I64" s="22"/>
      <c r="J64" s="22"/>
      <c r="K64" s="22"/>
      <c r="L64" s="23"/>
      <c r="M64" s="23"/>
      <c r="N64" s="23"/>
    </row>
    <row r="65" spans="1:19" x14ac:dyDescent="0.2">
      <c r="A65" s="21" t="s">
        <v>82</v>
      </c>
      <c r="B65" s="21" t="s">
        <v>83</v>
      </c>
      <c r="C65" s="9"/>
      <c r="D65" s="9"/>
      <c r="E65" s="9"/>
      <c r="F65" s="9"/>
      <c r="G65" s="22"/>
      <c r="H65" s="22"/>
      <c r="I65" s="22"/>
      <c r="J65" s="22"/>
      <c r="K65" s="22"/>
      <c r="L65" s="23"/>
      <c r="M65" s="23"/>
      <c r="N65" s="23"/>
    </row>
    <row r="66" spans="1:19" x14ac:dyDescent="0.2">
      <c r="A66" s="21"/>
      <c r="B66" s="21"/>
      <c r="C66" s="9"/>
      <c r="D66" s="9"/>
      <c r="E66" s="9"/>
      <c r="F66" s="9"/>
      <c r="G66" s="9"/>
      <c r="H66" s="9"/>
      <c r="I66" s="9"/>
      <c r="J66" s="9"/>
      <c r="K66" s="9"/>
      <c r="L66" s="9"/>
      <c r="M66" s="9"/>
      <c r="N66" s="9"/>
      <c r="O66" s="9"/>
      <c r="P66" s="9"/>
      <c r="Q66" s="9"/>
      <c r="R66" s="9"/>
      <c r="S66" s="9"/>
    </row>
    <row r="67" spans="1:19" x14ac:dyDescent="0.2">
      <c r="C67" s="9"/>
      <c r="D67" s="9"/>
      <c r="E67" s="9"/>
      <c r="F67" s="9"/>
      <c r="G67" s="9"/>
      <c r="H67" s="9"/>
      <c r="I67" s="9"/>
      <c r="J67" s="9"/>
      <c r="K67" s="9"/>
      <c r="L67" s="9"/>
      <c r="M67" s="9"/>
      <c r="N67" s="9"/>
      <c r="O67" s="9"/>
      <c r="P67" s="9"/>
      <c r="Q67" s="9"/>
      <c r="R67" s="9"/>
      <c r="S67" s="9"/>
    </row>
  </sheetData>
  <mergeCells count="5">
    <mergeCell ref="A5:B6"/>
    <mergeCell ref="C5:H5"/>
    <mergeCell ref="I5:N5"/>
    <mergeCell ref="O5:S5"/>
    <mergeCell ref="T5:X5"/>
  </mergeCells>
  <pageMargins left="0.22" right="0.2" top="0.53" bottom="0.48" header="0.3" footer="0.17"/>
  <pageSetup paperSize="9" scale="4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8"/>
  <sheetViews>
    <sheetView tabSelected="1" view="pageBreakPreview" zoomScale="115" zoomScaleNormal="154" zoomScaleSheetLayoutView="115" workbookViewId="0">
      <pane xSplit="1" ySplit="7" topLeftCell="B205" activePane="bottomRight" state="frozen"/>
      <selection activeCell="D78" sqref="D78"/>
      <selection pane="topRight" activeCell="D78" sqref="D78"/>
      <selection pane="bottomLeft" activeCell="D78" sqref="D78"/>
      <selection pane="bottomRight" activeCell="A323" sqref="A323:H323"/>
    </sheetView>
  </sheetViews>
  <sheetFormatPr defaultColWidth="9.140625" defaultRowHeight="11.25" x14ac:dyDescent="0.2"/>
  <cols>
    <col min="1" max="1" width="30.28515625" style="78" customWidth="1"/>
    <col min="2" max="4" width="14.28515625" style="78" customWidth="1"/>
    <col min="5" max="5" width="14.28515625" style="110" customWidth="1"/>
    <col min="6" max="6" width="14.28515625" style="107" customWidth="1"/>
    <col min="7" max="7" width="14.28515625" style="69" customWidth="1"/>
    <col min="8" max="8" width="12.5703125" style="107" customWidth="1"/>
    <col min="9" max="16384" width="9.140625" style="107"/>
  </cols>
  <sheetData>
    <row r="1" spans="1:22" s="64" customFormat="1" ht="12.75" customHeight="1" x14ac:dyDescent="0.2">
      <c r="A1" s="60"/>
      <c r="B1" s="61"/>
      <c r="C1" s="61"/>
      <c r="D1" s="61"/>
      <c r="E1" s="61"/>
      <c r="F1" s="26"/>
      <c r="G1" s="62"/>
      <c r="H1" s="63"/>
    </row>
    <row r="2" spans="1:22" s="69" customFormat="1" ht="14.25" x14ac:dyDescent="0.3">
      <c r="A2" s="65" t="s">
        <v>352</v>
      </c>
      <c r="B2" s="66"/>
      <c r="C2" s="66"/>
      <c r="D2" s="66"/>
      <c r="E2" s="66"/>
      <c r="F2" s="66"/>
      <c r="G2" s="67"/>
      <c r="H2" s="68"/>
    </row>
    <row r="3" spans="1:22" s="69" customFormat="1" x14ac:dyDescent="0.2">
      <c r="A3" s="70" t="s">
        <v>86</v>
      </c>
      <c r="B3" s="66"/>
      <c r="C3" s="66"/>
      <c r="D3" s="66"/>
      <c r="E3" s="66"/>
      <c r="F3" s="71"/>
      <c r="G3" s="72"/>
      <c r="H3" s="68"/>
    </row>
    <row r="4" spans="1:22" s="69" customFormat="1" x14ac:dyDescent="0.2">
      <c r="A4" s="73" t="s">
        <v>87</v>
      </c>
      <c r="B4" s="74"/>
      <c r="C4" s="74"/>
      <c r="D4" s="74"/>
      <c r="E4" s="74"/>
      <c r="F4" s="74"/>
      <c r="G4" s="75"/>
      <c r="H4" s="68"/>
    </row>
    <row r="5" spans="1:22" s="64" customFormat="1" ht="6" customHeight="1" x14ac:dyDescent="0.2">
      <c r="A5" s="130" t="s">
        <v>88</v>
      </c>
      <c r="B5" s="27"/>
      <c r="C5" s="113"/>
      <c r="D5" s="113"/>
      <c r="E5" s="114"/>
      <c r="F5" s="27"/>
      <c r="G5" s="28"/>
      <c r="H5" s="28"/>
    </row>
    <row r="6" spans="1:22" s="64" customFormat="1" ht="14.25" customHeight="1" x14ac:dyDescent="0.2">
      <c r="A6" s="131"/>
      <c r="B6" s="115" t="s">
        <v>89</v>
      </c>
      <c r="C6" s="123" t="s">
        <v>90</v>
      </c>
      <c r="D6" s="124"/>
      <c r="E6" s="125"/>
      <c r="F6" s="117" t="s">
        <v>91</v>
      </c>
      <c r="G6" s="119" t="s">
        <v>92</v>
      </c>
      <c r="H6" s="126" t="s">
        <v>93</v>
      </c>
    </row>
    <row r="7" spans="1:22" s="64" customFormat="1" ht="37.15" customHeight="1" x14ac:dyDescent="0.2">
      <c r="A7" s="132"/>
      <c r="B7" s="116"/>
      <c r="C7" s="76" t="s">
        <v>94</v>
      </c>
      <c r="D7" s="76" t="s">
        <v>95</v>
      </c>
      <c r="E7" s="76" t="s">
        <v>30</v>
      </c>
      <c r="F7" s="118"/>
      <c r="G7" s="120"/>
      <c r="H7" s="127"/>
    </row>
    <row r="8" spans="1:22" s="78" customFormat="1" x14ac:dyDescent="0.2">
      <c r="A8" s="77"/>
      <c r="B8" s="29"/>
      <c r="C8" s="29"/>
      <c r="D8" s="29"/>
      <c r="E8" s="29"/>
      <c r="F8" s="29"/>
      <c r="G8" s="29"/>
      <c r="H8" s="29"/>
    </row>
    <row r="9" spans="1:22" s="78" customFormat="1" ht="13.5" x14ac:dyDescent="0.2">
      <c r="A9" s="79" t="s">
        <v>96</v>
      </c>
      <c r="B9" s="29"/>
      <c r="C9" s="29"/>
      <c r="D9" s="29"/>
      <c r="E9" s="29"/>
      <c r="F9" s="29"/>
      <c r="G9" s="29"/>
      <c r="H9" s="29"/>
    </row>
    <row r="10" spans="1:22" s="78" customFormat="1" ht="11.25" customHeight="1" x14ac:dyDescent="0.2">
      <c r="A10" s="80" t="s">
        <v>97</v>
      </c>
      <c r="B10" s="30">
        <f t="shared" ref="B10:G10" si="0">SUM(B11:B15)</f>
        <v>17538527.722999997</v>
      </c>
      <c r="C10" s="30">
        <f t="shared" si="0"/>
        <v>15327792.780680001</v>
      </c>
      <c r="D10" s="30">
        <f t="shared" si="0"/>
        <v>156406.58613000001</v>
      </c>
      <c r="E10" s="30">
        <f t="shared" si="0"/>
        <v>15484199.36681</v>
      </c>
      <c r="F10" s="30">
        <f t="shared" si="0"/>
        <v>2054328.3561899965</v>
      </c>
      <c r="G10" s="30">
        <f t="shared" si="0"/>
        <v>2210734.9423199953</v>
      </c>
      <c r="H10" s="31">
        <f t="shared" ref="H10:H15" si="1">E10/B10*100</f>
        <v>88.286768486867032</v>
      </c>
      <c r="I10" s="81"/>
      <c r="J10" s="81"/>
      <c r="K10" s="81"/>
      <c r="L10" s="81"/>
      <c r="M10" s="81"/>
      <c r="N10" s="81"/>
      <c r="O10" s="81"/>
      <c r="P10" s="81"/>
      <c r="Q10" s="81"/>
      <c r="R10" s="81"/>
      <c r="S10" s="81"/>
      <c r="T10" s="81"/>
      <c r="U10" s="81"/>
      <c r="V10" s="81"/>
    </row>
    <row r="11" spans="1:22" s="78" customFormat="1" ht="11.25" customHeight="1" x14ac:dyDescent="0.2">
      <c r="A11" s="82" t="s">
        <v>98</v>
      </c>
      <c r="B11" s="33">
        <v>5576382.0009999974</v>
      </c>
      <c r="C11" s="34">
        <v>4798470.5720800012</v>
      </c>
      <c r="D11" s="33">
        <v>77361.744320000013</v>
      </c>
      <c r="E11" s="34">
        <f>SUM(C11:D11)</f>
        <v>4875832.3164000008</v>
      </c>
      <c r="F11" s="34">
        <f>B11-E11</f>
        <v>700549.68459999654</v>
      </c>
      <c r="G11" s="34">
        <f>B11-C11</f>
        <v>777911.42891999613</v>
      </c>
      <c r="H11" s="35">
        <f t="shared" si="1"/>
        <v>87.437200599342574</v>
      </c>
    </row>
    <row r="12" spans="1:22" s="78" customFormat="1" ht="11.25" customHeight="1" x14ac:dyDescent="0.2">
      <c r="A12" s="83" t="s">
        <v>99</v>
      </c>
      <c r="B12" s="33">
        <v>265164</v>
      </c>
      <c r="C12" s="34">
        <v>152782.21862999999</v>
      </c>
      <c r="D12" s="33">
        <v>3391.3817300000001</v>
      </c>
      <c r="E12" s="34">
        <f>SUM(C12:D12)</f>
        <v>156173.60035999998</v>
      </c>
      <c r="F12" s="34">
        <f>B12-E12</f>
        <v>108990.39964000002</v>
      </c>
      <c r="G12" s="34">
        <f>B12-C12</f>
        <v>112381.78137000001</v>
      </c>
      <c r="H12" s="35">
        <f t="shared" si="1"/>
        <v>58.89698464346592</v>
      </c>
    </row>
    <row r="13" spans="1:22" s="78" customFormat="1" ht="11.25" customHeight="1" x14ac:dyDescent="0.2">
      <c r="A13" s="82" t="s">
        <v>100</v>
      </c>
      <c r="B13" s="33">
        <v>711350.72299999988</v>
      </c>
      <c r="C13" s="34">
        <v>533514.22742000001</v>
      </c>
      <c r="D13" s="33">
        <v>30613.298649999997</v>
      </c>
      <c r="E13" s="34">
        <f>SUM(C13:D13)</f>
        <v>564127.52607000002</v>
      </c>
      <c r="F13" s="34">
        <f>B13-E13</f>
        <v>147223.19692999986</v>
      </c>
      <c r="G13" s="34">
        <f>B13-C13</f>
        <v>177836.49557999987</v>
      </c>
      <c r="H13" s="35">
        <f t="shared" si="1"/>
        <v>79.303711633396361</v>
      </c>
    </row>
    <row r="14" spans="1:22" s="78" customFormat="1" ht="11.25" customHeight="1" x14ac:dyDescent="0.2">
      <c r="A14" s="82" t="s">
        <v>101</v>
      </c>
      <c r="B14" s="33">
        <v>10784720.999</v>
      </c>
      <c r="C14" s="34">
        <v>9675631.8914400004</v>
      </c>
      <c r="D14" s="33">
        <v>39192.232349999998</v>
      </c>
      <c r="E14" s="34">
        <f>SUM(C14:D14)</f>
        <v>9714824.1237899996</v>
      </c>
      <c r="F14" s="34">
        <f>B14-E14</f>
        <v>1069896.8752100002</v>
      </c>
      <c r="G14" s="34">
        <f>B14-C14</f>
        <v>1109089.1075599995</v>
      </c>
      <c r="H14" s="35">
        <f t="shared" si="1"/>
        <v>90.079512717026205</v>
      </c>
    </row>
    <row r="15" spans="1:22" s="78" customFormat="1" ht="11.25" customHeight="1" x14ac:dyDescent="0.2">
      <c r="A15" s="82" t="s">
        <v>102</v>
      </c>
      <c r="B15" s="33">
        <v>200910</v>
      </c>
      <c r="C15" s="34">
        <v>167393.87111000001</v>
      </c>
      <c r="D15" s="33">
        <v>5847.9290799999999</v>
      </c>
      <c r="E15" s="34">
        <f>SUM(C15:D15)</f>
        <v>173241.80019000001</v>
      </c>
      <c r="F15" s="34">
        <f>B15-E15</f>
        <v>27668.199809999991</v>
      </c>
      <c r="G15" s="34">
        <f>B15-C15</f>
        <v>33516.128889999993</v>
      </c>
      <c r="H15" s="35">
        <f t="shared" si="1"/>
        <v>86.228560146334189</v>
      </c>
    </row>
    <row r="16" spans="1:22" s="78" customFormat="1" ht="11.25" customHeight="1" x14ac:dyDescent="0.2">
      <c r="B16" s="37"/>
      <c r="C16" s="37"/>
      <c r="D16" s="37"/>
      <c r="E16" s="37"/>
      <c r="F16" s="37"/>
      <c r="G16" s="37"/>
      <c r="H16" s="31"/>
    </row>
    <row r="17" spans="1:8" s="78" customFormat="1" ht="11.25" customHeight="1" x14ac:dyDescent="0.2">
      <c r="A17" s="80" t="s">
        <v>103</v>
      </c>
      <c r="B17" s="33">
        <v>8245229.6060000006</v>
      </c>
      <c r="C17" s="34">
        <v>6560798.1733499998</v>
      </c>
      <c r="D17" s="33">
        <v>17260.98158</v>
      </c>
      <c r="E17" s="34">
        <f>SUM(C17:D17)</f>
        <v>6578059.1549300002</v>
      </c>
      <c r="F17" s="34">
        <f>B17-E17</f>
        <v>1667170.4510700004</v>
      </c>
      <c r="G17" s="34">
        <f>B17-C17</f>
        <v>1684431.4326500008</v>
      </c>
      <c r="H17" s="35">
        <f>E17/B17*100</f>
        <v>79.780181623361813</v>
      </c>
    </row>
    <row r="18" spans="1:8" s="78" customFormat="1" ht="11.25" customHeight="1" x14ac:dyDescent="0.2">
      <c r="A18" s="82"/>
      <c r="B18" s="38"/>
      <c r="C18" s="37"/>
      <c r="D18" s="38"/>
      <c r="E18" s="37"/>
      <c r="F18" s="37"/>
      <c r="G18" s="37"/>
      <c r="H18" s="31"/>
    </row>
    <row r="19" spans="1:8" s="78" customFormat="1" ht="11.25" customHeight="1" x14ac:dyDescent="0.2">
      <c r="A19" s="80" t="s">
        <v>104</v>
      </c>
      <c r="B19" s="33">
        <v>551643.09299999999</v>
      </c>
      <c r="C19" s="34">
        <v>442023.20348999999</v>
      </c>
      <c r="D19" s="33">
        <v>7716.24467</v>
      </c>
      <c r="E19" s="34">
        <f>SUM(C19:D19)</f>
        <v>449739.44815999997</v>
      </c>
      <c r="F19" s="34">
        <f>B19-E19</f>
        <v>101903.64484000002</v>
      </c>
      <c r="G19" s="34">
        <f>B19-C19</f>
        <v>109619.88951000001</v>
      </c>
      <c r="H19" s="35">
        <f>E19/B19*100</f>
        <v>81.527250837889113</v>
      </c>
    </row>
    <row r="20" spans="1:8" s="78" customFormat="1" ht="11.25" customHeight="1" x14ac:dyDescent="0.2">
      <c r="A20" s="82"/>
      <c r="B20" s="38"/>
      <c r="C20" s="37"/>
      <c r="D20" s="38"/>
      <c r="E20" s="37"/>
      <c r="F20" s="37"/>
      <c r="G20" s="37"/>
      <c r="H20" s="31"/>
    </row>
    <row r="21" spans="1:8" s="78" customFormat="1" ht="11.25" customHeight="1" x14ac:dyDescent="0.2">
      <c r="A21" s="80" t="s">
        <v>105</v>
      </c>
      <c r="B21" s="33">
        <v>7941062.0320000006</v>
      </c>
      <c r="C21" s="34">
        <v>6636074.0558399996</v>
      </c>
      <c r="D21" s="33">
        <v>113708.36753</v>
      </c>
      <c r="E21" s="34">
        <f>SUM(C21:D21)</f>
        <v>6749782.42337</v>
      </c>
      <c r="F21" s="34">
        <f>B21-E21</f>
        <v>1191279.6086300006</v>
      </c>
      <c r="G21" s="34">
        <f>B21-C21</f>
        <v>1304987.976160001</v>
      </c>
      <c r="H21" s="35">
        <f>E21/B21*100</f>
        <v>84.998485041049733</v>
      </c>
    </row>
    <row r="22" spans="1:8" s="78" customFormat="1" ht="11.25" customHeight="1" x14ac:dyDescent="0.2">
      <c r="A22" s="82"/>
      <c r="B22" s="37"/>
      <c r="C22" s="37"/>
      <c r="D22" s="37"/>
      <c r="E22" s="37"/>
      <c r="F22" s="37"/>
      <c r="G22" s="37"/>
      <c r="H22" s="31"/>
    </row>
    <row r="23" spans="1:8" s="78" customFormat="1" ht="11.25" customHeight="1" x14ac:dyDescent="0.2">
      <c r="A23" s="80" t="s">
        <v>106</v>
      </c>
      <c r="B23" s="30">
        <f t="shared" ref="B23:G23" si="2">SUM(B24:B31)</f>
        <v>48149906.243660003</v>
      </c>
      <c r="C23" s="30">
        <f t="shared" si="2"/>
        <v>36274770.181390002</v>
      </c>
      <c r="D23" s="30">
        <f t="shared" si="2"/>
        <v>1329411.3117799999</v>
      </c>
      <c r="E23" s="30">
        <f t="shared" si="2"/>
        <v>37604181.493170016</v>
      </c>
      <c r="F23" s="30">
        <f t="shared" si="2"/>
        <v>10545724.750489997</v>
      </c>
      <c r="G23" s="30">
        <f t="shared" si="2"/>
        <v>11875136.062270002</v>
      </c>
      <c r="H23" s="31">
        <f t="shared" ref="H23:H31" si="3">E23/B23*100</f>
        <v>78.098140633703593</v>
      </c>
    </row>
    <row r="24" spans="1:8" s="78" customFormat="1" ht="11.25" customHeight="1" x14ac:dyDescent="0.2">
      <c r="A24" s="82" t="s">
        <v>107</v>
      </c>
      <c r="B24" s="33">
        <v>39297213.693560004</v>
      </c>
      <c r="C24" s="34">
        <v>28647232.582550004</v>
      </c>
      <c r="D24" s="33">
        <v>1178339.27385</v>
      </c>
      <c r="E24" s="34">
        <f t="shared" ref="E24:E31" si="4">SUM(C24:D24)</f>
        <v>29825571.856400006</v>
      </c>
      <c r="F24" s="34">
        <f t="shared" ref="F24:F31" si="5">B24-E24</f>
        <v>9471641.8371599987</v>
      </c>
      <c r="G24" s="34">
        <f t="shared" ref="G24:G31" si="6">B24-C24</f>
        <v>10649981.11101</v>
      </c>
      <c r="H24" s="35">
        <f t="shared" si="3"/>
        <v>75.897421351498508</v>
      </c>
    </row>
    <row r="25" spans="1:8" s="78" customFormat="1" ht="11.25" customHeight="1" x14ac:dyDescent="0.2">
      <c r="A25" s="82" t="s">
        <v>108</v>
      </c>
      <c r="B25" s="33">
        <v>1127874</v>
      </c>
      <c r="C25" s="34">
        <v>1065239.8171300001</v>
      </c>
      <c r="D25" s="33">
        <v>35724.926249999997</v>
      </c>
      <c r="E25" s="34">
        <f t="shared" si="4"/>
        <v>1100964.7433800001</v>
      </c>
      <c r="F25" s="34">
        <f t="shared" si="5"/>
        <v>26909.256619999884</v>
      </c>
      <c r="G25" s="34">
        <f t="shared" si="6"/>
        <v>62634.182869999902</v>
      </c>
      <c r="H25" s="35">
        <f t="shared" si="3"/>
        <v>97.614161101328705</v>
      </c>
    </row>
    <row r="26" spans="1:8" s="78" customFormat="1" ht="11.25" customHeight="1" x14ac:dyDescent="0.2">
      <c r="A26" s="82" t="s">
        <v>109</v>
      </c>
      <c r="B26" s="33">
        <v>5441430.4910999993</v>
      </c>
      <c r="C26" s="34">
        <v>4905891.872419998</v>
      </c>
      <c r="D26" s="33">
        <v>74676.519979999997</v>
      </c>
      <c r="E26" s="34">
        <f t="shared" si="4"/>
        <v>4980568.3923999984</v>
      </c>
      <c r="F26" s="34">
        <f t="shared" si="5"/>
        <v>460862.0987000009</v>
      </c>
      <c r="G26" s="34">
        <f t="shared" si="6"/>
        <v>535538.61868000124</v>
      </c>
      <c r="H26" s="35">
        <f t="shared" si="3"/>
        <v>91.530497367304662</v>
      </c>
    </row>
    <row r="27" spans="1:8" s="78" customFormat="1" ht="11.25" customHeight="1" x14ac:dyDescent="0.2">
      <c r="A27" s="82" t="s">
        <v>110</v>
      </c>
      <c r="B27" s="33">
        <v>685215.28700000013</v>
      </c>
      <c r="C27" s="34">
        <v>370473.41555999999</v>
      </c>
      <c r="D27" s="33">
        <v>509.79950000000002</v>
      </c>
      <c r="E27" s="34">
        <f t="shared" si="4"/>
        <v>370983.21506000002</v>
      </c>
      <c r="F27" s="34">
        <f t="shared" si="5"/>
        <v>314232.07194000011</v>
      </c>
      <c r="G27" s="34">
        <f t="shared" si="6"/>
        <v>314741.87144000013</v>
      </c>
      <c r="H27" s="35">
        <f t="shared" si="3"/>
        <v>54.141117703931194</v>
      </c>
    </row>
    <row r="28" spans="1:8" s="78" customFormat="1" ht="11.25" customHeight="1" x14ac:dyDescent="0.2">
      <c r="A28" s="82" t="s">
        <v>111</v>
      </c>
      <c r="B28" s="33">
        <v>474882.12299999996</v>
      </c>
      <c r="C28" s="34">
        <v>437876.10615999997</v>
      </c>
      <c r="D28" s="33">
        <v>9542.5185600000004</v>
      </c>
      <c r="E28" s="34">
        <f t="shared" si="4"/>
        <v>447418.62471999996</v>
      </c>
      <c r="F28" s="34">
        <f t="shared" si="5"/>
        <v>27463.49828</v>
      </c>
      <c r="G28" s="34">
        <f t="shared" si="6"/>
        <v>37006.016839999997</v>
      </c>
      <c r="H28" s="35">
        <f t="shared" si="3"/>
        <v>94.216775711306369</v>
      </c>
    </row>
    <row r="29" spans="1:8" s="78" customFormat="1" ht="11.25" customHeight="1" x14ac:dyDescent="0.2">
      <c r="A29" s="82" t="s">
        <v>112</v>
      </c>
      <c r="B29" s="33">
        <v>336477.49</v>
      </c>
      <c r="C29" s="34">
        <v>279011.78783999995</v>
      </c>
      <c r="D29" s="33">
        <v>15987.777910000001</v>
      </c>
      <c r="E29" s="34">
        <f t="shared" si="4"/>
        <v>294999.56574999995</v>
      </c>
      <c r="F29" s="34">
        <f t="shared" si="5"/>
        <v>41477.92425000004</v>
      </c>
      <c r="G29" s="34">
        <f t="shared" si="6"/>
        <v>57465.702160000044</v>
      </c>
      <c r="H29" s="35">
        <f t="shared" si="3"/>
        <v>87.672897747186582</v>
      </c>
    </row>
    <row r="30" spans="1:8" s="78" customFormat="1" ht="11.25" customHeight="1" x14ac:dyDescent="0.2">
      <c r="A30" s="82" t="s">
        <v>113</v>
      </c>
      <c r="B30" s="33">
        <v>595617.02099999995</v>
      </c>
      <c r="C30" s="34">
        <v>392809.81699000002</v>
      </c>
      <c r="D30" s="33">
        <v>14414.20183</v>
      </c>
      <c r="E30" s="34">
        <f t="shared" si="4"/>
        <v>407224.01882</v>
      </c>
      <c r="F30" s="34">
        <f t="shared" si="5"/>
        <v>188393.00217999995</v>
      </c>
      <c r="G30" s="34">
        <f t="shared" si="6"/>
        <v>202807.20400999993</v>
      </c>
      <c r="H30" s="35">
        <f t="shared" si="3"/>
        <v>68.370111071758643</v>
      </c>
    </row>
    <row r="31" spans="1:8" s="78" customFormat="1" ht="11.25" customHeight="1" x14ac:dyDescent="0.2">
      <c r="A31" s="82" t="s">
        <v>114</v>
      </c>
      <c r="B31" s="33">
        <v>191196.13799999998</v>
      </c>
      <c r="C31" s="34">
        <v>176234.78274</v>
      </c>
      <c r="D31" s="33">
        <v>216.29390000000001</v>
      </c>
      <c r="E31" s="34">
        <f t="shared" si="4"/>
        <v>176451.07663999998</v>
      </c>
      <c r="F31" s="34">
        <f t="shared" si="5"/>
        <v>14745.061359999992</v>
      </c>
      <c r="G31" s="34">
        <f t="shared" si="6"/>
        <v>14961.355259999982</v>
      </c>
      <c r="H31" s="35">
        <f t="shared" si="3"/>
        <v>92.287992051387562</v>
      </c>
    </row>
    <row r="32" spans="1:8" s="78" customFormat="1" ht="11.25" customHeight="1" x14ac:dyDescent="0.2">
      <c r="A32" s="82"/>
      <c r="B32" s="37"/>
      <c r="C32" s="37"/>
      <c r="D32" s="37"/>
      <c r="E32" s="37"/>
      <c r="F32" s="37"/>
      <c r="G32" s="37"/>
      <c r="H32" s="31"/>
    </row>
    <row r="33" spans="1:8" s="78" customFormat="1" ht="11.25" customHeight="1" x14ac:dyDescent="0.2">
      <c r="A33" s="80" t="s">
        <v>115</v>
      </c>
      <c r="B33" s="39">
        <f t="shared" ref="B33:G33" si="7">+B34+B35</f>
        <v>3264385.3120000004</v>
      </c>
      <c r="C33" s="39">
        <f t="shared" si="7"/>
        <v>2509854.3108500005</v>
      </c>
      <c r="D33" s="39">
        <f t="shared" si="7"/>
        <v>76029.312739999994</v>
      </c>
      <c r="E33" s="39">
        <f t="shared" si="7"/>
        <v>2585883.6235900004</v>
      </c>
      <c r="F33" s="39">
        <f t="shared" si="7"/>
        <v>678501.68840999983</v>
      </c>
      <c r="G33" s="39">
        <f t="shared" si="7"/>
        <v>754531.00114999991</v>
      </c>
      <c r="H33" s="31">
        <f>E33/B33*100</f>
        <v>79.215024466756333</v>
      </c>
    </row>
    <row r="34" spans="1:8" s="78" customFormat="1" ht="11.25" customHeight="1" x14ac:dyDescent="0.2">
      <c r="A34" s="82" t="s">
        <v>116</v>
      </c>
      <c r="B34" s="33">
        <v>3166740.7520000003</v>
      </c>
      <c r="C34" s="34">
        <v>2473768.5531400004</v>
      </c>
      <c r="D34" s="33">
        <v>30144.564099999992</v>
      </c>
      <c r="E34" s="34">
        <f>SUM(C34:D34)</f>
        <v>2503913.1172400005</v>
      </c>
      <c r="F34" s="34">
        <f>B34-E34</f>
        <v>662827.63475999981</v>
      </c>
      <c r="G34" s="34">
        <f>B34-C34</f>
        <v>692972.19885999989</v>
      </c>
      <c r="H34" s="35">
        <f>E34/B34*100</f>
        <v>79.069090693913552</v>
      </c>
    </row>
    <row r="35" spans="1:8" s="78" customFormat="1" ht="11.25" customHeight="1" x14ac:dyDescent="0.2">
      <c r="A35" s="82" t="s">
        <v>117</v>
      </c>
      <c r="B35" s="33">
        <v>97644.56</v>
      </c>
      <c r="C35" s="34">
        <v>36085.757709999998</v>
      </c>
      <c r="D35" s="33">
        <v>45884.748639999998</v>
      </c>
      <c r="E35" s="34">
        <f>SUM(C35:D35)</f>
        <v>81970.506349999996</v>
      </c>
      <c r="F35" s="34">
        <f>B35-E35</f>
        <v>15674.053650000002</v>
      </c>
      <c r="G35" s="34">
        <f>B35-C35</f>
        <v>61558.80229</v>
      </c>
      <c r="H35" s="35">
        <f>E35/B35*100</f>
        <v>83.94784752985727</v>
      </c>
    </row>
    <row r="36" spans="1:8" s="78" customFormat="1" ht="11.25" customHeight="1" x14ac:dyDescent="0.2">
      <c r="A36" s="82"/>
      <c r="B36" s="37"/>
      <c r="C36" s="37"/>
      <c r="D36" s="37"/>
      <c r="E36" s="37"/>
      <c r="F36" s="37"/>
      <c r="G36" s="37"/>
      <c r="H36" s="31"/>
    </row>
    <row r="37" spans="1:8" s="78" customFormat="1" ht="11.25" customHeight="1" x14ac:dyDescent="0.2">
      <c r="A37" s="80" t="s">
        <v>118</v>
      </c>
      <c r="B37" s="39">
        <f t="shared" ref="B37:G37" si="8">SUM(B38:B43)</f>
        <v>479295253.55348998</v>
      </c>
      <c r="C37" s="39">
        <f t="shared" si="8"/>
        <v>417926141.70774996</v>
      </c>
      <c r="D37" s="39">
        <f t="shared" si="8"/>
        <v>3019475.4989100001</v>
      </c>
      <c r="E37" s="39">
        <f t="shared" si="8"/>
        <v>420945617.20665985</v>
      </c>
      <c r="F37" s="39">
        <f t="shared" si="8"/>
        <v>58349636.346830174</v>
      </c>
      <c r="G37" s="39">
        <f t="shared" si="8"/>
        <v>61369111.845740147</v>
      </c>
      <c r="H37" s="31">
        <f t="shared" ref="H37:H43" si="9">E37/B37*100</f>
        <v>87.825951558204153</v>
      </c>
    </row>
    <row r="38" spans="1:8" s="78" customFormat="1" ht="11.25" customHeight="1" x14ac:dyDescent="0.2">
      <c r="A38" s="82" t="s">
        <v>119</v>
      </c>
      <c r="B38" s="33">
        <v>477437478.43549001</v>
      </c>
      <c r="C38" s="34">
        <v>416815081.95464987</v>
      </c>
      <c r="D38" s="33">
        <v>3004373.8735799999</v>
      </c>
      <c r="E38" s="34">
        <f t="shared" ref="E38:E43" si="10">SUM(C38:D38)</f>
        <v>419819455.82822984</v>
      </c>
      <c r="F38" s="34">
        <f t="shared" ref="F38:F43" si="11">B38-E38</f>
        <v>57618022.607260168</v>
      </c>
      <c r="G38" s="34">
        <f t="shared" ref="G38:G43" si="12">B38-C38</f>
        <v>60622396.480840147</v>
      </c>
      <c r="H38" s="35">
        <f t="shared" si="9"/>
        <v>87.931818256901806</v>
      </c>
    </row>
    <row r="39" spans="1:8" s="78" customFormat="1" ht="11.25" customHeight="1" x14ac:dyDescent="0.2">
      <c r="A39" s="84" t="s">
        <v>120</v>
      </c>
      <c r="B39" s="33">
        <v>50867.073000000004</v>
      </c>
      <c r="C39" s="34">
        <v>39333.621579999999</v>
      </c>
      <c r="D39" s="33">
        <v>131.75038000000001</v>
      </c>
      <c r="E39" s="34">
        <f t="shared" si="10"/>
        <v>39465.371959999997</v>
      </c>
      <c r="F39" s="34">
        <f t="shared" si="11"/>
        <v>11401.701040000007</v>
      </c>
      <c r="G39" s="34">
        <f t="shared" si="12"/>
        <v>11533.451420000005</v>
      </c>
      <c r="H39" s="35">
        <f t="shared" si="9"/>
        <v>77.585301517152345</v>
      </c>
    </row>
    <row r="40" spans="1:8" s="78" customFormat="1" ht="11.25" customHeight="1" x14ac:dyDescent="0.2">
      <c r="A40" s="84" t="s">
        <v>121</v>
      </c>
      <c r="B40" s="33">
        <v>15364</v>
      </c>
      <c r="C40" s="34">
        <v>10708.240230000001</v>
      </c>
      <c r="D40" s="33">
        <v>1786.4555600000001</v>
      </c>
      <c r="E40" s="34">
        <f t="shared" si="10"/>
        <v>12494.695790000002</v>
      </c>
      <c r="F40" s="34">
        <f t="shared" si="11"/>
        <v>2869.3042099999984</v>
      </c>
      <c r="G40" s="34">
        <f t="shared" si="12"/>
        <v>4655.7597699999988</v>
      </c>
      <c r="H40" s="35">
        <f t="shared" si="9"/>
        <v>81.324497461598554</v>
      </c>
    </row>
    <row r="41" spans="1:8" s="78" customFormat="1" ht="11.25" customHeight="1" x14ac:dyDescent="0.2">
      <c r="A41" s="82" t="s">
        <v>122</v>
      </c>
      <c r="B41" s="33">
        <v>846190.56500000006</v>
      </c>
      <c r="C41" s="34">
        <v>707340.25871000008</v>
      </c>
      <c r="D41" s="33">
        <v>4006.82944</v>
      </c>
      <c r="E41" s="34">
        <f t="shared" si="10"/>
        <v>711347.08815000008</v>
      </c>
      <c r="F41" s="34">
        <f t="shared" si="11"/>
        <v>134843.47684999998</v>
      </c>
      <c r="G41" s="34">
        <f t="shared" si="12"/>
        <v>138850.30628999998</v>
      </c>
      <c r="H41" s="35">
        <f t="shared" si="9"/>
        <v>84.064644250671833</v>
      </c>
    </row>
    <row r="42" spans="1:8" s="78" customFormat="1" ht="11.25" customHeight="1" x14ac:dyDescent="0.2">
      <c r="A42" s="82" t="s">
        <v>123</v>
      </c>
      <c r="B42" s="33">
        <v>135114.94199999998</v>
      </c>
      <c r="C42" s="34">
        <v>108303.19155</v>
      </c>
      <c r="D42" s="33">
        <v>760.62818000000004</v>
      </c>
      <c r="E42" s="34">
        <f t="shared" si="10"/>
        <v>109063.81973</v>
      </c>
      <c r="F42" s="34">
        <f t="shared" si="11"/>
        <v>26051.122269999978</v>
      </c>
      <c r="G42" s="34">
        <f t="shared" si="12"/>
        <v>26811.750449999978</v>
      </c>
      <c r="H42" s="35">
        <f t="shared" si="9"/>
        <v>80.719288418893015</v>
      </c>
    </row>
    <row r="43" spans="1:8" s="78" customFormat="1" ht="11.25" customHeight="1" x14ac:dyDescent="0.2">
      <c r="A43" s="82" t="s">
        <v>124</v>
      </c>
      <c r="B43" s="33">
        <v>810238.53800000006</v>
      </c>
      <c r="C43" s="34">
        <v>245374.44102999999</v>
      </c>
      <c r="D43" s="33">
        <v>8415.9617699999999</v>
      </c>
      <c r="E43" s="34">
        <f t="shared" si="10"/>
        <v>253790.40279999998</v>
      </c>
      <c r="F43" s="34">
        <f t="shared" si="11"/>
        <v>556448.13520000014</v>
      </c>
      <c r="G43" s="34">
        <f t="shared" si="12"/>
        <v>564864.09697000007</v>
      </c>
      <c r="H43" s="35">
        <f t="shared" si="9"/>
        <v>31.322924163352983</v>
      </c>
    </row>
    <row r="44" spans="1:8" s="78" customFormat="1" ht="11.25" customHeight="1" x14ac:dyDescent="0.2">
      <c r="A44" s="82"/>
      <c r="B44" s="34"/>
      <c r="C44" s="34"/>
      <c r="D44" s="34"/>
      <c r="E44" s="34"/>
      <c r="F44" s="34"/>
      <c r="G44" s="34"/>
      <c r="H44" s="35"/>
    </row>
    <row r="45" spans="1:8" s="78" customFormat="1" ht="11.25" customHeight="1" x14ac:dyDescent="0.2">
      <c r="A45" s="80" t="s">
        <v>125</v>
      </c>
      <c r="B45" s="33">
        <v>64616121.438790008</v>
      </c>
      <c r="C45" s="34">
        <v>55674079.616510004</v>
      </c>
      <c r="D45" s="33">
        <v>473954.91085999995</v>
      </c>
      <c r="E45" s="34">
        <f>SUM(C45:D45)</f>
        <v>56148034.527370006</v>
      </c>
      <c r="F45" s="34">
        <f>B45-E45</f>
        <v>8468086.9114200026</v>
      </c>
      <c r="G45" s="34">
        <f>B45-C45</f>
        <v>8942041.8222800046</v>
      </c>
      <c r="H45" s="35">
        <f>E45/B45*100</f>
        <v>86.894776840727417</v>
      </c>
    </row>
    <row r="46" spans="1:8" s="78" customFormat="1" ht="11.25" customHeight="1" x14ac:dyDescent="0.2">
      <c r="A46" s="85"/>
      <c r="B46" s="37"/>
      <c r="C46" s="37"/>
      <c r="D46" s="37"/>
      <c r="E46" s="37"/>
      <c r="F46" s="37"/>
      <c r="G46" s="37"/>
      <c r="H46" s="31"/>
    </row>
    <row r="47" spans="1:8" s="78" customFormat="1" ht="11.25" customHeight="1" x14ac:dyDescent="0.2">
      <c r="A47" s="80" t="s">
        <v>126</v>
      </c>
      <c r="B47" s="33">
        <v>2268372.2150000003</v>
      </c>
      <c r="C47" s="34">
        <v>1474389.26214</v>
      </c>
      <c r="D47" s="33">
        <v>15435.3604</v>
      </c>
      <c r="E47" s="34">
        <f>SUM(C47:D47)</f>
        <v>1489824.6225399999</v>
      </c>
      <c r="F47" s="34">
        <f>B47-E47</f>
        <v>778547.59246000042</v>
      </c>
      <c r="G47" s="34">
        <f>B47-C47</f>
        <v>793982.95286000031</v>
      </c>
      <c r="H47" s="35">
        <f>E47/B47*100</f>
        <v>65.678137507075746</v>
      </c>
    </row>
    <row r="48" spans="1:8" s="78" customFormat="1" ht="11.25" customHeight="1" x14ac:dyDescent="0.2">
      <c r="A48" s="82"/>
      <c r="B48" s="37"/>
      <c r="C48" s="37"/>
      <c r="D48" s="37"/>
      <c r="E48" s="37"/>
      <c r="F48" s="37"/>
      <c r="G48" s="37"/>
      <c r="H48" s="31"/>
    </row>
    <row r="49" spans="1:8" s="78" customFormat="1" ht="11.25" customHeight="1" x14ac:dyDescent="0.2">
      <c r="A49" s="80" t="s">
        <v>127</v>
      </c>
      <c r="B49" s="39">
        <f t="shared" ref="B49:G49" si="13">SUM(B50:B55)</f>
        <v>23386922.338000003</v>
      </c>
      <c r="C49" s="39">
        <f t="shared" si="13"/>
        <v>20078794.918629996</v>
      </c>
      <c r="D49" s="39">
        <f t="shared" si="13"/>
        <v>328882.95941999997</v>
      </c>
      <c r="E49" s="39">
        <f t="shared" si="13"/>
        <v>20407677.878049996</v>
      </c>
      <c r="F49" s="39">
        <f t="shared" si="13"/>
        <v>2979244.4599500019</v>
      </c>
      <c r="G49" s="39">
        <f t="shared" si="13"/>
        <v>3308127.4193700016</v>
      </c>
      <c r="H49" s="31">
        <f t="shared" ref="H49:H55" si="14">E49/B49*100</f>
        <v>87.261066604265352</v>
      </c>
    </row>
    <row r="50" spans="1:8" s="78" customFormat="1" ht="11.25" customHeight="1" x14ac:dyDescent="0.2">
      <c r="A50" s="82" t="s">
        <v>107</v>
      </c>
      <c r="B50" s="33">
        <v>17556552.361000001</v>
      </c>
      <c r="C50" s="34">
        <v>15181482.806299999</v>
      </c>
      <c r="D50" s="33">
        <v>251732.01446999999</v>
      </c>
      <c r="E50" s="34">
        <f t="shared" ref="E50:E55" si="15">SUM(C50:D50)</f>
        <v>15433214.820769999</v>
      </c>
      <c r="F50" s="34">
        <f t="shared" ref="F50:F55" si="16">B50-E50</f>
        <v>2123337.5402300023</v>
      </c>
      <c r="G50" s="34">
        <f t="shared" ref="G50:G55" si="17">B50-C50</f>
        <v>2375069.5547000021</v>
      </c>
      <c r="H50" s="35">
        <f t="shared" si="14"/>
        <v>87.905726041368069</v>
      </c>
    </row>
    <row r="51" spans="1:8" s="78" customFormat="1" ht="11.25" customHeight="1" x14ac:dyDescent="0.2">
      <c r="A51" s="82" t="s">
        <v>128</v>
      </c>
      <c r="B51" s="33">
        <v>2645744.4359999998</v>
      </c>
      <c r="C51" s="34">
        <v>2219769.10647</v>
      </c>
      <c r="D51" s="33">
        <v>44459.300880000003</v>
      </c>
      <c r="E51" s="34">
        <f t="shared" si="15"/>
        <v>2264228.40735</v>
      </c>
      <c r="F51" s="34">
        <f t="shared" si="16"/>
        <v>381516.02864999976</v>
      </c>
      <c r="G51" s="34">
        <f t="shared" si="17"/>
        <v>425975.32952999976</v>
      </c>
      <c r="H51" s="35">
        <f t="shared" si="14"/>
        <v>85.58001205789931</v>
      </c>
    </row>
    <row r="52" spans="1:8" s="78" customFormat="1" ht="11.25" customHeight="1" x14ac:dyDescent="0.2">
      <c r="A52" s="82" t="s">
        <v>129</v>
      </c>
      <c r="B52" s="33">
        <v>1231667.3529999999</v>
      </c>
      <c r="C52" s="34">
        <v>995600.53396999987</v>
      </c>
      <c r="D52" s="33">
        <v>28689.752649999995</v>
      </c>
      <c r="E52" s="34">
        <f t="shared" si="15"/>
        <v>1024290.2866199999</v>
      </c>
      <c r="F52" s="34">
        <f t="shared" si="16"/>
        <v>207377.06637999997</v>
      </c>
      <c r="G52" s="34">
        <f t="shared" si="17"/>
        <v>236066.81903000001</v>
      </c>
      <c r="H52" s="35">
        <f t="shared" si="14"/>
        <v>83.162899797994399</v>
      </c>
    </row>
    <row r="53" spans="1:8" s="78" customFormat="1" ht="11.25" customHeight="1" x14ac:dyDescent="0.2">
      <c r="A53" s="82" t="s">
        <v>130</v>
      </c>
      <c r="B53" s="33">
        <v>1677462.794</v>
      </c>
      <c r="C53" s="34">
        <v>1452678.0750799999</v>
      </c>
      <c r="D53" s="33">
        <v>1306.8229099999999</v>
      </c>
      <c r="E53" s="34">
        <f t="shared" si="15"/>
        <v>1453984.89799</v>
      </c>
      <c r="F53" s="34">
        <f t="shared" si="16"/>
        <v>223477.89601000003</v>
      </c>
      <c r="G53" s="34">
        <f t="shared" si="17"/>
        <v>224784.71892000013</v>
      </c>
      <c r="H53" s="35">
        <f t="shared" si="14"/>
        <v>86.677624278205002</v>
      </c>
    </row>
    <row r="54" spans="1:8" s="78" customFormat="1" ht="11.25" customHeight="1" x14ac:dyDescent="0.2">
      <c r="A54" s="82" t="s">
        <v>131</v>
      </c>
      <c r="B54" s="33">
        <v>163019.655</v>
      </c>
      <c r="C54" s="34">
        <v>127363.64876000001</v>
      </c>
      <c r="D54" s="33">
        <v>528.68295999999998</v>
      </c>
      <c r="E54" s="34">
        <f t="shared" si="15"/>
        <v>127892.33172000002</v>
      </c>
      <c r="F54" s="34">
        <f t="shared" si="16"/>
        <v>35127.323279999982</v>
      </c>
      <c r="G54" s="34">
        <f t="shared" si="17"/>
        <v>35656.006239999988</v>
      </c>
      <c r="H54" s="35">
        <f t="shared" si="14"/>
        <v>78.452093227654061</v>
      </c>
    </row>
    <row r="55" spans="1:8" s="78" customFormat="1" ht="11.25" customHeight="1" x14ac:dyDescent="0.2">
      <c r="A55" s="82" t="s">
        <v>132</v>
      </c>
      <c r="B55" s="33">
        <v>112475.739</v>
      </c>
      <c r="C55" s="34">
        <v>101900.74804999999</v>
      </c>
      <c r="D55" s="33">
        <v>2166.38555</v>
      </c>
      <c r="E55" s="34">
        <f t="shared" si="15"/>
        <v>104067.1336</v>
      </c>
      <c r="F55" s="34">
        <f t="shared" si="16"/>
        <v>8408.6054000000004</v>
      </c>
      <c r="G55" s="34">
        <f t="shared" si="17"/>
        <v>10574.990950000007</v>
      </c>
      <c r="H55" s="35">
        <f t="shared" si="14"/>
        <v>92.524071880070068</v>
      </c>
    </row>
    <row r="56" spans="1:8" s="78" customFormat="1" ht="11.25" customHeight="1" x14ac:dyDescent="0.2">
      <c r="A56" s="82"/>
      <c r="B56" s="37"/>
      <c r="C56" s="37"/>
      <c r="D56" s="37"/>
      <c r="E56" s="37"/>
      <c r="F56" s="37"/>
      <c r="G56" s="37"/>
      <c r="H56" s="31"/>
    </row>
    <row r="57" spans="1:8" s="78" customFormat="1" ht="11.25" customHeight="1" x14ac:dyDescent="0.2">
      <c r="A57" s="80" t="s">
        <v>133</v>
      </c>
      <c r="B57" s="40">
        <f t="shared" ref="B57:G57" si="18">SUM(B58:B67)</f>
        <v>22570474.578310024</v>
      </c>
      <c r="C57" s="40">
        <f t="shared" si="18"/>
        <v>15489500.343950106</v>
      </c>
      <c r="D57" s="40">
        <f t="shared" si="18"/>
        <v>2271588.0534500005</v>
      </c>
      <c r="E57" s="40">
        <f t="shared" si="18"/>
        <v>17761088.397400104</v>
      </c>
      <c r="F57" s="40">
        <f t="shared" si="18"/>
        <v>4809386.1809099242</v>
      </c>
      <c r="G57" s="40">
        <f t="shared" si="18"/>
        <v>7080974.2343599265</v>
      </c>
      <c r="H57" s="31">
        <f t="shared" ref="H57:H67" si="19">E57/B57*100</f>
        <v>78.691692262724118</v>
      </c>
    </row>
    <row r="58" spans="1:8" s="78" customFormat="1" ht="11.25" customHeight="1" x14ac:dyDescent="0.2">
      <c r="A58" s="82" t="s">
        <v>134</v>
      </c>
      <c r="B58" s="33">
        <v>1620310.3955300327</v>
      </c>
      <c r="C58" s="34">
        <v>1140400.8165201044</v>
      </c>
      <c r="D58" s="33">
        <v>15541.581849999939</v>
      </c>
      <c r="E58" s="34">
        <f t="shared" ref="E58:E67" si="20">SUM(C58:D58)</f>
        <v>1155942.3983701044</v>
      </c>
      <c r="F58" s="34">
        <f t="shared" ref="F58:F67" si="21">B58-E58</f>
        <v>464367.99715992832</v>
      </c>
      <c r="G58" s="34">
        <f t="shared" ref="G58:G67" si="22">B58-C58</f>
        <v>479909.57900992827</v>
      </c>
      <c r="H58" s="35">
        <f t="shared" si="19"/>
        <v>71.340799982461064</v>
      </c>
    </row>
    <row r="59" spans="1:8" s="78" customFormat="1" ht="11.25" customHeight="1" x14ac:dyDescent="0.2">
      <c r="A59" s="82" t="s">
        <v>135</v>
      </c>
      <c r="B59" s="33">
        <v>7762436.5761200003</v>
      </c>
      <c r="C59" s="34">
        <v>3513965.7324800007</v>
      </c>
      <c r="D59" s="33">
        <v>1994127.6590400003</v>
      </c>
      <c r="E59" s="34">
        <f t="shared" si="20"/>
        <v>5508093.391520001</v>
      </c>
      <c r="F59" s="34">
        <f t="shared" si="21"/>
        <v>2254343.1845999993</v>
      </c>
      <c r="G59" s="34">
        <f t="shared" si="22"/>
        <v>4248470.8436399996</v>
      </c>
      <c r="H59" s="35">
        <f t="shared" si="19"/>
        <v>70.958304618743611</v>
      </c>
    </row>
    <row r="60" spans="1:8" s="78" customFormat="1" ht="11.25" customHeight="1" x14ac:dyDescent="0.2">
      <c r="A60" s="82" t="s">
        <v>136</v>
      </c>
      <c r="B60" s="33">
        <v>9912233.6338499971</v>
      </c>
      <c r="C60" s="34">
        <v>8395790.3524599988</v>
      </c>
      <c r="D60" s="33">
        <v>153679.13452999998</v>
      </c>
      <c r="E60" s="34">
        <f t="shared" si="20"/>
        <v>8549469.4869899992</v>
      </c>
      <c r="F60" s="34">
        <f t="shared" si="21"/>
        <v>1362764.1468599979</v>
      </c>
      <c r="G60" s="34">
        <f t="shared" si="22"/>
        <v>1516443.2813899983</v>
      </c>
      <c r="H60" s="35">
        <f t="shared" si="19"/>
        <v>86.251694651282264</v>
      </c>
    </row>
    <row r="61" spans="1:8" s="78" customFormat="1" ht="11.25" customHeight="1" x14ac:dyDescent="0.2">
      <c r="A61" s="82" t="s">
        <v>137</v>
      </c>
      <c r="B61" s="33">
        <v>303725.22399999999</v>
      </c>
      <c r="C61" s="34">
        <v>250582.74296</v>
      </c>
      <c r="D61" s="33">
        <v>2520.9304800000004</v>
      </c>
      <c r="E61" s="34">
        <f t="shared" si="20"/>
        <v>253103.67344000001</v>
      </c>
      <c r="F61" s="34">
        <f t="shared" si="21"/>
        <v>50621.550559999974</v>
      </c>
      <c r="G61" s="34">
        <f t="shared" si="22"/>
        <v>53142.481039999984</v>
      </c>
      <c r="H61" s="35">
        <f t="shared" si="19"/>
        <v>83.333109481878282</v>
      </c>
    </row>
    <row r="62" spans="1:8" s="78" customFormat="1" ht="11.25" customHeight="1" x14ac:dyDescent="0.2">
      <c r="A62" s="82" t="s">
        <v>138</v>
      </c>
      <c r="B62" s="33">
        <v>1810903.3128099998</v>
      </c>
      <c r="C62" s="34">
        <v>1257699.91967</v>
      </c>
      <c r="D62" s="33">
        <v>92199.740549999988</v>
      </c>
      <c r="E62" s="34">
        <f t="shared" si="20"/>
        <v>1349899.66022</v>
      </c>
      <c r="F62" s="34">
        <f t="shared" si="21"/>
        <v>461003.65258999984</v>
      </c>
      <c r="G62" s="34">
        <f t="shared" si="22"/>
        <v>553203.39313999983</v>
      </c>
      <c r="H62" s="35">
        <f t="shared" si="19"/>
        <v>74.54288976507226</v>
      </c>
    </row>
    <row r="63" spans="1:8" s="78" customFormat="1" ht="11.25" customHeight="1" x14ac:dyDescent="0.2">
      <c r="A63" s="82" t="s">
        <v>139</v>
      </c>
      <c r="B63" s="33">
        <v>19450.662</v>
      </c>
      <c r="C63" s="34">
        <v>14541.274310000001</v>
      </c>
      <c r="D63" s="33">
        <v>217.27552</v>
      </c>
      <c r="E63" s="34">
        <f t="shared" si="20"/>
        <v>14758.54983</v>
      </c>
      <c r="F63" s="34">
        <f t="shared" si="21"/>
        <v>4692.1121700000003</v>
      </c>
      <c r="G63" s="34">
        <f t="shared" si="22"/>
        <v>4909.3876899999996</v>
      </c>
      <c r="H63" s="35">
        <f t="shared" si="19"/>
        <v>75.876851029543374</v>
      </c>
    </row>
    <row r="64" spans="1:8" s="78" customFormat="1" ht="11.25" customHeight="1" x14ac:dyDescent="0.2">
      <c r="A64" s="82" t="s">
        <v>140</v>
      </c>
      <c r="B64" s="33">
        <v>376471.19400000002</v>
      </c>
      <c r="C64" s="34">
        <v>300754.75611000002</v>
      </c>
      <c r="D64" s="33">
        <v>7313.7842500000006</v>
      </c>
      <c r="E64" s="34">
        <f t="shared" si="20"/>
        <v>308068.54036000004</v>
      </c>
      <c r="F64" s="34">
        <f t="shared" si="21"/>
        <v>68402.653639999975</v>
      </c>
      <c r="G64" s="34">
        <f t="shared" si="22"/>
        <v>75716.437890000001</v>
      </c>
      <c r="H64" s="35">
        <f t="shared" si="19"/>
        <v>81.830574362616446</v>
      </c>
    </row>
    <row r="65" spans="1:8" s="78" customFormat="1" ht="11.25" customHeight="1" x14ac:dyDescent="0.2">
      <c r="A65" s="82" t="s">
        <v>141</v>
      </c>
      <c r="B65" s="33">
        <v>63258.745999999999</v>
      </c>
      <c r="C65" s="34">
        <v>54455.380090000006</v>
      </c>
      <c r="D65" s="33">
        <v>1180.9610500000001</v>
      </c>
      <c r="E65" s="34">
        <f t="shared" si="20"/>
        <v>55636.341140000004</v>
      </c>
      <c r="F65" s="34">
        <f t="shared" si="21"/>
        <v>7622.4048599999951</v>
      </c>
      <c r="G65" s="34">
        <f t="shared" si="22"/>
        <v>8803.3659099999932</v>
      </c>
      <c r="H65" s="35">
        <f t="shared" si="19"/>
        <v>87.950433193854337</v>
      </c>
    </row>
    <row r="66" spans="1:8" s="78" customFormat="1" ht="11.25" customHeight="1" x14ac:dyDescent="0.2">
      <c r="A66" s="84" t="s">
        <v>142</v>
      </c>
      <c r="B66" s="33">
        <v>73327.706000000006</v>
      </c>
      <c r="C66" s="34">
        <v>57476.583279999999</v>
      </c>
      <c r="D66" s="33">
        <v>1547.41993</v>
      </c>
      <c r="E66" s="34">
        <f t="shared" si="20"/>
        <v>59024.003209999995</v>
      </c>
      <c r="F66" s="34">
        <f t="shared" si="21"/>
        <v>14303.70279000001</v>
      </c>
      <c r="G66" s="34">
        <f t="shared" si="22"/>
        <v>15851.122720000007</v>
      </c>
      <c r="H66" s="35">
        <f t="shared" si="19"/>
        <v>80.493453879492677</v>
      </c>
    </row>
    <row r="67" spans="1:8" s="78" customFormat="1" ht="11.25" customHeight="1" x14ac:dyDescent="0.2">
      <c r="A67" s="82" t="s">
        <v>143</v>
      </c>
      <c r="B67" s="33">
        <v>628357.12800000003</v>
      </c>
      <c r="C67" s="34">
        <v>503832.78606999997</v>
      </c>
      <c r="D67" s="33">
        <v>3259.5662499999999</v>
      </c>
      <c r="E67" s="34">
        <f t="shared" si="20"/>
        <v>507092.35231999995</v>
      </c>
      <c r="F67" s="34">
        <f t="shared" si="21"/>
        <v>121264.77568000008</v>
      </c>
      <c r="G67" s="34">
        <f t="shared" si="22"/>
        <v>124524.34193000005</v>
      </c>
      <c r="H67" s="35">
        <f t="shared" si="19"/>
        <v>80.701297036929603</v>
      </c>
    </row>
    <row r="68" spans="1:8" s="78" customFormat="1" ht="11.25" customHeight="1" x14ac:dyDescent="0.2">
      <c r="A68" s="82"/>
      <c r="B68" s="37"/>
      <c r="C68" s="37"/>
      <c r="D68" s="37"/>
      <c r="E68" s="37"/>
      <c r="F68" s="37"/>
      <c r="G68" s="37"/>
      <c r="H68" s="31"/>
    </row>
    <row r="69" spans="1:8" s="78" customFormat="1" ht="11.25" customHeight="1" x14ac:dyDescent="0.2">
      <c r="A69" s="80" t="s">
        <v>144</v>
      </c>
      <c r="B69" s="39">
        <f t="shared" ref="B69:G69" si="23">SUM(B70:B73)</f>
        <v>15706175.67</v>
      </c>
      <c r="C69" s="39">
        <f t="shared" si="23"/>
        <v>12253689.601200001</v>
      </c>
      <c r="D69" s="39">
        <f t="shared" si="23"/>
        <v>299988.96575000009</v>
      </c>
      <c r="E69" s="39">
        <f t="shared" si="23"/>
        <v>12553678.566949999</v>
      </c>
      <c r="F69" s="39">
        <f t="shared" si="23"/>
        <v>3152497.1030499991</v>
      </c>
      <c r="G69" s="39">
        <f t="shared" si="23"/>
        <v>3452486.0687999986</v>
      </c>
      <c r="H69" s="31">
        <f>E69/B69*100</f>
        <v>79.928295918200433</v>
      </c>
    </row>
    <row r="70" spans="1:8" s="78" customFormat="1" ht="11.25" customHeight="1" x14ac:dyDescent="0.2">
      <c r="A70" s="82" t="s">
        <v>107</v>
      </c>
      <c r="B70" s="33">
        <v>15595685.607999999</v>
      </c>
      <c r="C70" s="34">
        <v>12163851.89412</v>
      </c>
      <c r="D70" s="33">
        <v>298985.31332000007</v>
      </c>
      <c r="E70" s="34">
        <f>SUM(C70:D70)</f>
        <v>12462837.20744</v>
      </c>
      <c r="F70" s="34">
        <f>B70-E70</f>
        <v>3132848.400559999</v>
      </c>
      <c r="G70" s="34">
        <f>B70-C70</f>
        <v>3431833.7138799988</v>
      </c>
      <c r="H70" s="35">
        <f>E70/B70*100</f>
        <v>79.912082871477182</v>
      </c>
    </row>
    <row r="71" spans="1:8" s="78" customFormat="1" ht="11.25" customHeight="1" x14ac:dyDescent="0.2">
      <c r="A71" s="82" t="s">
        <v>145</v>
      </c>
      <c r="B71" s="33">
        <v>84655.765999999989</v>
      </c>
      <c r="C71" s="34">
        <v>69628.782320000013</v>
      </c>
      <c r="D71" s="33">
        <v>773.00626999999997</v>
      </c>
      <c r="E71" s="34">
        <f>SUM(C71:D71)</f>
        <v>70401.788590000011</v>
      </c>
      <c r="F71" s="34">
        <f>B71-E71</f>
        <v>14253.977409999978</v>
      </c>
      <c r="G71" s="34">
        <f>B71-C71</f>
        <v>15026.983679999976</v>
      </c>
      <c r="H71" s="35">
        <f>E71/B71*100</f>
        <v>83.162425805703549</v>
      </c>
    </row>
    <row r="72" spans="1:8" s="78" customFormat="1" ht="11.25" customHeight="1" x14ac:dyDescent="0.2">
      <c r="A72" s="82" t="s">
        <v>146</v>
      </c>
      <c r="B72" s="33">
        <v>5093.2429999999995</v>
      </c>
      <c r="C72" s="34">
        <v>4917.0629900000004</v>
      </c>
      <c r="D72" s="33">
        <v>53.579830000000001</v>
      </c>
      <c r="E72" s="34">
        <f>SUM(C72:D72)</f>
        <v>4970.64282</v>
      </c>
      <c r="F72" s="34">
        <f>B72-E72</f>
        <v>122.60017999999945</v>
      </c>
      <c r="G72" s="34">
        <f>B72-C72</f>
        <v>176.18000999999913</v>
      </c>
      <c r="H72" s="35">
        <f>E72/B72*100</f>
        <v>97.592885711520154</v>
      </c>
    </row>
    <row r="73" spans="1:8" s="78" customFormat="1" ht="11.25" customHeight="1" x14ac:dyDescent="0.2">
      <c r="A73" s="82" t="s">
        <v>147</v>
      </c>
      <c r="B73" s="33">
        <v>20741.053</v>
      </c>
      <c r="C73" s="34">
        <v>15291.86177</v>
      </c>
      <c r="D73" s="33">
        <v>177.06632999999999</v>
      </c>
      <c r="E73" s="34">
        <f>SUM(C73:D73)</f>
        <v>15468.928099999999</v>
      </c>
      <c r="F73" s="34">
        <f>B73-E73</f>
        <v>5272.1249000000007</v>
      </c>
      <c r="G73" s="34">
        <f>B73-C73</f>
        <v>5449.1912300000004</v>
      </c>
      <c r="H73" s="35">
        <f>E73/B73*100</f>
        <v>74.581209063975678</v>
      </c>
    </row>
    <row r="74" spans="1:8" s="78" customFormat="1" ht="11.25" customHeight="1" x14ac:dyDescent="0.2">
      <c r="A74" s="82"/>
      <c r="B74" s="37"/>
      <c r="C74" s="37"/>
      <c r="D74" s="37"/>
      <c r="E74" s="37"/>
      <c r="F74" s="37"/>
      <c r="G74" s="37"/>
      <c r="H74" s="31"/>
    </row>
    <row r="75" spans="1:8" s="78" customFormat="1" ht="11.25" customHeight="1" x14ac:dyDescent="0.2">
      <c r="A75" s="80" t="s">
        <v>148</v>
      </c>
      <c r="B75" s="39">
        <f t="shared" ref="B75:G75" si="24">SUM(B76:B78)</f>
        <v>94796911.116310045</v>
      </c>
      <c r="C75" s="39">
        <f t="shared" si="24"/>
        <v>72721048.103119984</v>
      </c>
      <c r="D75" s="39">
        <f t="shared" si="24"/>
        <v>1424399.0624200001</v>
      </c>
      <c r="E75" s="39">
        <f t="shared" si="24"/>
        <v>74145447.16553998</v>
      </c>
      <c r="F75" s="39">
        <f t="shared" si="24"/>
        <v>20651463.95077005</v>
      </c>
      <c r="G75" s="39">
        <f t="shared" si="24"/>
        <v>22075863.01319005</v>
      </c>
      <c r="H75" s="31">
        <f>E75/B75*100</f>
        <v>78.215045503505948</v>
      </c>
    </row>
    <row r="76" spans="1:8" s="78" customFormat="1" ht="11.25" customHeight="1" x14ac:dyDescent="0.2">
      <c r="A76" s="82" t="s">
        <v>149</v>
      </c>
      <c r="B76" s="33">
        <v>93433155.156310037</v>
      </c>
      <c r="C76" s="34">
        <v>71695830.614609987</v>
      </c>
      <c r="D76" s="33">
        <v>1395221.44842</v>
      </c>
      <c r="E76" s="34">
        <f>SUM(C76:D76)</f>
        <v>73091052.06302999</v>
      </c>
      <c r="F76" s="34">
        <f>B76-E76</f>
        <v>20342103.093280047</v>
      </c>
      <c r="G76" s="34">
        <f>B76-C76</f>
        <v>21737324.54170005</v>
      </c>
      <c r="H76" s="35">
        <f>E76/B76*100</f>
        <v>78.228174935066136</v>
      </c>
    </row>
    <row r="77" spans="1:8" s="78" customFormat="1" ht="11.25" customHeight="1" x14ac:dyDescent="0.2">
      <c r="A77" s="82" t="s">
        <v>150</v>
      </c>
      <c r="B77" s="33">
        <v>521417.516</v>
      </c>
      <c r="C77" s="34">
        <v>424219.23753000004</v>
      </c>
      <c r="D77" s="33">
        <v>6562.0379000000003</v>
      </c>
      <c r="E77" s="34">
        <f>SUM(C77:D77)</f>
        <v>430781.27543000004</v>
      </c>
      <c r="F77" s="34">
        <f>B77-E77</f>
        <v>90636.240569999965</v>
      </c>
      <c r="G77" s="34">
        <f>B77-C77</f>
        <v>97198.278469999961</v>
      </c>
      <c r="H77" s="35">
        <f>E77/B77*100</f>
        <v>82.61733873742746</v>
      </c>
    </row>
    <row r="78" spans="1:8" s="78" customFormat="1" ht="11.25" customHeight="1" x14ac:dyDescent="0.2">
      <c r="A78" s="82" t="s">
        <v>151</v>
      </c>
      <c r="B78" s="33">
        <v>842338.44400000002</v>
      </c>
      <c r="C78" s="34">
        <v>600998.25098000001</v>
      </c>
      <c r="D78" s="33">
        <v>22615.576100000002</v>
      </c>
      <c r="E78" s="34">
        <f>SUM(C78:D78)</f>
        <v>623613.82707999996</v>
      </c>
      <c r="F78" s="34">
        <f>B78-E78</f>
        <v>218724.61692000006</v>
      </c>
      <c r="G78" s="34">
        <f>B78-C78</f>
        <v>241340.19302000001</v>
      </c>
      <c r="H78" s="35">
        <f>E78/B78*100</f>
        <v>74.033641883736692</v>
      </c>
    </row>
    <row r="79" spans="1:8" s="78" customFormat="1" ht="11.25" customHeight="1" x14ac:dyDescent="0.2">
      <c r="A79" s="82"/>
      <c r="B79" s="37"/>
      <c r="C79" s="37"/>
      <c r="D79" s="37"/>
      <c r="E79" s="37"/>
      <c r="F79" s="37"/>
      <c r="G79" s="37"/>
      <c r="H79" s="31"/>
    </row>
    <row r="80" spans="1:8" s="78" customFormat="1" ht="11.25" customHeight="1" x14ac:dyDescent="0.2">
      <c r="A80" s="80" t="s">
        <v>152</v>
      </c>
      <c r="B80" s="39">
        <f t="shared" ref="B80:G80" si="25">SUM(B81:B84)</f>
        <v>6492434.8250000002</v>
      </c>
      <c r="C80" s="39">
        <f t="shared" si="25"/>
        <v>5274392.9550199993</v>
      </c>
      <c r="D80" s="39">
        <f t="shared" si="25"/>
        <v>19824.984400000001</v>
      </c>
      <c r="E80" s="39">
        <f t="shared" si="25"/>
        <v>5294217.9394199997</v>
      </c>
      <c r="F80" s="39">
        <f t="shared" si="25"/>
        <v>1198216.8855800005</v>
      </c>
      <c r="G80" s="39">
        <f t="shared" si="25"/>
        <v>1218041.8699800007</v>
      </c>
      <c r="H80" s="31">
        <f>E80/B80*100</f>
        <v>81.544414108461993</v>
      </c>
    </row>
    <row r="81" spans="1:8" s="78" customFormat="1" ht="11.25" customHeight="1" x14ac:dyDescent="0.2">
      <c r="A81" s="82" t="s">
        <v>119</v>
      </c>
      <c r="B81" s="33">
        <v>5737309.165</v>
      </c>
      <c r="C81" s="34">
        <v>4795169.1852699993</v>
      </c>
      <c r="D81" s="33">
        <v>9472.6881900000008</v>
      </c>
      <c r="E81" s="34">
        <f>SUM(C81:D81)</f>
        <v>4804641.8734599994</v>
      </c>
      <c r="F81" s="34">
        <f>B81-E81</f>
        <v>932667.29154000059</v>
      </c>
      <c r="G81" s="34">
        <f>B81-C81</f>
        <v>942139.97973000072</v>
      </c>
      <c r="H81" s="35">
        <f>E81/B81*100</f>
        <v>83.74382023493412</v>
      </c>
    </row>
    <row r="82" spans="1:8" s="78" customFormat="1" ht="11.25" customHeight="1" x14ac:dyDescent="0.2">
      <c r="A82" s="82" t="s">
        <v>153</v>
      </c>
      <c r="B82" s="33">
        <v>0</v>
      </c>
      <c r="C82" s="34">
        <v>0</v>
      </c>
      <c r="D82" s="33">
        <v>0</v>
      </c>
      <c r="E82" s="34">
        <f>SUM(C82:D82)</f>
        <v>0</v>
      </c>
      <c r="F82" s="34">
        <f>B82-E82</f>
        <v>0</v>
      </c>
      <c r="G82" s="34">
        <f>B82-C82</f>
        <v>0</v>
      </c>
      <c r="H82" s="35"/>
    </row>
    <row r="83" spans="1:8" s="78" customFormat="1" ht="11.25" customHeight="1" x14ac:dyDescent="0.2">
      <c r="A83" s="82" t="s">
        <v>154</v>
      </c>
      <c r="B83" s="33">
        <v>222678.016</v>
      </c>
      <c r="C83" s="34">
        <v>149557.56615999999</v>
      </c>
      <c r="D83" s="33">
        <v>7658.6421700000001</v>
      </c>
      <c r="E83" s="34">
        <f>SUM(C83:D83)</f>
        <v>157216.20832999999</v>
      </c>
      <c r="F83" s="34">
        <f>B83-E83</f>
        <v>65461.807670000009</v>
      </c>
      <c r="G83" s="34">
        <f>B83-C83</f>
        <v>73120.449840000016</v>
      </c>
      <c r="H83" s="35">
        <f>E83/B83*100</f>
        <v>70.602482972544536</v>
      </c>
    </row>
    <row r="84" spans="1:8" s="78" customFormat="1" ht="11.25" customHeight="1" x14ac:dyDescent="0.2">
      <c r="A84" s="82" t="s">
        <v>155</v>
      </c>
      <c r="B84" s="33">
        <v>532447.64399999997</v>
      </c>
      <c r="C84" s="34">
        <v>329666.20359000005</v>
      </c>
      <c r="D84" s="33">
        <v>2693.6540399999999</v>
      </c>
      <c r="E84" s="34">
        <f>SUM(C84:D84)</f>
        <v>332359.85763000004</v>
      </c>
      <c r="F84" s="34">
        <f>B84-E84</f>
        <v>200087.78636999993</v>
      </c>
      <c r="G84" s="34">
        <f>B84-C84</f>
        <v>202781.44040999992</v>
      </c>
      <c r="H84" s="35">
        <f>E84/B84*100</f>
        <v>62.421134054262076</v>
      </c>
    </row>
    <row r="85" spans="1:8" s="78" customFormat="1" ht="11.25" customHeight="1" x14ac:dyDescent="0.2">
      <c r="A85" s="41"/>
      <c r="B85" s="33"/>
      <c r="C85" s="34"/>
      <c r="D85" s="33"/>
      <c r="E85" s="34"/>
      <c r="F85" s="34"/>
      <c r="G85" s="34"/>
      <c r="H85" s="35"/>
    </row>
    <row r="86" spans="1:8" s="78" customFormat="1" ht="11.25" customHeight="1" x14ac:dyDescent="0.2">
      <c r="A86" s="80" t="s">
        <v>156</v>
      </c>
      <c r="B86" s="39">
        <f t="shared" ref="B86:G86" si="26">SUM(B87:B93)</f>
        <v>240326107.26294997</v>
      </c>
      <c r="C86" s="39">
        <f t="shared" si="26"/>
        <v>209744839.05695999</v>
      </c>
      <c r="D86" s="39">
        <f t="shared" si="26"/>
        <v>1304138.5190199998</v>
      </c>
      <c r="E86" s="39">
        <f t="shared" si="26"/>
        <v>211048977.57598001</v>
      </c>
      <c r="F86" s="39">
        <f t="shared" si="26"/>
        <v>29277129.686969992</v>
      </c>
      <c r="G86" s="39">
        <f t="shared" si="26"/>
        <v>30581268.205989983</v>
      </c>
      <c r="H86" s="31">
        <f t="shared" ref="H86:H93" si="27">E86/B86*100</f>
        <v>87.817748966017774</v>
      </c>
    </row>
    <row r="87" spans="1:8" s="78" customFormat="1" ht="11.25" customHeight="1" x14ac:dyDescent="0.2">
      <c r="A87" s="82" t="s">
        <v>134</v>
      </c>
      <c r="B87" s="33">
        <v>9379866.4613799974</v>
      </c>
      <c r="C87" s="34">
        <v>7341161.0080700004</v>
      </c>
      <c r="D87" s="33">
        <v>631258.26117999991</v>
      </c>
      <c r="E87" s="34">
        <f t="shared" ref="E87:E93" si="28">SUM(C87:D87)</f>
        <v>7972419.2692499999</v>
      </c>
      <c r="F87" s="34">
        <f t="shared" ref="F87:F93" si="29">B87-E87</f>
        <v>1407447.1921299975</v>
      </c>
      <c r="G87" s="34">
        <f t="shared" ref="G87:G93" si="30">B87-C87</f>
        <v>2038705.453309997</v>
      </c>
      <c r="H87" s="35">
        <f t="shared" si="27"/>
        <v>84.995018874469892</v>
      </c>
    </row>
    <row r="88" spans="1:8" s="78" customFormat="1" ht="11.25" customHeight="1" x14ac:dyDescent="0.2">
      <c r="A88" s="82" t="s">
        <v>157</v>
      </c>
      <c r="B88" s="33">
        <v>20997776.541949999</v>
      </c>
      <c r="C88" s="34">
        <v>18095539.164650008</v>
      </c>
      <c r="D88" s="33">
        <v>31069.17179</v>
      </c>
      <c r="E88" s="34">
        <f t="shared" si="28"/>
        <v>18126608.336440008</v>
      </c>
      <c r="F88" s="34">
        <f t="shared" si="29"/>
        <v>2871168.2055099905</v>
      </c>
      <c r="G88" s="34">
        <f t="shared" si="30"/>
        <v>2902237.3772999905</v>
      </c>
      <c r="H88" s="35">
        <f t="shared" si="27"/>
        <v>86.326322695291651</v>
      </c>
    </row>
    <row r="89" spans="1:8" s="78" customFormat="1" ht="11.25" customHeight="1" x14ac:dyDescent="0.2">
      <c r="A89" s="82" t="s">
        <v>158</v>
      </c>
      <c r="B89" s="33">
        <v>16460565.582553003</v>
      </c>
      <c r="C89" s="34">
        <v>13793863.346209999</v>
      </c>
      <c r="D89" s="33">
        <v>274576.50747999997</v>
      </c>
      <c r="E89" s="34">
        <f t="shared" si="28"/>
        <v>14068439.853689998</v>
      </c>
      <c r="F89" s="34">
        <f t="shared" si="29"/>
        <v>2392125.7288630046</v>
      </c>
      <c r="G89" s="34">
        <f t="shared" si="30"/>
        <v>2666702.2363430038</v>
      </c>
      <c r="H89" s="35">
        <f t="shared" si="27"/>
        <v>85.467536234608588</v>
      </c>
    </row>
    <row r="90" spans="1:8" s="78" customFormat="1" ht="11.25" customHeight="1" x14ac:dyDescent="0.2">
      <c r="A90" s="82" t="s">
        <v>159</v>
      </c>
      <c r="B90" s="33">
        <v>297798.09400000004</v>
      </c>
      <c r="C90" s="34">
        <v>274669.00639</v>
      </c>
      <c r="D90" s="33">
        <v>2812.0839500000002</v>
      </c>
      <c r="E90" s="34">
        <f t="shared" si="28"/>
        <v>277481.09034</v>
      </c>
      <c r="F90" s="34">
        <f t="shared" si="29"/>
        <v>20317.003660000046</v>
      </c>
      <c r="G90" s="34">
        <f t="shared" si="30"/>
        <v>23129.087610000046</v>
      </c>
      <c r="H90" s="35">
        <f t="shared" si="27"/>
        <v>93.177591103051171</v>
      </c>
    </row>
    <row r="91" spans="1:8" s="78" customFormat="1" ht="11.25" customHeight="1" x14ac:dyDescent="0.2">
      <c r="A91" s="82" t="s">
        <v>160</v>
      </c>
      <c r="B91" s="33">
        <v>1416181.639</v>
      </c>
      <c r="C91" s="34">
        <v>1236887.5103900002</v>
      </c>
      <c r="D91" s="33">
        <v>13794.806</v>
      </c>
      <c r="E91" s="34">
        <f t="shared" si="28"/>
        <v>1250682.3163900003</v>
      </c>
      <c r="F91" s="34">
        <f t="shared" si="29"/>
        <v>165499.32260999968</v>
      </c>
      <c r="G91" s="34">
        <f t="shared" si="30"/>
        <v>179294.12860999978</v>
      </c>
      <c r="H91" s="35">
        <f t="shared" si="27"/>
        <v>88.313693805064247</v>
      </c>
    </row>
    <row r="92" spans="1:8" s="78" customFormat="1" ht="11.25" customHeight="1" x14ac:dyDescent="0.2">
      <c r="A92" s="82" t="s">
        <v>161</v>
      </c>
      <c r="B92" s="33">
        <v>190056710.99506697</v>
      </c>
      <c r="C92" s="34">
        <v>167563148.33624998</v>
      </c>
      <c r="D92" s="33">
        <v>336145.59911999997</v>
      </c>
      <c r="E92" s="34">
        <f t="shared" si="28"/>
        <v>167899293.93536997</v>
      </c>
      <c r="F92" s="34">
        <f t="shared" si="29"/>
        <v>22157417.059697002</v>
      </c>
      <c r="G92" s="34">
        <f t="shared" si="30"/>
        <v>22493562.658816993</v>
      </c>
      <c r="H92" s="35">
        <f t="shared" si="27"/>
        <v>88.341681309915913</v>
      </c>
    </row>
    <row r="93" spans="1:8" s="78" customFormat="1" ht="11.25" customHeight="1" x14ac:dyDescent="0.2">
      <c r="A93" s="82" t="s">
        <v>162</v>
      </c>
      <c r="B93" s="33">
        <v>1717207.949</v>
      </c>
      <c r="C93" s="34">
        <v>1439570.6850000001</v>
      </c>
      <c r="D93" s="33">
        <v>14482.0895</v>
      </c>
      <c r="E93" s="34">
        <f t="shared" si="28"/>
        <v>1454052.7745000001</v>
      </c>
      <c r="F93" s="34">
        <f t="shared" si="29"/>
        <v>263155.17449999996</v>
      </c>
      <c r="G93" s="34">
        <f t="shared" si="30"/>
        <v>277637.26399999997</v>
      </c>
      <c r="H93" s="35">
        <f t="shared" si="27"/>
        <v>84.675404358962709</v>
      </c>
    </row>
    <row r="94" spans="1:8" s="78" customFormat="1" ht="11.25" customHeight="1" x14ac:dyDescent="0.2">
      <c r="A94" s="82"/>
      <c r="B94" s="37"/>
      <c r="C94" s="37"/>
      <c r="D94" s="37"/>
      <c r="E94" s="37"/>
      <c r="F94" s="37"/>
      <c r="G94" s="37"/>
      <c r="H94" s="31"/>
    </row>
    <row r="95" spans="1:8" s="78" customFormat="1" ht="11.25" customHeight="1" x14ac:dyDescent="0.2">
      <c r="A95" s="80" t="s">
        <v>163</v>
      </c>
      <c r="B95" s="39">
        <f t="shared" ref="B95:G95" si="31">SUM(B96:B105)</f>
        <v>20587251.270999998</v>
      </c>
      <c r="C95" s="39">
        <f t="shared" si="31"/>
        <v>17248146.210340001</v>
      </c>
      <c r="D95" s="39">
        <f t="shared" si="31"/>
        <v>479548.30240999995</v>
      </c>
      <c r="E95" s="39">
        <f t="shared" si="31"/>
        <v>17727694.51275</v>
      </c>
      <c r="F95" s="39">
        <f t="shared" si="31"/>
        <v>2859556.7582499976</v>
      </c>
      <c r="G95" s="39">
        <f t="shared" si="31"/>
        <v>3339105.0606599976</v>
      </c>
      <c r="H95" s="31">
        <f t="shared" ref="H95:H105" si="32">E95/B95*100</f>
        <v>86.110060441735214</v>
      </c>
    </row>
    <row r="96" spans="1:8" s="78" customFormat="1" ht="11.25" customHeight="1" x14ac:dyDescent="0.2">
      <c r="A96" s="82" t="s">
        <v>107</v>
      </c>
      <c r="B96" s="33">
        <v>7089933.1880000001</v>
      </c>
      <c r="C96" s="34">
        <v>5818932.4953399999</v>
      </c>
      <c r="D96" s="33">
        <v>30606.519230000002</v>
      </c>
      <c r="E96" s="34">
        <f t="shared" ref="E96:E105" si="33">SUM(C96:D96)</f>
        <v>5849539.0145699997</v>
      </c>
      <c r="F96" s="34">
        <f t="shared" ref="F96:F105" si="34">B96-E96</f>
        <v>1240394.1734300004</v>
      </c>
      <c r="G96" s="34">
        <f t="shared" ref="G96:G105" si="35">B96-C96</f>
        <v>1271000.6926600002</v>
      </c>
      <c r="H96" s="35">
        <f t="shared" si="32"/>
        <v>82.504853846445016</v>
      </c>
    </row>
    <row r="97" spans="1:8" s="78" customFormat="1" ht="11.25" customHeight="1" x14ac:dyDescent="0.2">
      <c r="A97" s="82" t="s">
        <v>164</v>
      </c>
      <c r="B97" s="33">
        <v>2823692.9</v>
      </c>
      <c r="C97" s="34">
        <v>2482298.3730999995</v>
      </c>
      <c r="D97" s="33">
        <v>65630.098709999991</v>
      </c>
      <c r="E97" s="34">
        <f t="shared" si="33"/>
        <v>2547928.4718099996</v>
      </c>
      <c r="F97" s="34">
        <f t="shared" si="34"/>
        <v>275764.42819000036</v>
      </c>
      <c r="G97" s="34">
        <f t="shared" si="35"/>
        <v>341394.5269000004</v>
      </c>
      <c r="H97" s="35">
        <f t="shared" si="32"/>
        <v>90.233908645306286</v>
      </c>
    </row>
    <row r="98" spans="1:8" s="78" customFormat="1" ht="11.25" customHeight="1" x14ac:dyDescent="0.2">
      <c r="A98" s="82" t="s">
        <v>165</v>
      </c>
      <c r="B98" s="33">
        <v>1367367.94</v>
      </c>
      <c r="C98" s="34">
        <v>1241667.6602</v>
      </c>
      <c r="D98" s="33">
        <v>13476.60598</v>
      </c>
      <c r="E98" s="34">
        <f t="shared" si="33"/>
        <v>1255144.26618</v>
      </c>
      <c r="F98" s="34">
        <f t="shared" si="34"/>
        <v>112223.67381999991</v>
      </c>
      <c r="G98" s="34">
        <f t="shared" si="35"/>
        <v>125700.2797999999</v>
      </c>
      <c r="H98" s="35">
        <f t="shared" si="32"/>
        <v>91.792723045707802</v>
      </c>
    </row>
    <row r="99" spans="1:8" s="78" customFormat="1" ht="11.25" customHeight="1" x14ac:dyDescent="0.2">
      <c r="A99" s="82" t="s">
        <v>166</v>
      </c>
      <c r="B99" s="33">
        <v>1511370.933</v>
      </c>
      <c r="C99" s="34">
        <v>1221762.6099599998</v>
      </c>
      <c r="D99" s="33">
        <v>28892.41705</v>
      </c>
      <c r="E99" s="34">
        <f t="shared" si="33"/>
        <v>1250655.0270099998</v>
      </c>
      <c r="F99" s="34">
        <f t="shared" si="34"/>
        <v>260715.90599000012</v>
      </c>
      <c r="G99" s="34">
        <f t="shared" si="35"/>
        <v>289608.32304000016</v>
      </c>
      <c r="H99" s="35">
        <f t="shared" si="32"/>
        <v>82.749707547141242</v>
      </c>
    </row>
    <row r="100" spans="1:8" s="78" customFormat="1" ht="11.25" customHeight="1" x14ac:dyDescent="0.2">
      <c r="A100" s="82" t="s">
        <v>167</v>
      </c>
      <c r="B100" s="33">
        <v>1759985.219</v>
      </c>
      <c r="C100" s="34">
        <v>1502840.4072199999</v>
      </c>
      <c r="D100" s="33">
        <v>6292.4178600000005</v>
      </c>
      <c r="E100" s="34">
        <f t="shared" si="33"/>
        <v>1509132.8250799999</v>
      </c>
      <c r="F100" s="34">
        <f t="shared" si="34"/>
        <v>250852.39392000018</v>
      </c>
      <c r="G100" s="34">
        <f t="shared" si="35"/>
        <v>257144.81178000011</v>
      </c>
      <c r="H100" s="35">
        <f t="shared" si="32"/>
        <v>85.746903371010632</v>
      </c>
    </row>
    <row r="101" spans="1:8" s="78" customFormat="1" ht="11.25" customHeight="1" x14ac:dyDescent="0.2">
      <c r="A101" s="82" t="s">
        <v>168</v>
      </c>
      <c r="B101" s="33">
        <v>154597.674</v>
      </c>
      <c r="C101" s="34">
        <v>121050.52681</v>
      </c>
      <c r="D101" s="33">
        <v>3358.93181</v>
      </c>
      <c r="E101" s="34">
        <f t="shared" si="33"/>
        <v>124409.45861999999</v>
      </c>
      <c r="F101" s="34">
        <f t="shared" si="34"/>
        <v>30188.215380000009</v>
      </c>
      <c r="G101" s="34">
        <f t="shared" si="35"/>
        <v>33547.147190000003</v>
      </c>
      <c r="H101" s="35">
        <f t="shared" si="32"/>
        <v>80.473046845452529</v>
      </c>
    </row>
    <row r="102" spans="1:8" s="78" customFormat="1" ht="11.25" customHeight="1" x14ac:dyDescent="0.2">
      <c r="A102" s="82" t="s">
        <v>169</v>
      </c>
      <c r="B102" s="33">
        <v>1044061.5349999999</v>
      </c>
      <c r="C102" s="34">
        <v>859989.29503000004</v>
      </c>
      <c r="D102" s="33">
        <v>382.4</v>
      </c>
      <c r="E102" s="34">
        <f t="shared" si="33"/>
        <v>860371.69503000006</v>
      </c>
      <c r="F102" s="34">
        <f t="shared" si="34"/>
        <v>183689.83996999986</v>
      </c>
      <c r="G102" s="34">
        <f t="shared" si="35"/>
        <v>184072.23996999988</v>
      </c>
      <c r="H102" s="35">
        <f t="shared" si="32"/>
        <v>82.406224747088316</v>
      </c>
    </row>
    <row r="103" spans="1:8" s="78" customFormat="1" ht="11.25" customHeight="1" x14ac:dyDescent="0.2">
      <c r="A103" s="82" t="s">
        <v>170</v>
      </c>
      <c r="B103" s="33">
        <v>957237.74699999811</v>
      </c>
      <c r="C103" s="34">
        <v>754369.64845000068</v>
      </c>
      <c r="D103" s="33">
        <v>11514.06553999998</v>
      </c>
      <c r="E103" s="34">
        <f t="shared" si="33"/>
        <v>765883.71399000066</v>
      </c>
      <c r="F103" s="34">
        <f t="shared" si="34"/>
        <v>191354.03300999745</v>
      </c>
      <c r="G103" s="34">
        <f t="shared" si="35"/>
        <v>202868.09854999743</v>
      </c>
      <c r="H103" s="35">
        <f t="shared" si="32"/>
        <v>80.009769400579458</v>
      </c>
    </row>
    <row r="104" spans="1:8" s="78" customFormat="1" ht="11.25" customHeight="1" x14ac:dyDescent="0.2">
      <c r="A104" s="82" t="s">
        <v>171</v>
      </c>
      <c r="B104" s="33">
        <v>140693.891</v>
      </c>
      <c r="C104" s="34">
        <v>112768.29591999999</v>
      </c>
      <c r="D104" s="33">
        <v>1600.0566100000001</v>
      </c>
      <c r="E104" s="34">
        <f t="shared" si="33"/>
        <v>114368.35252999999</v>
      </c>
      <c r="F104" s="34">
        <f t="shared" si="34"/>
        <v>26325.538470000014</v>
      </c>
      <c r="G104" s="34">
        <f t="shared" si="35"/>
        <v>27925.595080000014</v>
      </c>
      <c r="H104" s="35">
        <f t="shared" si="32"/>
        <v>81.288783554930603</v>
      </c>
    </row>
    <row r="105" spans="1:8" s="78" customFormat="1" ht="11.25" customHeight="1" x14ac:dyDescent="0.2">
      <c r="A105" s="82" t="s">
        <v>172</v>
      </c>
      <c r="B105" s="33">
        <v>3738310.2439999995</v>
      </c>
      <c r="C105" s="34">
        <v>3132466.8983100001</v>
      </c>
      <c r="D105" s="33">
        <v>317794.78962</v>
      </c>
      <c r="E105" s="34">
        <f t="shared" si="33"/>
        <v>3450261.68793</v>
      </c>
      <c r="F105" s="34">
        <f t="shared" si="34"/>
        <v>288048.55606999947</v>
      </c>
      <c r="G105" s="34">
        <f t="shared" si="35"/>
        <v>605843.34568999941</v>
      </c>
      <c r="H105" s="35">
        <f t="shared" si="32"/>
        <v>92.29468563952608</v>
      </c>
    </row>
    <row r="106" spans="1:8" s="78" customFormat="1" ht="11.25" customHeight="1" x14ac:dyDescent="0.2">
      <c r="A106" s="82"/>
      <c r="B106" s="37"/>
      <c r="C106" s="37"/>
      <c r="D106" s="37"/>
      <c r="E106" s="37"/>
      <c r="F106" s="37"/>
      <c r="G106" s="37"/>
      <c r="H106" s="31"/>
    </row>
    <row r="107" spans="1:8" s="78" customFormat="1" ht="11.25" customHeight="1" x14ac:dyDescent="0.2">
      <c r="A107" s="80" t="s">
        <v>173</v>
      </c>
      <c r="B107" s="39">
        <f t="shared" ref="B107:G107" si="36">SUM(B108:B116)</f>
        <v>13970869.479519999</v>
      </c>
      <c r="C107" s="39">
        <f t="shared" si="36"/>
        <v>10580753.958189998</v>
      </c>
      <c r="D107" s="39">
        <f t="shared" si="36"/>
        <v>251769.77411999999</v>
      </c>
      <c r="E107" s="39">
        <f t="shared" si="36"/>
        <v>10832523.732310001</v>
      </c>
      <c r="F107" s="39">
        <f t="shared" si="36"/>
        <v>3138345.7472100025</v>
      </c>
      <c r="G107" s="39">
        <f t="shared" si="36"/>
        <v>3390115.5213300027</v>
      </c>
      <c r="H107" s="31">
        <f t="shared" ref="H107:H116" si="37">E107/B107*100</f>
        <v>77.53650371001946</v>
      </c>
    </row>
    <row r="108" spans="1:8" s="78" customFormat="1" ht="11.25" customHeight="1" x14ac:dyDescent="0.2">
      <c r="A108" s="82" t="s">
        <v>107</v>
      </c>
      <c r="B108" s="33">
        <v>9621675.5061800014</v>
      </c>
      <c r="C108" s="34">
        <v>6967495.8914199984</v>
      </c>
      <c r="D108" s="33">
        <v>212335.70741999999</v>
      </c>
      <c r="E108" s="34">
        <f t="shared" ref="E108:E116" si="38">SUM(C108:D108)</f>
        <v>7179831.5988399982</v>
      </c>
      <c r="F108" s="34">
        <f t="shared" ref="F108:F116" si="39">B108-E108</f>
        <v>2441843.9073400032</v>
      </c>
      <c r="G108" s="34">
        <f t="shared" ref="G108:G116" si="40">B108-C108</f>
        <v>2654179.6147600031</v>
      </c>
      <c r="H108" s="35">
        <f t="shared" si="37"/>
        <v>74.621427361880919</v>
      </c>
    </row>
    <row r="109" spans="1:8" s="78" customFormat="1" ht="11.25" customHeight="1" x14ac:dyDescent="0.2">
      <c r="A109" s="82" t="s">
        <v>174</v>
      </c>
      <c r="B109" s="33">
        <v>38072.065999999999</v>
      </c>
      <c r="C109" s="34">
        <v>32540.001840000001</v>
      </c>
      <c r="D109" s="33">
        <v>57.586510000000004</v>
      </c>
      <c r="E109" s="34">
        <f t="shared" si="38"/>
        <v>32597.588350000002</v>
      </c>
      <c r="F109" s="34">
        <f t="shared" si="39"/>
        <v>5474.4776499999971</v>
      </c>
      <c r="G109" s="34">
        <f t="shared" si="40"/>
        <v>5532.0641599999981</v>
      </c>
      <c r="H109" s="35">
        <f t="shared" si="37"/>
        <v>85.620749738141356</v>
      </c>
    </row>
    <row r="110" spans="1:8" s="78" customFormat="1" ht="11.25" customHeight="1" x14ac:dyDescent="0.2">
      <c r="A110" s="82" t="s">
        <v>175</v>
      </c>
      <c r="B110" s="33">
        <v>217304.19034</v>
      </c>
      <c r="C110" s="34">
        <v>185518.65883999999</v>
      </c>
      <c r="D110" s="33">
        <v>2105.59998</v>
      </c>
      <c r="E110" s="34">
        <f t="shared" si="38"/>
        <v>187624.25881999999</v>
      </c>
      <c r="F110" s="34">
        <f t="shared" si="39"/>
        <v>29679.931520000013</v>
      </c>
      <c r="G110" s="34">
        <f t="shared" si="40"/>
        <v>31785.531500000012</v>
      </c>
      <c r="H110" s="35">
        <f t="shared" si="37"/>
        <v>86.341758309601857</v>
      </c>
    </row>
    <row r="111" spans="1:8" s="78" customFormat="1" ht="11.25" customHeight="1" x14ac:dyDescent="0.2">
      <c r="A111" s="82" t="s">
        <v>176</v>
      </c>
      <c r="B111" s="33">
        <v>1394610.6639999996</v>
      </c>
      <c r="C111" s="34">
        <v>1208716.4042199999</v>
      </c>
      <c r="D111" s="33">
        <v>11243.62242</v>
      </c>
      <c r="E111" s="34">
        <f t="shared" si="38"/>
        <v>1219960.0266399998</v>
      </c>
      <c r="F111" s="34">
        <f t="shared" si="39"/>
        <v>174650.63735999982</v>
      </c>
      <c r="G111" s="34">
        <f t="shared" si="40"/>
        <v>185894.25977999973</v>
      </c>
      <c r="H111" s="35">
        <f t="shared" si="37"/>
        <v>87.476745885545597</v>
      </c>
    </row>
    <row r="112" spans="1:8" s="78" customFormat="1" ht="11.25" customHeight="1" x14ac:dyDescent="0.2">
      <c r="A112" s="82" t="s">
        <v>177</v>
      </c>
      <c r="B112" s="33">
        <v>99244.112999999998</v>
      </c>
      <c r="C112" s="34">
        <v>88626.726089999996</v>
      </c>
      <c r="D112" s="33">
        <v>1086.4047</v>
      </c>
      <c r="E112" s="34">
        <f t="shared" si="38"/>
        <v>89713.130789999996</v>
      </c>
      <c r="F112" s="34">
        <f t="shared" si="39"/>
        <v>9530.9822100000019</v>
      </c>
      <c r="G112" s="34">
        <f t="shared" si="40"/>
        <v>10617.386910000001</v>
      </c>
      <c r="H112" s="35">
        <f t="shared" si="37"/>
        <v>90.39642561972417</v>
      </c>
    </row>
    <row r="113" spans="1:8" s="78" customFormat="1" ht="11.25" customHeight="1" x14ac:dyDescent="0.2">
      <c r="A113" s="82" t="s">
        <v>178</v>
      </c>
      <c r="B113" s="33">
        <v>213402.39799999993</v>
      </c>
      <c r="C113" s="34">
        <v>183380.95171999998</v>
      </c>
      <c r="D113" s="33">
        <v>3425.2520199999999</v>
      </c>
      <c r="E113" s="34">
        <f t="shared" si="38"/>
        <v>186806.20373999997</v>
      </c>
      <c r="F113" s="34">
        <f t="shared" si="39"/>
        <v>26596.19425999996</v>
      </c>
      <c r="G113" s="34">
        <f t="shared" si="40"/>
        <v>30021.446279999946</v>
      </c>
      <c r="H113" s="35">
        <f t="shared" si="37"/>
        <v>87.537068697794112</v>
      </c>
    </row>
    <row r="114" spans="1:8" s="78" customFormat="1" ht="11.25" customHeight="1" x14ac:dyDescent="0.2">
      <c r="A114" s="82" t="s">
        <v>179</v>
      </c>
      <c r="B114" s="33">
        <v>896387.80799999996</v>
      </c>
      <c r="C114" s="34">
        <v>669300.12724000006</v>
      </c>
      <c r="D114" s="33">
        <v>14089.806399999999</v>
      </c>
      <c r="E114" s="34">
        <f t="shared" si="38"/>
        <v>683389.93364000006</v>
      </c>
      <c r="F114" s="34">
        <f t="shared" si="39"/>
        <v>212997.8743599999</v>
      </c>
      <c r="G114" s="34">
        <f t="shared" si="40"/>
        <v>227087.6807599999</v>
      </c>
      <c r="H114" s="35">
        <f t="shared" si="37"/>
        <v>76.238200424073611</v>
      </c>
    </row>
    <row r="115" spans="1:8" s="78" customFormat="1" ht="11.25" customHeight="1" x14ac:dyDescent="0.2">
      <c r="A115" s="82" t="s">
        <v>180</v>
      </c>
      <c r="B115" s="33">
        <v>498395.48799999995</v>
      </c>
      <c r="C115" s="34">
        <v>392551.22266999999</v>
      </c>
      <c r="D115" s="33">
        <v>2565.3981100000001</v>
      </c>
      <c r="E115" s="34">
        <f t="shared" si="38"/>
        <v>395116.62078</v>
      </c>
      <c r="F115" s="34">
        <f t="shared" si="39"/>
        <v>103278.86721999996</v>
      </c>
      <c r="G115" s="34">
        <f t="shared" si="40"/>
        <v>105844.26532999997</v>
      </c>
      <c r="H115" s="35">
        <f t="shared" si="37"/>
        <v>79.277728288744072</v>
      </c>
    </row>
    <row r="116" spans="1:8" s="78" customFormat="1" ht="11.25" customHeight="1" x14ac:dyDescent="0.2">
      <c r="A116" s="82" t="s">
        <v>181</v>
      </c>
      <c r="B116" s="37">
        <v>991777.24599999993</v>
      </c>
      <c r="C116" s="37">
        <v>852623.97415000002</v>
      </c>
      <c r="D116" s="37">
        <v>4860.3965599999992</v>
      </c>
      <c r="E116" s="37">
        <f t="shared" si="38"/>
        <v>857484.37071000005</v>
      </c>
      <c r="F116" s="37">
        <f t="shared" si="39"/>
        <v>134292.87528999988</v>
      </c>
      <c r="G116" s="37">
        <f t="shared" si="40"/>
        <v>139153.2718499999</v>
      </c>
      <c r="H116" s="31">
        <f t="shared" si="37"/>
        <v>86.459371211466589</v>
      </c>
    </row>
    <row r="117" spans="1:8" s="78" customFormat="1" ht="11.25" customHeight="1" x14ac:dyDescent="0.2">
      <c r="A117" s="85"/>
      <c r="B117" s="37"/>
      <c r="C117" s="37"/>
      <c r="D117" s="37"/>
      <c r="E117" s="37"/>
      <c r="F117" s="37"/>
      <c r="G117" s="37"/>
      <c r="H117" s="31"/>
    </row>
    <row r="118" spans="1:8" s="78" customFormat="1" ht="12" x14ac:dyDescent="0.2">
      <c r="A118" s="86" t="s">
        <v>182</v>
      </c>
      <c r="B118" s="39">
        <f t="shared" ref="B118:G118" si="41">+B119+B127</f>
        <v>224466146.18109998</v>
      </c>
      <c r="C118" s="39">
        <f t="shared" si="41"/>
        <v>199536572.6927</v>
      </c>
      <c r="D118" s="39">
        <f t="shared" si="41"/>
        <v>1640044.9883099999</v>
      </c>
      <c r="E118" s="39">
        <f t="shared" si="41"/>
        <v>201176617.68100998</v>
      </c>
      <c r="F118" s="39">
        <f t="shared" si="41"/>
        <v>23289528.500089988</v>
      </c>
      <c r="G118" s="39">
        <f t="shared" si="41"/>
        <v>24929573.488399982</v>
      </c>
      <c r="H118" s="35">
        <f t="shared" ref="H118:H130" si="42">E118/B118*100</f>
        <v>89.624480619318007</v>
      </c>
    </row>
    <row r="119" spans="1:8" s="78" customFormat="1" ht="11.25" customHeight="1" x14ac:dyDescent="0.2">
      <c r="A119" s="87" t="s">
        <v>183</v>
      </c>
      <c r="B119" s="42">
        <f t="shared" ref="B119:G119" si="43">SUM(B120:B124)</f>
        <v>15072917.960999999</v>
      </c>
      <c r="C119" s="43">
        <f t="shared" si="43"/>
        <v>13706696.38398</v>
      </c>
      <c r="D119" s="42">
        <f t="shared" si="43"/>
        <v>220482.85609000002</v>
      </c>
      <c r="E119" s="43">
        <f t="shared" si="43"/>
        <v>13927179.240070002</v>
      </c>
      <c r="F119" s="43">
        <f t="shared" si="43"/>
        <v>1145738.7209299989</v>
      </c>
      <c r="G119" s="43">
        <f t="shared" si="43"/>
        <v>1366221.5770200002</v>
      </c>
      <c r="H119" s="35">
        <f t="shared" si="42"/>
        <v>92.398693312771243</v>
      </c>
    </row>
    <row r="120" spans="1:8" s="78" customFormat="1" ht="11.25" customHeight="1" x14ac:dyDescent="0.2">
      <c r="A120" s="88" t="s">
        <v>184</v>
      </c>
      <c r="B120" s="33">
        <v>448208.66900000005</v>
      </c>
      <c r="C120" s="34">
        <v>392293.71299000003</v>
      </c>
      <c r="D120" s="33">
        <v>8139.6844600000004</v>
      </c>
      <c r="E120" s="34">
        <f t="shared" ref="E120:E126" si="44">SUM(C120:D120)</f>
        <v>400433.39745000005</v>
      </c>
      <c r="F120" s="34">
        <f t="shared" ref="F120:F126" si="45">B120-E120</f>
        <v>47775.271550000005</v>
      </c>
      <c r="G120" s="34">
        <f t="shared" ref="G120:G126" si="46">B120-C120</f>
        <v>55914.956010000024</v>
      </c>
      <c r="H120" s="35">
        <f t="shared" si="42"/>
        <v>89.340841698445601</v>
      </c>
    </row>
    <row r="121" spans="1:8" s="78" customFormat="1" ht="11.25" customHeight="1" x14ac:dyDescent="0.2">
      <c r="A121" s="88" t="s">
        <v>185</v>
      </c>
      <c r="B121" s="33">
        <v>1202764.8260000001</v>
      </c>
      <c r="C121" s="34">
        <v>966218.47499000002</v>
      </c>
      <c r="D121" s="33">
        <v>3592.7691299999997</v>
      </c>
      <c r="E121" s="34">
        <f t="shared" si="44"/>
        <v>969811.24412000005</v>
      </c>
      <c r="F121" s="34">
        <f t="shared" si="45"/>
        <v>232953.58188000007</v>
      </c>
      <c r="G121" s="34">
        <f t="shared" si="46"/>
        <v>236546.3510100001</v>
      </c>
      <c r="H121" s="35">
        <f t="shared" si="42"/>
        <v>80.63182620207418</v>
      </c>
    </row>
    <row r="122" spans="1:8" s="78" customFormat="1" ht="11.25" customHeight="1" x14ac:dyDescent="0.2">
      <c r="A122" s="88" t="s">
        <v>186</v>
      </c>
      <c r="B122" s="33">
        <v>120820.59599999998</v>
      </c>
      <c r="C122" s="34">
        <v>106980.57066</v>
      </c>
      <c r="D122" s="33">
        <v>1218.7541100000001</v>
      </c>
      <c r="E122" s="34">
        <f t="shared" si="44"/>
        <v>108199.32476999999</v>
      </c>
      <c r="F122" s="34">
        <f t="shared" si="45"/>
        <v>12621.271229999984</v>
      </c>
      <c r="G122" s="34">
        <f t="shared" si="46"/>
        <v>13840.025339999978</v>
      </c>
      <c r="H122" s="35">
        <f t="shared" si="42"/>
        <v>89.553708847786197</v>
      </c>
    </row>
    <row r="123" spans="1:8" s="78" customFormat="1" ht="11.25" customHeight="1" x14ac:dyDescent="0.2">
      <c r="A123" s="88" t="s">
        <v>187</v>
      </c>
      <c r="B123" s="37">
        <v>1202927.8779999998</v>
      </c>
      <c r="C123" s="37">
        <v>771487.58126000001</v>
      </c>
      <c r="D123" s="37">
        <v>51762.7405</v>
      </c>
      <c r="E123" s="37">
        <f t="shared" si="44"/>
        <v>823250.32175999996</v>
      </c>
      <c r="F123" s="37">
        <f t="shared" si="45"/>
        <v>379677.55623999983</v>
      </c>
      <c r="G123" s="37">
        <f t="shared" si="46"/>
        <v>431440.29673999979</v>
      </c>
      <c r="H123" s="35">
        <f t="shared" si="42"/>
        <v>68.437213636510307</v>
      </c>
    </row>
    <row r="124" spans="1:8" s="78" customFormat="1" ht="11.25" customHeight="1" x14ac:dyDescent="0.2">
      <c r="A124" s="87" t="s">
        <v>188</v>
      </c>
      <c r="B124" s="44">
        <f>SUM(B125:B126)</f>
        <v>12098195.992000001</v>
      </c>
      <c r="C124" s="44">
        <f>SUM(C125:C126)</f>
        <v>11469716.04408</v>
      </c>
      <c r="D124" s="44">
        <f>SUM(D125:D126)</f>
        <v>155768.90789</v>
      </c>
      <c r="E124" s="44">
        <f>SUM(E125:E126)</f>
        <v>11625484.951970002</v>
      </c>
      <c r="F124" s="39">
        <f t="shared" si="45"/>
        <v>472711.04002999887</v>
      </c>
      <c r="G124" s="39">
        <f t="shared" si="46"/>
        <v>628479.94792000018</v>
      </c>
      <c r="H124" s="35">
        <f t="shared" si="42"/>
        <v>96.092714646525963</v>
      </c>
    </row>
    <row r="125" spans="1:8" s="78" customFormat="1" ht="11.25" customHeight="1" x14ac:dyDescent="0.2">
      <c r="A125" s="89" t="s">
        <v>188</v>
      </c>
      <c r="B125" s="33">
        <v>10532062.923</v>
      </c>
      <c r="C125" s="34">
        <v>10235583.176760001</v>
      </c>
      <c r="D125" s="33">
        <v>140695.90853000002</v>
      </c>
      <c r="E125" s="34">
        <f t="shared" si="44"/>
        <v>10376279.085290002</v>
      </c>
      <c r="F125" s="34">
        <f t="shared" si="45"/>
        <v>155783.83770999871</v>
      </c>
      <c r="G125" s="34">
        <f t="shared" si="46"/>
        <v>296479.74623999931</v>
      </c>
      <c r="H125" s="35">
        <f t="shared" si="42"/>
        <v>98.520861118577287</v>
      </c>
    </row>
    <row r="126" spans="1:8" s="78" customFormat="1" ht="11.25" customHeight="1" x14ac:dyDescent="0.2">
      <c r="A126" s="89" t="s">
        <v>189</v>
      </c>
      <c r="B126" s="37">
        <v>1566133.0690000004</v>
      </c>
      <c r="C126" s="37">
        <v>1234132.86732</v>
      </c>
      <c r="D126" s="37">
        <v>15072.99936</v>
      </c>
      <c r="E126" s="37">
        <f t="shared" si="44"/>
        <v>1249205.86668</v>
      </c>
      <c r="F126" s="37">
        <f t="shared" si="45"/>
        <v>316927.20232000039</v>
      </c>
      <c r="G126" s="37">
        <f t="shared" si="46"/>
        <v>332000.20168000041</v>
      </c>
      <c r="H126" s="35">
        <f t="shared" si="42"/>
        <v>79.763711743704945</v>
      </c>
    </row>
    <row r="127" spans="1:8" s="78" customFormat="1" ht="11.25" customHeight="1" x14ac:dyDescent="0.2">
      <c r="A127" s="87" t="s">
        <v>190</v>
      </c>
      <c r="B127" s="44">
        <f t="shared" ref="B127:G127" si="47">SUM(B128:B131)</f>
        <v>209393228.22009999</v>
      </c>
      <c r="C127" s="45">
        <f t="shared" si="47"/>
        <v>185829876.30871999</v>
      </c>
      <c r="D127" s="44">
        <f t="shared" si="47"/>
        <v>1419562.13222</v>
      </c>
      <c r="E127" s="45">
        <f t="shared" si="47"/>
        <v>187249438.44093996</v>
      </c>
      <c r="F127" s="45">
        <f t="shared" si="47"/>
        <v>22143789.779159989</v>
      </c>
      <c r="G127" s="45">
        <f t="shared" si="47"/>
        <v>23563351.911379982</v>
      </c>
      <c r="H127" s="35">
        <f t="shared" si="42"/>
        <v>89.424782278114563</v>
      </c>
    </row>
    <row r="128" spans="1:8" s="78" customFormat="1" ht="11.25" customHeight="1" x14ac:dyDescent="0.2">
      <c r="A128" s="89" t="s">
        <v>191</v>
      </c>
      <c r="B128" s="33">
        <v>83681305.026449978</v>
      </c>
      <c r="C128" s="34">
        <v>72711469.541999981</v>
      </c>
      <c r="D128" s="33">
        <v>586798.55674000015</v>
      </c>
      <c r="E128" s="34">
        <f>SUM(C128:D128)</f>
        <v>73298268.098739982</v>
      </c>
      <c r="F128" s="34">
        <f>B128-E128</f>
        <v>10383036.927709997</v>
      </c>
      <c r="G128" s="34">
        <f>B128-C128</f>
        <v>10969835.484449998</v>
      </c>
      <c r="H128" s="35">
        <f t="shared" si="42"/>
        <v>87.592166584366566</v>
      </c>
    </row>
    <row r="129" spans="1:8" s="78" customFormat="1" ht="11.25" customHeight="1" x14ac:dyDescent="0.2">
      <c r="A129" s="89" t="s">
        <v>192</v>
      </c>
      <c r="B129" s="33">
        <v>22352159.928599998</v>
      </c>
      <c r="C129" s="34">
        <v>19398606.330959998</v>
      </c>
      <c r="D129" s="33">
        <v>126416.26856999999</v>
      </c>
      <c r="E129" s="34">
        <f>SUM(C129:D129)</f>
        <v>19525022.599529997</v>
      </c>
      <c r="F129" s="34">
        <f>B129-E129</f>
        <v>2827137.3290700018</v>
      </c>
      <c r="G129" s="34">
        <f>B129-C129</f>
        <v>2953553.5976400003</v>
      </c>
      <c r="H129" s="35">
        <f t="shared" si="42"/>
        <v>87.351838309582647</v>
      </c>
    </row>
    <row r="130" spans="1:8" s="78" customFormat="1" ht="11.25" customHeight="1" x14ac:dyDescent="0.2">
      <c r="A130" s="89" t="s">
        <v>193</v>
      </c>
      <c r="B130" s="34">
        <v>25971183.684119985</v>
      </c>
      <c r="C130" s="34">
        <v>23075949.988940004</v>
      </c>
      <c r="D130" s="34">
        <v>133109.80110999997</v>
      </c>
      <c r="E130" s="34">
        <f>SUM(C130:D130)</f>
        <v>23209059.790050004</v>
      </c>
      <c r="F130" s="34">
        <f>B130-E130</f>
        <v>2762123.8940699808</v>
      </c>
      <c r="G130" s="34">
        <f>B130-C130</f>
        <v>2895233.6951799802</v>
      </c>
      <c r="H130" s="35">
        <f t="shared" si="42"/>
        <v>89.364659202041395</v>
      </c>
    </row>
    <row r="131" spans="1:8" s="78" customFormat="1" ht="11.25" hidden="1" customHeight="1" x14ac:dyDescent="0.2">
      <c r="A131" s="90" t="s">
        <v>194</v>
      </c>
      <c r="B131" s="46">
        <v>77388579.580930009</v>
      </c>
      <c r="C131" s="45">
        <v>70643850.446820006</v>
      </c>
      <c r="D131" s="46">
        <v>573237.50579999993</v>
      </c>
      <c r="E131" s="45">
        <f>+E132</f>
        <v>71217087.95262</v>
      </c>
      <c r="F131" s="45">
        <f>+F132</f>
        <v>6171491.6283100098</v>
      </c>
      <c r="G131" s="45">
        <f>+G132</f>
        <v>6744729.1341100037</v>
      </c>
      <c r="H131" s="47">
        <f>+H132</f>
        <v>92.025319935151288</v>
      </c>
    </row>
    <row r="132" spans="1:8" s="78" customFormat="1" ht="11.25" customHeight="1" x14ac:dyDescent="0.2">
      <c r="A132" s="89" t="s">
        <v>195</v>
      </c>
      <c r="B132" s="37">
        <v>77388579.580930009</v>
      </c>
      <c r="C132" s="37">
        <v>70643850.446820006</v>
      </c>
      <c r="D132" s="37">
        <v>573237.50579999993</v>
      </c>
      <c r="E132" s="37">
        <f>SUM(C132:D132)</f>
        <v>71217087.95262</v>
      </c>
      <c r="F132" s="37">
        <f>B132-E132</f>
        <v>6171491.6283100098</v>
      </c>
      <c r="G132" s="37">
        <f>B132-C132</f>
        <v>6744729.1341100037</v>
      </c>
      <c r="H132" s="31">
        <f>E132/B132*100</f>
        <v>92.025319935151288</v>
      </c>
    </row>
    <row r="133" spans="1:8" s="78" customFormat="1" ht="11.25" customHeight="1" x14ac:dyDescent="0.2">
      <c r="A133" s="85"/>
      <c r="B133" s="33"/>
      <c r="C133" s="34"/>
      <c r="D133" s="33"/>
      <c r="E133" s="34"/>
      <c r="F133" s="34"/>
      <c r="G133" s="34"/>
      <c r="H133" s="35"/>
    </row>
    <row r="134" spans="1:8" s="78" customFormat="1" ht="11.25" customHeight="1" x14ac:dyDescent="0.2">
      <c r="A134" s="80" t="s">
        <v>196</v>
      </c>
      <c r="B134" s="37">
        <v>535734669.41435999</v>
      </c>
      <c r="C134" s="37">
        <v>495466046.57125998</v>
      </c>
      <c r="D134" s="37">
        <v>11073880.074899999</v>
      </c>
      <c r="E134" s="37">
        <f>SUM(C134:D134)</f>
        <v>506539926.64615995</v>
      </c>
      <c r="F134" s="37">
        <f>B134-E134</f>
        <v>29194742.76820004</v>
      </c>
      <c r="G134" s="37">
        <f>B134-C134</f>
        <v>40268622.843100011</v>
      </c>
      <c r="H134" s="31">
        <f>E134/B134*100</f>
        <v>94.550522033581601</v>
      </c>
    </row>
    <row r="135" spans="1:8" s="78" customFormat="1" ht="11.25" customHeight="1" x14ac:dyDescent="0.2">
      <c r="A135" s="85"/>
      <c r="B135" s="37"/>
      <c r="C135" s="37"/>
      <c r="D135" s="37"/>
      <c r="E135" s="37"/>
      <c r="F135" s="37"/>
      <c r="G135" s="37"/>
      <c r="H135" s="31"/>
    </row>
    <row r="136" spans="1:8" s="78" customFormat="1" ht="11.25" customHeight="1" x14ac:dyDescent="0.2">
      <c r="A136" s="80" t="s">
        <v>197</v>
      </c>
      <c r="B136" s="46">
        <f t="shared" ref="B136:G136" si="48">SUM(B137:B155)</f>
        <v>20778767.798</v>
      </c>
      <c r="C136" s="39">
        <f t="shared" si="48"/>
        <v>16791153.088539995</v>
      </c>
      <c r="D136" s="46">
        <f t="shared" si="48"/>
        <v>434642.19608999992</v>
      </c>
      <c r="E136" s="39">
        <f t="shared" si="48"/>
        <v>17225795.284630001</v>
      </c>
      <c r="F136" s="39">
        <f t="shared" si="48"/>
        <v>3552972.5133700017</v>
      </c>
      <c r="G136" s="39">
        <f t="shared" si="48"/>
        <v>3987614.7094600014</v>
      </c>
      <c r="H136" s="35">
        <f t="shared" ref="H136:H155" si="49">E136/B136*100</f>
        <v>82.900947024818379</v>
      </c>
    </row>
    <row r="137" spans="1:8" s="78" customFormat="1" ht="11.25" customHeight="1" x14ac:dyDescent="0.2">
      <c r="A137" s="82" t="s">
        <v>198</v>
      </c>
      <c r="B137" s="33">
        <v>5519606.2569999984</v>
      </c>
      <c r="C137" s="34">
        <v>4354369.319269998</v>
      </c>
      <c r="D137" s="33">
        <v>86279.435769999967</v>
      </c>
      <c r="E137" s="34">
        <f t="shared" ref="E137:E155" si="50">SUM(C137:D137)</f>
        <v>4440648.7550399983</v>
      </c>
      <c r="F137" s="34">
        <f t="shared" ref="F137:F155" si="51">B137-E137</f>
        <v>1078957.50196</v>
      </c>
      <c r="G137" s="34">
        <f t="shared" ref="G137:G155" si="52">B137-C137</f>
        <v>1165236.9377300004</v>
      </c>
      <c r="H137" s="35">
        <f t="shared" si="49"/>
        <v>80.452274098507303</v>
      </c>
    </row>
    <row r="138" spans="1:8" s="78" customFormat="1" ht="11.25" customHeight="1" x14ac:dyDescent="0.2">
      <c r="A138" s="82" t="s">
        <v>199</v>
      </c>
      <c r="B138" s="33">
        <v>708746.15700000001</v>
      </c>
      <c r="C138" s="34">
        <v>511394.41442000004</v>
      </c>
      <c r="D138" s="33">
        <v>8.4149999999999991</v>
      </c>
      <c r="E138" s="34">
        <f t="shared" si="50"/>
        <v>511402.82942000002</v>
      </c>
      <c r="F138" s="34">
        <f t="shared" si="51"/>
        <v>197343.32757999998</v>
      </c>
      <c r="G138" s="34">
        <f t="shared" si="52"/>
        <v>197351.74257999996</v>
      </c>
      <c r="H138" s="35">
        <f t="shared" si="49"/>
        <v>72.155993280398135</v>
      </c>
    </row>
    <row r="139" spans="1:8" s="78" customFormat="1" ht="11.25" customHeight="1" x14ac:dyDescent="0.2">
      <c r="A139" s="82" t="s">
        <v>200</v>
      </c>
      <c r="B139" s="33">
        <v>385842.33900000004</v>
      </c>
      <c r="C139" s="34">
        <v>372350.78229000006</v>
      </c>
      <c r="D139" s="33">
        <v>2814.4712300000001</v>
      </c>
      <c r="E139" s="34">
        <f t="shared" si="50"/>
        <v>375165.25352000009</v>
      </c>
      <c r="F139" s="34">
        <f t="shared" si="51"/>
        <v>10677.085479999951</v>
      </c>
      <c r="G139" s="34">
        <f t="shared" si="52"/>
        <v>13491.556709999975</v>
      </c>
      <c r="H139" s="35">
        <f t="shared" si="49"/>
        <v>97.232785414977513</v>
      </c>
    </row>
    <row r="140" spans="1:8" s="78" customFormat="1" ht="11.25" customHeight="1" x14ac:dyDescent="0.2">
      <c r="A140" s="91" t="s">
        <v>201</v>
      </c>
      <c r="B140" s="33">
        <v>241821.08500000002</v>
      </c>
      <c r="C140" s="34">
        <v>200745.01402</v>
      </c>
      <c r="D140" s="33">
        <v>70.5047</v>
      </c>
      <c r="E140" s="34">
        <f t="shared" si="50"/>
        <v>200815.51871999999</v>
      </c>
      <c r="F140" s="34">
        <f t="shared" si="51"/>
        <v>41005.566280000028</v>
      </c>
      <c r="G140" s="34">
        <f t="shared" si="52"/>
        <v>41076.070980000019</v>
      </c>
      <c r="H140" s="35">
        <f t="shared" si="49"/>
        <v>83.04301451629</v>
      </c>
    </row>
    <row r="141" spans="1:8" s="78" customFormat="1" ht="11.25" customHeight="1" x14ac:dyDescent="0.2">
      <c r="A141" s="91" t="s">
        <v>202</v>
      </c>
      <c r="B141" s="33">
        <v>581492.74</v>
      </c>
      <c r="C141" s="34">
        <v>458502.81716999999</v>
      </c>
      <c r="D141" s="33">
        <v>7913.8834900000002</v>
      </c>
      <c r="E141" s="34">
        <f t="shared" si="50"/>
        <v>466416.70065999997</v>
      </c>
      <c r="F141" s="34">
        <f t="shared" si="51"/>
        <v>115076.03934000002</v>
      </c>
      <c r="G141" s="34">
        <f t="shared" si="52"/>
        <v>122989.92283</v>
      </c>
      <c r="H141" s="35">
        <f t="shared" si="49"/>
        <v>80.210236272253368</v>
      </c>
    </row>
    <row r="142" spans="1:8" s="78" customFormat="1" ht="11.25" customHeight="1" x14ac:dyDescent="0.2">
      <c r="A142" s="82" t="s">
        <v>203</v>
      </c>
      <c r="B142" s="33">
        <v>406578.74499999994</v>
      </c>
      <c r="C142" s="34">
        <v>330609.31287000002</v>
      </c>
      <c r="D142" s="33">
        <v>4912.6853600000004</v>
      </c>
      <c r="E142" s="34">
        <f t="shared" si="50"/>
        <v>335521.99823000003</v>
      </c>
      <c r="F142" s="34">
        <f t="shared" si="51"/>
        <v>71056.746769999911</v>
      </c>
      <c r="G142" s="34">
        <f t="shared" si="52"/>
        <v>75969.432129999914</v>
      </c>
      <c r="H142" s="35">
        <f t="shared" si="49"/>
        <v>82.52325099532689</v>
      </c>
    </row>
    <row r="143" spans="1:8" s="78" customFormat="1" ht="11.25" customHeight="1" x14ac:dyDescent="0.2">
      <c r="A143" s="82" t="s">
        <v>204</v>
      </c>
      <c r="B143" s="33">
        <v>78002</v>
      </c>
      <c r="C143" s="34">
        <v>53146.2811</v>
      </c>
      <c r="D143" s="33">
        <v>32.079160000000002</v>
      </c>
      <c r="E143" s="34">
        <f t="shared" si="50"/>
        <v>53178.360260000001</v>
      </c>
      <c r="F143" s="34">
        <f t="shared" si="51"/>
        <v>24823.639739999999</v>
      </c>
      <c r="G143" s="34">
        <f t="shared" si="52"/>
        <v>24855.7189</v>
      </c>
      <c r="H143" s="35">
        <f t="shared" si="49"/>
        <v>68.175636855465243</v>
      </c>
    </row>
    <row r="144" spans="1:8" s="78" customFormat="1" ht="11.25" customHeight="1" x14ac:dyDescent="0.2">
      <c r="A144" s="82" t="s">
        <v>205</v>
      </c>
      <c r="B144" s="33">
        <v>70313</v>
      </c>
      <c r="C144" s="34">
        <v>59473.755920000003</v>
      </c>
      <c r="D144" s="33">
        <v>649.20018000000005</v>
      </c>
      <c r="E144" s="34">
        <f t="shared" si="50"/>
        <v>60122.956100000003</v>
      </c>
      <c r="F144" s="34">
        <f t="shared" si="51"/>
        <v>10190.043899999997</v>
      </c>
      <c r="G144" s="34">
        <f t="shared" si="52"/>
        <v>10839.244079999997</v>
      </c>
      <c r="H144" s="35">
        <f t="shared" si="49"/>
        <v>85.507596177093859</v>
      </c>
    </row>
    <row r="145" spans="1:8" s="78" customFormat="1" ht="11.25" customHeight="1" x14ac:dyDescent="0.2">
      <c r="A145" s="82" t="s">
        <v>206</v>
      </c>
      <c r="B145" s="33">
        <v>1441512.0560000001</v>
      </c>
      <c r="C145" s="34">
        <v>1331906.6352000001</v>
      </c>
      <c r="D145" s="33">
        <v>9086.3027500000007</v>
      </c>
      <c r="E145" s="34">
        <f t="shared" si="50"/>
        <v>1340992.9379500002</v>
      </c>
      <c r="F145" s="34">
        <f t="shared" si="51"/>
        <v>100519.11804999993</v>
      </c>
      <c r="G145" s="34">
        <f t="shared" si="52"/>
        <v>109605.42079999996</v>
      </c>
      <c r="H145" s="35">
        <f t="shared" si="49"/>
        <v>93.026827792968518</v>
      </c>
    </row>
    <row r="146" spans="1:8" s="78" customFormat="1" ht="11.25" customHeight="1" x14ac:dyDescent="0.2">
      <c r="A146" s="82" t="s">
        <v>207</v>
      </c>
      <c r="B146" s="33">
        <v>1345744.0270000002</v>
      </c>
      <c r="C146" s="34">
        <v>1012080.7049299999</v>
      </c>
      <c r="D146" s="33">
        <v>1450.11214</v>
      </c>
      <c r="E146" s="34">
        <f t="shared" si="50"/>
        <v>1013530.8170699999</v>
      </c>
      <c r="F146" s="34">
        <f t="shared" si="51"/>
        <v>332213.20993000036</v>
      </c>
      <c r="G146" s="34">
        <f t="shared" si="52"/>
        <v>333663.32207000034</v>
      </c>
      <c r="H146" s="35">
        <f t="shared" si="49"/>
        <v>75.313789007067967</v>
      </c>
    </row>
    <row r="147" spans="1:8" s="78" customFormat="1" ht="11.25" customHeight="1" x14ac:dyDescent="0.2">
      <c r="A147" s="91" t="s">
        <v>208</v>
      </c>
      <c r="B147" s="33">
        <v>608535.88699999987</v>
      </c>
      <c r="C147" s="34">
        <v>507951.32808999997</v>
      </c>
      <c r="D147" s="33">
        <v>662.17881000000011</v>
      </c>
      <c r="E147" s="34">
        <f t="shared" si="50"/>
        <v>508613.50689999998</v>
      </c>
      <c r="F147" s="34">
        <f t="shared" si="51"/>
        <v>99922.380099999893</v>
      </c>
      <c r="G147" s="34">
        <f t="shared" si="52"/>
        <v>100584.55890999991</v>
      </c>
      <c r="H147" s="35">
        <f t="shared" si="49"/>
        <v>83.579870598494395</v>
      </c>
    </row>
    <row r="148" spans="1:8" s="78" customFormat="1" ht="11.25" customHeight="1" x14ac:dyDescent="0.2">
      <c r="A148" s="82" t="s">
        <v>209</v>
      </c>
      <c r="B148" s="33">
        <v>859472</v>
      </c>
      <c r="C148" s="34">
        <v>701600.37345000007</v>
      </c>
      <c r="D148" s="33">
        <v>14135.681259999999</v>
      </c>
      <c r="E148" s="34">
        <f t="shared" si="50"/>
        <v>715736.05471000005</v>
      </c>
      <c r="F148" s="34">
        <f t="shared" si="51"/>
        <v>143735.94528999995</v>
      </c>
      <c r="G148" s="34">
        <f t="shared" si="52"/>
        <v>157871.62654999993</v>
      </c>
      <c r="H148" s="35">
        <f t="shared" si="49"/>
        <v>83.276250385120179</v>
      </c>
    </row>
    <row r="149" spans="1:8" s="78" customFormat="1" ht="11.25" customHeight="1" x14ac:dyDescent="0.2">
      <c r="A149" s="82" t="s">
        <v>210</v>
      </c>
      <c r="B149" s="33">
        <v>542306.94799999997</v>
      </c>
      <c r="C149" s="34">
        <v>410833.86653</v>
      </c>
      <c r="D149" s="33">
        <v>864.04673000000003</v>
      </c>
      <c r="E149" s="34">
        <f t="shared" si="50"/>
        <v>411697.91326</v>
      </c>
      <c r="F149" s="34">
        <f t="shared" si="51"/>
        <v>130609.03473999997</v>
      </c>
      <c r="G149" s="34">
        <f t="shared" si="52"/>
        <v>131473.08146999998</v>
      </c>
      <c r="H149" s="35">
        <f t="shared" si="49"/>
        <v>75.916031461208576</v>
      </c>
    </row>
    <row r="150" spans="1:8" s="78" customFormat="1" ht="11.25" customHeight="1" x14ac:dyDescent="0.2">
      <c r="A150" s="82" t="s">
        <v>211</v>
      </c>
      <c r="B150" s="33">
        <v>355033.53799999994</v>
      </c>
      <c r="C150" s="34">
        <v>295827.63691999996</v>
      </c>
      <c r="D150" s="33">
        <v>3462.7434399999997</v>
      </c>
      <c r="E150" s="34">
        <f t="shared" si="50"/>
        <v>299290.38035999995</v>
      </c>
      <c r="F150" s="34">
        <f t="shared" si="51"/>
        <v>55743.15763999999</v>
      </c>
      <c r="G150" s="34">
        <f t="shared" si="52"/>
        <v>59205.901079999981</v>
      </c>
      <c r="H150" s="35">
        <f t="shared" si="49"/>
        <v>84.299185380058375</v>
      </c>
    </row>
    <row r="151" spans="1:8" s="78" customFormat="1" ht="11.25" customHeight="1" x14ac:dyDescent="0.2">
      <c r="A151" s="82" t="s">
        <v>212</v>
      </c>
      <c r="B151" s="33">
        <v>3577193.0500000003</v>
      </c>
      <c r="C151" s="34">
        <v>2462490.9042099998</v>
      </c>
      <c r="D151" s="33">
        <v>87546.13214999999</v>
      </c>
      <c r="E151" s="34">
        <f t="shared" si="50"/>
        <v>2550037.0363599998</v>
      </c>
      <c r="F151" s="34">
        <f t="shared" si="51"/>
        <v>1027156.0136400005</v>
      </c>
      <c r="G151" s="34">
        <f t="shared" si="52"/>
        <v>1114702.1457900004</v>
      </c>
      <c r="H151" s="35">
        <f t="shared" si="49"/>
        <v>71.285977600789522</v>
      </c>
    </row>
    <row r="152" spans="1:8" s="78" customFormat="1" ht="11.25" customHeight="1" x14ac:dyDescent="0.2">
      <c r="A152" s="82" t="s">
        <v>213</v>
      </c>
      <c r="B152" s="33">
        <v>114045.55600000001</v>
      </c>
      <c r="C152" s="34">
        <v>86741.027029999997</v>
      </c>
      <c r="D152" s="33">
        <v>4547.1350300000004</v>
      </c>
      <c r="E152" s="34">
        <f t="shared" si="50"/>
        <v>91288.162060000002</v>
      </c>
      <c r="F152" s="34">
        <f t="shared" si="51"/>
        <v>22757.393940000009</v>
      </c>
      <c r="G152" s="34">
        <f t="shared" si="52"/>
        <v>27304.528970000014</v>
      </c>
      <c r="H152" s="35">
        <f t="shared" si="49"/>
        <v>80.045347895888199</v>
      </c>
    </row>
    <row r="153" spans="1:8" s="78" customFormat="1" ht="11.25" customHeight="1" x14ac:dyDescent="0.2">
      <c r="A153" s="82" t="s">
        <v>214</v>
      </c>
      <c r="B153" s="33">
        <v>3714996.3690000009</v>
      </c>
      <c r="C153" s="34">
        <v>3453461.2001999998</v>
      </c>
      <c r="D153" s="33">
        <v>205945.28759999998</v>
      </c>
      <c r="E153" s="34">
        <f t="shared" si="50"/>
        <v>3659406.4877999998</v>
      </c>
      <c r="F153" s="34">
        <f t="shared" si="51"/>
        <v>55589.881200001109</v>
      </c>
      <c r="G153" s="34">
        <f t="shared" si="52"/>
        <v>261535.16880000103</v>
      </c>
      <c r="H153" s="35">
        <f t="shared" si="49"/>
        <v>98.503635651871051</v>
      </c>
    </row>
    <row r="154" spans="1:8" s="78" customFormat="1" ht="11.25" customHeight="1" x14ac:dyDescent="0.2">
      <c r="A154" s="82" t="s">
        <v>215</v>
      </c>
      <c r="B154" s="33">
        <v>100914.121</v>
      </c>
      <c r="C154" s="34">
        <v>77918.312099999996</v>
      </c>
      <c r="D154" s="33">
        <v>3126.4140600000001</v>
      </c>
      <c r="E154" s="34">
        <f t="shared" si="50"/>
        <v>81044.726159999991</v>
      </c>
      <c r="F154" s="34">
        <f t="shared" si="51"/>
        <v>19869.394840000008</v>
      </c>
      <c r="G154" s="34">
        <f t="shared" si="52"/>
        <v>22995.808900000004</v>
      </c>
      <c r="H154" s="35">
        <f t="shared" si="49"/>
        <v>80.310590189850629</v>
      </c>
    </row>
    <row r="155" spans="1:8" s="78" customFormat="1" ht="11.25" customHeight="1" x14ac:dyDescent="0.2">
      <c r="A155" s="82" t="s">
        <v>216</v>
      </c>
      <c r="B155" s="37">
        <v>126611.92300000001</v>
      </c>
      <c r="C155" s="37">
        <v>109749.40281999999</v>
      </c>
      <c r="D155" s="37">
        <v>1135.48723</v>
      </c>
      <c r="E155" s="37">
        <f t="shared" si="50"/>
        <v>110884.89004999999</v>
      </c>
      <c r="F155" s="37">
        <f t="shared" si="51"/>
        <v>15727.032950000023</v>
      </c>
      <c r="G155" s="37">
        <f t="shared" si="52"/>
        <v>16862.520180000021</v>
      </c>
      <c r="H155" s="31">
        <f t="shared" si="49"/>
        <v>87.578552969296567</v>
      </c>
    </row>
    <row r="156" spans="1:8" s="78" customFormat="1" ht="11.25" customHeight="1" x14ac:dyDescent="0.2">
      <c r="A156" s="85"/>
      <c r="B156" s="37"/>
      <c r="C156" s="37"/>
      <c r="D156" s="37"/>
      <c r="E156" s="37"/>
      <c r="F156" s="37"/>
      <c r="G156" s="37"/>
      <c r="H156" s="31"/>
    </row>
    <row r="157" spans="1:8" s="78" customFormat="1" ht="11.25" customHeight="1" x14ac:dyDescent="0.2">
      <c r="A157" s="80" t="s">
        <v>217</v>
      </c>
      <c r="B157" s="46">
        <f t="shared" ref="B157:G157" si="53">SUM(B158:B162)</f>
        <v>135316240.92700002</v>
      </c>
      <c r="C157" s="39">
        <f t="shared" si="53"/>
        <v>111637278.51087001</v>
      </c>
      <c r="D157" s="46">
        <f t="shared" si="53"/>
        <v>1617369.1028200001</v>
      </c>
      <c r="E157" s="39">
        <f t="shared" si="53"/>
        <v>113254647.61368999</v>
      </c>
      <c r="F157" s="39">
        <f t="shared" si="53"/>
        <v>22061593.313310005</v>
      </c>
      <c r="G157" s="39">
        <f t="shared" si="53"/>
        <v>23678962.416129999</v>
      </c>
      <c r="H157" s="35">
        <f t="shared" ref="H157:H162" si="54">E157/B157*100</f>
        <v>83.69627092640583</v>
      </c>
    </row>
    <row r="158" spans="1:8" s="78" customFormat="1" ht="11.25" customHeight="1" x14ac:dyDescent="0.2">
      <c r="A158" s="82" t="s">
        <v>107</v>
      </c>
      <c r="B158" s="33">
        <v>135008721.65900001</v>
      </c>
      <c r="C158" s="34">
        <v>111426051.16293001</v>
      </c>
      <c r="D158" s="33">
        <v>1613076.6557400001</v>
      </c>
      <c r="E158" s="34">
        <f>SUM(C158:D158)</f>
        <v>113039127.81867</v>
      </c>
      <c r="F158" s="34">
        <f>B158-E158</f>
        <v>21969593.840330005</v>
      </c>
      <c r="G158" s="34">
        <f>B158-C158</f>
        <v>23582670.496069998</v>
      </c>
      <c r="H158" s="35">
        <f t="shared" si="54"/>
        <v>83.727278082211626</v>
      </c>
    </row>
    <row r="159" spans="1:8" s="78" customFormat="1" ht="11.25" customHeight="1" x14ac:dyDescent="0.2">
      <c r="A159" s="82" t="s">
        <v>218</v>
      </c>
      <c r="B159" s="33">
        <v>63984</v>
      </c>
      <c r="C159" s="34">
        <v>43449.967420000001</v>
      </c>
      <c r="D159" s="33">
        <v>759.34229000000005</v>
      </c>
      <c r="E159" s="34">
        <f>SUM(C159:D159)</f>
        <v>44209.309710000001</v>
      </c>
      <c r="F159" s="34">
        <f>B159-E159</f>
        <v>19774.690289999999</v>
      </c>
      <c r="G159" s="34">
        <f>B159-C159</f>
        <v>20534.032579999999</v>
      </c>
      <c r="H159" s="35">
        <f t="shared" si="54"/>
        <v>69.094320001875474</v>
      </c>
    </row>
    <row r="160" spans="1:8" s="78" customFormat="1" ht="11.25" customHeight="1" x14ac:dyDescent="0.2">
      <c r="A160" s="82" t="s">
        <v>219</v>
      </c>
      <c r="B160" s="33">
        <v>57580.334000000003</v>
      </c>
      <c r="C160" s="34">
        <v>41824.743119999999</v>
      </c>
      <c r="D160" s="33">
        <v>1231.61031</v>
      </c>
      <c r="E160" s="34">
        <f>SUM(C160:D160)</f>
        <v>43056.353430000003</v>
      </c>
      <c r="F160" s="34">
        <f>B160-E160</f>
        <v>14523.98057</v>
      </c>
      <c r="G160" s="34">
        <f>B160-C160</f>
        <v>15755.590880000003</v>
      </c>
      <c r="H160" s="35">
        <f t="shared" si="54"/>
        <v>74.776143934837208</v>
      </c>
    </row>
    <row r="161" spans="1:8" s="78" customFormat="1" ht="11.25" customHeight="1" x14ac:dyDescent="0.2">
      <c r="A161" s="82" t="s">
        <v>220</v>
      </c>
      <c r="B161" s="33">
        <v>55418.629000000001</v>
      </c>
      <c r="C161" s="34">
        <v>42359.775979999999</v>
      </c>
      <c r="D161" s="33">
        <v>1191.4602</v>
      </c>
      <c r="E161" s="34">
        <f>SUM(C161:D161)</f>
        <v>43551.23618</v>
      </c>
      <c r="F161" s="34">
        <f>B161-E161</f>
        <v>11867.392820000001</v>
      </c>
      <c r="G161" s="34">
        <f>B161-C161</f>
        <v>13058.853020000002</v>
      </c>
      <c r="H161" s="35">
        <f t="shared" si="54"/>
        <v>78.585914097586212</v>
      </c>
    </row>
    <row r="162" spans="1:8" s="78" customFormat="1" ht="11.25" customHeight="1" x14ac:dyDescent="0.2">
      <c r="A162" s="82" t="s">
        <v>221</v>
      </c>
      <c r="B162" s="37">
        <v>130536.30499999999</v>
      </c>
      <c r="C162" s="37">
        <v>83592.861420000001</v>
      </c>
      <c r="D162" s="37">
        <v>1110.0342800000001</v>
      </c>
      <c r="E162" s="37">
        <f>SUM(C162:D162)</f>
        <v>84702.895700000008</v>
      </c>
      <c r="F162" s="37">
        <f>B162-E162</f>
        <v>45833.409299999985</v>
      </c>
      <c r="G162" s="37">
        <f>B162-C162</f>
        <v>46943.443579999992</v>
      </c>
      <c r="H162" s="31">
        <f t="shared" si="54"/>
        <v>64.888381588555006</v>
      </c>
    </row>
    <row r="163" spans="1:8" s="78" customFormat="1" ht="11.25" customHeight="1" x14ac:dyDescent="0.2">
      <c r="A163" s="85"/>
      <c r="B163" s="37"/>
      <c r="C163" s="37"/>
      <c r="D163" s="37"/>
      <c r="E163" s="37"/>
      <c r="F163" s="37"/>
      <c r="G163" s="37"/>
      <c r="H163" s="31"/>
    </row>
    <row r="164" spans="1:8" s="78" customFormat="1" ht="11.25" customHeight="1" x14ac:dyDescent="0.2">
      <c r="A164" s="80" t="s">
        <v>222</v>
      </c>
      <c r="B164" s="46">
        <f t="shared" ref="B164:G164" si="55">SUM(B165:B167)</f>
        <v>3939409.4330000002</v>
      </c>
      <c r="C164" s="39">
        <f t="shared" si="55"/>
        <v>2711598.81886</v>
      </c>
      <c r="D164" s="46">
        <f t="shared" si="55"/>
        <v>39615.894829999997</v>
      </c>
      <c r="E164" s="39">
        <f t="shared" si="55"/>
        <v>2751214.7136900001</v>
      </c>
      <c r="F164" s="39">
        <f t="shared" si="55"/>
        <v>1188194.7193099998</v>
      </c>
      <c r="G164" s="39">
        <f t="shared" si="55"/>
        <v>1227810.6141400002</v>
      </c>
      <c r="H164" s="35">
        <f>E164/B164*100</f>
        <v>69.838252674204838</v>
      </c>
    </row>
    <row r="165" spans="1:8" s="78" customFormat="1" ht="11.25" customHeight="1" x14ac:dyDescent="0.2">
      <c r="A165" s="82" t="s">
        <v>198</v>
      </c>
      <c r="B165" s="33">
        <v>3525887.0290000001</v>
      </c>
      <c r="C165" s="34">
        <v>2400175.15392</v>
      </c>
      <c r="D165" s="33">
        <v>29521.968639999999</v>
      </c>
      <c r="E165" s="34">
        <f>SUM(C165:D165)</f>
        <v>2429697.12256</v>
      </c>
      <c r="F165" s="34">
        <f>B165-E165</f>
        <v>1096189.90644</v>
      </c>
      <c r="G165" s="34">
        <f>B165-C165</f>
        <v>1125711.8750800001</v>
      </c>
      <c r="H165" s="35">
        <f>E165/B165*100</f>
        <v>68.910237411920207</v>
      </c>
    </row>
    <row r="166" spans="1:8" s="78" customFormat="1" ht="11.25" customHeight="1" x14ac:dyDescent="0.2">
      <c r="A166" s="82" t="s">
        <v>223</v>
      </c>
      <c r="B166" s="33">
        <v>71291.98599999999</v>
      </c>
      <c r="C166" s="34">
        <v>52810.252140000004</v>
      </c>
      <c r="D166" s="33">
        <v>8083.1792000000005</v>
      </c>
      <c r="E166" s="34">
        <f>SUM(C166:D166)</f>
        <v>60893.431340000003</v>
      </c>
      <c r="F166" s="34">
        <f>B166-E166</f>
        <v>10398.554659999987</v>
      </c>
      <c r="G166" s="34">
        <f>B166-C166</f>
        <v>18481.733859999986</v>
      </c>
      <c r="H166" s="35">
        <f>E166/B166*100</f>
        <v>85.414132438392173</v>
      </c>
    </row>
    <row r="167" spans="1:8" s="78" customFormat="1" ht="11.25" customHeight="1" x14ac:dyDescent="0.2">
      <c r="A167" s="82" t="s">
        <v>224</v>
      </c>
      <c r="B167" s="37">
        <v>342230.41800000001</v>
      </c>
      <c r="C167" s="37">
        <v>258613.41280000002</v>
      </c>
      <c r="D167" s="37">
        <v>2010.7469900000001</v>
      </c>
      <c r="E167" s="37">
        <f>SUM(C167:D167)</f>
        <v>260624.15979000003</v>
      </c>
      <c r="F167" s="37">
        <f>B167-E167</f>
        <v>81606.258209999971</v>
      </c>
      <c r="G167" s="37">
        <f>B167-C167</f>
        <v>83617.005199999985</v>
      </c>
      <c r="H167" s="31">
        <f>E167/B167*100</f>
        <v>76.154586524801545</v>
      </c>
    </row>
    <row r="168" spans="1:8" s="78" customFormat="1" ht="11.25" customHeight="1" x14ac:dyDescent="0.2">
      <c r="A168" s="85" t="s">
        <v>225</v>
      </c>
      <c r="B168" s="37"/>
      <c r="C168" s="37"/>
      <c r="D168" s="37"/>
      <c r="E168" s="37"/>
      <c r="F168" s="37"/>
      <c r="G168" s="37"/>
      <c r="H168" s="31"/>
    </row>
    <row r="169" spans="1:8" s="78" customFormat="1" ht="11.25" customHeight="1" x14ac:dyDescent="0.2">
      <c r="A169" s="80" t="s">
        <v>226</v>
      </c>
      <c r="B169" s="46">
        <f t="shared" ref="B169:G169" si="56">SUM(B170:B174)</f>
        <v>6910865.0289999992</v>
      </c>
      <c r="C169" s="39">
        <f t="shared" si="56"/>
        <v>4768724.9470000006</v>
      </c>
      <c r="D169" s="46">
        <f t="shared" si="56"/>
        <v>32006.894179999996</v>
      </c>
      <c r="E169" s="39">
        <f t="shared" si="56"/>
        <v>4800731.8411799995</v>
      </c>
      <c r="F169" s="39">
        <f t="shared" si="56"/>
        <v>2110133.1878199992</v>
      </c>
      <c r="G169" s="39">
        <f t="shared" si="56"/>
        <v>2142140.0819999995</v>
      </c>
      <c r="H169" s="35">
        <f t="shared" ref="H169:H174" si="57">E169/B169*100</f>
        <v>69.466439020798887</v>
      </c>
    </row>
    <row r="170" spans="1:8" s="78" customFormat="1" ht="11.25" customHeight="1" x14ac:dyDescent="0.2">
      <c r="A170" s="82" t="s">
        <v>198</v>
      </c>
      <c r="B170" s="33">
        <v>6227035.0099999998</v>
      </c>
      <c r="C170" s="34">
        <v>4215204.5362200001</v>
      </c>
      <c r="D170" s="33">
        <v>28995.757619999997</v>
      </c>
      <c r="E170" s="34">
        <f>SUM(C170:D170)</f>
        <v>4244200.2938400004</v>
      </c>
      <c r="F170" s="34">
        <f>B170-E170</f>
        <v>1982834.7161599994</v>
      </c>
      <c r="G170" s="34">
        <f>B170-C170</f>
        <v>2011830.4737799997</v>
      </c>
      <c r="H170" s="35">
        <f t="shared" si="57"/>
        <v>68.157643035959097</v>
      </c>
    </row>
    <row r="171" spans="1:8" s="78" customFormat="1" ht="11.25" customHeight="1" x14ac:dyDescent="0.2">
      <c r="A171" s="82" t="s">
        <v>227</v>
      </c>
      <c r="B171" s="33">
        <v>413394.98</v>
      </c>
      <c r="C171" s="34">
        <v>341334.88572999998</v>
      </c>
      <c r="D171" s="33">
        <v>411.17953</v>
      </c>
      <c r="E171" s="34">
        <f>SUM(C171:D171)</f>
        <v>341746.06526</v>
      </c>
      <c r="F171" s="34">
        <f>B171-E171</f>
        <v>71648.914739999978</v>
      </c>
      <c r="G171" s="34">
        <f>B171-C171</f>
        <v>72060.094270000001</v>
      </c>
      <c r="H171" s="35">
        <f t="shared" si="57"/>
        <v>82.668170102113976</v>
      </c>
    </row>
    <row r="172" spans="1:8" s="78" customFormat="1" ht="11.45" customHeight="1" x14ac:dyDescent="0.2">
      <c r="A172" s="82" t="s">
        <v>228</v>
      </c>
      <c r="B172" s="33">
        <v>60841.884000000005</v>
      </c>
      <c r="C172" s="34">
        <v>48348.225930000001</v>
      </c>
      <c r="D172" s="33">
        <v>998.34180000000003</v>
      </c>
      <c r="E172" s="34">
        <f>SUM(C172:D172)</f>
        <v>49346.567730000002</v>
      </c>
      <c r="F172" s="34">
        <f>B172-E172</f>
        <v>11495.316270000003</v>
      </c>
      <c r="G172" s="34">
        <f>B172-C172</f>
        <v>12493.658070000005</v>
      </c>
      <c r="H172" s="35">
        <f t="shared" si="57"/>
        <v>81.106245378594778</v>
      </c>
    </row>
    <row r="173" spans="1:8" s="78" customFormat="1" ht="11.25" customHeight="1" x14ac:dyDescent="0.2">
      <c r="A173" s="82" t="s">
        <v>353</v>
      </c>
      <c r="B173" s="33">
        <v>101242.17400000001</v>
      </c>
      <c r="C173" s="34">
        <v>75666.918340000004</v>
      </c>
      <c r="D173" s="33">
        <v>1109.2811000000002</v>
      </c>
      <c r="E173" s="34">
        <f>SUM(C173:D173)</f>
        <v>76776.199439999997</v>
      </c>
      <c r="F173" s="34">
        <f>B173-E173</f>
        <v>24465.974560000017</v>
      </c>
      <c r="G173" s="34">
        <f>B173-C173</f>
        <v>25575.25566000001</v>
      </c>
      <c r="H173" s="35">
        <f t="shared" si="57"/>
        <v>75.834206641986952</v>
      </c>
    </row>
    <row r="174" spans="1:8" s="78" customFormat="1" ht="11.25" customHeight="1" x14ac:dyDescent="0.2">
      <c r="A174" s="82" t="s">
        <v>229</v>
      </c>
      <c r="B174" s="37">
        <v>108350.981</v>
      </c>
      <c r="C174" s="37">
        <v>88170.380780000007</v>
      </c>
      <c r="D174" s="37">
        <v>492.33413000000002</v>
      </c>
      <c r="E174" s="37">
        <f>SUM(C174:D174)</f>
        <v>88662.71491000001</v>
      </c>
      <c r="F174" s="37">
        <f>B174-E174</f>
        <v>19688.26608999999</v>
      </c>
      <c r="G174" s="37">
        <f>B174-C174</f>
        <v>20180.600219999993</v>
      </c>
      <c r="H174" s="31">
        <f t="shared" si="57"/>
        <v>81.829175972112338</v>
      </c>
    </row>
    <row r="175" spans="1:8" s="78" customFormat="1" ht="11.25" customHeight="1" x14ac:dyDescent="0.2">
      <c r="A175" s="85"/>
      <c r="B175" s="37"/>
      <c r="C175" s="37"/>
      <c r="D175" s="37"/>
      <c r="E175" s="37"/>
      <c r="F175" s="37"/>
      <c r="G175" s="37"/>
      <c r="H175" s="31"/>
    </row>
    <row r="176" spans="1:8" s="78" customFormat="1" ht="11.25" customHeight="1" x14ac:dyDescent="0.2">
      <c r="A176" s="80" t="s">
        <v>230</v>
      </c>
      <c r="B176" s="46">
        <f t="shared" ref="B176:G176" si="58">SUM(B177:B183)</f>
        <v>48995160.512720011</v>
      </c>
      <c r="C176" s="39">
        <f t="shared" si="58"/>
        <v>33034104.507260002</v>
      </c>
      <c r="D176" s="46">
        <f t="shared" si="58"/>
        <v>939435.44514000008</v>
      </c>
      <c r="E176" s="39">
        <f t="shared" si="58"/>
        <v>33973539.952400006</v>
      </c>
      <c r="F176" s="39">
        <f t="shared" si="58"/>
        <v>15021620.560320005</v>
      </c>
      <c r="G176" s="39">
        <f t="shared" si="58"/>
        <v>15961056.005460005</v>
      </c>
      <c r="H176" s="35">
        <f t="shared" ref="H176:H183" si="59">E176/B176*100</f>
        <v>69.340603432822462</v>
      </c>
    </row>
    <row r="177" spans="1:8" s="78" customFormat="1" ht="11.25" customHeight="1" x14ac:dyDescent="0.2">
      <c r="A177" s="82" t="s">
        <v>198</v>
      </c>
      <c r="B177" s="33">
        <v>30067471.122500006</v>
      </c>
      <c r="C177" s="34">
        <v>19630614.774160001</v>
      </c>
      <c r="D177" s="33">
        <v>888486.18524000002</v>
      </c>
      <c r="E177" s="34">
        <f t="shared" ref="E177:E183" si="60">SUM(C177:D177)</f>
        <v>20519100.959400002</v>
      </c>
      <c r="F177" s="34">
        <f t="shared" ref="F177:F183" si="61">B177-E177</f>
        <v>9548370.1631000042</v>
      </c>
      <c r="G177" s="34">
        <f t="shared" ref="G177:G183" si="62">B177-C177</f>
        <v>10436856.348340005</v>
      </c>
      <c r="H177" s="35">
        <f t="shared" si="59"/>
        <v>68.243520965902604</v>
      </c>
    </row>
    <row r="178" spans="1:8" s="78" customFormat="1" ht="11.25" customHeight="1" x14ac:dyDescent="0.2">
      <c r="A178" s="82" t="s">
        <v>231</v>
      </c>
      <c r="B178" s="33">
        <v>134363.23700000002</v>
      </c>
      <c r="C178" s="34">
        <v>112577.52923</v>
      </c>
      <c r="D178" s="33">
        <v>3420.4420299999997</v>
      </c>
      <c r="E178" s="34">
        <f t="shared" si="60"/>
        <v>115997.97126000001</v>
      </c>
      <c r="F178" s="34">
        <f t="shared" si="61"/>
        <v>18365.265740000017</v>
      </c>
      <c r="G178" s="34">
        <f t="shared" si="62"/>
        <v>21785.707770000023</v>
      </c>
      <c r="H178" s="35">
        <f t="shared" si="59"/>
        <v>86.331628985687487</v>
      </c>
    </row>
    <row r="179" spans="1:8" s="78" customFormat="1" ht="11.25" customHeight="1" x14ac:dyDescent="0.2">
      <c r="A179" s="82" t="s">
        <v>232</v>
      </c>
      <c r="B179" s="33">
        <v>1126479.6930200004</v>
      </c>
      <c r="C179" s="34">
        <v>1032973.8163300001</v>
      </c>
      <c r="D179" s="33">
        <v>4137.4509600000001</v>
      </c>
      <c r="E179" s="34">
        <f t="shared" si="60"/>
        <v>1037111.2672900001</v>
      </c>
      <c r="F179" s="34">
        <f t="shared" si="61"/>
        <v>89368.42573000025</v>
      </c>
      <c r="G179" s="34">
        <f t="shared" si="62"/>
        <v>93505.876690000296</v>
      </c>
      <c r="H179" s="35">
        <f t="shared" si="59"/>
        <v>92.066574632125793</v>
      </c>
    </row>
    <row r="180" spans="1:8" s="78" customFormat="1" ht="11.25" customHeight="1" x14ac:dyDescent="0.2">
      <c r="A180" s="82" t="s">
        <v>233</v>
      </c>
      <c r="B180" s="33">
        <v>83680.057000000001</v>
      </c>
      <c r="C180" s="34">
        <v>44012.924429999999</v>
      </c>
      <c r="D180" s="33">
        <v>315.89999999999998</v>
      </c>
      <c r="E180" s="34">
        <f t="shared" si="60"/>
        <v>44328.824430000001</v>
      </c>
      <c r="F180" s="34">
        <f t="shared" si="61"/>
        <v>39351.23257</v>
      </c>
      <c r="G180" s="34">
        <f t="shared" si="62"/>
        <v>39667.132570000002</v>
      </c>
      <c r="H180" s="35">
        <f t="shared" si="59"/>
        <v>52.974180490818732</v>
      </c>
    </row>
    <row r="181" spans="1:8" s="78" customFormat="1" ht="11.25" customHeight="1" x14ac:dyDescent="0.2">
      <c r="A181" s="82" t="s">
        <v>234</v>
      </c>
      <c r="B181" s="33">
        <v>1624245.9719999998</v>
      </c>
      <c r="C181" s="34">
        <v>1336298.9638400001</v>
      </c>
      <c r="D181" s="33">
        <v>17697.73288</v>
      </c>
      <c r="E181" s="34">
        <f t="shared" si="60"/>
        <v>1353996.6967200001</v>
      </c>
      <c r="F181" s="34">
        <f t="shared" si="61"/>
        <v>270249.27527999971</v>
      </c>
      <c r="G181" s="34">
        <f t="shared" si="62"/>
        <v>287947.00815999974</v>
      </c>
      <c r="H181" s="35">
        <f t="shared" si="59"/>
        <v>83.361554842138176</v>
      </c>
    </row>
    <row r="182" spans="1:8" s="78" customFormat="1" ht="11.25" customHeight="1" x14ac:dyDescent="0.2">
      <c r="A182" s="82" t="s">
        <v>235</v>
      </c>
      <c r="B182" s="33">
        <v>15929825.232200002</v>
      </c>
      <c r="C182" s="34">
        <v>10852689.85764</v>
      </c>
      <c r="D182" s="33">
        <v>25334.40279</v>
      </c>
      <c r="E182" s="34">
        <f t="shared" si="60"/>
        <v>10878024.260430001</v>
      </c>
      <c r="F182" s="34">
        <f t="shared" si="61"/>
        <v>5051800.9717700016</v>
      </c>
      <c r="G182" s="34">
        <f t="shared" si="62"/>
        <v>5077135.3745600022</v>
      </c>
      <c r="H182" s="35">
        <f t="shared" si="59"/>
        <v>68.287153825401276</v>
      </c>
    </row>
    <row r="183" spans="1:8" s="78" customFormat="1" ht="11.25" customHeight="1" x14ac:dyDescent="0.2">
      <c r="A183" s="82" t="s">
        <v>236</v>
      </c>
      <c r="B183" s="37">
        <v>29095.199000000001</v>
      </c>
      <c r="C183" s="37">
        <v>24936.641629999998</v>
      </c>
      <c r="D183" s="37">
        <v>43.331240000000001</v>
      </c>
      <c r="E183" s="37">
        <f t="shared" si="60"/>
        <v>24979.972869999998</v>
      </c>
      <c r="F183" s="37">
        <f t="shared" si="61"/>
        <v>4115.2261300000027</v>
      </c>
      <c r="G183" s="37">
        <f t="shared" si="62"/>
        <v>4158.5573700000023</v>
      </c>
      <c r="H183" s="31">
        <f t="shared" si="59"/>
        <v>85.855995932524806</v>
      </c>
    </row>
    <row r="184" spans="1:8" s="78" customFormat="1" ht="11.25" customHeight="1" x14ac:dyDescent="0.2">
      <c r="A184" s="85"/>
      <c r="B184" s="48"/>
      <c r="C184" s="48"/>
      <c r="D184" s="48"/>
      <c r="E184" s="48"/>
      <c r="F184" s="48"/>
      <c r="G184" s="48"/>
      <c r="H184" s="31"/>
    </row>
    <row r="185" spans="1:8" s="78" customFormat="1" ht="11.25" customHeight="1" x14ac:dyDescent="0.2">
      <c r="A185" s="80" t="s">
        <v>237</v>
      </c>
      <c r="B185" s="49">
        <f t="shared" ref="B185:G185" si="63">SUM(B186:B191)</f>
        <v>8794812.2179999985</v>
      </c>
      <c r="C185" s="50">
        <f t="shared" si="63"/>
        <v>4452719.5449399995</v>
      </c>
      <c r="D185" s="49">
        <f t="shared" si="63"/>
        <v>86294.047820000036</v>
      </c>
      <c r="E185" s="50">
        <f t="shared" si="63"/>
        <v>4539013.5927599994</v>
      </c>
      <c r="F185" s="50">
        <f t="shared" si="63"/>
        <v>4255798.62524</v>
      </c>
      <c r="G185" s="50">
        <f t="shared" si="63"/>
        <v>4342092.6730599999</v>
      </c>
      <c r="H185" s="35">
        <f t="shared" ref="H185:H191" si="64">E185/B185*100</f>
        <v>51.610125153896725</v>
      </c>
    </row>
    <row r="186" spans="1:8" s="78" customFormat="1" ht="11.25" customHeight="1" x14ac:dyDescent="0.2">
      <c r="A186" s="82" t="s">
        <v>238</v>
      </c>
      <c r="B186" s="33">
        <v>2885947.6759799989</v>
      </c>
      <c r="C186" s="34">
        <v>1222963.9273299996</v>
      </c>
      <c r="D186" s="33">
        <v>37093.941310000024</v>
      </c>
      <c r="E186" s="34">
        <f t="shared" ref="E186:E191" si="65">SUM(C186:D186)</f>
        <v>1260057.8686399995</v>
      </c>
      <c r="F186" s="34">
        <f t="shared" ref="F186:F191" si="66">B186-E186</f>
        <v>1625889.8073399994</v>
      </c>
      <c r="G186" s="34">
        <f t="shared" ref="G186:G191" si="67">B186-C186</f>
        <v>1662983.7486499993</v>
      </c>
      <c r="H186" s="35">
        <f t="shared" si="64"/>
        <v>43.661840411299693</v>
      </c>
    </row>
    <row r="187" spans="1:8" s="78" customFormat="1" ht="11.25" customHeight="1" x14ac:dyDescent="0.2">
      <c r="A187" s="82" t="s">
        <v>239</v>
      </c>
      <c r="B187" s="33">
        <v>30680.231</v>
      </c>
      <c r="C187" s="34">
        <v>24055.293850000002</v>
      </c>
      <c r="D187" s="33">
        <v>300.88598999999999</v>
      </c>
      <c r="E187" s="34">
        <f t="shared" si="65"/>
        <v>24356.179840000001</v>
      </c>
      <c r="F187" s="34">
        <f t="shared" si="66"/>
        <v>6324.0511599999991</v>
      </c>
      <c r="G187" s="34">
        <f t="shared" si="67"/>
        <v>6624.9371499999979</v>
      </c>
      <c r="H187" s="35">
        <f t="shared" si="64"/>
        <v>79.387211393551766</v>
      </c>
    </row>
    <row r="188" spans="1:8" s="78" customFormat="1" ht="11.25" customHeight="1" x14ac:dyDescent="0.2">
      <c r="A188" s="82" t="s">
        <v>240</v>
      </c>
      <c r="B188" s="33">
        <v>158814.23800000001</v>
      </c>
      <c r="C188" s="34">
        <v>136139.68502</v>
      </c>
      <c r="D188" s="33">
        <v>117.32721000000001</v>
      </c>
      <c r="E188" s="34">
        <f t="shared" si="65"/>
        <v>136257.01222999999</v>
      </c>
      <c r="F188" s="34">
        <f t="shared" si="66"/>
        <v>22557.225770000019</v>
      </c>
      <c r="G188" s="34">
        <f t="shared" si="67"/>
        <v>22674.552980000008</v>
      </c>
      <c r="H188" s="35">
        <f t="shared" si="64"/>
        <v>85.796471365495563</v>
      </c>
    </row>
    <row r="189" spans="1:8" s="78" customFormat="1" ht="11.25" customHeight="1" x14ac:dyDescent="0.2">
      <c r="A189" s="82" t="s">
        <v>354</v>
      </c>
      <c r="B189" s="33">
        <v>43815.792999999998</v>
      </c>
      <c r="C189" s="34">
        <v>36904.725879999998</v>
      </c>
      <c r="D189" s="33">
        <v>912.67759999999998</v>
      </c>
      <c r="E189" s="34">
        <f t="shared" si="65"/>
        <v>37817.403480000001</v>
      </c>
      <c r="F189" s="34">
        <f t="shared" si="66"/>
        <v>5998.389519999997</v>
      </c>
      <c r="G189" s="34">
        <f t="shared" si="67"/>
        <v>6911.0671199999997</v>
      </c>
      <c r="H189" s="35">
        <f t="shared" si="64"/>
        <v>86.30998297805543</v>
      </c>
    </row>
    <row r="190" spans="1:8" s="78" customFormat="1" ht="11.25" customHeight="1" x14ac:dyDescent="0.2">
      <c r="A190" s="82" t="s">
        <v>241</v>
      </c>
      <c r="B190" s="33">
        <v>78919.199000000008</v>
      </c>
      <c r="C190" s="34">
        <v>64111.278039999997</v>
      </c>
      <c r="D190" s="33">
        <v>2531.7719400000001</v>
      </c>
      <c r="E190" s="34">
        <f t="shared" si="65"/>
        <v>66643.049979999996</v>
      </c>
      <c r="F190" s="34">
        <f t="shared" si="66"/>
        <v>12276.149020000012</v>
      </c>
      <c r="G190" s="34">
        <f t="shared" si="67"/>
        <v>14807.92096000001</v>
      </c>
      <c r="H190" s="35">
        <f t="shared" si="64"/>
        <v>84.444660899307905</v>
      </c>
    </row>
    <row r="191" spans="1:8" s="78" customFormat="1" ht="11.25" customHeight="1" x14ac:dyDescent="0.2">
      <c r="A191" s="82" t="s">
        <v>242</v>
      </c>
      <c r="B191" s="37">
        <v>5596635.0810200004</v>
      </c>
      <c r="C191" s="37">
        <v>2968544.6348199998</v>
      </c>
      <c r="D191" s="37">
        <v>45337.443769999998</v>
      </c>
      <c r="E191" s="37">
        <f t="shared" si="65"/>
        <v>3013882.0785899996</v>
      </c>
      <c r="F191" s="37">
        <f t="shared" si="66"/>
        <v>2582753.0024300008</v>
      </c>
      <c r="G191" s="37">
        <f t="shared" si="67"/>
        <v>2628090.4462000006</v>
      </c>
      <c r="H191" s="31">
        <f t="shared" si="64"/>
        <v>53.851681143390039</v>
      </c>
    </row>
    <row r="192" spans="1:8" s="78" customFormat="1" ht="11.25" customHeight="1" x14ac:dyDescent="0.2">
      <c r="A192" s="85"/>
      <c r="B192" s="37"/>
      <c r="C192" s="37"/>
      <c r="D192" s="37"/>
      <c r="E192" s="37"/>
      <c r="F192" s="37"/>
      <c r="G192" s="37"/>
      <c r="H192" s="31"/>
    </row>
    <row r="193" spans="1:8" s="78" customFormat="1" ht="11.25" customHeight="1" x14ac:dyDescent="0.2">
      <c r="A193" s="80" t="s">
        <v>243</v>
      </c>
      <c r="B193" s="46">
        <f t="shared" ref="B193:G193" si="68">SUM(B194:B200)</f>
        <v>1345852.7000000002</v>
      </c>
      <c r="C193" s="39">
        <f t="shared" si="68"/>
        <v>1146594.7943500001</v>
      </c>
      <c r="D193" s="46">
        <f t="shared" si="68"/>
        <v>12296.978630000003</v>
      </c>
      <c r="E193" s="39">
        <f t="shared" si="68"/>
        <v>1158891.7729799999</v>
      </c>
      <c r="F193" s="39">
        <f t="shared" si="68"/>
        <v>186960.92702000032</v>
      </c>
      <c r="G193" s="39">
        <f t="shared" si="68"/>
        <v>199257.90565000032</v>
      </c>
      <c r="H193" s="35">
        <f t="shared" ref="H193:H200" si="69">E193/B193*100</f>
        <v>86.108366315273571</v>
      </c>
    </row>
    <row r="194" spans="1:8" s="78" customFormat="1" ht="11.25" customHeight="1" x14ac:dyDescent="0.2">
      <c r="A194" s="82" t="s">
        <v>244</v>
      </c>
      <c r="B194" s="33">
        <v>280034.50200000009</v>
      </c>
      <c r="C194" s="34">
        <v>237126.13959000001</v>
      </c>
      <c r="D194" s="33">
        <v>6225.2928000000029</v>
      </c>
      <c r="E194" s="34">
        <f t="shared" ref="E194:E200" si="70">SUM(C194:D194)</f>
        <v>243351.43239</v>
      </c>
      <c r="F194" s="34">
        <f t="shared" ref="F194:F200" si="71">B194-E194</f>
        <v>36683.069610000093</v>
      </c>
      <c r="G194" s="34">
        <f t="shared" ref="G194:G200" si="72">B194-C194</f>
        <v>42908.362410000089</v>
      </c>
      <c r="H194" s="35">
        <f t="shared" si="69"/>
        <v>86.900517847618616</v>
      </c>
    </row>
    <row r="195" spans="1:8" s="78" customFormat="1" ht="11.25" customHeight="1" x14ac:dyDescent="0.2">
      <c r="A195" s="82" t="s">
        <v>245</v>
      </c>
      <c r="B195" s="33">
        <v>356581.8110000001</v>
      </c>
      <c r="C195" s="34">
        <v>317355.11673999997</v>
      </c>
      <c r="D195" s="33">
        <v>1351.4407099999999</v>
      </c>
      <c r="E195" s="34">
        <f t="shared" si="70"/>
        <v>318706.55744999996</v>
      </c>
      <c r="F195" s="34">
        <f t="shared" si="71"/>
        <v>37875.25355000014</v>
      </c>
      <c r="G195" s="34">
        <f t="shared" si="72"/>
        <v>39226.694260000135</v>
      </c>
      <c r="H195" s="35">
        <f t="shared" si="69"/>
        <v>89.378242977738381</v>
      </c>
    </row>
    <row r="196" spans="1:8" s="78" customFormat="1" ht="11.25" customHeight="1" x14ac:dyDescent="0.2">
      <c r="A196" s="82" t="s">
        <v>246</v>
      </c>
      <c r="B196" s="33">
        <v>34746</v>
      </c>
      <c r="C196" s="34">
        <v>29688.938429999998</v>
      </c>
      <c r="D196" s="33">
        <v>97.385859999999994</v>
      </c>
      <c r="E196" s="34">
        <f t="shared" si="70"/>
        <v>29786.324289999997</v>
      </c>
      <c r="F196" s="34">
        <f t="shared" si="71"/>
        <v>4959.6757100000032</v>
      </c>
      <c r="G196" s="34">
        <f t="shared" si="72"/>
        <v>5057.0615700000017</v>
      </c>
      <c r="H196" s="35">
        <f t="shared" si="69"/>
        <v>85.725908852817582</v>
      </c>
    </row>
    <row r="197" spans="1:8" s="78" customFormat="1" ht="11.25" customHeight="1" x14ac:dyDescent="0.2">
      <c r="A197" s="82" t="s">
        <v>247</v>
      </c>
      <c r="B197" s="33">
        <v>6223</v>
      </c>
      <c r="C197" s="34">
        <v>0</v>
      </c>
      <c r="D197" s="33">
        <v>0</v>
      </c>
      <c r="E197" s="34">
        <f t="shared" si="70"/>
        <v>0</v>
      </c>
      <c r="F197" s="34">
        <f t="shared" si="71"/>
        <v>6223</v>
      </c>
      <c r="G197" s="34">
        <f t="shared" si="72"/>
        <v>6223</v>
      </c>
      <c r="H197" s="35">
        <f t="shared" si="69"/>
        <v>0</v>
      </c>
    </row>
    <row r="198" spans="1:8" s="78" customFormat="1" ht="11.25" customHeight="1" x14ac:dyDescent="0.2">
      <c r="A198" s="82" t="s">
        <v>248</v>
      </c>
      <c r="B198" s="33">
        <v>118246.40299999999</v>
      </c>
      <c r="C198" s="34">
        <v>103414.48308000001</v>
      </c>
      <c r="D198" s="33">
        <v>1548.5911599999999</v>
      </c>
      <c r="E198" s="34">
        <f t="shared" si="70"/>
        <v>104963.07424</v>
      </c>
      <c r="F198" s="34">
        <f t="shared" si="71"/>
        <v>13283.328759999989</v>
      </c>
      <c r="G198" s="34">
        <f t="shared" si="72"/>
        <v>14831.919919999986</v>
      </c>
      <c r="H198" s="35">
        <f t="shared" si="69"/>
        <v>88.766399295883886</v>
      </c>
    </row>
    <row r="199" spans="1:8" s="78" customFormat="1" ht="11.25" customHeight="1" x14ac:dyDescent="0.2">
      <c r="A199" s="82" t="s">
        <v>249</v>
      </c>
      <c r="B199" s="33">
        <v>329988.51699999999</v>
      </c>
      <c r="C199" s="34">
        <v>283870.01534999994</v>
      </c>
      <c r="D199" s="33">
        <v>897.54417000000001</v>
      </c>
      <c r="E199" s="34">
        <f t="shared" si="70"/>
        <v>284767.55951999995</v>
      </c>
      <c r="F199" s="34">
        <f t="shared" si="71"/>
        <v>45220.957480000041</v>
      </c>
      <c r="G199" s="34">
        <f t="shared" si="72"/>
        <v>46118.501650000049</v>
      </c>
      <c r="H199" s="35">
        <f t="shared" si="69"/>
        <v>86.29620270089579</v>
      </c>
    </row>
    <row r="200" spans="1:8" s="78" customFormat="1" ht="11.25" customHeight="1" x14ac:dyDescent="0.2">
      <c r="A200" s="82" t="s">
        <v>250</v>
      </c>
      <c r="B200" s="37">
        <v>220032.46700000003</v>
      </c>
      <c r="C200" s="37">
        <v>175140.10115999999</v>
      </c>
      <c r="D200" s="37">
        <v>2176.7239300000001</v>
      </c>
      <c r="E200" s="37">
        <f t="shared" si="70"/>
        <v>177316.82509</v>
      </c>
      <c r="F200" s="37">
        <f t="shared" si="71"/>
        <v>42715.641910000035</v>
      </c>
      <c r="G200" s="37">
        <f t="shared" si="72"/>
        <v>44892.365840000042</v>
      </c>
      <c r="H200" s="31">
        <f t="shared" si="69"/>
        <v>80.586664098984983</v>
      </c>
    </row>
    <row r="201" spans="1:8" s="78" customFormat="1" ht="11.25" customHeight="1" x14ac:dyDescent="0.2">
      <c r="A201" s="85"/>
      <c r="B201" s="48"/>
      <c r="C201" s="48"/>
      <c r="D201" s="48"/>
      <c r="E201" s="48"/>
      <c r="F201" s="48"/>
      <c r="G201" s="48"/>
      <c r="H201" s="31"/>
    </row>
    <row r="202" spans="1:8" s="78" customFormat="1" ht="11.25" customHeight="1" x14ac:dyDescent="0.2">
      <c r="A202" s="80" t="s">
        <v>251</v>
      </c>
      <c r="B202" s="49">
        <f t="shared" ref="B202:G202" si="73">SUM(B203:B220)+SUM(B225:B241)</f>
        <v>71346907.310929984</v>
      </c>
      <c r="C202" s="50">
        <f t="shared" si="73"/>
        <v>39572773.172230005</v>
      </c>
      <c r="D202" s="49">
        <f t="shared" si="73"/>
        <v>2086730.3237400004</v>
      </c>
      <c r="E202" s="50">
        <f t="shared" si="73"/>
        <v>41659503.495970003</v>
      </c>
      <c r="F202" s="50">
        <f t="shared" si="73"/>
        <v>29687403.814959988</v>
      </c>
      <c r="G202" s="50">
        <f t="shared" si="73"/>
        <v>31774134.138699997</v>
      </c>
      <c r="H202" s="35">
        <f t="shared" ref="H202:H241" si="74">E202/B202*100</f>
        <v>58.390062114981092</v>
      </c>
    </row>
    <row r="203" spans="1:8" s="78" customFormat="1" ht="11.25" customHeight="1" x14ac:dyDescent="0.2">
      <c r="A203" s="82" t="s">
        <v>252</v>
      </c>
      <c r="B203" s="33">
        <v>105321.79999999999</v>
      </c>
      <c r="C203" s="34">
        <v>81119.985739999989</v>
      </c>
      <c r="D203" s="33">
        <v>154.54371</v>
      </c>
      <c r="E203" s="34">
        <f t="shared" ref="E203:E219" si="75">SUM(C203:D203)</f>
        <v>81274.529449999987</v>
      </c>
      <c r="F203" s="34">
        <f t="shared" ref="F203:F219" si="76">B203-E203</f>
        <v>24047.270550000001</v>
      </c>
      <c r="G203" s="34">
        <f t="shared" ref="G203:G219" si="77">B203-C203</f>
        <v>24201.814259999999</v>
      </c>
      <c r="H203" s="35">
        <f t="shared" si="74"/>
        <v>77.167812788995249</v>
      </c>
    </row>
    <row r="204" spans="1:8" s="78" customFormat="1" ht="11.25" customHeight="1" x14ac:dyDescent="0.2">
      <c r="A204" s="82" t="s">
        <v>253</v>
      </c>
      <c r="B204" s="33">
        <v>212349.81</v>
      </c>
      <c r="C204" s="34">
        <v>144921.77519999997</v>
      </c>
      <c r="D204" s="33">
        <v>1064.81124</v>
      </c>
      <c r="E204" s="34">
        <f t="shared" si="75"/>
        <v>145986.58643999998</v>
      </c>
      <c r="F204" s="34">
        <f t="shared" si="76"/>
        <v>66363.223560000013</v>
      </c>
      <c r="G204" s="34">
        <f t="shared" si="77"/>
        <v>67428.034800000023</v>
      </c>
      <c r="H204" s="35">
        <f t="shared" si="74"/>
        <v>68.748159671063519</v>
      </c>
    </row>
    <row r="205" spans="1:8" s="78" customFormat="1" ht="11.25" customHeight="1" x14ac:dyDescent="0.2">
      <c r="A205" s="82" t="s">
        <v>254</v>
      </c>
      <c r="B205" s="33">
        <v>84084.408999999985</v>
      </c>
      <c r="C205" s="34">
        <v>72237.566459999987</v>
      </c>
      <c r="D205" s="33">
        <v>2498.4476800000002</v>
      </c>
      <c r="E205" s="34">
        <f t="shared" si="75"/>
        <v>74736.014139999985</v>
      </c>
      <c r="F205" s="34">
        <f t="shared" si="76"/>
        <v>9348.3948600000003</v>
      </c>
      <c r="G205" s="34">
        <f t="shared" si="77"/>
        <v>11846.842539999998</v>
      </c>
      <c r="H205" s="35">
        <f t="shared" si="74"/>
        <v>88.882130502933066</v>
      </c>
    </row>
    <row r="206" spans="1:8" s="78" customFormat="1" ht="11.25" customHeight="1" x14ac:dyDescent="0.2">
      <c r="A206" s="82" t="s">
        <v>255</v>
      </c>
      <c r="B206" s="33">
        <v>46605999.597469993</v>
      </c>
      <c r="C206" s="34">
        <v>20402961.076969996</v>
      </c>
      <c r="D206" s="33">
        <v>1660255.8279200001</v>
      </c>
      <c r="E206" s="34">
        <f t="shared" si="75"/>
        <v>22063216.904889997</v>
      </c>
      <c r="F206" s="34">
        <f t="shared" si="76"/>
        <v>24542782.692579996</v>
      </c>
      <c r="G206" s="34">
        <f t="shared" si="77"/>
        <v>26203038.520499997</v>
      </c>
      <c r="H206" s="35">
        <f t="shared" si="74"/>
        <v>47.339864170808816</v>
      </c>
    </row>
    <row r="207" spans="1:8" s="78" customFormat="1" ht="11.25" customHeight="1" x14ac:dyDescent="0.2">
      <c r="A207" s="82" t="s">
        <v>256</v>
      </c>
      <c r="B207" s="33">
        <v>620010.83199999994</v>
      </c>
      <c r="C207" s="34">
        <v>522697.82817999995</v>
      </c>
      <c r="D207" s="33">
        <v>19722.913630000003</v>
      </c>
      <c r="E207" s="34">
        <f t="shared" si="75"/>
        <v>542420.74180999992</v>
      </c>
      <c r="F207" s="34">
        <f t="shared" si="76"/>
        <v>77590.090190000017</v>
      </c>
      <c r="G207" s="34">
        <f t="shared" si="77"/>
        <v>97313.003819999984</v>
      </c>
      <c r="H207" s="35">
        <f t="shared" si="74"/>
        <v>87.485687961335486</v>
      </c>
    </row>
    <row r="208" spans="1:8" s="78" customFormat="1" ht="11.25" customHeight="1" x14ac:dyDescent="0.2">
      <c r="A208" s="82" t="s">
        <v>257</v>
      </c>
      <c r="B208" s="33">
        <v>101386.39700000001</v>
      </c>
      <c r="C208" s="34">
        <v>75904.336689999996</v>
      </c>
      <c r="D208" s="33">
        <v>65.829350000000005</v>
      </c>
      <c r="E208" s="34">
        <f t="shared" si="75"/>
        <v>75970.166039999996</v>
      </c>
      <c r="F208" s="34">
        <f t="shared" si="76"/>
        <v>25416.230960000015</v>
      </c>
      <c r="G208" s="34">
        <f t="shared" si="77"/>
        <v>25482.060310000015</v>
      </c>
      <c r="H208" s="35">
        <f t="shared" si="74"/>
        <v>74.931320461067358</v>
      </c>
    </row>
    <row r="209" spans="1:8" s="78" customFormat="1" ht="11.25" customHeight="1" x14ac:dyDescent="0.2">
      <c r="A209" s="82" t="s">
        <v>258</v>
      </c>
      <c r="B209" s="33">
        <v>238871.73100000003</v>
      </c>
      <c r="C209" s="34">
        <v>210669.04952</v>
      </c>
      <c r="D209" s="33">
        <v>876.13871999999992</v>
      </c>
      <c r="E209" s="34">
        <f t="shared" si="75"/>
        <v>211545.18823999999</v>
      </c>
      <c r="F209" s="34">
        <f t="shared" si="76"/>
        <v>27326.54276000004</v>
      </c>
      <c r="G209" s="34">
        <f t="shared" si="77"/>
        <v>28202.681480000028</v>
      </c>
      <c r="H209" s="35">
        <f t="shared" si="74"/>
        <v>88.560160448621673</v>
      </c>
    </row>
    <row r="210" spans="1:8" s="78" customFormat="1" ht="11.25" customHeight="1" x14ac:dyDescent="0.2">
      <c r="A210" s="82" t="s">
        <v>259</v>
      </c>
      <c r="B210" s="33">
        <v>504365.84100000001</v>
      </c>
      <c r="C210" s="34">
        <v>406475.56822000002</v>
      </c>
      <c r="D210" s="33">
        <v>10488.80867</v>
      </c>
      <c r="E210" s="34">
        <f t="shared" si="75"/>
        <v>416964.37689000001</v>
      </c>
      <c r="F210" s="34">
        <f t="shared" si="76"/>
        <v>87401.464110000001</v>
      </c>
      <c r="G210" s="34">
        <f t="shared" si="77"/>
        <v>97890.272779999999</v>
      </c>
      <c r="H210" s="35">
        <f t="shared" si="74"/>
        <v>82.671018335280166</v>
      </c>
    </row>
    <row r="211" spans="1:8" s="78" customFormat="1" ht="11.25" customHeight="1" x14ac:dyDescent="0.2">
      <c r="A211" s="82" t="s">
        <v>260</v>
      </c>
      <c r="B211" s="33">
        <v>291669.37400000007</v>
      </c>
      <c r="C211" s="34">
        <v>126947.8132</v>
      </c>
      <c r="D211" s="33">
        <v>305.35129999999998</v>
      </c>
      <c r="E211" s="34">
        <f t="shared" si="75"/>
        <v>127253.1645</v>
      </c>
      <c r="F211" s="34">
        <f t="shared" si="76"/>
        <v>164416.20950000006</v>
      </c>
      <c r="G211" s="34">
        <f t="shared" si="77"/>
        <v>164721.56080000006</v>
      </c>
      <c r="H211" s="35">
        <f t="shared" si="74"/>
        <v>43.629251420822804</v>
      </c>
    </row>
    <row r="212" spans="1:8" s="78" customFormat="1" ht="11.25" customHeight="1" x14ac:dyDescent="0.2">
      <c r="A212" s="82" t="s">
        <v>261</v>
      </c>
      <c r="B212" s="33">
        <v>178189.48800000004</v>
      </c>
      <c r="C212" s="34">
        <v>133894.04689</v>
      </c>
      <c r="D212" s="33">
        <v>16402.279760000001</v>
      </c>
      <c r="E212" s="34">
        <f t="shared" si="75"/>
        <v>150296.32665</v>
      </c>
      <c r="F212" s="34">
        <f t="shared" si="76"/>
        <v>27893.161350000039</v>
      </c>
      <c r="G212" s="34">
        <f t="shared" si="77"/>
        <v>44295.441110000043</v>
      </c>
      <c r="H212" s="35">
        <f t="shared" si="74"/>
        <v>84.346348562379831</v>
      </c>
    </row>
    <row r="213" spans="1:8" s="78" customFormat="1" ht="11.25" customHeight="1" x14ac:dyDescent="0.2">
      <c r="A213" s="82" t="s">
        <v>262</v>
      </c>
      <c r="B213" s="33">
        <v>156453.40299999999</v>
      </c>
      <c r="C213" s="34">
        <v>107641.60246000001</v>
      </c>
      <c r="D213" s="33">
        <v>584.09874000000002</v>
      </c>
      <c r="E213" s="34">
        <f t="shared" si="75"/>
        <v>108225.70120000001</v>
      </c>
      <c r="F213" s="34">
        <f t="shared" si="76"/>
        <v>48227.701799999981</v>
      </c>
      <c r="G213" s="34">
        <f t="shared" si="77"/>
        <v>48811.800539999982</v>
      </c>
      <c r="H213" s="35">
        <f t="shared" si="74"/>
        <v>69.174398974242834</v>
      </c>
    </row>
    <row r="214" spans="1:8" s="78" customFormat="1" ht="11.25" customHeight="1" x14ac:dyDescent="0.2">
      <c r="A214" s="82" t="s">
        <v>263</v>
      </c>
      <c r="B214" s="33">
        <v>147988.69399999999</v>
      </c>
      <c r="C214" s="34">
        <v>106949.27896</v>
      </c>
      <c r="D214" s="33">
        <v>428.32228000000003</v>
      </c>
      <c r="E214" s="34">
        <f t="shared" si="75"/>
        <v>107377.60123999999</v>
      </c>
      <c r="F214" s="34">
        <f t="shared" si="76"/>
        <v>40611.09276</v>
      </c>
      <c r="G214" s="34">
        <f t="shared" si="77"/>
        <v>41039.415039999993</v>
      </c>
      <c r="H214" s="35">
        <f t="shared" si="74"/>
        <v>72.557976111337268</v>
      </c>
    </row>
    <row r="215" spans="1:8" s="78" customFormat="1" ht="11.25" customHeight="1" x14ac:dyDescent="0.2">
      <c r="A215" s="82" t="s">
        <v>264</v>
      </c>
      <c r="B215" s="33">
        <v>702970.07</v>
      </c>
      <c r="C215" s="34">
        <v>498896.46830000001</v>
      </c>
      <c r="D215" s="33">
        <v>6936.7762799999991</v>
      </c>
      <c r="E215" s="34">
        <f t="shared" si="75"/>
        <v>505833.24458</v>
      </c>
      <c r="F215" s="34">
        <f t="shared" si="76"/>
        <v>197136.82541999995</v>
      </c>
      <c r="G215" s="34">
        <f t="shared" si="77"/>
        <v>204073.60169999994</v>
      </c>
      <c r="H215" s="35">
        <f t="shared" si="74"/>
        <v>71.956583383414895</v>
      </c>
    </row>
    <row r="216" spans="1:8" s="78" customFormat="1" ht="11.25" customHeight="1" x14ac:dyDescent="0.2">
      <c r="A216" s="82" t="s">
        <v>265</v>
      </c>
      <c r="B216" s="33">
        <v>147199.01200000002</v>
      </c>
      <c r="C216" s="34">
        <v>114536.38754000001</v>
      </c>
      <c r="D216" s="33">
        <v>5370.8617400000003</v>
      </c>
      <c r="E216" s="34">
        <f t="shared" si="75"/>
        <v>119907.24928000002</v>
      </c>
      <c r="F216" s="34">
        <f t="shared" si="76"/>
        <v>27291.762719999999</v>
      </c>
      <c r="G216" s="34">
        <f t="shared" si="77"/>
        <v>32662.624460000006</v>
      </c>
      <c r="H216" s="35">
        <f t="shared" si="74"/>
        <v>81.459275881552799</v>
      </c>
    </row>
    <row r="217" spans="1:8" s="78" customFormat="1" ht="11.25" customHeight="1" x14ac:dyDescent="0.2">
      <c r="A217" s="82" t="s">
        <v>266</v>
      </c>
      <c r="B217" s="33">
        <v>180354</v>
      </c>
      <c r="C217" s="34">
        <v>149647.50053999998</v>
      </c>
      <c r="D217" s="33">
        <v>996.38004000000001</v>
      </c>
      <c r="E217" s="34">
        <f t="shared" si="75"/>
        <v>150643.88057999997</v>
      </c>
      <c r="F217" s="34">
        <f t="shared" si="76"/>
        <v>29710.119420000032</v>
      </c>
      <c r="G217" s="34">
        <f t="shared" si="77"/>
        <v>30706.499460000021</v>
      </c>
      <c r="H217" s="35">
        <f t="shared" si="74"/>
        <v>83.526775441631443</v>
      </c>
    </row>
    <row r="218" spans="1:8" s="78" customFormat="1" ht="11.25" customHeight="1" x14ac:dyDescent="0.2">
      <c r="A218" s="82" t="s">
        <v>267</v>
      </c>
      <c r="B218" s="33">
        <v>83637.577000000005</v>
      </c>
      <c r="C218" s="34">
        <v>67466.38235</v>
      </c>
      <c r="D218" s="33">
        <v>247.76714000000001</v>
      </c>
      <c r="E218" s="34">
        <f t="shared" si="75"/>
        <v>67714.149489999996</v>
      </c>
      <c r="F218" s="34">
        <f t="shared" si="76"/>
        <v>15923.427510000009</v>
      </c>
      <c r="G218" s="34">
        <f t="shared" si="77"/>
        <v>16171.194650000005</v>
      </c>
      <c r="H218" s="35">
        <f t="shared" si="74"/>
        <v>80.961395486146131</v>
      </c>
    </row>
    <row r="219" spans="1:8" s="78" customFormat="1" ht="11.25" customHeight="1" x14ac:dyDescent="0.2">
      <c r="A219" s="82" t="s">
        <v>268</v>
      </c>
      <c r="B219" s="37">
        <v>216702</v>
      </c>
      <c r="C219" s="37">
        <v>176095.94269</v>
      </c>
      <c r="D219" s="37">
        <v>1274.7342200000001</v>
      </c>
      <c r="E219" s="37">
        <f t="shared" si="75"/>
        <v>177370.67691000001</v>
      </c>
      <c r="F219" s="37">
        <f t="shared" si="76"/>
        <v>39331.323089999991</v>
      </c>
      <c r="G219" s="37">
        <f t="shared" si="77"/>
        <v>40606.057310000004</v>
      </c>
      <c r="H219" s="31">
        <f t="shared" si="74"/>
        <v>81.850041490156997</v>
      </c>
    </row>
    <row r="220" spans="1:8" s="78" customFormat="1" ht="11.25" customHeight="1" x14ac:dyDescent="0.2">
      <c r="A220" s="82" t="s">
        <v>269</v>
      </c>
      <c r="B220" s="46">
        <f t="shared" ref="B220:G220" si="78">SUM(B221:B224)</f>
        <v>2992870.1030000001</v>
      </c>
      <c r="C220" s="39">
        <f t="shared" si="78"/>
        <v>1792246.9597299998</v>
      </c>
      <c r="D220" s="46">
        <f t="shared" si="78"/>
        <v>11181.10312</v>
      </c>
      <c r="E220" s="39">
        <f t="shared" si="78"/>
        <v>1803428.0628500001</v>
      </c>
      <c r="F220" s="39">
        <f t="shared" si="78"/>
        <v>1189442.04015</v>
      </c>
      <c r="G220" s="39">
        <f t="shared" si="78"/>
        <v>1200623.1432699999</v>
      </c>
      <c r="H220" s="35">
        <f t="shared" si="74"/>
        <v>60.257478633712694</v>
      </c>
    </row>
    <row r="221" spans="1:8" s="78" customFormat="1" ht="11.25" customHeight="1" x14ac:dyDescent="0.2">
      <c r="A221" s="82" t="s">
        <v>270</v>
      </c>
      <c r="B221" s="33">
        <v>1008251.9190000001</v>
      </c>
      <c r="C221" s="34">
        <v>843364.73364000011</v>
      </c>
      <c r="D221" s="33">
        <v>6241.9663399999999</v>
      </c>
      <c r="E221" s="34">
        <f t="shared" ref="E221:E241" si="79">SUM(C221:D221)</f>
        <v>849606.69998000015</v>
      </c>
      <c r="F221" s="34">
        <f t="shared" ref="F221:F241" si="80">B221-E221</f>
        <v>158645.21901999996</v>
      </c>
      <c r="G221" s="34">
        <f t="shared" ref="G221:G241" si="81">B221-C221</f>
        <v>164887.18536</v>
      </c>
      <c r="H221" s="35">
        <f t="shared" si="74"/>
        <v>84.265319407738232</v>
      </c>
    </row>
    <row r="222" spans="1:8" s="78" customFormat="1" ht="11.25" customHeight="1" x14ac:dyDescent="0.2">
      <c r="A222" s="82" t="s">
        <v>271</v>
      </c>
      <c r="B222" s="33">
        <v>918107.89800000004</v>
      </c>
      <c r="C222" s="34">
        <v>656422.38248999999</v>
      </c>
      <c r="D222" s="33">
        <v>806.13348999999994</v>
      </c>
      <c r="E222" s="34">
        <f t="shared" si="79"/>
        <v>657228.51598000003</v>
      </c>
      <c r="F222" s="34">
        <f t="shared" si="80"/>
        <v>260879.38202000002</v>
      </c>
      <c r="G222" s="34">
        <f t="shared" si="81"/>
        <v>261685.51551000006</v>
      </c>
      <c r="H222" s="35">
        <f t="shared" si="74"/>
        <v>71.585106435932218</v>
      </c>
    </row>
    <row r="223" spans="1:8" s="78" customFormat="1" ht="11.25" customHeight="1" x14ac:dyDescent="0.2">
      <c r="A223" s="82" t="s">
        <v>272</v>
      </c>
      <c r="B223" s="33">
        <v>349535.973</v>
      </c>
      <c r="C223" s="34">
        <v>187867.09617999999</v>
      </c>
      <c r="D223" s="33">
        <v>1619.71245</v>
      </c>
      <c r="E223" s="34">
        <f t="shared" si="79"/>
        <v>189486.80862999998</v>
      </c>
      <c r="F223" s="34">
        <f t="shared" si="80"/>
        <v>160049.16437000001</v>
      </c>
      <c r="G223" s="34">
        <f t="shared" si="81"/>
        <v>161668.87682</v>
      </c>
      <c r="H223" s="35">
        <f t="shared" si="74"/>
        <v>54.210960606907257</v>
      </c>
    </row>
    <row r="224" spans="1:8" s="78" customFormat="1" ht="11.25" customHeight="1" x14ac:dyDescent="0.2">
      <c r="A224" s="82" t="s">
        <v>273</v>
      </c>
      <c r="B224" s="33">
        <v>716974.31299999997</v>
      </c>
      <c r="C224" s="34">
        <v>104592.74741999999</v>
      </c>
      <c r="D224" s="33">
        <v>2513.2908399999997</v>
      </c>
      <c r="E224" s="34">
        <f t="shared" si="79"/>
        <v>107106.03825999999</v>
      </c>
      <c r="F224" s="34">
        <f t="shared" si="80"/>
        <v>609868.27474000002</v>
      </c>
      <c r="G224" s="34">
        <f t="shared" si="81"/>
        <v>612381.56557999994</v>
      </c>
      <c r="H224" s="35">
        <f t="shared" si="74"/>
        <v>14.938615835739153</v>
      </c>
    </row>
    <row r="225" spans="1:8" s="78" customFormat="1" ht="11.25" customHeight="1" x14ac:dyDescent="0.2">
      <c r="A225" s="82" t="s">
        <v>274</v>
      </c>
      <c r="B225" s="33">
        <v>1010505.54477</v>
      </c>
      <c r="C225" s="34">
        <v>889658.81617000001</v>
      </c>
      <c r="D225" s="33">
        <v>9366.1025500000032</v>
      </c>
      <c r="E225" s="34">
        <f t="shared" si="79"/>
        <v>899024.91871999996</v>
      </c>
      <c r="F225" s="34">
        <f t="shared" si="80"/>
        <v>111480.62605000008</v>
      </c>
      <c r="G225" s="34">
        <f t="shared" si="81"/>
        <v>120846.72860000003</v>
      </c>
      <c r="H225" s="35">
        <f t="shared" si="74"/>
        <v>88.967836284819796</v>
      </c>
    </row>
    <row r="226" spans="1:8" s="78" customFormat="1" ht="11.25" customHeight="1" x14ac:dyDescent="0.2">
      <c r="A226" s="82" t="s">
        <v>275</v>
      </c>
      <c r="B226" s="33">
        <v>631810.32900000003</v>
      </c>
      <c r="C226" s="34">
        <v>540384.89056999993</v>
      </c>
      <c r="D226" s="33">
        <v>341.05680000000001</v>
      </c>
      <c r="E226" s="34">
        <f t="shared" si="79"/>
        <v>540725.94736999995</v>
      </c>
      <c r="F226" s="34">
        <f t="shared" si="80"/>
        <v>91084.381630000076</v>
      </c>
      <c r="G226" s="34">
        <f t="shared" si="81"/>
        <v>91425.438430000097</v>
      </c>
      <c r="H226" s="35">
        <f t="shared" si="74"/>
        <v>85.583587755812061</v>
      </c>
    </row>
    <row r="227" spans="1:8" s="78" customFormat="1" ht="11.25" customHeight="1" x14ac:dyDescent="0.2">
      <c r="A227" s="82" t="s">
        <v>276</v>
      </c>
      <c r="B227" s="33">
        <v>923470.66099999996</v>
      </c>
      <c r="C227" s="34">
        <v>792324.33935000002</v>
      </c>
      <c r="D227" s="33">
        <v>25128.659749999999</v>
      </c>
      <c r="E227" s="34">
        <f t="shared" si="79"/>
        <v>817452.99910000002</v>
      </c>
      <c r="F227" s="34">
        <f t="shared" si="80"/>
        <v>106017.66189999995</v>
      </c>
      <c r="G227" s="34">
        <f t="shared" si="81"/>
        <v>131146.32164999994</v>
      </c>
      <c r="H227" s="35">
        <f t="shared" si="74"/>
        <v>88.519650230663913</v>
      </c>
    </row>
    <row r="228" spans="1:8" s="78" customFormat="1" ht="11.25" customHeight="1" x14ac:dyDescent="0.2">
      <c r="A228" s="82" t="s">
        <v>277</v>
      </c>
      <c r="B228" s="33">
        <v>289015.62</v>
      </c>
      <c r="C228" s="34">
        <v>220794.11161000002</v>
      </c>
      <c r="D228" s="33">
        <v>20941.45449</v>
      </c>
      <c r="E228" s="34">
        <f t="shared" si="79"/>
        <v>241735.56610000003</v>
      </c>
      <c r="F228" s="34">
        <f t="shared" si="80"/>
        <v>47280.05389999997</v>
      </c>
      <c r="G228" s="34">
        <f t="shared" si="81"/>
        <v>68221.508389999974</v>
      </c>
      <c r="H228" s="35">
        <f t="shared" si="74"/>
        <v>83.641003936050254</v>
      </c>
    </row>
    <row r="229" spans="1:8" s="78" customFormat="1" ht="11.25" customHeight="1" x14ac:dyDescent="0.2">
      <c r="A229" s="82" t="s">
        <v>278</v>
      </c>
      <c r="B229" s="33">
        <v>190002.60499999998</v>
      </c>
      <c r="C229" s="34">
        <v>133262.02294</v>
      </c>
      <c r="D229" s="33">
        <v>2028.2545500000001</v>
      </c>
      <c r="E229" s="34">
        <f t="shared" si="79"/>
        <v>135290.27749000001</v>
      </c>
      <c r="F229" s="34">
        <f t="shared" si="80"/>
        <v>54712.327509999974</v>
      </c>
      <c r="G229" s="34">
        <f t="shared" si="81"/>
        <v>56740.582059999986</v>
      </c>
      <c r="H229" s="35">
        <f t="shared" si="74"/>
        <v>71.204432955011342</v>
      </c>
    </row>
    <row r="230" spans="1:8" s="78" customFormat="1" ht="11.25" customHeight="1" x14ac:dyDescent="0.2">
      <c r="A230" s="82" t="s">
        <v>279</v>
      </c>
      <c r="B230" s="33">
        <v>977513.03100000008</v>
      </c>
      <c r="C230" s="34">
        <v>718255.9784299999</v>
      </c>
      <c r="D230" s="33">
        <v>203786.9204</v>
      </c>
      <c r="E230" s="34">
        <f t="shared" si="79"/>
        <v>922042.89882999985</v>
      </c>
      <c r="F230" s="34">
        <f t="shared" si="80"/>
        <v>55470.13217000023</v>
      </c>
      <c r="G230" s="34">
        <f t="shared" si="81"/>
        <v>259257.05257000017</v>
      </c>
      <c r="H230" s="35">
        <f t="shared" si="74"/>
        <v>94.325381819897174</v>
      </c>
    </row>
    <row r="231" spans="1:8" s="78" customFormat="1" ht="11.25" customHeight="1" x14ac:dyDescent="0.2">
      <c r="A231" s="82" t="s">
        <v>280</v>
      </c>
      <c r="B231" s="33">
        <v>66905.349999999991</v>
      </c>
      <c r="C231" s="34">
        <v>52115.109299999996</v>
      </c>
      <c r="D231" s="33">
        <v>1299.48533</v>
      </c>
      <c r="E231" s="34">
        <f t="shared" si="79"/>
        <v>53414.59463</v>
      </c>
      <c r="F231" s="34">
        <f t="shared" si="80"/>
        <v>13490.755369999992</v>
      </c>
      <c r="G231" s="34">
        <f t="shared" si="81"/>
        <v>14790.240699999995</v>
      </c>
      <c r="H231" s="35">
        <f t="shared" si="74"/>
        <v>79.836058895140681</v>
      </c>
    </row>
    <row r="232" spans="1:8" s="78" customFormat="1" ht="11.25" customHeight="1" x14ac:dyDescent="0.2">
      <c r="A232" s="82" t="s">
        <v>281</v>
      </c>
      <c r="B232" s="33">
        <v>217238.26899999997</v>
      </c>
      <c r="C232" s="34">
        <v>156145.08031999998</v>
      </c>
      <c r="D232" s="33">
        <v>22.82762</v>
      </c>
      <c r="E232" s="34">
        <f t="shared" si="79"/>
        <v>156167.90793999998</v>
      </c>
      <c r="F232" s="34">
        <f t="shared" si="80"/>
        <v>61070.361059999996</v>
      </c>
      <c r="G232" s="34">
        <f t="shared" si="81"/>
        <v>61093.188679999992</v>
      </c>
      <c r="H232" s="35">
        <f t="shared" si="74"/>
        <v>71.887844005974841</v>
      </c>
    </row>
    <row r="233" spans="1:8" s="78" customFormat="1" ht="11.25" customHeight="1" x14ac:dyDescent="0.2">
      <c r="A233" s="82" t="s">
        <v>282</v>
      </c>
      <c r="B233" s="33">
        <v>115785.52399999999</v>
      </c>
      <c r="C233" s="34">
        <v>88604.50099</v>
      </c>
      <c r="D233" s="33">
        <v>110.04346000000001</v>
      </c>
      <c r="E233" s="34">
        <f t="shared" si="79"/>
        <v>88714.544450000001</v>
      </c>
      <c r="F233" s="34">
        <f t="shared" si="80"/>
        <v>27070.979549999989</v>
      </c>
      <c r="G233" s="34">
        <f t="shared" si="81"/>
        <v>27181.02300999999</v>
      </c>
      <c r="H233" s="35">
        <f t="shared" si="74"/>
        <v>76.619720138762787</v>
      </c>
    </row>
    <row r="234" spans="1:8" s="78" customFormat="1" ht="11.25" customHeight="1" x14ac:dyDescent="0.2">
      <c r="A234" s="82" t="s">
        <v>111</v>
      </c>
      <c r="B234" s="33">
        <v>418340.90300000005</v>
      </c>
      <c r="C234" s="34">
        <v>304444.51133000007</v>
      </c>
      <c r="D234" s="33">
        <v>2470.5117999999998</v>
      </c>
      <c r="E234" s="34">
        <f t="shared" si="79"/>
        <v>306915.02313000005</v>
      </c>
      <c r="F234" s="34">
        <f t="shared" si="80"/>
        <v>111425.87987</v>
      </c>
      <c r="G234" s="34">
        <f t="shared" si="81"/>
        <v>113896.39166999998</v>
      </c>
      <c r="H234" s="35">
        <f t="shared" si="74"/>
        <v>73.364813464104415</v>
      </c>
    </row>
    <row r="235" spans="1:8" s="78" customFormat="1" ht="11.25" customHeight="1" x14ac:dyDescent="0.2">
      <c r="A235" s="82" t="s">
        <v>283</v>
      </c>
      <c r="B235" s="33">
        <v>3049094.8710000003</v>
      </c>
      <c r="C235" s="34">
        <v>2562259.38148</v>
      </c>
      <c r="D235" s="33">
        <v>21177.685870000001</v>
      </c>
      <c r="E235" s="34">
        <f t="shared" si="79"/>
        <v>2583437.0673500001</v>
      </c>
      <c r="F235" s="34">
        <f t="shared" si="80"/>
        <v>465657.80365000013</v>
      </c>
      <c r="G235" s="34">
        <f t="shared" si="81"/>
        <v>486835.48952000029</v>
      </c>
      <c r="H235" s="35">
        <f t="shared" si="74"/>
        <v>84.727998853729332</v>
      </c>
    </row>
    <row r="236" spans="1:8" s="78" customFormat="1" ht="11.25" customHeight="1" x14ac:dyDescent="0.2">
      <c r="A236" s="82" t="s">
        <v>284</v>
      </c>
      <c r="B236" s="33">
        <v>188034.875</v>
      </c>
      <c r="C236" s="34">
        <v>140004.92556999999</v>
      </c>
      <c r="D236" s="33">
        <v>5841.6024200000002</v>
      </c>
      <c r="E236" s="34">
        <f t="shared" si="79"/>
        <v>145846.52799</v>
      </c>
      <c r="F236" s="34">
        <f t="shared" si="80"/>
        <v>42188.347009999998</v>
      </c>
      <c r="G236" s="34">
        <f t="shared" si="81"/>
        <v>48029.949430000008</v>
      </c>
      <c r="H236" s="35">
        <f t="shared" si="74"/>
        <v>77.563551968750474</v>
      </c>
    </row>
    <row r="237" spans="1:8" s="78" customFormat="1" ht="11.25" customHeight="1" x14ac:dyDescent="0.2">
      <c r="A237" s="82" t="s">
        <v>285</v>
      </c>
      <c r="B237" s="33">
        <v>248006.88600000006</v>
      </c>
      <c r="C237" s="34">
        <v>226356.81461</v>
      </c>
      <c r="D237" s="33">
        <v>5639.8729700000004</v>
      </c>
      <c r="E237" s="34">
        <f t="shared" si="79"/>
        <v>231996.68758</v>
      </c>
      <c r="F237" s="34">
        <f t="shared" si="80"/>
        <v>16010.198420000059</v>
      </c>
      <c r="G237" s="34">
        <f t="shared" si="81"/>
        <v>21650.071390000056</v>
      </c>
      <c r="H237" s="35">
        <f t="shared" si="74"/>
        <v>93.544454076166232</v>
      </c>
    </row>
    <row r="238" spans="1:8" s="78" customFormat="1" ht="11.25" customHeight="1" x14ac:dyDescent="0.2">
      <c r="A238" s="82" t="s">
        <v>286</v>
      </c>
      <c r="B238" s="33">
        <v>179745.99799999999</v>
      </c>
      <c r="C238" s="34">
        <v>145392.48288999998</v>
      </c>
      <c r="D238" s="33">
        <v>966.90677000000005</v>
      </c>
      <c r="E238" s="34">
        <f t="shared" si="79"/>
        <v>146359.38965999999</v>
      </c>
      <c r="F238" s="34">
        <f t="shared" si="80"/>
        <v>33386.608340000006</v>
      </c>
      <c r="G238" s="34">
        <f t="shared" si="81"/>
        <v>34353.515110000008</v>
      </c>
      <c r="H238" s="35">
        <f t="shared" si="74"/>
        <v>81.425673610824973</v>
      </c>
    </row>
    <row r="239" spans="1:8" s="78" customFormat="1" ht="11.25" customHeight="1" x14ac:dyDescent="0.2">
      <c r="A239" s="82" t="s">
        <v>287</v>
      </c>
      <c r="B239" s="33">
        <v>86625.03300000001</v>
      </c>
      <c r="C239" s="34">
        <v>70658.997329999998</v>
      </c>
      <c r="D239" s="33">
        <v>674.60398999999995</v>
      </c>
      <c r="E239" s="34">
        <f t="shared" si="79"/>
        <v>71333.601320000002</v>
      </c>
      <c r="F239" s="34">
        <f t="shared" si="80"/>
        <v>15291.431680000009</v>
      </c>
      <c r="G239" s="34">
        <f t="shared" si="81"/>
        <v>15966.035670000012</v>
      </c>
      <c r="H239" s="35">
        <f t="shared" si="74"/>
        <v>82.347560340900529</v>
      </c>
    </row>
    <row r="240" spans="1:8" s="78" customFormat="1" ht="11.25" customHeight="1" x14ac:dyDescent="0.2">
      <c r="A240" s="82" t="s">
        <v>288</v>
      </c>
      <c r="B240" s="33">
        <v>680198.86093999993</v>
      </c>
      <c r="C240" s="34">
        <v>523340.00545</v>
      </c>
      <c r="D240" s="33">
        <v>1723.50324</v>
      </c>
      <c r="E240" s="34">
        <f t="shared" si="79"/>
        <v>525063.50869000005</v>
      </c>
      <c r="F240" s="34">
        <f t="shared" si="80"/>
        <v>155135.35224999988</v>
      </c>
      <c r="G240" s="34">
        <f t="shared" si="81"/>
        <v>156858.85548999993</v>
      </c>
      <c r="H240" s="35">
        <f t="shared" si="74"/>
        <v>77.192647450833604</v>
      </c>
    </row>
    <row r="241" spans="1:8" s="78" customFormat="1" ht="11.25" customHeight="1" x14ac:dyDescent="0.2">
      <c r="A241" s="82" t="s">
        <v>289</v>
      </c>
      <c r="B241" s="37">
        <v>8504188.8117499966</v>
      </c>
      <c r="C241" s="37">
        <v>6817461.6342500029</v>
      </c>
      <c r="D241" s="37">
        <v>46355.836190000002</v>
      </c>
      <c r="E241" s="37">
        <f t="shared" si="79"/>
        <v>6863817.4704400031</v>
      </c>
      <c r="F241" s="37">
        <f t="shared" si="80"/>
        <v>1640371.3413099935</v>
      </c>
      <c r="G241" s="37">
        <f t="shared" si="81"/>
        <v>1686727.1774999937</v>
      </c>
      <c r="H241" s="31">
        <f t="shared" si="74"/>
        <v>80.711019268016031</v>
      </c>
    </row>
    <row r="242" spans="1:8" s="78" customFormat="1" ht="11.25" customHeight="1" x14ac:dyDescent="0.2">
      <c r="A242" s="85"/>
      <c r="B242" s="33"/>
      <c r="C242" s="34"/>
      <c r="D242" s="33"/>
      <c r="E242" s="34"/>
      <c r="F242" s="34"/>
      <c r="G242" s="34"/>
      <c r="H242" s="31"/>
    </row>
    <row r="243" spans="1:8" s="78" customFormat="1" ht="11.25" customHeight="1" x14ac:dyDescent="0.2">
      <c r="A243" s="80" t="s">
        <v>290</v>
      </c>
      <c r="B243" s="37">
        <v>29060502.383999996</v>
      </c>
      <c r="C243" s="37">
        <v>25583534.414169997</v>
      </c>
      <c r="D243" s="37">
        <v>330734.15000000002</v>
      </c>
      <c r="E243" s="37">
        <f>SUM(C243:D243)</f>
        <v>25914268.564169995</v>
      </c>
      <c r="F243" s="37">
        <f>B243-E243</f>
        <v>3146233.8198300004</v>
      </c>
      <c r="G243" s="37">
        <f>B243-C243</f>
        <v>3476967.9698299989</v>
      </c>
      <c r="H243" s="31">
        <f>E243/B243*100</f>
        <v>89.173505061074792</v>
      </c>
    </row>
    <row r="244" spans="1:8" s="78" customFormat="1" ht="11.25" customHeight="1" x14ac:dyDescent="0.2">
      <c r="A244" s="85"/>
      <c r="B244" s="33"/>
      <c r="C244" s="34"/>
      <c r="D244" s="33"/>
      <c r="E244" s="34"/>
      <c r="F244" s="34"/>
      <c r="G244" s="34"/>
      <c r="H244" s="35"/>
    </row>
    <row r="245" spans="1:8" s="78" customFormat="1" ht="11.25" customHeight="1" x14ac:dyDescent="0.2">
      <c r="A245" s="80" t="s">
        <v>291</v>
      </c>
      <c r="B245" s="37">
        <v>3667.0000000000005</v>
      </c>
      <c r="C245" s="37">
        <v>2994.4322000000002</v>
      </c>
      <c r="D245" s="37">
        <v>39.799579999999999</v>
      </c>
      <c r="E245" s="37">
        <f>SUM(C245:D245)</f>
        <v>3034.2317800000001</v>
      </c>
      <c r="F245" s="37">
        <f>B245-E245</f>
        <v>632.76822000000038</v>
      </c>
      <c r="G245" s="37">
        <f>B245-C245</f>
        <v>672.56780000000026</v>
      </c>
      <c r="H245" s="31">
        <f>E245/B245*100</f>
        <v>82.744253613307876</v>
      </c>
    </row>
    <row r="246" spans="1:8" s="78" customFormat="1" ht="11.25" customHeight="1" x14ac:dyDescent="0.2">
      <c r="A246" s="85"/>
      <c r="B246" s="37"/>
      <c r="C246" s="37"/>
      <c r="D246" s="37"/>
      <c r="E246" s="37"/>
      <c r="F246" s="37"/>
      <c r="G246" s="37"/>
      <c r="H246" s="31"/>
    </row>
    <row r="247" spans="1:8" s="78" customFormat="1" ht="11.25" customHeight="1" x14ac:dyDescent="0.2">
      <c r="A247" s="80" t="s">
        <v>292</v>
      </c>
      <c r="B247" s="46">
        <f t="shared" ref="B247:G247" si="82">SUM(B248:B252)</f>
        <v>34448125.106880002</v>
      </c>
      <c r="C247" s="39">
        <f t="shared" si="82"/>
        <v>25805223.860810004</v>
      </c>
      <c r="D247" s="46">
        <f t="shared" si="82"/>
        <v>2624119.9407500001</v>
      </c>
      <c r="E247" s="39">
        <f t="shared" si="82"/>
        <v>28429343.801560003</v>
      </c>
      <c r="F247" s="39">
        <f t="shared" si="82"/>
        <v>6018781.305320004</v>
      </c>
      <c r="G247" s="39">
        <f t="shared" si="82"/>
        <v>8642901.2460700031</v>
      </c>
      <c r="H247" s="35">
        <f t="shared" ref="H247:H252" si="83">E247/B247*100</f>
        <v>82.52798581447928</v>
      </c>
    </row>
    <row r="248" spans="1:8" s="78" customFormat="1" ht="11.25" customHeight="1" x14ac:dyDescent="0.2">
      <c r="A248" s="82" t="s">
        <v>293</v>
      </c>
      <c r="B248" s="33">
        <v>30734403.199770004</v>
      </c>
      <c r="C248" s="34">
        <v>23090381.465920001</v>
      </c>
      <c r="D248" s="33">
        <v>2520915.78871</v>
      </c>
      <c r="E248" s="34">
        <f>SUM(C248:D248)</f>
        <v>25611297.254629999</v>
      </c>
      <c r="F248" s="34">
        <f>B248-E248</f>
        <v>5123105.9451400042</v>
      </c>
      <c r="G248" s="34">
        <f>B248-C248</f>
        <v>7644021.7338500023</v>
      </c>
      <c r="H248" s="35">
        <f t="shared" si="83"/>
        <v>83.33103814692474</v>
      </c>
    </row>
    <row r="249" spans="1:8" s="78" customFormat="1" ht="11.25" customHeight="1" x14ac:dyDescent="0.2">
      <c r="A249" s="82" t="s">
        <v>294</v>
      </c>
      <c r="B249" s="33">
        <v>124698.16911</v>
      </c>
      <c r="C249" s="34">
        <v>98402.790629999989</v>
      </c>
      <c r="D249" s="33">
        <v>1136.1091200000001</v>
      </c>
      <c r="E249" s="34">
        <f>SUM(C249:D249)</f>
        <v>99538.899749999982</v>
      </c>
      <c r="F249" s="34">
        <f>B249-E249</f>
        <v>25159.26936000002</v>
      </c>
      <c r="G249" s="34">
        <f>B249-C249</f>
        <v>26295.378480000014</v>
      </c>
      <c r="H249" s="35">
        <f t="shared" si="83"/>
        <v>79.823866268793182</v>
      </c>
    </row>
    <row r="250" spans="1:8" s="78" customFormat="1" ht="11.25" customHeight="1" x14ac:dyDescent="0.2">
      <c r="A250" s="82" t="s">
        <v>295</v>
      </c>
      <c r="B250" s="33">
        <v>946782.61699999997</v>
      </c>
      <c r="C250" s="34">
        <v>494007.48485000001</v>
      </c>
      <c r="D250" s="33">
        <v>62789.963729999996</v>
      </c>
      <c r="E250" s="34">
        <f>SUM(C250:D250)</f>
        <v>556797.44857999997</v>
      </c>
      <c r="F250" s="34">
        <f>B250-E250</f>
        <v>389985.16842</v>
      </c>
      <c r="G250" s="34">
        <f>B250-C250</f>
        <v>452775.13214999996</v>
      </c>
      <c r="H250" s="35">
        <f t="shared" si="83"/>
        <v>58.809428751901137</v>
      </c>
    </row>
    <row r="251" spans="1:8" s="78" customFormat="1" ht="11.25" customHeight="1" x14ac:dyDescent="0.2">
      <c r="A251" s="82" t="s">
        <v>296</v>
      </c>
      <c r="B251" s="33">
        <v>2089826.415</v>
      </c>
      <c r="C251" s="34">
        <v>1772485.3372899999</v>
      </c>
      <c r="D251" s="33">
        <v>37877.01511</v>
      </c>
      <c r="E251" s="34">
        <f>SUM(C251:D251)</f>
        <v>1810362.3524</v>
      </c>
      <c r="F251" s="34">
        <f>B251-E251</f>
        <v>279464.06260000006</v>
      </c>
      <c r="G251" s="34">
        <f>B251-C251</f>
        <v>317341.0777100001</v>
      </c>
      <c r="H251" s="35">
        <f t="shared" si="83"/>
        <v>86.627403089839888</v>
      </c>
    </row>
    <row r="252" spans="1:8" s="78" customFormat="1" ht="11.25" customHeight="1" x14ac:dyDescent="0.2">
      <c r="A252" s="82" t="s">
        <v>297</v>
      </c>
      <c r="B252" s="37">
        <v>552414.70600000001</v>
      </c>
      <c r="C252" s="37">
        <v>349946.78211999999</v>
      </c>
      <c r="D252" s="37">
        <v>1401.0640800000001</v>
      </c>
      <c r="E252" s="37">
        <f>SUM(C252:D252)</f>
        <v>351347.84619999997</v>
      </c>
      <c r="F252" s="37">
        <f>B252-E252</f>
        <v>201066.85980000003</v>
      </c>
      <c r="G252" s="37">
        <f>B252-C252</f>
        <v>202467.92388000002</v>
      </c>
      <c r="H252" s="31">
        <f t="shared" si="83"/>
        <v>63.602189149540841</v>
      </c>
    </row>
    <row r="253" spans="1:8" s="78" customFormat="1" ht="11.25" customHeight="1" x14ac:dyDescent="0.2">
      <c r="A253" s="85"/>
      <c r="B253" s="37"/>
      <c r="C253" s="37"/>
      <c r="D253" s="37"/>
      <c r="E253" s="37"/>
      <c r="F253" s="37"/>
      <c r="G253" s="37"/>
      <c r="H253" s="31"/>
    </row>
    <row r="254" spans="1:8" s="78" customFormat="1" ht="11.25" customHeight="1" x14ac:dyDescent="0.2">
      <c r="A254" s="80" t="s">
        <v>298</v>
      </c>
      <c r="B254" s="46">
        <f t="shared" ref="B254:G254" si="84">+B255+B256</f>
        <v>1548997.8149999997</v>
      </c>
      <c r="C254" s="39">
        <f t="shared" si="84"/>
        <v>1363227.3188300002</v>
      </c>
      <c r="D254" s="46">
        <f t="shared" si="84"/>
        <v>9451.6065799999997</v>
      </c>
      <c r="E254" s="39">
        <f t="shared" si="84"/>
        <v>1372678.9254100001</v>
      </c>
      <c r="F254" s="39">
        <f t="shared" si="84"/>
        <v>176318.88958999963</v>
      </c>
      <c r="G254" s="39">
        <f t="shared" si="84"/>
        <v>185770.49616999965</v>
      </c>
      <c r="H254" s="35">
        <f>E254/B254*100</f>
        <v>88.617227998478512</v>
      </c>
    </row>
    <row r="255" spans="1:8" s="78" customFormat="1" ht="11.25" customHeight="1" x14ac:dyDescent="0.2">
      <c r="A255" s="82" t="s">
        <v>299</v>
      </c>
      <c r="B255" s="33">
        <v>1471561.1829799998</v>
      </c>
      <c r="C255" s="34">
        <v>1297525.3039900002</v>
      </c>
      <c r="D255" s="33">
        <v>6433.418999999999</v>
      </c>
      <c r="E255" s="34">
        <f>SUM(C255:D255)</f>
        <v>1303958.7229900002</v>
      </c>
      <c r="F255" s="34">
        <f>B255-E255</f>
        <v>167602.45998999965</v>
      </c>
      <c r="G255" s="34">
        <f>B255-C255</f>
        <v>174035.87898999965</v>
      </c>
      <c r="H255" s="35">
        <f>E255/B255*100</f>
        <v>88.610568019292629</v>
      </c>
    </row>
    <row r="256" spans="1:8" s="78" customFormat="1" ht="11.25" customHeight="1" x14ac:dyDescent="0.2">
      <c r="A256" s="82" t="s">
        <v>300</v>
      </c>
      <c r="B256" s="37">
        <v>77436.63201999999</v>
      </c>
      <c r="C256" s="37">
        <v>65702.014840000003</v>
      </c>
      <c r="D256" s="37">
        <v>3018.1875800000003</v>
      </c>
      <c r="E256" s="37">
        <f>SUM(C256:D256)</f>
        <v>68720.202420000001</v>
      </c>
      <c r="F256" s="37">
        <f>B256-E256</f>
        <v>8716.4295999999886</v>
      </c>
      <c r="G256" s="37">
        <f>B256-C256</f>
        <v>11734.617179999987</v>
      </c>
      <c r="H256" s="31">
        <f>E256/B256*100</f>
        <v>88.74379040949411</v>
      </c>
    </row>
    <row r="257" spans="1:13" s="78" customFormat="1" ht="11.25" customHeight="1" x14ac:dyDescent="0.2">
      <c r="A257" s="85"/>
      <c r="B257" s="33"/>
      <c r="C257" s="34"/>
      <c r="D257" s="33"/>
      <c r="E257" s="34"/>
      <c r="F257" s="34"/>
      <c r="G257" s="34"/>
      <c r="H257" s="35"/>
    </row>
    <row r="258" spans="1:13" s="78" customFormat="1" ht="11.25" customHeight="1" x14ac:dyDescent="0.2">
      <c r="A258" s="80" t="s">
        <v>301</v>
      </c>
      <c r="B258" s="37">
        <v>11538545.583000001</v>
      </c>
      <c r="C258" s="37">
        <v>9764670.0764199998</v>
      </c>
      <c r="D258" s="37">
        <v>159283.24686000001</v>
      </c>
      <c r="E258" s="37">
        <f>SUM(C258:D258)</f>
        <v>9923953.3232799992</v>
      </c>
      <c r="F258" s="37">
        <f>B258-E258</f>
        <v>1614592.2597200014</v>
      </c>
      <c r="G258" s="37">
        <f>B258-C258</f>
        <v>1773875.5065800007</v>
      </c>
      <c r="H258" s="31">
        <f>E258/B258*100</f>
        <v>86.006969005705386</v>
      </c>
    </row>
    <row r="259" spans="1:13" s="78" customFormat="1" ht="11.25" customHeight="1" x14ac:dyDescent="0.2">
      <c r="A259" s="85"/>
      <c r="B259" s="33"/>
      <c r="C259" s="34"/>
      <c r="D259" s="33"/>
      <c r="E259" s="34"/>
      <c r="F259" s="34"/>
      <c r="G259" s="34"/>
      <c r="H259" s="31"/>
    </row>
    <row r="260" spans="1:13" s="78" customFormat="1" ht="11.25" customHeight="1" x14ac:dyDescent="0.2">
      <c r="A260" s="80" t="s">
        <v>302</v>
      </c>
      <c r="B260" s="37">
        <v>19370495.548</v>
      </c>
      <c r="C260" s="37">
        <v>11591799.750489999</v>
      </c>
      <c r="D260" s="37">
        <v>281923.09801000002</v>
      </c>
      <c r="E260" s="37">
        <f>SUM(C260:D260)</f>
        <v>11873722.848499998</v>
      </c>
      <c r="F260" s="37">
        <f>B260-E260</f>
        <v>7496772.699500002</v>
      </c>
      <c r="G260" s="37">
        <f>B260-C260</f>
        <v>7778695.7975100018</v>
      </c>
      <c r="H260" s="31">
        <f>E260/B260*100</f>
        <v>61.297981866684658</v>
      </c>
    </row>
    <row r="261" spans="1:13" s="78" customFormat="1" ht="11.25" customHeight="1" x14ac:dyDescent="0.2">
      <c r="A261" s="85"/>
      <c r="B261" s="33"/>
      <c r="C261" s="34"/>
      <c r="D261" s="33"/>
      <c r="E261" s="34"/>
      <c r="F261" s="34"/>
      <c r="G261" s="34"/>
      <c r="H261" s="31"/>
    </row>
    <row r="262" spans="1:13" s="78" customFormat="1" ht="11.25" customHeight="1" x14ac:dyDescent="0.2">
      <c r="A262" s="80" t="s">
        <v>303</v>
      </c>
      <c r="B262" s="37">
        <v>2620299.0589999999</v>
      </c>
      <c r="C262" s="37">
        <v>2181815.8479899997</v>
      </c>
      <c r="D262" s="37">
        <v>6277.7040700000007</v>
      </c>
      <c r="E262" s="37">
        <f>SUM(C262:D262)</f>
        <v>2188093.5520599997</v>
      </c>
      <c r="F262" s="37">
        <f>B262-E262</f>
        <v>432205.50694000022</v>
      </c>
      <c r="G262" s="37">
        <f>B262-C262</f>
        <v>438483.2110100002</v>
      </c>
      <c r="H262" s="31">
        <f>E262/B262*100</f>
        <v>83.505489365593803</v>
      </c>
    </row>
    <row r="263" spans="1:13" s="78" customFormat="1" ht="11.25" customHeight="1" x14ac:dyDescent="0.2">
      <c r="A263" s="85"/>
      <c r="B263" s="33"/>
      <c r="C263" s="34"/>
      <c r="D263" s="33"/>
      <c r="E263" s="34"/>
      <c r="F263" s="34"/>
      <c r="G263" s="34"/>
      <c r="H263" s="31"/>
    </row>
    <row r="264" spans="1:13" s="78" customFormat="1" ht="11.25" customHeight="1" x14ac:dyDescent="0.2">
      <c r="A264" s="92" t="s">
        <v>304</v>
      </c>
      <c r="B264" s="37">
        <v>727318.25400000007</v>
      </c>
      <c r="C264" s="37">
        <v>683817.20035000006</v>
      </c>
      <c r="D264" s="37">
        <v>10664.62731</v>
      </c>
      <c r="E264" s="37">
        <f>SUM(C264:D264)</f>
        <v>694481.82766000007</v>
      </c>
      <c r="F264" s="37">
        <f>B264-E264</f>
        <v>32836.426340000005</v>
      </c>
      <c r="G264" s="37">
        <f>B264-C264</f>
        <v>43501.053650000016</v>
      </c>
      <c r="H264" s="31">
        <f>E264/B264*100</f>
        <v>95.485273996711754</v>
      </c>
    </row>
    <row r="265" spans="1:13" s="78" customFormat="1" ht="12" x14ac:dyDescent="0.2">
      <c r="A265" s="93"/>
      <c r="B265" s="37"/>
      <c r="C265" s="37"/>
      <c r="D265" s="37"/>
      <c r="E265" s="37"/>
      <c r="F265" s="37"/>
      <c r="G265" s="37"/>
      <c r="H265" s="31"/>
    </row>
    <row r="266" spans="1:13" s="78" customFormat="1" ht="11.25" customHeight="1" x14ac:dyDescent="0.2">
      <c r="A266" s="94" t="s">
        <v>305</v>
      </c>
      <c r="B266" s="51">
        <f t="shared" ref="B266:G266" si="85">B10+B17+B19+B21+B23+B33+B37+B45+B47+B49+B57+B69+B75+B80+B86+B95+B107+B118+B134+B136+B157+B164+B169+B176+B185+B193+B202+B243+B245+B247+B254+B258+B260+B262+B264</f>
        <v>2226654430.0320206</v>
      </c>
      <c r="C266" s="51">
        <f t="shared" si="85"/>
        <v>1892311737.9886804</v>
      </c>
      <c r="D266" s="51">
        <f t="shared" si="85"/>
        <v>32974349.315210007</v>
      </c>
      <c r="E266" s="51">
        <f t="shared" si="85"/>
        <v>1925286087.30389</v>
      </c>
      <c r="F266" s="51">
        <f t="shared" si="85"/>
        <v>301368342.72813022</v>
      </c>
      <c r="G266" s="51">
        <f t="shared" si="85"/>
        <v>334342692.04334015</v>
      </c>
      <c r="H266" s="52">
        <f>E266/B266*100</f>
        <v>86.465419210838363</v>
      </c>
    </row>
    <row r="267" spans="1:13" s="78" customFormat="1" ht="11.25" customHeight="1" x14ac:dyDescent="0.2">
      <c r="A267" s="93"/>
      <c r="B267" s="37"/>
      <c r="C267" s="37"/>
      <c r="D267" s="37"/>
      <c r="E267" s="37"/>
      <c r="F267" s="37"/>
      <c r="G267" s="37"/>
      <c r="H267" s="31"/>
    </row>
    <row r="268" spans="1:13" s="78" customFormat="1" ht="11.25" customHeight="1" x14ac:dyDescent="0.2">
      <c r="A268" s="79" t="s">
        <v>306</v>
      </c>
      <c r="B268" s="33"/>
      <c r="C268" s="34"/>
      <c r="D268" s="33"/>
      <c r="E268" s="34"/>
      <c r="F268" s="34"/>
      <c r="G268" s="34"/>
      <c r="H268" s="35"/>
    </row>
    <row r="269" spans="1:13" s="78" customFormat="1" ht="11.25" customHeight="1" x14ac:dyDescent="0.2">
      <c r="A269" s="82" t="s">
        <v>307</v>
      </c>
      <c r="B269" s="37">
        <v>141884514.359</v>
      </c>
      <c r="C269" s="37">
        <v>139519880.69474</v>
      </c>
      <c r="D269" s="37">
        <v>8660</v>
      </c>
      <c r="E269" s="37">
        <f>SUM(C269:D269)</f>
        <v>139528540.69474</v>
      </c>
      <c r="F269" s="37">
        <f>B269-E269</f>
        <v>2355973.66426</v>
      </c>
      <c r="G269" s="37">
        <f>B269-C269</f>
        <v>2364633.66426</v>
      </c>
      <c r="H269" s="31">
        <f>E269/B269*100</f>
        <v>98.339513177386749</v>
      </c>
    </row>
    <row r="270" spans="1:13" s="78" customFormat="1" ht="11.25" customHeight="1" x14ac:dyDescent="0.2">
      <c r="A270" s="95"/>
      <c r="B270" s="37"/>
      <c r="C270" s="37"/>
      <c r="D270" s="37"/>
      <c r="E270" s="37"/>
      <c r="F270" s="37"/>
      <c r="G270" s="37"/>
      <c r="H270" s="31"/>
    </row>
    <row r="271" spans="1:13" s="78" customFormat="1" ht="11.25" customHeight="1" x14ac:dyDescent="0.2">
      <c r="A271" s="91" t="s">
        <v>308</v>
      </c>
      <c r="B271" s="33">
        <v>569418586.27665997</v>
      </c>
      <c r="C271" s="33">
        <v>533512163.89349991</v>
      </c>
      <c r="D271" s="33">
        <v>88419.535539999997</v>
      </c>
      <c r="E271" s="33">
        <f t="shared" ref="E271:G271" si="86">SUM(E272:E277)</f>
        <v>533600583.4290399</v>
      </c>
      <c r="F271" s="33">
        <f t="shared" si="86"/>
        <v>35818002.847620115</v>
      </c>
      <c r="G271" s="33">
        <f t="shared" si="86"/>
        <v>35906422.383160084</v>
      </c>
      <c r="H271" s="36">
        <f t="shared" ref="H271:H277" si="87">E271/B271*100</f>
        <v>93.709723617940114</v>
      </c>
      <c r="I271" s="81"/>
      <c r="J271" s="81"/>
      <c r="K271" s="81"/>
      <c r="L271" s="81"/>
      <c r="M271" s="81"/>
    </row>
    <row r="272" spans="1:13" s="78" customFormat="1" ht="11.25" hidden="1" customHeight="1" x14ac:dyDescent="0.2">
      <c r="A272" s="91" t="s">
        <v>355</v>
      </c>
      <c r="B272" s="33">
        <v>567133441.97692001</v>
      </c>
      <c r="C272" s="33">
        <v>531573508.42703992</v>
      </c>
      <c r="D272" s="33">
        <v>5.5999999999999999E-3</v>
      </c>
      <c r="E272" s="33">
        <f t="shared" ref="E272:E277" si="88">SUM(C272:D272)</f>
        <v>531573508.4326399</v>
      </c>
      <c r="F272" s="33">
        <f t="shared" ref="F272:F277" si="89">B272-E272</f>
        <v>35559933.544280112</v>
      </c>
      <c r="G272" s="33">
        <f t="shared" ref="G272:G277" si="90">B272-C272</f>
        <v>35559933.549880087</v>
      </c>
      <c r="H272" s="36">
        <f t="shared" si="87"/>
        <v>93.729882438192163</v>
      </c>
    </row>
    <row r="273" spans="1:8" s="78" customFormat="1" ht="11.25" hidden="1" customHeight="1" x14ac:dyDescent="0.2">
      <c r="A273" s="96" t="s">
        <v>309</v>
      </c>
      <c r="B273" s="53"/>
      <c r="C273" s="53">
        <v>0</v>
      </c>
      <c r="D273" s="53"/>
      <c r="E273" s="53">
        <f t="shared" si="88"/>
        <v>0</v>
      </c>
      <c r="F273" s="53">
        <f t="shared" si="89"/>
        <v>0</v>
      </c>
      <c r="G273" s="53">
        <f t="shared" si="90"/>
        <v>0</v>
      </c>
      <c r="H273" s="54" t="e">
        <f t="shared" si="87"/>
        <v>#DIV/0!</v>
      </c>
    </row>
    <row r="274" spans="1:8" s="78" customFormat="1" ht="11.25" hidden="1" customHeight="1" x14ac:dyDescent="0.2">
      <c r="A274" s="96" t="s">
        <v>310</v>
      </c>
      <c r="B274" s="53"/>
      <c r="C274" s="53">
        <v>0</v>
      </c>
      <c r="D274" s="53"/>
      <c r="E274" s="53">
        <f t="shared" si="88"/>
        <v>0</v>
      </c>
      <c r="F274" s="53">
        <f t="shared" si="89"/>
        <v>0</v>
      </c>
      <c r="G274" s="53">
        <f t="shared" si="90"/>
        <v>0</v>
      </c>
      <c r="H274" s="55" t="e">
        <f t="shared" si="87"/>
        <v>#DIV/0!</v>
      </c>
    </row>
    <row r="275" spans="1:8" s="78" customFormat="1" ht="23.25" hidden="1" customHeight="1" x14ac:dyDescent="0.2">
      <c r="A275" s="97" t="s">
        <v>311</v>
      </c>
      <c r="B275" s="53"/>
      <c r="C275" s="53">
        <v>0</v>
      </c>
      <c r="D275" s="53"/>
      <c r="E275" s="53">
        <f t="shared" si="88"/>
        <v>0</v>
      </c>
      <c r="F275" s="53">
        <f t="shared" si="89"/>
        <v>0</v>
      </c>
      <c r="G275" s="53">
        <f t="shared" si="90"/>
        <v>0</v>
      </c>
      <c r="H275" s="55" t="e">
        <f t="shared" si="87"/>
        <v>#DIV/0!</v>
      </c>
    </row>
    <row r="276" spans="1:8" s="78" customFormat="1" ht="11.25" hidden="1" customHeight="1" x14ac:dyDescent="0.2">
      <c r="A276" s="98" t="s">
        <v>312</v>
      </c>
      <c r="B276" s="53"/>
      <c r="C276" s="53">
        <v>0</v>
      </c>
      <c r="D276" s="53"/>
      <c r="E276" s="53">
        <f t="shared" si="88"/>
        <v>0</v>
      </c>
      <c r="F276" s="53">
        <f t="shared" si="89"/>
        <v>0</v>
      </c>
      <c r="G276" s="53">
        <f t="shared" si="90"/>
        <v>0</v>
      </c>
      <c r="H276" s="55" t="e">
        <f t="shared" si="87"/>
        <v>#DIV/0!</v>
      </c>
    </row>
    <row r="277" spans="1:8" s="78" customFormat="1" ht="11.25" customHeight="1" x14ac:dyDescent="0.2">
      <c r="A277" s="99" t="s">
        <v>313</v>
      </c>
      <c r="B277" s="34">
        <v>2285144.2997399997</v>
      </c>
      <c r="C277" s="34">
        <v>1938655.46646</v>
      </c>
      <c r="D277" s="34">
        <v>88419.529939999993</v>
      </c>
      <c r="E277" s="34">
        <f t="shared" si="88"/>
        <v>2027074.9964000001</v>
      </c>
      <c r="F277" s="34">
        <f t="shared" si="89"/>
        <v>258069.30333999963</v>
      </c>
      <c r="G277" s="34">
        <f t="shared" si="90"/>
        <v>346488.83327999967</v>
      </c>
      <c r="H277" s="31">
        <f t="shared" si="87"/>
        <v>88.70665176945883</v>
      </c>
    </row>
    <row r="278" spans="1:8" s="78" customFormat="1" ht="11.25" hidden="1" customHeight="1" x14ac:dyDescent="0.2">
      <c r="A278" s="99"/>
      <c r="B278" s="34"/>
      <c r="C278" s="34"/>
      <c r="D278" s="34"/>
      <c r="E278" s="34"/>
      <c r="F278" s="34"/>
      <c r="G278" s="34"/>
      <c r="H278" s="35"/>
    </row>
    <row r="279" spans="1:8" s="78" customFormat="1" ht="11.25" hidden="1" customHeight="1" x14ac:dyDescent="0.2">
      <c r="A279" s="82" t="s">
        <v>314</v>
      </c>
      <c r="B279" s="34"/>
      <c r="C279" s="34">
        <v>0</v>
      </c>
      <c r="D279" s="34"/>
      <c r="E279" s="34">
        <f>SUM(C279:D279)</f>
        <v>0</v>
      </c>
      <c r="F279" s="34">
        <f>B279-E279</f>
        <v>0</v>
      </c>
      <c r="G279" s="34">
        <f>B279-C279</f>
        <v>0</v>
      </c>
      <c r="H279" s="31" t="e">
        <f>E279/B279*100</f>
        <v>#DIV/0!</v>
      </c>
    </row>
    <row r="280" spans="1:8" s="78" customFormat="1" ht="23.25" hidden="1" customHeight="1" x14ac:dyDescent="0.2">
      <c r="A280" s="82"/>
      <c r="B280" s="34"/>
      <c r="C280" s="34"/>
      <c r="D280" s="34"/>
      <c r="E280" s="34"/>
      <c r="F280" s="34"/>
      <c r="G280" s="34"/>
      <c r="H280" s="35"/>
    </row>
    <row r="281" spans="1:8" s="78" customFormat="1" ht="11.25" hidden="1" customHeight="1" x14ac:dyDescent="0.2">
      <c r="A281" s="100" t="s">
        <v>315</v>
      </c>
      <c r="B281" s="34"/>
      <c r="C281" s="34">
        <v>0</v>
      </c>
      <c r="D281" s="34"/>
      <c r="E281" s="34">
        <f>SUM(C281:D281)</f>
        <v>0</v>
      </c>
      <c r="F281" s="34">
        <f>B281-E281</f>
        <v>0</v>
      </c>
      <c r="G281" s="34">
        <f>B281-C281</f>
        <v>0</v>
      </c>
      <c r="H281" s="31" t="e">
        <f>E281/B281*100</f>
        <v>#DIV/0!</v>
      </c>
    </row>
    <row r="282" spans="1:8" s="78" customFormat="1" ht="11.25" hidden="1" customHeight="1" x14ac:dyDescent="0.2">
      <c r="A282" s="82"/>
      <c r="B282" s="34"/>
      <c r="C282" s="34"/>
      <c r="D282" s="34"/>
      <c r="E282" s="34"/>
      <c r="F282" s="34"/>
      <c r="G282" s="34"/>
      <c r="H282" s="35"/>
    </row>
    <row r="283" spans="1:8" s="78" customFormat="1" ht="11.25" hidden="1" customHeight="1" x14ac:dyDescent="0.2">
      <c r="A283" s="82" t="s">
        <v>316</v>
      </c>
      <c r="B283" s="34"/>
      <c r="C283" s="34">
        <v>0</v>
      </c>
      <c r="D283" s="34"/>
      <c r="E283" s="34">
        <f>SUM(C283:D283)</f>
        <v>0</v>
      </c>
      <c r="F283" s="34">
        <f>B283-E283</f>
        <v>0</v>
      </c>
      <c r="G283" s="34">
        <f>B283-C283</f>
        <v>0</v>
      </c>
      <c r="H283" s="31" t="e">
        <f>E283/B283*100</f>
        <v>#DIV/0!</v>
      </c>
    </row>
    <row r="284" spans="1:8" s="78" customFormat="1" ht="12" hidden="1" customHeight="1" x14ac:dyDescent="0.2">
      <c r="A284" s="82"/>
      <c r="B284" s="34"/>
      <c r="C284" s="34"/>
      <c r="D284" s="34"/>
      <c r="E284" s="34"/>
      <c r="F284" s="34"/>
      <c r="G284" s="34"/>
      <c r="H284" s="35"/>
    </row>
    <row r="285" spans="1:8" s="78" customFormat="1" ht="11.25" hidden="1" customHeight="1" x14ac:dyDescent="0.2">
      <c r="A285" s="100" t="s">
        <v>317</v>
      </c>
      <c r="B285" s="34"/>
      <c r="C285" s="34">
        <v>0</v>
      </c>
      <c r="D285" s="34"/>
      <c r="E285" s="34">
        <f>SUM(C285:D285)</f>
        <v>0</v>
      </c>
      <c r="F285" s="34">
        <f>B285-E285</f>
        <v>0</v>
      </c>
      <c r="G285" s="34">
        <f>B285-C285</f>
        <v>0</v>
      </c>
      <c r="H285" s="31" t="e">
        <f>E285/B285*100</f>
        <v>#DIV/0!</v>
      </c>
    </row>
    <row r="286" spans="1:8" s="78" customFormat="1" ht="11.25" hidden="1" customHeight="1" x14ac:dyDescent="0.2">
      <c r="A286" s="82"/>
      <c r="B286" s="34"/>
      <c r="C286" s="34"/>
      <c r="D286" s="34"/>
      <c r="E286" s="34"/>
      <c r="F286" s="34"/>
      <c r="G286" s="34"/>
      <c r="H286" s="35"/>
    </row>
    <row r="287" spans="1:8" s="78" customFormat="1" ht="11.25" hidden="1" customHeight="1" x14ac:dyDescent="0.2">
      <c r="A287" s="82" t="s">
        <v>318</v>
      </c>
      <c r="B287" s="34"/>
      <c r="C287" s="34">
        <v>0</v>
      </c>
      <c r="D287" s="34"/>
      <c r="E287" s="34">
        <f>SUM(C287:D287)</f>
        <v>0</v>
      </c>
      <c r="F287" s="34">
        <f>B287-E287</f>
        <v>0</v>
      </c>
      <c r="G287" s="34">
        <f>B287-C287</f>
        <v>0</v>
      </c>
      <c r="H287" s="31" t="e">
        <f>E287/B287*100</f>
        <v>#DIV/0!</v>
      </c>
    </row>
    <row r="288" spans="1:8" s="78" customFormat="1" ht="11.25" hidden="1" customHeight="1" x14ac:dyDescent="0.2">
      <c r="A288" s="82"/>
      <c r="B288" s="34"/>
      <c r="C288" s="34"/>
      <c r="D288" s="34"/>
      <c r="E288" s="34"/>
      <c r="F288" s="34"/>
      <c r="G288" s="34"/>
      <c r="H288" s="35"/>
    </row>
    <row r="289" spans="1:8" s="78" customFormat="1" ht="11.25" hidden="1" customHeight="1" x14ac:dyDescent="0.2">
      <c r="A289" s="82" t="s">
        <v>319</v>
      </c>
      <c r="B289" s="34"/>
      <c r="C289" s="34">
        <v>0</v>
      </c>
      <c r="D289" s="34"/>
      <c r="E289" s="34">
        <f>SUM(C289:D289)</f>
        <v>0</v>
      </c>
      <c r="F289" s="34">
        <f>B289-E289</f>
        <v>0</v>
      </c>
      <c r="G289" s="34">
        <f>B289-C289</f>
        <v>0</v>
      </c>
      <c r="H289" s="35" t="e">
        <f>E289/B289*100</f>
        <v>#DIV/0!</v>
      </c>
    </row>
    <row r="290" spans="1:8" s="78" customFormat="1" ht="11.25" hidden="1" customHeight="1" x14ac:dyDescent="0.2">
      <c r="A290" s="82"/>
      <c r="B290" s="34"/>
      <c r="C290" s="34"/>
      <c r="D290" s="34"/>
      <c r="E290" s="34"/>
      <c r="F290" s="34"/>
      <c r="G290" s="34"/>
      <c r="H290" s="35"/>
    </row>
    <row r="291" spans="1:8" s="78" customFormat="1" ht="11.25" hidden="1" customHeight="1" x14ac:dyDescent="0.2">
      <c r="A291" s="82" t="s">
        <v>320</v>
      </c>
      <c r="B291" s="34"/>
      <c r="C291" s="34">
        <v>0</v>
      </c>
      <c r="D291" s="34"/>
      <c r="E291" s="34">
        <f>SUM(C291:D291)</f>
        <v>0</v>
      </c>
      <c r="F291" s="34">
        <f>B291-E291</f>
        <v>0</v>
      </c>
      <c r="G291" s="34">
        <f>B291-C291</f>
        <v>0</v>
      </c>
      <c r="H291" s="35" t="e">
        <f>E291/B291*100</f>
        <v>#DIV/0!</v>
      </c>
    </row>
    <row r="292" spans="1:8" s="78" customFormat="1" ht="12" hidden="1" customHeight="1" x14ac:dyDescent="0.2">
      <c r="A292" s="82"/>
      <c r="B292" s="34"/>
      <c r="C292" s="34"/>
      <c r="D292" s="34"/>
      <c r="E292" s="34"/>
      <c r="F292" s="34"/>
      <c r="G292" s="34"/>
      <c r="H292" s="35"/>
    </row>
    <row r="293" spans="1:8" s="78" customFormat="1" ht="11.25" hidden="1" customHeight="1" x14ac:dyDescent="0.2">
      <c r="A293" s="100" t="s">
        <v>321</v>
      </c>
      <c r="B293" s="34"/>
      <c r="C293" s="34">
        <v>0</v>
      </c>
      <c r="D293" s="34"/>
      <c r="E293" s="34">
        <f>SUM(C293:D293)</f>
        <v>0</v>
      </c>
      <c r="F293" s="34">
        <f>B293-E293</f>
        <v>0</v>
      </c>
      <c r="G293" s="34">
        <f>B293-C293</f>
        <v>0</v>
      </c>
      <c r="H293" s="31" t="e">
        <f>E293/B293*100</f>
        <v>#DIV/0!</v>
      </c>
    </row>
    <row r="294" spans="1:8" s="78" customFormat="1" ht="11.25" hidden="1" customHeight="1" x14ac:dyDescent="0.2">
      <c r="A294" s="82"/>
      <c r="B294" s="34"/>
      <c r="C294" s="34"/>
      <c r="D294" s="34"/>
      <c r="E294" s="34"/>
      <c r="F294" s="34"/>
      <c r="G294" s="34"/>
      <c r="H294" s="35"/>
    </row>
    <row r="295" spans="1:8" s="78" customFormat="1" ht="12" hidden="1" customHeight="1" x14ac:dyDescent="0.2">
      <c r="A295" s="82" t="s">
        <v>322</v>
      </c>
      <c r="B295" s="34"/>
      <c r="C295" s="34">
        <v>0</v>
      </c>
      <c r="D295" s="34"/>
      <c r="E295" s="34">
        <f>SUM(C295:D295)</f>
        <v>0</v>
      </c>
      <c r="F295" s="34">
        <f>B295-E295</f>
        <v>0</v>
      </c>
      <c r="G295" s="34">
        <f>B295-C295</f>
        <v>0</v>
      </c>
      <c r="H295" s="31" t="e">
        <f>E295/B295*100</f>
        <v>#DIV/0!</v>
      </c>
    </row>
    <row r="296" spans="1:8" s="78" customFormat="1" ht="11.25" hidden="1" customHeight="1" x14ac:dyDescent="0.2">
      <c r="A296" s="82"/>
      <c r="B296" s="34"/>
      <c r="C296" s="34"/>
      <c r="D296" s="34"/>
      <c r="E296" s="34"/>
      <c r="F296" s="34"/>
      <c r="G296" s="34"/>
      <c r="H296" s="35"/>
    </row>
    <row r="297" spans="1:8" s="78" customFormat="1" ht="11.25" hidden="1" customHeight="1" x14ac:dyDescent="0.2">
      <c r="A297" s="82" t="s">
        <v>323</v>
      </c>
      <c r="B297" s="34"/>
      <c r="C297" s="34"/>
      <c r="D297" s="34"/>
      <c r="E297" s="34"/>
      <c r="F297" s="34"/>
      <c r="G297" s="34"/>
      <c r="H297" s="31"/>
    </row>
    <row r="298" spans="1:8" s="78" customFormat="1" ht="12" hidden="1" customHeight="1" x14ac:dyDescent="0.2">
      <c r="A298" s="82"/>
      <c r="B298" s="34"/>
      <c r="C298" s="34"/>
      <c r="D298" s="34"/>
      <c r="E298" s="34"/>
      <c r="F298" s="34"/>
      <c r="G298" s="34"/>
      <c r="H298" s="35"/>
    </row>
    <row r="299" spans="1:8" s="78" customFormat="1" ht="11.25" hidden="1" customHeight="1" x14ac:dyDescent="0.2">
      <c r="A299" s="100" t="s">
        <v>324</v>
      </c>
      <c r="B299" s="37"/>
      <c r="C299" s="37">
        <v>0</v>
      </c>
      <c r="D299" s="37"/>
      <c r="E299" s="37">
        <f>SUM(C299:D299)</f>
        <v>0</v>
      </c>
      <c r="F299" s="37">
        <f>B299-E299</f>
        <v>0</v>
      </c>
      <c r="G299" s="37">
        <f>B299-C299</f>
        <v>0</v>
      </c>
      <c r="H299" s="31" t="e">
        <f>E299/B299*100</f>
        <v>#DIV/0!</v>
      </c>
    </row>
    <row r="300" spans="1:8" s="78" customFormat="1" ht="11.25" hidden="1" customHeight="1" x14ac:dyDescent="0.2">
      <c r="A300" s="82"/>
      <c r="B300" s="37"/>
      <c r="C300" s="37"/>
      <c r="D300" s="37"/>
      <c r="E300" s="37"/>
      <c r="F300" s="37"/>
      <c r="G300" s="37"/>
      <c r="H300" s="31"/>
    </row>
    <row r="301" spans="1:8" s="78" customFormat="1" ht="11.25" customHeight="1" x14ac:dyDescent="0.2">
      <c r="A301" s="99"/>
      <c r="B301" s="48"/>
      <c r="C301" s="48"/>
      <c r="D301" s="48"/>
      <c r="E301" s="48"/>
      <c r="F301" s="48"/>
      <c r="G301" s="48"/>
      <c r="H301" s="31"/>
    </row>
    <row r="302" spans="1:8" s="78" customFormat="1" ht="11.25" customHeight="1" x14ac:dyDescent="0.2">
      <c r="A302" s="79" t="s">
        <v>325</v>
      </c>
      <c r="B302" s="56">
        <f t="shared" ref="B302:G302" si="91">SUM(B279:B299)+B269+B271</f>
        <v>711303100.63565993</v>
      </c>
      <c r="C302" s="56">
        <f t="shared" si="91"/>
        <v>673032044.58823991</v>
      </c>
      <c r="D302" s="56">
        <f t="shared" si="91"/>
        <v>97079.535539999997</v>
      </c>
      <c r="E302" s="56">
        <f t="shared" si="91"/>
        <v>673129124.12377989</v>
      </c>
      <c r="F302" s="56">
        <f t="shared" si="91"/>
        <v>38173976.511880115</v>
      </c>
      <c r="G302" s="56">
        <f t="shared" si="91"/>
        <v>38271056.047420084</v>
      </c>
      <c r="H302" s="31">
        <f>E302/B302*100</f>
        <v>94.633233500913221</v>
      </c>
    </row>
    <row r="303" spans="1:8" s="78" customFormat="1" ht="11.25" hidden="1" customHeight="1" x14ac:dyDescent="0.2">
      <c r="A303" s="82"/>
      <c r="B303" s="37"/>
      <c r="C303" s="37"/>
      <c r="D303" s="37"/>
      <c r="E303" s="37"/>
      <c r="F303" s="37"/>
      <c r="G303" s="37"/>
      <c r="H303" s="31"/>
    </row>
    <row r="304" spans="1:8" s="78" customFormat="1" ht="11.25" hidden="1" customHeight="1" x14ac:dyDescent="0.2">
      <c r="A304" s="95" t="s">
        <v>326</v>
      </c>
      <c r="B304" s="39">
        <f t="shared" ref="B304:G304" si="92">+B302+B266</f>
        <v>2937957530.6676807</v>
      </c>
      <c r="C304" s="39">
        <f t="shared" si="92"/>
        <v>2565343782.5769205</v>
      </c>
      <c r="D304" s="39">
        <f t="shared" si="92"/>
        <v>33071428.850750007</v>
      </c>
      <c r="E304" s="39">
        <f t="shared" si="92"/>
        <v>2598415211.42767</v>
      </c>
      <c r="F304" s="39">
        <f t="shared" si="92"/>
        <v>339542319.24001032</v>
      </c>
      <c r="G304" s="39">
        <f t="shared" si="92"/>
        <v>372613748.09076023</v>
      </c>
      <c r="H304" s="52">
        <f>E304/B304*100</f>
        <v>88.442912612053775</v>
      </c>
    </row>
    <row r="305" spans="1:8" s="78" customFormat="1" ht="11.25" hidden="1" customHeight="1" x14ac:dyDescent="0.2">
      <c r="A305" s="82"/>
      <c r="B305" s="37"/>
      <c r="C305" s="37"/>
      <c r="D305" s="37"/>
      <c r="E305" s="37"/>
      <c r="F305" s="37"/>
      <c r="G305" s="37"/>
      <c r="H305" s="31"/>
    </row>
    <row r="306" spans="1:8" s="78" customFormat="1" ht="11.25" hidden="1" customHeight="1" x14ac:dyDescent="0.2">
      <c r="A306" s="95" t="s">
        <v>327</v>
      </c>
      <c r="B306" s="37"/>
      <c r="C306" s="37"/>
      <c r="D306" s="37"/>
      <c r="E306" s="37"/>
      <c r="F306" s="37"/>
      <c r="G306" s="37"/>
      <c r="H306" s="31"/>
    </row>
    <row r="307" spans="1:8" s="78" customFormat="1" ht="11.25" hidden="1" customHeight="1" x14ac:dyDescent="0.2">
      <c r="A307" s="95" t="s">
        <v>328</v>
      </c>
      <c r="B307" s="34"/>
      <c r="C307" s="34"/>
      <c r="D307" s="34"/>
      <c r="E307" s="34"/>
      <c r="F307" s="34"/>
      <c r="G307" s="34"/>
      <c r="H307" s="35"/>
    </row>
    <row r="308" spans="1:8" s="78" customFormat="1" ht="11.25" hidden="1" customHeight="1" x14ac:dyDescent="0.2">
      <c r="A308" s="82" t="s">
        <v>329</v>
      </c>
      <c r="B308" s="37"/>
      <c r="C308" s="34">
        <v>0</v>
      </c>
      <c r="D308" s="37"/>
      <c r="E308" s="34">
        <f t="shared" ref="E308:E316" si="93">SUM(C308:D308)</f>
        <v>0</v>
      </c>
      <c r="F308" s="34">
        <f t="shared" ref="F308:F316" si="94">B308-E308</f>
        <v>0</v>
      </c>
      <c r="G308" s="34">
        <f t="shared" ref="G308:G316" si="95">B308-C308</f>
        <v>0</v>
      </c>
      <c r="H308" s="35" t="e">
        <f t="shared" ref="H308:H317" si="96">E308/B308*100</f>
        <v>#DIV/0!</v>
      </c>
    </row>
    <row r="309" spans="1:8" s="78" customFormat="1" ht="11.25" hidden="1" customHeight="1" x14ac:dyDescent="0.2">
      <c r="A309" s="82" t="s">
        <v>330</v>
      </c>
      <c r="B309" s="34"/>
      <c r="C309" s="34">
        <v>0</v>
      </c>
      <c r="D309" s="34"/>
      <c r="E309" s="34">
        <f t="shared" si="93"/>
        <v>0</v>
      </c>
      <c r="F309" s="34">
        <f t="shared" si="94"/>
        <v>0</v>
      </c>
      <c r="G309" s="34">
        <f t="shared" si="95"/>
        <v>0</v>
      </c>
      <c r="H309" s="35" t="e">
        <f t="shared" si="96"/>
        <v>#DIV/0!</v>
      </c>
    </row>
    <row r="310" spans="1:8" s="78" customFormat="1" ht="11.25" hidden="1" customHeight="1" x14ac:dyDescent="0.2">
      <c r="A310" s="82" t="s">
        <v>331</v>
      </c>
      <c r="B310" s="34"/>
      <c r="C310" s="34">
        <v>0</v>
      </c>
      <c r="D310" s="34"/>
      <c r="E310" s="34">
        <f t="shared" si="93"/>
        <v>0</v>
      </c>
      <c r="F310" s="34">
        <f t="shared" si="94"/>
        <v>0</v>
      </c>
      <c r="G310" s="34">
        <f t="shared" si="95"/>
        <v>0</v>
      </c>
      <c r="H310" s="35" t="e">
        <f t="shared" si="96"/>
        <v>#DIV/0!</v>
      </c>
    </row>
    <row r="311" spans="1:8" s="78" customFormat="1" ht="11.25" hidden="1" customHeight="1" x14ac:dyDescent="0.2">
      <c r="A311" s="82" t="s">
        <v>332</v>
      </c>
      <c r="B311" s="34"/>
      <c r="C311" s="34">
        <v>0</v>
      </c>
      <c r="D311" s="34"/>
      <c r="E311" s="34">
        <f t="shared" si="93"/>
        <v>0</v>
      </c>
      <c r="F311" s="34">
        <f t="shared" si="94"/>
        <v>0</v>
      </c>
      <c r="G311" s="34">
        <f t="shared" si="95"/>
        <v>0</v>
      </c>
      <c r="H311" s="35" t="e">
        <f t="shared" si="96"/>
        <v>#DIV/0!</v>
      </c>
    </row>
    <row r="312" spans="1:8" s="78" customFormat="1" ht="11.25" hidden="1" customHeight="1" x14ac:dyDescent="0.2">
      <c r="A312" s="82" t="s">
        <v>333</v>
      </c>
      <c r="B312" s="34"/>
      <c r="C312" s="34">
        <v>0</v>
      </c>
      <c r="D312" s="34"/>
      <c r="E312" s="34">
        <f t="shared" si="93"/>
        <v>0</v>
      </c>
      <c r="F312" s="34">
        <f t="shared" si="94"/>
        <v>0</v>
      </c>
      <c r="G312" s="34">
        <f t="shared" si="95"/>
        <v>0</v>
      </c>
      <c r="H312" s="35" t="e">
        <f t="shared" si="96"/>
        <v>#DIV/0!</v>
      </c>
    </row>
    <row r="313" spans="1:8" s="78" customFormat="1" ht="11.25" hidden="1" customHeight="1" x14ac:dyDescent="0.2">
      <c r="A313" s="82" t="s">
        <v>334</v>
      </c>
      <c r="B313" s="34"/>
      <c r="C313" s="34">
        <v>0</v>
      </c>
      <c r="D313" s="34"/>
      <c r="E313" s="34">
        <f t="shared" si="93"/>
        <v>0</v>
      </c>
      <c r="F313" s="34">
        <f t="shared" si="94"/>
        <v>0</v>
      </c>
      <c r="G313" s="34">
        <f t="shared" si="95"/>
        <v>0</v>
      </c>
      <c r="H313" s="35" t="e">
        <f t="shared" si="96"/>
        <v>#DIV/0!</v>
      </c>
    </row>
    <row r="314" spans="1:8" s="78" customFormat="1" ht="11.25" hidden="1" customHeight="1" x14ac:dyDescent="0.2">
      <c r="A314" s="82" t="s">
        <v>335</v>
      </c>
      <c r="B314" s="34"/>
      <c r="C314" s="34">
        <v>0</v>
      </c>
      <c r="D314" s="34"/>
      <c r="E314" s="34">
        <f t="shared" si="93"/>
        <v>0</v>
      </c>
      <c r="F314" s="34">
        <f t="shared" si="94"/>
        <v>0</v>
      </c>
      <c r="G314" s="34">
        <f t="shared" si="95"/>
        <v>0</v>
      </c>
      <c r="H314" s="35" t="e">
        <f t="shared" si="96"/>
        <v>#DIV/0!</v>
      </c>
    </row>
    <row r="315" spans="1:8" s="78" customFormat="1" ht="12" hidden="1" customHeight="1" x14ac:dyDescent="0.2">
      <c r="A315" s="82" t="s">
        <v>336</v>
      </c>
      <c r="B315" s="34"/>
      <c r="C315" s="37">
        <v>0</v>
      </c>
      <c r="D315" s="34"/>
      <c r="E315" s="37">
        <f t="shared" si="93"/>
        <v>0</v>
      </c>
      <c r="F315" s="37">
        <f t="shared" si="94"/>
        <v>0</v>
      </c>
      <c r="G315" s="37">
        <f t="shared" si="95"/>
        <v>0</v>
      </c>
      <c r="H315" s="31" t="e">
        <f t="shared" si="96"/>
        <v>#DIV/0!</v>
      </c>
    </row>
    <row r="316" spans="1:8" s="78" customFormat="1" ht="12" hidden="1" customHeight="1" x14ac:dyDescent="0.2">
      <c r="A316" s="82" t="s">
        <v>337</v>
      </c>
      <c r="B316" s="39"/>
      <c r="C316" s="39">
        <v>0</v>
      </c>
      <c r="D316" s="39"/>
      <c r="E316" s="39">
        <f t="shared" si="93"/>
        <v>0</v>
      </c>
      <c r="F316" s="39">
        <f t="shared" si="94"/>
        <v>0</v>
      </c>
      <c r="G316" s="39">
        <f t="shared" si="95"/>
        <v>0</v>
      </c>
      <c r="H316" s="52" t="e">
        <f t="shared" si="96"/>
        <v>#DIV/0!</v>
      </c>
    </row>
    <row r="317" spans="1:8" s="78" customFormat="1" ht="11.25" hidden="1" customHeight="1" x14ac:dyDescent="0.2">
      <c r="A317" s="101" t="s">
        <v>338</v>
      </c>
      <c r="B317" s="39">
        <f t="shared" ref="B317:G317" si="97">SUM(B308:B316)</f>
        <v>0</v>
      </c>
      <c r="C317" s="39">
        <f t="shared" si="97"/>
        <v>0</v>
      </c>
      <c r="D317" s="39">
        <f t="shared" si="97"/>
        <v>0</v>
      </c>
      <c r="E317" s="39">
        <f t="shared" si="97"/>
        <v>0</v>
      </c>
      <c r="F317" s="39">
        <f t="shared" si="97"/>
        <v>0</v>
      </c>
      <c r="G317" s="39">
        <f t="shared" si="97"/>
        <v>0</v>
      </c>
      <c r="H317" s="52" t="e">
        <f t="shared" si="96"/>
        <v>#DIV/0!</v>
      </c>
    </row>
    <row r="318" spans="1:8" s="103" customFormat="1" ht="16.5" customHeight="1" x14ac:dyDescent="0.2">
      <c r="A318" s="102"/>
      <c r="B318" s="38"/>
      <c r="C318" s="38"/>
      <c r="D318" s="38"/>
      <c r="E318" s="38"/>
      <c r="F318" s="38"/>
      <c r="G318" s="38"/>
      <c r="H318" s="32"/>
    </row>
    <row r="319" spans="1:8" ht="12.75" thickBot="1" x14ac:dyDescent="0.25">
      <c r="A319" s="104" t="s">
        <v>339</v>
      </c>
      <c r="B319" s="105">
        <f t="shared" ref="B319:G319" si="98">+B317+B304</f>
        <v>2937957530.6676807</v>
      </c>
      <c r="C319" s="105">
        <f t="shared" si="98"/>
        <v>2565343782.5769205</v>
      </c>
      <c r="D319" s="105">
        <f t="shared" si="98"/>
        <v>33071428.850750007</v>
      </c>
      <c r="E319" s="105">
        <f t="shared" si="98"/>
        <v>2598415211.42767</v>
      </c>
      <c r="F319" s="105">
        <f t="shared" si="98"/>
        <v>339542319.24001032</v>
      </c>
      <c r="G319" s="105">
        <f t="shared" si="98"/>
        <v>372613748.09076023</v>
      </c>
      <c r="H319" s="106">
        <f>E319/B319*100</f>
        <v>88.442912612053775</v>
      </c>
    </row>
    <row r="320" spans="1:8" ht="23.25" customHeight="1" thickTop="1" x14ac:dyDescent="0.2">
      <c r="A320" s="108"/>
      <c r="B320" s="108"/>
      <c r="C320" s="108"/>
      <c r="D320" s="108"/>
      <c r="E320" s="108"/>
      <c r="F320" s="108"/>
      <c r="G320" s="109"/>
      <c r="H320" s="108"/>
    </row>
    <row r="321" spans="1:8" ht="14.25" customHeight="1" x14ac:dyDescent="0.2">
      <c r="A321" s="128" t="s">
        <v>340</v>
      </c>
      <c r="B321" s="128"/>
      <c r="C321" s="128"/>
      <c r="D321" s="128"/>
      <c r="E321" s="128"/>
      <c r="F321" s="128"/>
      <c r="G321" s="128"/>
      <c r="H321" s="128"/>
    </row>
    <row r="322" spans="1:8" ht="12.75" customHeight="1" x14ac:dyDescent="0.2">
      <c r="A322" s="121" t="s">
        <v>341</v>
      </c>
      <c r="B322" s="121"/>
      <c r="C322" s="121"/>
      <c r="D322" s="121"/>
      <c r="E322" s="121"/>
      <c r="F322" s="121"/>
      <c r="G322" s="121"/>
      <c r="H322" s="121"/>
    </row>
    <row r="323" spans="1:8" ht="21.75" customHeight="1" x14ac:dyDescent="0.2">
      <c r="A323" s="129" t="s">
        <v>342</v>
      </c>
      <c r="B323" s="129"/>
      <c r="C323" s="129"/>
      <c r="D323" s="129"/>
      <c r="E323" s="129"/>
      <c r="F323" s="129"/>
      <c r="G323" s="129"/>
      <c r="H323" s="129"/>
    </row>
    <row r="324" spans="1:8" x14ac:dyDescent="0.2">
      <c r="A324" s="121" t="s">
        <v>343</v>
      </c>
      <c r="B324" s="121"/>
      <c r="C324" s="121"/>
      <c r="D324" s="121"/>
      <c r="E324" s="121"/>
      <c r="F324" s="121"/>
      <c r="G324" s="121"/>
      <c r="H324" s="121"/>
    </row>
    <row r="325" spans="1:8" x14ac:dyDescent="0.2">
      <c r="A325" s="121" t="s">
        <v>344</v>
      </c>
      <c r="B325" s="121"/>
      <c r="C325" s="121"/>
      <c r="D325" s="121"/>
      <c r="E325" s="121"/>
      <c r="F325" s="121"/>
      <c r="G325" s="121"/>
      <c r="H325" s="121"/>
    </row>
    <row r="326" spans="1:8" x14ac:dyDescent="0.2">
      <c r="A326" s="121" t="s">
        <v>345</v>
      </c>
      <c r="B326" s="121"/>
      <c r="C326" s="121"/>
      <c r="D326" s="121"/>
      <c r="E326" s="121"/>
      <c r="F326" s="121"/>
      <c r="G326" s="121"/>
      <c r="H326" s="121"/>
    </row>
    <row r="327" spans="1:8" x14ac:dyDescent="0.2">
      <c r="A327" s="122" t="s">
        <v>346</v>
      </c>
      <c r="B327" s="122"/>
      <c r="C327" s="122"/>
      <c r="D327" s="122"/>
      <c r="E327" s="122"/>
      <c r="F327" s="122"/>
      <c r="G327" s="122"/>
      <c r="H327" s="122"/>
    </row>
    <row r="328" spans="1:8" x14ac:dyDescent="0.2">
      <c r="E328" s="78"/>
      <c r="F328" s="78"/>
      <c r="G328" s="110"/>
    </row>
  </sheetData>
  <mergeCells count="14">
    <mergeCell ref="A327:H327"/>
    <mergeCell ref="C6:E6"/>
    <mergeCell ref="H6:H7"/>
    <mergeCell ref="A321:H321"/>
    <mergeCell ref="A322:H322"/>
    <mergeCell ref="A323:H323"/>
    <mergeCell ref="A324:H324"/>
    <mergeCell ref="A325:H325"/>
    <mergeCell ref="A5:A7"/>
    <mergeCell ref="C5:E5"/>
    <mergeCell ref="B6:B7"/>
    <mergeCell ref="F6:F7"/>
    <mergeCell ref="G6:G7"/>
    <mergeCell ref="A326:H326"/>
  </mergeCells>
  <printOptions horizontalCentered="1"/>
  <pageMargins left="0.4" right="0.4" top="0.3" bottom="0.4" header="0.2" footer="0.18"/>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zoomScaleNormal="100" workbookViewId="0">
      <selection activeCell="D53" sqref="D53"/>
    </sheetView>
  </sheetViews>
  <sheetFormatPr defaultRowHeight="12.75" x14ac:dyDescent="0.2"/>
  <cols>
    <col min="1" max="1" width="38.7109375" customWidth="1"/>
    <col min="2" max="2" width="11.5703125" bestFit="1" customWidth="1"/>
    <col min="3" max="3" width="10" bestFit="1" customWidth="1"/>
    <col min="4" max="9" width="10" customWidth="1"/>
    <col min="10" max="12" width="12.5703125" customWidth="1"/>
    <col min="13" max="13" width="15.5703125" customWidth="1"/>
    <col min="15" max="15" width="9.42578125" bestFit="1" customWidth="1"/>
    <col min="16" max="16" width="10.28515625" bestFit="1" customWidth="1"/>
    <col min="19" max="25" width="11" customWidth="1"/>
  </cols>
  <sheetData>
    <row r="1" spans="1:25" x14ac:dyDescent="0.2">
      <c r="A1" t="s">
        <v>347</v>
      </c>
    </row>
    <row r="2" spans="1:25" x14ac:dyDescent="0.2">
      <c r="A2" t="s">
        <v>0</v>
      </c>
    </row>
    <row r="3" spans="1:25" x14ac:dyDescent="0.2">
      <c r="A3" t="s">
        <v>1</v>
      </c>
      <c r="O3" t="s">
        <v>2</v>
      </c>
    </row>
    <row r="4" spans="1:25" x14ac:dyDescent="0.2">
      <c r="B4" s="1" t="s">
        <v>3</v>
      </c>
      <c r="C4" s="1" t="s">
        <v>4</v>
      </c>
      <c r="D4" s="1" t="s">
        <v>5</v>
      </c>
      <c r="E4" s="1" t="s">
        <v>6</v>
      </c>
      <c r="F4" s="1" t="s">
        <v>9</v>
      </c>
      <c r="G4" s="1" t="s">
        <v>10</v>
      </c>
      <c r="H4" s="1" t="s">
        <v>11</v>
      </c>
      <c r="I4" s="1" t="s">
        <v>13</v>
      </c>
      <c r="J4" s="1" t="s">
        <v>14</v>
      </c>
      <c r="K4" s="1" t="s">
        <v>15</v>
      </c>
      <c r="L4" s="1" t="s">
        <v>16</v>
      </c>
      <c r="M4" s="1" t="s">
        <v>348</v>
      </c>
      <c r="O4" s="1" t="s">
        <v>3</v>
      </c>
      <c r="P4" s="1" t="s">
        <v>4</v>
      </c>
      <c r="Q4" s="1" t="s">
        <v>5</v>
      </c>
      <c r="R4" s="1" t="s">
        <v>6</v>
      </c>
      <c r="S4" s="1" t="s">
        <v>9</v>
      </c>
      <c r="T4" s="1" t="s">
        <v>10</v>
      </c>
      <c r="U4" s="1" t="s">
        <v>11</v>
      </c>
      <c r="V4" s="1" t="s">
        <v>13</v>
      </c>
      <c r="W4" s="1" t="s">
        <v>14</v>
      </c>
      <c r="X4" s="1" t="s">
        <v>15</v>
      </c>
      <c r="Y4" s="1" t="s">
        <v>16</v>
      </c>
    </row>
    <row r="5" spans="1:25" x14ac:dyDescent="0.2">
      <c r="A5" t="s">
        <v>7</v>
      </c>
      <c r="B5" s="2">
        <v>405412.64899999998</v>
      </c>
      <c r="C5" s="2">
        <v>102062.54300000001</v>
      </c>
      <c r="D5" s="2">
        <v>110753.783</v>
      </c>
      <c r="E5" s="2">
        <v>647825.13</v>
      </c>
      <c r="F5" s="2">
        <v>47140.567999999999</v>
      </c>
      <c r="G5" s="2">
        <v>73225.115999999995</v>
      </c>
      <c r="H5" s="2">
        <v>647013.21900000004</v>
      </c>
      <c r="I5" s="2">
        <v>82854.063999999998</v>
      </c>
      <c r="J5" s="2">
        <v>32758.460999999999</v>
      </c>
      <c r="K5" s="2">
        <v>727468.96499999997</v>
      </c>
      <c r="L5" s="2">
        <v>61443.027000000002</v>
      </c>
      <c r="M5" s="2">
        <f>SUM(B5:L5)</f>
        <v>2937957.5249999994</v>
      </c>
      <c r="N5" s="2"/>
      <c r="O5" s="2">
        <f>B5</f>
        <v>405412.64899999998</v>
      </c>
      <c r="P5" s="2">
        <f t="shared" ref="P5:Y6" si="0">+O5+C5</f>
        <v>507475.19199999998</v>
      </c>
      <c r="Q5" s="2">
        <f t="shared" si="0"/>
        <v>618228.97499999998</v>
      </c>
      <c r="R5" s="2">
        <f t="shared" si="0"/>
        <v>1266054.105</v>
      </c>
      <c r="S5" s="2">
        <f t="shared" si="0"/>
        <v>1313194.673</v>
      </c>
      <c r="T5" s="2">
        <f t="shared" si="0"/>
        <v>1386419.7889999999</v>
      </c>
      <c r="U5" s="2">
        <f t="shared" si="0"/>
        <v>2033433.0079999999</v>
      </c>
      <c r="V5" s="2">
        <f t="shared" si="0"/>
        <v>2116287.0719999997</v>
      </c>
      <c r="W5" s="2">
        <f t="shared" si="0"/>
        <v>2149045.5329999998</v>
      </c>
      <c r="X5" s="2">
        <f t="shared" si="0"/>
        <v>2876514.4979999997</v>
      </c>
      <c r="Y5" s="2">
        <f t="shared" si="0"/>
        <v>2937957.5249999994</v>
      </c>
    </row>
    <row r="6" spans="1:25" x14ac:dyDescent="0.2">
      <c r="A6" t="s">
        <v>8</v>
      </c>
      <c r="B6" s="2">
        <v>132068.245</v>
      </c>
      <c r="C6" s="2">
        <v>192025.54800000001</v>
      </c>
      <c r="D6" s="2">
        <v>282231.93800000002</v>
      </c>
      <c r="E6" s="2">
        <v>222143.948</v>
      </c>
      <c r="F6" s="2">
        <v>256871.58799999999</v>
      </c>
      <c r="G6" s="2">
        <v>260527.95699999999</v>
      </c>
      <c r="H6" s="2">
        <v>247872.989</v>
      </c>
      <c r="I6" s="2">
        <v>217712.435</v>
      </c>
      <c r="J6" s="2">
        <v>271255.82299999997</v>
      </c>
      <c r="K6" s="2">
        <v>254941.984</v>
      </c>
      <c r="L6" s="2">
        <v>260762.75099999999</v>
      </c>
      <c r="M6" s="2">
        <f>SUM(B6:L6)</f>
        <v>2598415.2060000002</v>
      </c>
      <c r="N6" s="2"/>
      <c r="O6" s="2">
        <f>B6</f>
        <v>132068.245</v>
      </c>
      <c r="P6" s="2">
        <f t="shared" si="0"/>
        <v>324093.79300000001</v>
      </c>
      <c r="Q6" s="2">
        <f t="shared" si="0"/>
        <v>606325.73100000003</v>
      </c>
      <c r="R6" s="2">
        <f t="shared" si="0"/>
        <v>828469.679</v>
      </c>
      <c r="S6" s="2">
        <f t="shared" si="0"/>
        <v>1085341.267</v>
      </c>
      <c r="T6" s="2">
        <f t="shared" si="0"/>
        <v>1345869.2239999999</v>
      </c>
      <c r="U6" s="2">
        <f t="shared" si="0"/>
        <v>1593742.213</v>
      </c>
      <c r="V6" s="2">
        <f t="shared" si="0"/>
        <v>1811454.648</v>
      </c>
      <c r="W6" s="2">
        <f t="shared" si="0"/>
        <v>2082710.4709999999</v>
      </c>
      <c r="X6" s="2">
        <f t="shared" si="0"/>
        <v>2337652.4550000001</v>
      </c>
      <c r="Y6" s="2">
        <f t="shared" si="0"/>
        <v>2598415.2060000002</v>
      </c>
    </row>
    <row r="7" spans="1:25" x14ac:dyDescent="0.2">
      <c r="A7" t="s">
        <v>12</v>
      </c>
      <c r="B7" s="25">
        <f t="shared" ref="B7:K7" si="1">O7</f>
        <v>32.576251709403373</v>
      </c>
      <c r="C7" s="25">
        <f t="shared" si="1"/>
        <v>63.863967758250539</v>
      </c>
      <c r="D7" s="25">
        <f t="shared" si="1"/>
        <v>98.074622109065672</v>
      </c>
      <c r="E7" s="25">
        <f t="shared" si="1"/>
        <v>65.437146463815623</v>
      </c>
      <c r="F7" s="25">
        <f t="shared" si="1"/>
        <v>82.648923980214775</v>
      </c>
      <c r="G7" s="25">
        <f t="shared" si="1"/>
        <v>97.075159679504551</v>
      </c>
      <c r="H7" s="25">
        <f t="shared" si="1"/>
        <v>78.376922511331642</v>
      </c>
      <c r="I7" s="25">
        <f t="shared" si="1"/>
        <v>85.595884980201802</v>
      </c>
      <c r="J7" s="25">
        <f t="shared" si="1"/>
        <v>96.913277965432485</v>
      </c>
      <c r="K7" s="25">
        <f t="shared" si="1"/>
        <v>81.266840706881098</v>
      </c>
      <c r="L7" s="25">
        <f>Y7</f>
        <v>88.442912597928071</v>
      </c>
      <c r="M7" s="25"/>
      <c r="N7" s="3"/>
      <c r="O7" s="3">
        <f>+O6/O5*100</f>
        <v>32.576251709403373</v>
      </c>
      <c r="P7" s="3">
        <f>+P6/P5*100</f>
        <v>63.863967758250539</v>
      </c>
      <c r="Q7" s="3">
        <f t="shared" ref="Q7:Y7" si="2">+Q6/Q5*100</f>
        <v>98.074622109065672</v>
      </c>
      <c r="R7" s="3">
        <f t="shared" si="2"/>
        <v>65.437146463815623</v>
      </c>
      <c r="S7" s="3">
        <f t="shared" si="2"/>
        <v>82.648923980214775</v>
      </c>
      <c r="T7" s="3">
        <f t="shared" si="2"/>
        <v>97.075159679504551</v>
      </c>
      <c r="U7" s="3">
        <f t="shared" si="2"/>
        <v>78.376922511331642</v>
      </c>
      <c r="V7" s="3">
        <f t="shared" si="2"/>
        <v>85.595884980201802</v>
      </c>
      <c r="W7" s="3">
        <f t="shared" si="2"/>
        <v>96.913277965432485</v>
      </c>
      <c r="X7" s="3">
        <f t="shared" si="2"/>
        <v>81.266840706881098</v>
      </c>
      <c r="Y7" s="3">
        <f t="shared" si="2"/>
        <v>88.442912597928071</v>
      </c>
    </row>
    <row r="19" spans="18:18" x14ac:dyDescent="0.2">
      <c r="R19" s="2"/>
    </row>
  </sheetData>
  <phoneticPr fontId="20" type="noConversion"/>
  <printOptions horizontalCentered="1"/>
  <pageMargins left="0.25" right="0.25" top="1" bottom="0.47" header="0.5" footer="0.5"/>
  <pageSetup paperSize="9" scale="8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2018-12-10T03:31:40Z</cp:lastPrinted>
  <dcterms:created xsi:type="dcterms:W3CDTF">2014-06-18T02:22:11Z</dcterms:created>
  <dcterms:modified xsi:type="dcterms:W3CDTF">2018-12-10T05:40:32Z</dcterms:modified>
</cp:coreProperties>
</file>