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For correction in the website\"/>
    </mc:Choice>
  </mc:AlternateContent>
  <bookViews>
    <workbookView xWindow="240" yWindow="330" windowWidth="18795" windowHeight="10995"/>
  </bookViews>
  <sheets>
    <sheet name="By Department" sheetId="9" r:id="rId1"/>
    <sheet name="By Agency" sheetId="10" r:id="rId2"/>
    <sheet name="Graph" sheetId="11" r:id="rId3"/>
  </sheets>
  <externalReferences>
    <externalReference r:id="rId4"/>
  </externalReferences>
  <definedNames>
    <definedName name="_xlnm.Print_Area" localSheetId="1">'By Agency'!$A$1:$H$327</definedName>
    <definedName name="_xlnm.Print_Area" localSheetId="0">'By Department'!$A$1:$R$66</definedName>
    <definedName name="_xlnm.Print_Area" localSheetId="2">Graph!$A$9:$H$48</definedName>
    <definedName name="_xlnm.Print_Titles" localSheetId="1">'By Agency'!$1:$8</definedName>
    <definedName name="Z_149BABA1_3CBB_4AB5_8307_CDFFE2416884_.wvu.PrintArea" localSheetId="1" hidden="1">'By Agency'!$A$1:$F$326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Agency'!$130:$130,'By Agency'!$271:$275,'By Agency'!$278:$300,'By Agency'!$303:$316</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Agency'!$A$1:$F$326</definedName>
    <definedName name="Z_E72949E6_F470_4685_A8B8_FC40C2B684D5_.wvu.PrintTitles" localSheetId="1" hidden="1">'By Agency'!$1:$8</definedName>
    <definedName name="Z_E72949E6_F470_4685_A8B8_FC40C2B684D5_.wvu.Rows" localSheetId="1" hidden="1">'By Agency'!$130:$130,'By Agency'!$272:$275,'By Agency'!$278:$300,'By Agency'!$303:$316</definedName>
  </definedNames>
  <calcPr calcId="152511"/>
</workbook>
</file>

<file path=xl/calcChain.xml><?xml version="1.0" encoding="utf-8"?>
<calcChain xmlns="http://schemas.openxmlformats.org/spreadsheetml/2006/main">
  <c r="G6" i="11" l="1"/>
  <c r="G7" i="11" s="1"/>
  <c r="B7" i="11" s="1"/>
  <c r="E6" i="11"/>
  <c r="H5" i="11"/>
  <c r="I5" i="11" s="1"/>
  <c r="G5" i="11"/>
  <c r="E5" i="11"/>
  <c r="D317" i="10"/>
  <c r="C317" i="10"/>
  <c r="B317" i="10"/>
  <c r="G316" i="10"/>
  <c r="E316" i="10"/>
  <c r="H316" i="10" s="1"/>
  <c r="G315" i="10"/>
  <c r="E315" i="10"/>
  <c r="H315" i="10" s="1"/>
  <c r="G314" i="10"/>
  <c r="E314" i="10"/>
  <c r="H314" i="10" s="1"/>
  <c r="G313" i="10"/>
  <c r="E313" i="10"/>
  <c r="H313" i="10" s="1"/>
  <c r="G312" i="10"/>
  <c r="E312" i="10"/>
  <c r="H312" i="10" s="1"/>
  <c r="G311" i="10"/>
  <c r="E311" i="10"/>
  <c r="H311" i="10" s="1"/>
  <c r="G310" i="10"/>
  <c r="E310" i="10"/>
  <c r="H310" i="10" s="1"/>
  <c r="G309" i="10"/>
  <c r="E309" i="10"/>
  <c r="H309" i="10" s="1"/>
  <c r="G308" i="10"/>
  <c r="G317" i="10" s="1"/>
  <c r="E308" i="10"/>
  <c r="E317" i="10" s="1"/>
  <c r="D302" i="10"/>
  <c r="C302" i="10"/>
  <c r="B302" i="10"/>
  <c r="G299" i="10"/>
  <c r="E299" i="10"/>
  <c r="H299" i="10" s="1"/>
  <c r="G295" i="10"/>
  <c r="E295" i="10"/>
  <c r="H295" i="10" s="1"/>
  <c r="G293" i="10"/>
  <c r="E293" i="10"/>
  <c r="H293" i="10" s="1"/>
  <c r="G291" i="10"/>
  <c r="E291" i="10"/>
  <c r="H291" i="10" s="1"/>
  <c r="G289" i="10"/>
  <c r="E289" i="10"/>
  <c r="H289" i="10" s="1"/>
  <c r="G287" i="10"/>
  <c r="E287" i="10"/>
  <c r="H287" i="10" s="1"/>
  <c r="G285" i="10"/>
  <c r="E285" i="10"/>
  <c r="H285" i="10" s="1"/>
  <c r="G283" i="10"/>
  <c r="E283" i="10"/>
  <c r="H283" i="10" s="1"/>
  <c r="G281" i="10"/>
  <c r="E281" i="10"/>
  <c r="H281" i="10" s="1"/>
  <c r="G279" i="10"/>
  <c r="E279" i="10"/>
  <c r="H279" i="10" s="1"/>
  <c r="G277" i="10"/>
  <c r="E277" i="10"/>
  <c r="H277" i="10" s="1"/>
  <c r="G276" i="10"/>
  <c r="E276" i="10"/>
  <c r="H276" i="10" s="1"/>
  <c r="G275" i="10"/>
  <c r="E275" i="10"/>
  <c r="H275" i="10" s="1"/>
  <c r="G274" i="10"/>
  <c r="E274" i="10"/>
  <c r="H274" i="10" s="1"/>
  <c r="G273" i="10"/>
  <c r="E273" i="10"/>
  <c r="H273" i="10" s="1"/>
  <c r="G272" i="10"/>
  <c r="E272" i="10"/>
  <c r="H272" i="10" s="1"/>
  <c r="G271" i="10"/>
  <c r="E271" i="10"/>
  <c r="H271" i="10" s="1"/>
  <c r="G269" i="10"/>
  <c r="G302" i="10" s="1"/>
  <c r="E269" i="10"/>
  <c r="E302" i="10" s="1"/>
  <c r="H264" i="10"/>
  <c r="G264" i="10"/>
  <c r="F264" i="10"/>
  <c r="E264" i="10"/>
  <c r="H262" i="10"/>
  <c r="G262" i="10"/>
  <c r="F262" i="10"/>
  <c r="E262" i="10"/>
  <c r="H260" i="10"/>
  <c r="G260" i="10"/>
  <c r="F260" i="10"/>
  <c r="E260" i="10"/>
  <c r="H258" i="10"/>
  <c r="G258" i="10"/>
  <c r="F258" i="10"/>
  <c r="E258" i="10"/>
  <c r="H256" i="10"/>
  <c r="G256" i="10"/>
  <c r="F256" i="10"/>
  <c r="E256" i="10"/>
  <c r="H255" i="10"/>
  <c r="G255" i="10"/>
  <c r="F255" i="10"/>
  <c r="E255" i="10"/>
  <c r="G254" i="10"/>
  <c r="F254" i="10"/>
  <c r="E254" i="10"/>
  <c r="D254" i="10"/>
  <c r="C254" i="10"/>
  <c r="B254" i="10"/>
  <c r="H254" i="10" s="1"/>
  <c r="G252" i="10"/>
  <c r="E252" i="10"/>
  <c r="G251" i="10"/>
  <c r="E251" i="10"/>
  <c r="G250" i="10"/>
  <c r="E250" i="10"/>
  <c r="G249" i="10"/>
  <c r="E249" i="10"/>
  <c r="G248" i="10"/>
  <c r="G247" i="10" s="1"/>
  <c r="E248" i="10"/>
  <c r="E247" i="10"/>
  <c r="D247" i="10"/>
  <c r="C247" i="10"/>
  <c r="B247" i="10"/>
  <c r="H247" i="10" s="1"/>
  <c r="G245" i="10"/>
  <c r="E245" i="10"/>
  <c r="H245" i="10" s="1"/>
  <c r="G243" i="10"/>
  <c r="E243" i="10"/>
  <c r="H243" i="10" s="1"/>
  <c r="G241" i="10"/>
  <c r="E241" i="10"/>
  <c r="H241" i="10" s="1"/>
  <c r="G240" i="10"/>
  <c r="E240" i="10"/>
  <c r="H240" i="10" s="1"/>
  <c r="G239" i="10"/>
  <c r="E239" i="10"/>
  <c r="H239" i="10" s="1"/>
  <c r="G238" i="10"/>
  <c r="E238" i="10"/>
  <c r="H238" i="10" s="1"/>
  <c r="G237" i="10"/>
  <c r="E237" i="10"/>
  <c r="H237" i="10" s="1"/>
  <c r="G236" i="10"/>
  <c r="E236" i="10"/>
  <c r="H236" i="10" s="1"/>
  <c r="G235" i="10"/>
  <c r="E235" i="10"/>
  <c r="H235" i="10" s="1"/>
  <c r="G234" i="10"/>
  <c r="E234" i="10"/>
  <c r="H234" i="10" s="1"/>
  <c r="G233" i="10"/>
  <c r="E233" i="10"/>
  <c r="H233" i="10" s="1"/>
  <c r="G232" i="10"/>
  <c r="E232" i="10"/>
  <c r="H232" i="10" s="1"/>
  <c r="G231" i="10"/>
  <c r="E231" i="10"/>
  <c r="H231" i="10" s="1"/>
  <c r="G230" i="10"/>
  <c r="E230" i="10"/>
  <c r="H230" i="10" s="1"/>
  <c r="G229" i="10"/>
  <c r="E229" i="10"/>
  <c r="H229" i="10" s="1"/>
  <c r="G228" i="10"/>
  <c r="E228" i="10"/>
  <c r="H228" i="10" s="1"/>
  <c r="G227" i="10"/>
  <c r="E227" i="10"/>
  <c r="H227" i="10" s="1"/>
  <c r="G226" i="10"/>
  <c r="E226" i="10"/>
  <c r="H226" i="10" s="1"/>
  <c r="G225" i="10"/>
  <c r="E225" i="10"/>
  <c r="H225" i="10" s="1"/>
  <c r="G224" i="10"/>
  <c r="E224" i="10"/>
  <c r="H224" i="10" s="1"/>
  <c r="G223" i="10"/>
  <c r="E223" i="10"/>
  <c r="H223" i="10" s="1"/>
  <c r="G222" i="10"/>
  <c r="E222" i="10"/>
  <c r="H222" i="10" s="1"/>
  <c r="G221" i="10"/>
  <c r="E221" i="10"/>
  <c r="H221" i="10" s="1"/>
  <c r="G220" i="10"/>
  <c r="E220" i="10"/>
  <c r="H220" i="10" s="1"/>
  <c r="D220" i="10"/>
  <c r="C220" i="10"/>
  <c r="B220" i="10"/>
  <c r="H219" i="10"/>
  <c r="G219" i="10"/>
  <c r="F219" i="10"/>
  <c r="E219" i="10"/>
  <c r="H218" i="10"/>
  <c r="G218" i="10"/>
  <c r="F218" i="10"/>
  <c r="E218" i="10"/>
  <c r="H217" i="10"/>
  <c r="G217" i="10"/>
  <c r="F217" i="10"/>
  <c r="E217" i="10"/>
  <c r="H216" i="10"/>
  <c r="G216" i="10"/>
  <c r="F216" i="10"/>
  <c r="E216" i="10"/>
  <c r="H215" i="10"/>
  <c r="G215" i="10"/>
  <c r="F215" i="10"/>
  <c r="E215" i="10"/>
  <c r="H214" i="10"/>
  <c r="G214" i="10"/>
  <c r="F214" i="10"/>
  <c r="E214" i="10"/>
  <c r="H213" i="10"/>
  <c r="G213" i="10"/>
  <c r="F213" i="10"/>
  <c r="E213" i="10"/>
  <c r="H212" i="10"/>
  <c r="G212" i="10"/>
  <c r="F212" i="10"/>
  <c r="E212" i="10"/>
  <c r="G211" i="10"/>
  <c r="F211" i="10"/>
  <c r="E211" i="10"/>
  <c r="H211" i="10" s="1"/>
  <c r="G210" i="10"/>
  <c r="F210" i="10"/>
  <c r="E210" i="10"/>
  <c r="H210" i="10" s="1"/>
  <c r="G209" i="10"/>
  <c r="F209" i="10"/>
  <c r="E209" i="10"/>
  <c r="H209" i="10" s="1"/>
  <c r="G208" i="10"/>
  <c r="E208" i="10"/>
  <c r="H208" i="10" s="1"/>
  <c r="G207" i="10"/>
  <c r="E207" i="10"/>
  <c r="H207" i="10" s="1"/>
  <c r="G206" i="10"/>
  <c r="E206" i="10"/>
  <c r="H206" i="10" s="1"/>
  <c r="G205" i="10"/>
  <c r="E205" i="10"/>
  <c r="H205" i="10" s="1"/>
  <c r="G204" i="10"/>
  <c r="E204" i="10"/>
  <c r="H204" i="10" s="1"/>
  <c r="G203" i="10"/>
  <c r="E203" i="10"/>
  <c r="H203" i="10" s="1"/>
  <c r="G202" i="10"/>
  <c r="E202" i="10"/>
  <c r="H202" i="10" s="1"/>
  <c r="D202" i="10"/>
  <c r="C202" i="10"/>
  <c r="B202" i="10"/>
  <c r="G200" i="10"/>
  <c r="F200" i="10"/>
  <c r="E200" i="10"/>
  <c r="H200" i="10" s="1"/>
  <c r="G199" i="10"/>
  <c r="F199" i="10"/>
  <c r="E199" i="10"/>
  <c r="H199" i="10" s="1"/>
  <c r="G198" i="10"/>
  <c r="F198" i="10"/>
  <c r="E198" i="10"/>
  <c r="H198" i="10" s="1"/>
  <c r="G197" i="10"/>
  <c r="F197" i="10"/>
  <c r="E197" i="10"/>
  <c r="H197" i="10" s="1"/>
  <c r="G196" i="10"/>
  <c r="F196" i="10"/>
  <c r="E196" i="10"/>
  <c r="H196" i="10" s="1"/>
  <c r="G195" i="10"/>
  <c r="F195" i="10"/>
  <c r="E195" i="10"/>
  <c r="H195" i="10" s="1"/>
  <c r="G194" i="10"/>
  <c r="E194" i="10"/>
  <c r="H194" i="10" s="1"/>
  <c r="G193" i="10"/>
  <c r="E193" i="10"/>
  <c r="H193" i="10" s="1"/>
  <c r="D193" i="10"/>
  <c r="C193" i="10"/>
  <c r="B193" i="10"/>
  <c r="G191" i="10"/>
  <c r="E191" i="10"/>
  <c r="H191" i="10" s="1"/>
  <c r="G190" i="10"/>
  <c r="E190" i="10"/>
  <c r="H190" i="10" s="1"/>
  <c r="G189" i="10"/>
  <c r="E189" i="10"/>
  <c r="H189" i="10" s="1"/>
  <c r="G188" i="10"/>
  <c r="E188" i="10"/>
  <c r="H188" i="10" s="1"/>
  <c r="G187" i="10"/>
  <c r="E187" i="10"/>
  <c r="H187" i="10" s="1"/>
  <c r="G186" i="10"/>
  <c r="E186" i="10"/>
  <c r="H186" i="10" s="1"/>
  <c r="G185" i="10"/>
  <c r="E185" i="10"/>
  <c r="H185" i="10" s="1"/>
  <c r="D185" i="10"/>
  <c r="C185" i="10"/>
  <c r="B185" i="10"/>
  <c r="G183" i="10"/>
  <c r="E183" i="10"/>
  <c r="H183" i="10" s="1"/>
  <c r="G182" i="10"/>
  <c r="E182" i="10"/>
  <c r="H182" i="10" s="1"/>
  <c r="G181" i="10"/>
  <c r="E181" i="10"/>
  <c r="H181" i="10" s="1"/>
  <c r="G180" i="10"/>
  <c r="E180" i="10"/>
  <c r="H180" i="10" s="1"/>
  <c r="G179" i="10"/>
  <c r="E179" i="10"/>
  <c r="H179" i="10" s="1"/>
  <c r="G178" i="10"/>
  <c r="E178" i="10"/>
  <c r="H178" i="10" s="1"/>
  <c r="G177" i="10"/>
  <c r="E177" i="10"/>
  <c r="H177" i="10" s="1"/>
  <c r="G176" i="10"/>
  <c r="E176" i="10"/>
  <c r="H176" i="10" s="1"/>
  <c r="D176" i="10"/>
  <c r="C176" i="10"/>
  <c r="B176" i="10"/>
  <c r="G174" i="10"/>
  <c r="E174" i="10"/>
  <c r="H174" i="10" s="1"/>
  <c r="G173" i="10"/>
  <c r="E173" i="10"/>
  <c r="H173" i="10" s="1"/>
  <c r="G172" i="10"/>
  <c r="E172" i="10"/>
  <c r="H172" i="10" s="1"/>
  <c r="G171" i="10"/>
  <c r="E171" i="10"/>
  <c r="H171" i="10" s="1"/>
  <c r="G170" i="10"/>
  <c r="E170" i="10"/>
  <c r="H170" i="10" s="1"/>
  <c r="G169" i="10"/>
  <c r="E169" i="10"/>
  <c r="H169" i="10" s="1"/>
  <c r="D169" i="10"/>
  <c r="C169" i="10"/>
  <c r="B169" i="10"/>
  <c r="G167" i="10"/>
  <c r="E167" i="10"/>
  <c r="H167" i="10" s="1"/>
  <c r="G166" i="10"/>
  <c r="E166" i="10"/>
  <c r="H165" i="10"/>
  <c r="G165" i="10"/>
  <c r="F165" i="10"/>
  <c r="E165" i="10"/>
  <c r="G164" i="10"/>
  <c r="E164" i="10"/>
  <c r="D164" i="10"/>
  <c r="C164" i="10"/>
  <c r="B164" i="10"/>
  <c r="H164" i="10" s="1"/>
  <c r="G162" i="10"/>
  <c r="E162" i="10"/>
  <c r="H162" i="10" s="1"/>
  <c r="G161" i="10"/>
  <c r="E161" i="10"/>
  <c r="H161" i="10" s="1"/>
  <c r="G160" i="10"/>
  <c r="E160" i="10"/>
  <c r="H160" i="10" s="1"/>
  <c r="G159" i="10"/>
  <c r="E159" i="10"/>
  <c r="H159" i="10" s="1"/>
  <c r="G158" i="10"/>
  <c r="E158" i="10"/>
  <c r="H158" i="10" s="1"/>
  <c r="G157" i="10"/>
  <c r="E157" i="10"/>
  <c r="H157" i="10" s="1"/>
  <c r="D157" i="10"/>
  <c r="C157" i="10"/>
  <c r="B157" i="10"/>
  <c r="H155" i="10"/>
  <c r="G155" i="10"/>
  <c r="F155" i="10"/>
  <c r="E155" i="10"/>
  <c r="H154" i="10"/>
  <c r="G154" i="10"/>
  <c r="F154" i="10"/>
  <c r="E154" i="10"/>
  <c r="H153" i="10"/>
  <c r="G153" i="10"/>
  <c r="F153" i="10"/>
  <c r="E153" i="10"/>
  <c r="H152" i="10"/>
  <c r="G152" i="10"/>
  <c r="F152" i="10"/>
  <c r="E152" i="10"/>
  <c r="H151" i="10"/>
  <c r="G151" i="10"/>
  <c r="F151" i="10"/>
  <c r="E151" i="10"/>
  <c r="H150" i="10"/>
  <c r="G150" i="10"/>
  <c r="F150" i="10"/>
  <c r="E150" i="10"/>
  <c r="H149" i="10"/>
  <c r="G149" i="10"/>
  <c r="F149" i="10"/>
  <c r="E149" i="10"/>
  <c r="H148" i="10"/>
  <c r="G148" i="10"/>
  <c r="F148" i="10"/>
  <c r="E148" i="10"/>
  <c r="H147" i="10"/>
  <c r="G147" i="10"/>
  <c r="F147" i="10"/>
  <c r="E147" i="10"/>
  <c r="H146" i="10"/>
  <c r="G146" i="10"/>
  <c r="F146" i="10"/>
  <c r="E146" i="10"/>
  <c r="H145" i="10"/>
  <c r="G145" i="10"/>
  <c r="F145" i="10"/>
  <c r="E145" i="10"/>
  <c r="H144" i="10"/>
  <c r="G144" i="10"/>
  <c r="F144" i="10"/>
  <c r="E144" i="10"/>
  <c r="H143" i="10"/>
  <c r="G143" i="10"/>
  <c r="F143" i="10"/>
  <c r="E143" i="10"/>
  <c r="H142" i="10"/>
  <c r="G142" i="10"/>
  <c r="F142" i="10"/>
  <c r="E142" i="10"/>
  <c r="H141" i="10"/>
  <c r="G141" i="10"/>
  <c r="F141" i="10"/>
  <c r="E141" i="10"/>
  <c r="H140" i="10"/>
  <c r="G140" i="10"/>
  <c r="F140" i="10"/>
  <c r="E140" i="10"/>
  <c r="H139" i="10"/>
  <c r="G139" i="10"/>
  <c r="F139" i="10"/>
  <c r="E139" i="10"/>
  <c r="H138" i="10"/>
  <c r="G138" i="10"/>
  <c r="F138" i="10"/>
  <c r="E138" i="10"/>
  <c r="H137" i="10"/>
  <c r="G137" i="10"/>
  <c r="F137" i="10"/>
  <c r="E137" i="10"/>
  <c r="G136" i="10"/>
  <c r="F136" i="10"/>
  <c r="E136" i="10"/>
  <c r="D136" i="10"/>
  <c r="C136" i="10"/>
  <c r="B136" i="10"/>
  <c r="H136" i="10" s="1"/>
  <c r="G134" i="10"/>
  <c r="E134" i="10"/>
  <c r="H134" i="10" s="1"/>
  <c r="G132" i="10"/>
  <c r="E132" i="10"/>
  <c r="H132" i="10" s="1"/>
  <c r="H131" i="10" s="1"/>
  <c r="G131" i="10"/>
  <c r="E131" i="10"/>
  <c r="G130" i="10"/>
  <c r="E130" i="10"/>
  <c r="H130" i="10" s="1"/>
  <c r="G129" i="10"/>
  <c r="E129" i="10"/>
  <c r="H129" i="10" s="1"/>
  <c r="G128" i="10"/>
  <c r="E128" i="10"/>
  <c r="H128" i="10" s="1"/>
  <c r="G127" i="10"/>
  <c r="E127" i="10"/>
  <c r="H127" i="10" s="1"/>
  <c r="D127" i="10"/>
  <c r="C127" i="10"/>
  <c r="B127" i="10"/>
  <c r="H126" i="10"/>
  <c r="G126" i="10"/>
  <c r="F126" i="10"/>
  <c r="E126" i="10"/>
  <c r="H125" i="10"/>
  <c r="G125" i="10"/>
  <c r="F125" i="10"/>
  <c r="E125" i="10"/>
  <c r="D124" i="10"/>
  <c r="D119" i="10" s="1"/>
  <c r="D118" i="10" s="1"/>
  <c r="C124" i="10"/>
  <c r="E124" i="10" s="1"/>
  <c r="B124" i="10"/>
  <c r="G123" i="10"/>
  <c r="E123" i="10"/>
  <c r="H123" i="10" s="1"/>
  <c r="G122" i="10"/>
  <c r="E122" i="10"/>
  <c r="H122" i="10" s="1"/>
  <c r="G121" i="10"/>
  <c r="E121" i="10"/>
  <c r="H121" i="10" s="1"/>
  <c r="G120" i="10"/>
  <c r="E120" i="10"/>
  <c r="H120" i="10" s="1"/>
  <c r="C119" i="10"/>
  <c r="C118" i="10" s="1"/>
  <c r="G116" i="10"/>
  <c r="E116" i="10"/>
  <c r="H116" i="10" s="1"/>
  <c r="G115" i="10"/>
  <c r="E115" i="10"/>
  <c r="H115" i="10" s="1"/>
  <c r="G114" i="10"/>
  <c r="E114" i="10"/>
  <c r="H114" i="10" s="1"/>
  <c r="G113" i="10"/>
  <c r="E113" i="10"/>
  <c r="H113" i="10" s="1"/>
  <c r="G112" i="10"/>
  <c r="E112" i="10"/>
  <c r="H112" i="10" s="1"/>
  <c r="G111" i="10"/>
  <c r="E111" i="10"/>
  <c r="H111" i="10" s="1"/>
  <c r="G110" i="10"/>
  <c r="E110" i="10"/>
  <c r="H110" i="10" s="1"/>
  <c r="G109" i="10"/>
  <c r="E109" i="10"/>
  <c r="H109" i="10" s="1"/>
  <c r="G108" i="10"/>
  <c r="E108" i="10"/>
  <c r="H108" i="10" s="1"/>
  <c r="G107" i="10"/>
  <c r="E107" i="10"/>
  <c r="H107" i="10" s="1"/>
  <c r="D107" i="10"/>
  <c r="C107" i="10"/>
  <c r="B107" i="10"/>
  <c r="H105" i="10"/>
  <c r="G105" i="10"/>
  <c r="F105" i="10"/>
  <c r="E105" i="10"/>
  <c r="H104" i="10"/>
  <c r="G104" i="10"/>
  <c r="F104" i="10"/>
  <c r="E104" i="10"/>
  <c r="H103" i="10"/>
  <c r="G103" i="10"/>
  <c r="F103" i="10"/>
  <c r="E103" i="10"/>
  <c r="H102" i="10"/>
  <c r="G102" i="10"/>
  <c r="F102" i="10"/>
  <c r="E102" i="10"/>
  <c r="H101" i="10"/>
  <c r="G101" i="10"/>
  <c r="F101" i="10"/>
  <c r="E101" i="10"/>
  <c r="H100" i="10"/>
  <c r="G100" i="10"/>
  <c r="F100" i="10"/>
  <c r="E100" i="10"/>
  <c r="H99" i="10"/>
  <c r="G99" i="10"/>
  <c r="F99" i="10"/>
  <c r="E99" i="10"/>
  <c r="H98" i="10"/>
  <c r="G98" i="10"/>
  <c r="F98" i="10"/>
  <c r="E98" i="10"/>
  <c r="H97" i="10"/>
  <c r="G97" i="10"/>
  <c r="F97" i="10"/>
  <c r="E97" i="10"/>
  <c r="H96" i="10"/>
  <c r="G96" i="10"/>
  <c r="F96" i="10"/>
  <c r="E96" i="10"/>
  <c r="G95" i="10"/>
  <c r="F95" i="10"/>
  <c r="E95" i="10"/>
  <c r="D95" i="10"/>
  <c r="C95" i="10"/>
  <c r="B95" i="10"/>
  <c r="H95" i="10" s="1"/>
  <c r="G93" i="10"/>
  <c r="E93" i="10"/>
  <c r="H93" i="10" s="1"/>
  <c r="G92" i="10"/>
  <c r="E92" i="10"/>
  <c r="H92" i="10" s="1"/>
  <c r="G91" i="10"/>
  <c r="E91" i="10"/>
  <c r="H91" i="10" s="1"/>
  <c r="G90" i="10"/>
  <c r="E90" i="10"/>
  <c r="H90" i="10" s="1"/>
  <c r="G89" i="10"/>
  <c r="E89" i="10"/>
  <c r="H89" i="10" s="1"/>
  <c r="G88" i="10"/>
  <c r="E88" i="10"/>
  <c r="H88" i="10" s="1"/>
  <c r="G87" i="10"/>
  <c r="E87" i="10"/>
  <c r="H87" i="10" s="1"/>
  <c r="G86" i="10"/>
  <c r="E86" i="10"/>
  <c r="H86" i="10" s="1"/>
  <c r="D86" i="10"/>
  <c r="C86" i="10"/>
  <c r="B86" i="10"/>
  <c r="H84" i="10"/>
  <c r="G84" i="10"/>
  <c r="F84" i="10"/>
  <c r="E84" i="10"/>
  <c r="H83" i="10"/>
  <c r="G83" i="10"/>
  <c r="F83" i="10"/>
  <c r="E83" i="10"/>
  <c r="G82" i="10"/>
  <c r="E82" i="10"/>
  <c r="F82" i="10" s="1"/>
  <c r="G81" i="10"/>
  <c r="E81" i="10"/>
  <c r="H81" i="10" s="1"/>
  <c r="G80" i="10"/>
  <c r="E80" i="10"/>
  <c r="H80" i="10" s="1"/>
  <c r="D80" i="10"/>
  <c r="C80" i="10"/>
  <c r="B80" i="10"/>
  <c r="H78" i="10"/>
  <c r="G78" i="10"/>
  <c r="F78" i="10"/>
  <c r="E78" i="10"/>
  <c r="H77" i="10"/>
  <c r="G77" i="10"/>
  <c r="F77" i="10"/>
  <c r="E77" i="10"/>
  <c r="H76" i="10"/>
  <c r="G76" i="10"/>
  <c r="F76" i="10"/>
  <c r="E76" i="10"/>
  <c r="G75" i="10"/>
  <c r="F75" i="10"/>
  <c r="E75" i="10"/>
  <c r="D75" i="10"/>
  <c r="C75" i="10"/>
  <c r="B75" i="10"/>
  <c r="H75" i="10" s="1"/>
  <c r="G73" i="10"/>
  <c r="E73" i="10"/>
  <c r="H73" i="10" s="1"/>
  <c r="G72" i="10"/>
  <c r="E72" i="10"/>
  <c r="H72" i="10" s="1"/>
  <c r="G71" i="10"/>
  <c r="E71" i="10"/>
  <c r="H71" i="10" s="1"/>
  <c r="G70" i="10"/>
  <c r="E70" i="10"/>
  <c r="H70" i="10" s="1"/>
  <c r="G69" i="10"/>
  <c r="E69" i="10"/>
  <c r="H69" i="10" s="1"/>
  <c r="D69" i="10"/>
  <c r="C69" i="10"/>
  <c r="B69" i="10"/>
  <c r="H67" i="10"/>
  <c r="G67" i="10"/>
  <c r="F67" i="10"/>
  <c r="E67" i="10"/>
  <c r="H66" i="10"/>
  <c r="G66" i="10"/>
  <c r="F66" i="10"/>
  <c r="E66" i="10"/>
  <c r="H65" i="10"/>
  <c r="G65" i="10"/>
  <c r="F65" i="10"/>
  <c r="E65" i="10"/>
  <c r="H64" i="10"/>
  <c r="G64" i="10"/>
  <c r="F64" i="10"/>
  <c r="E64" i="10"/>
  <c r="H63" i="10"/>
  <c r="G63" i="10"/>
  <c r="F63" i="10"/>
  <c r="E63" i="10"/>
  <c r="H62" i="10"/>
  <c r="G62" i="10"/>
  <c r="F62" i="10"/>
  <c r="E62" i="10"/>
  <c r="H61" i="10"/>
  <c r="G61" i="10"/>
  <c r="F61" i="10"/>
  <c r="E61" i="10"/>
  <c r="H60" i="10"/>
  <c r="G60" i="10"/>
  <c r="F60" i="10"/>
  <c r="E60" i="10"/>
  <c r="H59" i="10"/>
  <c r="G59" i="10"/>
  <c r="F59" i="10"/>
  <c r="E59" i="10"/>
  <c r="H58" i="10"/>
  <c r="G58" i="10"/>
  <c r="F58" i="10"/>
  <c r="E58" i="10"/>
  <c r="G57" i="10"/>
  <c r="F57" i="10"/>
  <c r="E57" i="10"/>
  <c r="D57" i="10"/>
  <c r="C57" i="10"/>
  <c r="B57" i="10"/>
  <c r="H57" i="10" s="1"/>
  <c r="G55" i="10"/>
  <c r="E55" i="10"/>
  <c r="H55" i="10" s="1"/>
  <c r="G54" i="10"/>
  <c r="E54" i="10"/>
  <c r="H54" i="10" s="1"/>
  <c r="G53" i="10"/>
  <c r="E53" i="10"/>
  <c r="H53" i="10" s="1"/>
  <c r="G52" i="10"/>
  <c r="E52" i="10"/>
  <c r="H52" i="10" s="1"/>
  <c r="G51" i="10"/>
  <c r="E51" i="10"/>
  <c r="H51" i="10" s="1"/>
  <c r="G50" i="10"/>
  <c r="E50" i="10"/>
  <c r="H50" i="10" s="1"/>
  <c r="G49" i="10"/>
  <c r="E49" i="10"/>
  <c r="H49" i="10" s="1"/>
  <c r="D49" i="10"/>
  <c r="C49" i="10"/>
  <c r="B49" i="10"/>
  <c r="H47" i="10"/>
  <c r="G47" i="10"/>
  <c r="F47" i="10"/>
  <c r="E47" i="10"/>
  <c r="H45" i="10"/>
  <c r="G45" i="10"/>
  <c r="F45" i="10"/>
  <c r="E45" i="10"/>
  <c r="H43" i="10"/>
  <c r="G43" i="10"/>
  <c r="F43" i="10"/>
  <c r="E43" i="10"/>
  <c r="H42" i="10"/>
  <c r="G42" i="10"/>
  <c r="F42" i="10"/>
  <c r="E42" i="10"/>
  <c r="H41" i="10"/>
  <c r="G41" i="10"/>
  <c r="F41" i="10"/>
  <c r="E41" i="10"/>
  <c r="H40" i="10"/>
  <c r="G40" i="10"/>
  <c r="F40" i="10"/>
  <c r="E40" i="10"/>
  <c r="H39" i="10"/>
  <c r="G39" i="10"/>
  <c r="F39" i="10"/>
  <c r="E39" i="10"/>
  <c r="H38" i="10"/>
  <c r="G38" i="10"/>
  <c r="F38" i="10"/>
  <c r="E38" i="10"/>
  <c r="G37" i="10"/>
  <c r="F37" i="10"/>
  <c r="E37" i="10"/>
  <c r="D37" i="10"/>
  <c r="C37" i="10"/>
  <c r="B37" i="10"/>
  <c r="H37" i="10" s="1"/>
  <c r="G35" i="10"/>
  <c r="E35" i="10"/>
  <c r="H35" i="10" s="1"/>
  <c r="G34" i="10"/>
  <c r="E34" i="10"/>
  <c r="H34" i="10" s="1"/>
  <c r="G33" i="10"/>
  <c r="E33" i="10"/>
  <c r="H33" i="10" s="1"/>
  <c r="D33" i="10"/>
  <c r="C33" i="10"/>
  <c r="B33" i="10"/>
  <c r="H31" i="10"/>
  <c r="G31" i="10"/>
  <c r="F31" i="10"/>
  <c r="E31" i="10"/>
  <c r="H30" i="10"/>
  <c r="G30" i="10"/>
  <c r="F30" i="10"/>
  <c r="E30" i="10"/>
  <c r="H29" i="10"/>
  <c r="G29" i="10"/>
  <c r="F29" i="10"/>
  <c r="E29" i="10"/>
  <c r="H28" i="10"/>
  <c r="G28" i="10"/>
  <c r="F28" i="10"/>
  <c r="E28" i="10"/>
  <c r="H27" i="10"/>
  <c r="G27" i="10"/>
  <c r="F27" i="10"/>
  <c r="E27" i="10"/>
  <c r="H26" i="10"/>
  <c r="G26" i="10"/>
  <c r="F26" i="10"/>
  <c r="E26" i="10"/>
  <c r="H25" i="10"/>
  <c r="G25" i="10"/>
  <c r="F25" i="10"/>
  <c r="E25" i="10"/>
  <c r="H24" i="10"/>
  <c r="G24" i="10"/>
  <c r="F24" i="10"/>
  <c r="E24" i="10"/>
  <c r="G23" i="10"/>
  <c r="F23" i="10"/>
  <c r="E23" i="10"/>
  <c r="D23" i="10"/>
  <c r="C23" i="10"/>
  <c r="B23" i="10"/>
  <c r="H23" i="10" s="1"/>
  <c r="G21" i="10"/>
  <c r="E21" i="10"/>
  <c r="H21" i="10" s="1"/>
  <c r="G19" i="10"/>
  <c r="E19" i="10"/>
  <c r="H19" i="10" s="1"/>
  <c r="G17" i="10"/>
  <c r="E17" i="10"/>
  <c r="H17" i="10" s="1"/>
  <c r="G15" i="10"/>
  <c r="E15" i="10"/>
  <c r="H15" i="10" s="1"/>
  <c r="G14" i="10"/>
  <c r="E14" i="10"/>
  <c r="H14" i="10" s="1"/>
  <c r="G13" i="10"/>
  <c r="E13" i="10"/>
  <c r="H13" i="10" s="1"/>
  <c r="G12" i="10"/>
  <c r="E12" i="10"/>
  <c r="H12" i="10" s="1"/>
  <c r="G11" i="10"/>
  <c r="E11" i="10"/>
  <c r="H11" i="10" s="1"/>
  <c r="G10" i="10"/>
  <c r="E10" i="10"/>
  <c r="H10" i="10" s="1"/>
  <c r="D10" i="10"/>
  <c r="C10" i="10"/>
  <c r="B10" i="10"/>
  <c r="F124" i="10" l="1"/>
  <c r="H124" i="10"/>
  <c r="E119" i="10"/>
  <c r="C266" i="10"/>
  <c r="C304" i="10" s="1"/>
  <c r="D266" i="10"/>
  <c r="F11" i="10"/>
  <c r="F12" i="10"/>
  <c r="F13" i="10"/>
  <c r="F14" i="10"/>
  <c r="F15" i="10"/>
  <c r="F17" i="10"/>
  <c r="F19" i="10"/>
  <c r="F21" i="10"/>
  <c r="F34" i="10"/>
  <c r="F35" i="10"/>
  <c r="F50" i="10"/>
  <c r="F51" i="10"/>
  <c r="F52" i="10"/>
  <c r="F53" i="10"/>
  <c r="F54" i="10"/>
  <c r="F55" i="10"/>
  <c r="F70" i="10"/>
  <c r="F71" i="10"/>
  <c r="F72" i="10"/>
  <c r="F73" i="10"/>
  <c r="F81" i="10"/>
  <c r="F80" i="10" s="1"/>
  <c r="F87" i="10"/>
  <c r="F88" i="10"/>
  <c r="F89" i="10"/>
  <c r="F90" i="10"/>
  <c r="F91" i="10"/>
  <c r="F92" i="10"/>
  <c r="F93" i="10"/>
  <c r="F108" i="10"/>
  <c r="F109" i="10"/>
  <c r="F110" i="10"/>
  <c r="F111" i="10"/>
  <c r="F112" i="10"/>
  <c r="F113" i="10"/>
  <c r="F114" i="10"/>
  <c r="F115" i="10"/>
  <c r="F116" i="10"/>
  <c r="B119" i="10"/>
  <c r="B118" i="10" s="1"/>
  <c r="B266" i="10" s="1"/>
  <c r="B304" i="10" s="1"/>
  <c r="B319" i="10" s="1"/>
  <c r="F120" i="10"/>
  <c r="F121" i="10"/>
  <c r="F122" i="10"/>
  <c r="F123" i="10"/>
  <c r="G124" i="10"/>
  <c r="G119" i="10" s="1"/>
  <c r="G118" i="10" s="1"/>
  <c r="F128" i="10"/>
  <c r="F129" i="10"/>
  <c r="F130" i="10"/>
  <c r="F132" i="10"/>
  <c r="F131" i="10" s="1"/>
  <c r="F134" i="10"/>
  <c r="F158" i="10"/>
  <c r="F159" i="10"/>
  <c r="F160" i="10"/>
  <c r="F161" i="10"/>
  <c r="F162" i="10"/>
  <c r="H166" i="10"/>
  <c r="F166" i="10"/>
  <c r="G266" i="10"/>
  <c r="F167" i="10"/>
  <c r="F177" i="10"/>
  <c r="F178" i="10"/>
  <c r="F179" i="10"/>
  <c r="F180" i="10"/>
  <c r="F181" i="10"/>
  <c r="F182" i="10"/>
  <c r="F183" i="10"/>
  <c r="F194" i="10"/>
  <c r="F193" i="10" s="1"/>
  <c r="F221" i="10"/>
  <c r="F222" i="10"/>
  <c r="F223" i="10"/>
  <c r="F224" i="10"/>
  <c r="F225" i="10"/>
  <c r="F226" i="10"/>
  <c r="F227" i="10"/>
  <c r="F228" i="10"/>
  <c r="F229" i="10"/>
  <c r="F230" i="10"/>
  <c r="F231" i="10"/>
  <c r="F232" i="10"/>
  <c r="F233" i="10"/>
  <c r="F234" i="10"/>
  <c r="F235" i="10"/>
  <c r="F236" i="10"/>
  <c r="F237" i="10"/>
  <c r="F238" i="10"/>
  <c r="F239" i="10"/>
  <c r="F240" i="10"/>
  <c r="F241" i="10"/>
  <c r="F243" i="10"/>
  <c r="F245" i="10"/>
  <c r="H248" i="10"/>
  <c r="F248" i="10"/>
  <c r="H249" i="10"/>
  <c r="F249" i="10"/>
  <c r="H250" i="10"/>
  <c r="F250" i="10"/>
  <c r="H251" i="10"/>
  <c r="F251" i="10"/>
  <c r="H252" i="10"/>
  <c r="F252" i="10"/>
  <c r="G304" i="10"/>
  <c r="H317" i="10"/>
  <c r="F170" i="10"/>
  <c r="F171" i="10"/>
  <c r="F172" i="10"/>
  <c r="F173" i="10"/>
  <c r="F174" i="10"/>
  <c r="F186" i="10"/>
  <c r="F187" i="10"/>
  <c r="F188" i="10"/>
  <c r="F189" i="10"/>
  <c r="F190" i="10"/>
  <c r="F191" i="10"/>
  <c r="F203" i="10"/>
  <c r="F204" i="10"/>
  <c r="F205" i="10"/>
  <c r="F206" i="10"/>
  <c r="F207" i="10"/>
  <c r="F208" i="10"/>
  <c r="H302" i="10"/>
  <c r="D304" i="10"/>
  <c r="D319" i="10" s="1"/>
  <c r="G319" i="10"/>
  <c r="C319" i="10"/>
  <c r="H6" i="11"/>
  <c r="F269" i="10"/>
  <c r="H269" i="10"/>
  <c r="F272" i="10"/>
  <c r="F273" i="10"/>
  <c r="F274" i="10"/>
  <c r="F275" i="10"/>
  <c r="F276" i="10"/>
  <c r="F277" i="10"/>
  <c r="F279" i="10"/>
  <c r="F281" i="10"/>
  <c r="F283" i="10"/>
  <c r="F285" i="10"/>
  <c r="F287" i="10"/>
  <c r="F289" i="10"/>
  <c r="F291" i="10"/>
  <c r="F293" i="10"/>
  <c r="F295" i="10"/>
  <c r="F299" i="10"/>
  <c r="F308" i="10"/>
  <c r="H308" i="10"/>
  <c r="F309" i="10"/>
  <c r="F310" i="10"/>
  <c r="F311" i="10"/>
  <c r="F312" i="10"/>
  <c r="F313" i="10"/>
  <c r="F314" i="10"/>
  <c r="F315" i="10"/>
  <c r="F316" i="10"/>
  <c r="Q53" i="9"/>
  <c r="Q52" i="9"/>
  <c r="Q50" i="9"/>
  <c r="Q48"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2" i="9"/>
  <c r="Q10" i="9"/>
  <c r="Q8" i="9"/>
  <c r="L53" i="9"/>
  <c r="O52" i="9"/>
  <c r="L52" i="9"/>
  <c r="M50" i="9"/>
  <c r="D48" i="9"/>
  <c r="O46" i="9"/>
  <c r="L46" i="9"/>
  <c r="O45" i="9"/>
  <c r="L45" i="9"/>
  <c r="L44" i="9"/>
  <c r="O43" i="9"/>
  <c r="L41" i="9"/>
  <c r="O40" i="9"/>
  <c r="L40" i="9"/>
  <c r="L39" i="9"/>
  <c r="O38" i="9"/>
  <c r="L37" i="9"/>
  <c r="O36" i="9"/>
  <c r="L36" i="9"/>
  <c r="L35" i="9"/>
  <c r="O34" i="9"/>
  <c r="L33" i="9"/>
  <c r="O32" i="9"/>
  <c r="L32" i="9"/>
  <c r="L31" i="9"/>
  <c r="O30" i="9"/>
  <c r="L29" i="9"/>
  <c r="O28" i="9"/>
  <c r="L28" i="9"/>
  <c r="L27" i="9"/>
  <c r="O26" i="9"/>
  <c r="L25" i="9"/>
  <c r="O24" i="9"/>
  <c r="L23" i="9"/>
  <c r="O22" i="9"/>
  <c r="L21" i="9"/>
  <c r="O20" i="9"/>
  <c r="L20" i="9"/>
  <c r="L19" i="9"/>
  <c r="O18" i="9"/>
  <c r="L17" i="9"/>
  <c r="O16" i="9"/>
  <c r="L16" i="9"/>
  <c r="L15" i="9"/>
  <c r="O14" i="9"/>
  <c r="L13" i="9"/>
  <c r="O12" i="9"/>
  <c r="L12" i="9"/>
  <c r="I10" i="9"/>
  <c r="E10" i="9"/>
  <c r="I6" i="11" l="1"/>
  <c r="I7" i="11" s="1"/>
  <c r="D7" i="11" s="1"/>
  <c r="H7" i="11"/>
  <c r="C7" i="11" s="1"/>
  <c r="F202" i="10"/>
  <c r="F185" i="10"/>
  <c r="F127" i="10"/>
  <c r="F86" i="10"/>
  <c r="F317" i="10"/>
  <c r="F271" i="10"/>
  <c r="F302" i="10"/>
  <c r="F169" i="10"/>
  <c r="F247" i="10"/>
  <c r="F220" i="10"/>
  <c r="F176" i="10"/>
  <c r="F164" i="10"/>
  <c r="F157" i="10"/>
  <c r="F119" i="10"/>
  <c r="F107" i="10"/>
  <c r="F69" i="10"/>
  <c r="F49" i="10"/>
  <c r="F33" i="10"/>
  <c r="F10" i="10"/>
  <c r="H119" i="10"/>
  <c r="E118" i="10"/>
  <c r="K12" i="9"/>
  <c r="M12" i="9"/>
  <c r="K14" i="9"/>
  <c r="M14" i="9"/>
  <c r="K16" i="9"/>
  <c r="M16" i="9"/>
  <c r="K18" i="9"/>
  <c r="M18" i="9"/>
  <c r="K20" i="9"/>
  <c r="M20" i="9"/>
  <c r="K22" i="9"/>
  <c r="M22" i="9"/>
  <c r="K24" i="9"/>
  <c r="M24" i="9"/>
  <c r="K26" i="9"/>
  <c r="M26" i="9"/>
  <c r="K28" i="9"/>
  <c r="M28" i="9"/>
  <c r="K30" i="9"/>
  <c r="M30" i="9"/>
  <c r="K32" i="9"/>
  <c r="M32" i="9"/>
  <c r="K34" i="9"/>
  <c r="M34" i="9"/>
  <c r="K36" i="9"/>
  <c r="M36" i="9"/>
  <c r="K38" i="9"/>
  <c r="M38" i="9"/>
  <c r="K40" i="9"/>
  <c r="M40" i="9"/>
  <c r="K43" i="9"/>
  <c r="M43" i="9"/>
  <c r="K45" i="9"/>
  <c r="M45" i="9"/>
  <c r="H48" i="9"/>
  <c r="L50" i="9"/>
  <c r="L48" i="9" s="1"/>
  <c r="K52" i="9"/>
  <c r="M52" i="9"/>
  <c r="M48" i="9" s="1"/>
  <c r="F13" i="9"/>
  <c r="K13" i="9"/>
  <c r="O13" i="9"/>
  <c r="F14" i="9"/>
  <c r="J14" i="9"/>
  <c r="P14" i="9"/>
  <c r="P15" i="9"/>
  <c r="J15" i="9"/>
  <c r="M15" i="9"/>
  <c r="F17" i="9"/>
  <c r="K17" i="9"/>
  <c r="O17" i="9"/>
  <c r="F18" i="9"/>
  <c r="J18" i="9"/>
  <c r="P18" i="9"/>
  <c r="P19" i="9"/>
  <c r="J19" i="9"/>
  <c r="M19" i="9"/>
  <c r="C10" i="9"/>
  <c r="G10" i="9"/>
  <c r="D10" i="9"/>
  <c r="D8" i="9" s="1"/>
  <c r="F12" i="9"/>
  <c r="H10" i="9"/>
  <c r="J12" i="9"/>
  <c r="P12" i="9"/>
  <c r="P13" i="9"/>
  <c r="J13" i="9"/>
  <c r="M13" i="9"/>
  <c r="L14" i="9"/>
  <c r="F15" i="9"/>
  <c r="K15" i="9"/>
  <c r="N15" i="9" s="1"/>
  <c r="O15" i="9"/>
  <c r="F16" i="9"/>
  <c r="J16" i="9"/>
  <c r="P16" i="9"/>
  <c r="P17" i="9"/>
  <c r="J17" i="9"/>
  <c r="M17" i="9"/>
  <c r="L18" i="9"/>
  <c r="F19" i="9"/>
  <c r="K19" i="9"/>
  <c r="O19" i="9"/>
  <c r="F20" i="9"/>
  <c r="P20" i="9"/>
  <c r="J20" i="9"/>
  <c r="K21" i="9"/>
  <c r="M21" i="9"/>
  <c r="O21" i="9"/>
  <c r="F22" i="9"/>
  <c r="J22" i="9"/>
  <c r="L22" i="9"/>
  <c r="P22" i="9"/>
  <c r="K23" i="9"/>
  <c r="M23" i="9"/>
  <c r="O23" i="9"/>
  <c r="F24" i="9"/>
  <c r="J24" i="9"/>
  <c r="L24" i="9"/>
  <c r="P24" i="9"/>
  <c r="K25" i="9"/>
  <c r="M25" i="9"/>
  <c r="O25" i="9"/>
  <c r="F26" i="9"/>
  <c r="J26" i="9"/>
  <c r="L26" i="9"/>
  <c r="P26" i="9"/>
  <c r="K27" i="9"/>
  <c r="M27" i="9"/>
  <c r="O27" i="9"/>
  <c r="F29" i="9"/>
  <c r="K29" i="9"/>
  <c r="O29" i="9"/>
  <c r="F30" i="9"/>
  <c r="J30" i="9"/>
  <c r="P30" i="9"/>
  <c r="P31" i="9"/>
  <c r="J31" i="9"/>
  <c r="M31" i="9"/>
  <c r="F33" i="9"/>
  <c r="K33" i="9"/>
  <c r="O33" i="9"/>
  <c r="F34" i="9"/>
  <c r="J34" i="9"/>
  <c r="P34" i="9"/>
  <c r="P35" i="9"/>
  <c r="J35" i="9"/>
  <c r="M35" i="9"/>
  <c r="F37" i="9"/>
  <c r="K37" i="9"/>
  <c r="O37" i="9"/>
  <c r="F38" i="9"/>
  <c r="J38" i="9"/>
  <c r="P38" i="9"/>
  <c r="P39" i="9"/>
  <c r="J39" i="9"/>
  <c r="M39" i="9"/>
  <c r="F41" i="9"/>
  <c r="K41" i="9"/>
  <c r="O41" i="9"/>
  <c r="F42" i="9"/>
  <c r="J42" i="9"/>
  <c r="L43" i="9"/>
  <c r="F43" i="9"/>
  <c r="J43" i="9"/>
  <c r="P43" i="9"/>
  <c r="P44" i="9"/>
  <c r="J44" i="9"/>
  <c r="O44" i="9"/>
  <c r="F53" i="9"/>
  <c r="M53" i="9"/>
  <c r="K53" i="9"/>
  <c r="F21" i="9"/>
  <c r="J21" i="9"/>
  <c r="P21" i="9"/>
  <c r="F23" i="9"/>
  <c r="J23" i="9"/>
  <c r="P23" i="9"/>
  <c r="F25" i="9"/>
  <c r="J25" i="9"/>
  <c r="P25" i="9"/>
  <c r="F27" i="9"/>
  <c r="J27" i="9"/>
  <c r="P27" i="9"/>
  <c r="F28" i="9"/>
  <c r="J28" i="9"/>
  <c r="P28" i="9"/>
  <c r="P29" i="9"/>
  <c r="J29" i="9"/>
  <c r="M29" i="9"/>
  <c r="L30" i="9"/>
  <c r="F31" i="9"/>
  <c r="K31" i="9"/>
  <c r="O31" i="9"/>
  <c r="F32" i="9"/>
  <c r="J32" i="9"/>
  <c r="P32" i="9"/>
  <c r="P33" i="9"/>
  <c r="J33" i="9"/>
  <c r="M33" i="9"/>
  <c r="L34" i="9"/>
  <c r="F35" i="9"/>
  <c r="K35" i="9"/>
  <c r="O35" i="9"/>
  <c r="F36" i="9"/>
  <c r="J36" i="9"/>
  <c r="P36" i="9"/>
  <c r="P37" i="9"/>
  <c r="J37" i="9"/>
  <c r="M37" i="9"/>
  <c r="L38" i="9"/>
  <c r="F39" i="9"/>
  <c r="K39" i="9"/>
  <c r="O39" i="9"/>
  <c r="F40" i="9"/>
  <c r="J40" i="9"/>
  <c r="P40" i="9"/>
  <c r="P41" i="9"/>
  <c r="J41" i="9"/>
  <c r="M41" i="9"/>
  <c r="L42" i="9"/>
  <c r="M44" i="9"/>
  <c r="F46" i="9"/>
  <c r="M46" i="9"/>
  <c r="K46" i="9"/>
  <c r="P50" i="9"/>
  <c r="J50" i="9"/>
  <c r="G48" i="9"/>
  <c r="O50" i="9"/>
  <c r="I48" i="9"/>
  <c r="O53" i="9"/>
  <c r="P42" i="9"/>
  <c r="K42" i="9"/>
  <c r="M42" i="9"/>
  <c r="O42" i="9"/>
  <c r="F44" i="9"/>
  <c r="K44" i="9"/>
  <c r="F45" i="9"/>
  <c r="J45" i="9"/>
  <c r="P45" i="9"/>
  <c r="P46" i="9"/>
  <c r="J46" i="9"/>
  <c r="F50" i="9"/>
  <c r="C48" i="9"/>
  <c r="E48" i="9"/>
  <c r="E8" i="9" s="1"/>
  <c r="K50" i="9"/>
  <c r="F52" i="9"/>
  <c r="J52" i="9"/>
  <c r="P52" i="9"/>
  <c r="P53" i="9"/>
  <c r="J53" i="9"/>
  <c r="F118" i="10" l="1"/>
  <c r="H118" i="10"/>
  <c r="E266" i="10"/>
  <c r="F266" i="10"/>
  <c r="F304" i="10"/>
  <c r="F319" i="10" s="1"/>
  <c r="N19" i="9"/>
  <c r="N44" i="9"/>
  <c r="N46" i="9"/>
  <c r="N43" i="9"/>
  <c r="N26" i="9"/>
  <c r="N22" i="9"/>
  <c r="N18" i="9"/>
  <c r="N14" i="9"/>
  <c r="N45" i="9"/>
  <c r="N40" i="9"/>
  <c r="N36" i="9"/>
  <c r="N32" i="9"/>
  <c r="N28" i="9"/>
  <c r="N20" i="9"/>
  <c r="N16" i="9"/>
  <c r="N12" i="9"/>
  <c r="N41" i="9"/>
  <c r="N37" i="9"/>
  <c r="N33" i="9"/>
  <c r="N29" i="9"/>
  <c r="N38" i="9"/>
  <c r="N34" i="9"/>
  <c r="N30" i="9"/>
  <c r="N53" i="9"/>
  <c r="N27" i="9"/>
  <c r="N24" i="9"/>
  <c r="N23" i="9"/>
  <c r="N52" i="9"/>
  <c r="R53" i="9"/>
  <c r="R52" i="9"/>
  <c r="N50" i="9"/>
  <c r="K48" i="9"/>
  <c r="F48" i="9"/>
  <c r="R50" i="9"/>
  <c r="J48" i="9"/>
  <c r="R48" i="9" s="1"/>
  <c r="R41" i="9"/>
  <c r="R40" i="9"/>
  <c r="R37" i="9"/>
  <c r="R36" i="9"/>
  <c r="R33" i="9"/>
  <c r="R32" i="9"/>
  <c r="R29" i="9"/>
  <c r="R28" i="9"/>
  <c r="R25" i="9"/>
  <c r="R21" i="9"/>
  <c r="R26" i="9"/>
  <c r="R22" i="9"/>
  <c r="M10" i="9"/>
  <c r="M8" i="9" s="1"/>
  <c r="H8" i="9"/>
  <c r="F10" i="9"/>
  <c r="P10" i="9"/>
  <c r="G8" i="9"/>
  <c r="O10" i="9"/>
  <c r="R19" i="9"/>
  <c r="R18" i="9"/>
  <c r="R15" i="9"/>
  <c r="R14" i="9"/>
  <c r="L10" i="9"/>
  <c r="L8" i="9" s="1"/>
  <c r="I8" i="9"/>
  <c r="R46" i="9"/>
  <c r="R45" i="9"/>
  <c r="N42" i="9"/>
  <c r="O48" i="9"/>
  <c r="P48" i="9"/>
  <c r="N39" i="9"/>
  <c r="N35" i="9"/>
  <c r="N31" i="9"/>
  <c r="R27" i="9"/>
  <c r="R23" i="9"/>
  <c r="R44" i="9"/>
  <c r="R43" i="9"/>
  <c r="R42" i="9"/>
  <c r="R39" i="9"/>
  <c r="R38" i="9"/>
  <c r="R35" i="9"/>
  <c r="R34" i="9"/>
  <c r="R31" i="9"/>
  <c r="R30" i="9"/>
  <c r="N25" i="9"/>
  <c r="R24" i="9"/>
  <c r="N21" i="9"/>
  <c r="R20" i="9"/>
  <c r="R17" i="9"/>
  <c r="R16" i="9"/>
  <c r="R13" i="9"/>
  <c r="R12" i="9"/>
  <c r="J10" i="9"/>
  <c r="K10" i="9"/>
  <c r="C8" i="9"/>
  <c r="N17" i="9"/>
  <c r="N13" i="9"/>
  <c r="H266" i="10" l="1"/>
  <c r="E304" i="10"/>
  <c r="F8" i="9"/>
  <c r="K8" i="9"/>
  <c r="N48" i="9"/>
  <c r="N10" i="9"/>
  <c r="N8" i="9" s="1"/>
  <c r="R10" i="9"/>
  <c r="J8" i="9"/>
  <c r="R8" i="9" s="1"/>
  <c r="O8" i="9"/>
  <c r="P8" i="9"/>
  <c r="H304" i="10" l="1"/>
  <c r="E319" i="10"/>
  <c r="H319" i="10" s="1"/>
</calcChain>
</file>

<file path=xl/sharedStrings.xml><?xml version="1.0" encoding="utf-8"?>
<sst xmlns="http://schemas.openxmlformats.org/spreadsheetml/2006/main" count="375" uniqueCount="350">
  <si>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</si>
  <si>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</si>
  <si>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</si>
  <si>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</si>
  <si>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</si>
  <si>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</si>
  <si>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r>
      <t xml:space="preserve">UTILIZATION RATIO (%) </t>
    </r>
    <r>
      <rPr>
        <vertAlign val="superscript"/>
        <sz val="10"/>
        <rFont val="Arial"/>
        <family val="2"/>
      </rPr>
      <t>/6</t>
    </r>
  </si>
  <si>
    <t>JANUARY</t>
  </si>
  <si>
    <t>FEBRUARY</t>
  </si>
  <si>
    <t>MARCH</t>
  </si>
  <si>
    <t>As of 1ST QUARTER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</si>
  <si>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</si>
  <si>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</si>
  <si>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</si>
  <si>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</si>
  <si>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</si>
  <si>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</si>
  <si>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</si>
  <si>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</si>
  <si>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</si>
  <si>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</si>
  <si>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</si>
  <si>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</si>
  <si>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</si>
  <si>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</si>
  <si>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</si>
  <si>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</si>
  <si>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</si>
  <si>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</si>
  <si>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</si>
  <si>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</si>
  <si>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</si>
  <si>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</si>
  <si>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</si>
  <si>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</si>
  <si>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</si>
  <si>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</si>
  <si>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</si>
  <si>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</si>
  <si>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</si>
  <si>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</si>
  <si>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</si>
  <si>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</si>
  <si>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</si>
  <si>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</si>
  <si>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</si>
  <si>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</si>
  <si>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</si>
  <si>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</si>
  <si>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/8</t>
    </r>
  </si>
  <si>
    <r>
      <t>Allotment to Local Government Units</t>
    </r>
    <r>
      <rPr>
        <vertAlign val="superscript"/>
        <sz val="10"/>
        <rFont val="Arial"/>
        <family val="2"/>
      </rPr>
      <t>/9</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</si>
  <si>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</si>
  <si>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</si>
  <si>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</si>
  <si>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</si>
  <si>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</si>
  <si>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</si>
  <si>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</si>
  <si>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</si>
  <si>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</si>
  <si>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Negative entries refer to utilized NCAs in the first two months of the quarter (January and/or February)</t>
  </si>
  <si>
    <t>/6</t>
  </si>
  <si>
    <t>Percent of NCAs utilized over NCA releases</t>
  </si>
  <si>
    <t>/7</t>
  </si>
  <si>
    <t xml:space="preserve">DBM: inclusive of grants from AECID </t>
  </si>
  <si>
    <t>/8</t>
  </si>
  <si>
    <t>BSGC: Total budget support covered by NCA releases (i.e. subsidy and equity). Details to be coordinated with Bureau of Treasury</t>
  </si>
  <si>
    <t>/9</t>
  </si>
  <si>
    <t>ALGU: inclusive of IRA, special shares for LGUs, MMDA and other transfers to LGUs</t>
  </si>
  <si>
    <t>AS OF MARCH 31, 2018</t>
  </si>
  <si>
    <t>As of FEBRUARY</t>
  </si>
  <si>
    <t>Source: Report of MDS-Government Servicing Banks as of March 2018</t>
  </si>
  <si>
    <t>As of JANUARY</t>
  </si>
  <si>
    <t>As of MARCH</t>
  </si>
  <si>
    <r>
      <t>Department of Budget and Management</t>
    </r>
    <r>
      <rPr>
        <vertAlign val="superscript"/>
        <sz val="10"/>
        <rFont val="Arial"/>
        <family val="2"/>
      </rPr>
      <t>/7</t>
    </r>
  </si>
  <si>
    <t>STATUS OF NCA UTILIZATION (Net Trust and Working Fund), as of March 31, 2018</t>
  </si>
  <si>
    <t>Based on Report of MDS-Government Servicing Banks</t>
  </si>
  <si>
    <t>In Thousand Pesos</t>
  </si>
  <si>
    <t>PARTICULARS</t>
  </si>
  <si>
    <t>RATIO OF NCA UTILIZED to NCA RELEASED (%)</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</si>
  <si>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</si>
  <si>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</si>
  <si>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</si>
  <si>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</si>
  <si>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</si>
  <si>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</si>
  <si>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</si>
  <si>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</si>
  <si>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</si>
  <si>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</si>
  <si>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</si>
  <si>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</si>
  <si>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</si>
  <si>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</si>
  <si>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</si>
  <si>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</si>
  <si>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</si>
  <si>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</si>
  <si>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</si>
  <si>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</si>
  <si>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</si>
  <si>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</si>
  <si>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</si>
  <si>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</si>
  <si>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</si>
  <si>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</si>
  <si>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</si>
  <si>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</si>
  <si>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</si>
  <si>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</si>
  <si>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</si>
  <si>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</si>
  <si>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</si>
  <si>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</si>
  <si>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</si>
  <si>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</si>
  <si>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</si>
  <si>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</si>
  <si>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</si>
  <si>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</si>
  <si>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</si>
  <si>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</si>
  <si>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</si>
  <si>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</si>
  <si>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</si>
  <si>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</si>
  <si>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</si>
  <si>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</si>
  <si>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</si>
  <si>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</si>
  <si>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</si>
  <si>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</si>
  <si>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</si>
  <si>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</si>
  <si>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</si>
  <si>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</si>
  <si>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</si>
  <si>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</si>
  <si>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</si>
  <si>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</si>
  <si>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</si>
  <si>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</si>
  <si>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</si>
  <si>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</si>
  <si>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</si>
  <si>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</si>
  <si>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</si>
  <si>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</si>
  <si>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</si>
  <si>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</si>
  <si>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</si>
  <si>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</si>
  <si>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</si>
  <si>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</si>
  <si>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</si>
  <si>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</si>
  <si>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</si>
  <si>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</si>
  <si>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</si>
  <si>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</si>
  <si>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</si>
  <si>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</si>
  <si>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</si>
  <si>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</si>
  <si>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</si>
  <si>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</si>
  <si>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</si>
  <si>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</si>
  <si>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</si>
  <si>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</si>
  <si>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</si>
  <si>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</si>
  <si>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</si>
  <si>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</si>
  <si>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</si>
  <si>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</si>
  <si>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</si>
  <si>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</si>
  <si>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</si>
  <si>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</si>
  <si>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</si>
  <si>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</si>
  <si>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</si>
  <si>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</si>
  <si>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</si>
  <si>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</si>
  <si>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</si>
  <si>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</si>
  <si>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</si>
  <si>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</si>
  <si>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</si>
  <si>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</si>
  <si>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</si>
  <si>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</si>
  <si>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</si>
  <si>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</si>
  <si>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</si>
  <si>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</si>
  <si>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</si>
  <si>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</si>
  <si>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</si>
  <si>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</si>
  <si>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</si>
  <si>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</si>
  <si>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</si>
  <si>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</si>
  <si>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</si>
  <si>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</si>
  <si>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</si>
  <si>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</si>
  <si>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</si>
  <si>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</si>
  <si>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</si>
  <si>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</si>
  <si>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</si>
  <si>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</si>
  <si>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</si>
  <si>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</si>
  <si>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</si>
  <si>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</si>
  <si>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</si>
  <si>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</si>
  <si>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</si>
  <si>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</si>
  <si>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</si>
  <si>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</si>
  <si>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</si>
  <si>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</si>
  <si>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</si>
  <si>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</si>
  <si>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</si>
  <si>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</si>
  <si>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</si>
  <si>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</si>
  <si>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</si>
  <si>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</si>
  <si>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</si>
  <si>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</si>
  <si>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</si>
  <si>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</si>
  <si>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</si>
  <si>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</si>
  <si>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</si>
  <si>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</si>
  <si>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</si>
  <si>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</si>
  <si>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</si>
  <si>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</si>
  <si>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</si>
  <si>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</si>
  <si>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</si>
  <si>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</si>
  <si>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</si>
  <si>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</si>
  <si>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</si>
  <si>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</si>
  <si>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</si>
  <si>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</si>
  <si>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</si>
  <si>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</si>
  <si>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</si>
  <si>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</si>
  <si>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</si>
  <si>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</si>
  <si>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</si>
  <si>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</si>
  <si>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</si>
  <si>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</si>
  <si>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</si>
  <si>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</si>
  <si>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</si>
  <si>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</si>
  <si>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</si>
  <si>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</si>
  <si>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</si>
  <si>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</si>
  <si>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</si>
  <si>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</si>
  <si>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</si>
  <si>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</si>
  <si>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</si>
  <si>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</si>
  <si>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</si>
  <si>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</si>
  <si>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</si>
  <si>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</si>
  <si>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</si>
  <si>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</si>
  <si>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</si>
  <si>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</si>
  <si>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</si>
  <si>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</si>
  <si>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</si>
  <si>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</si>
  <si>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</si>
  <si>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</si>
  <si>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</si>
  <si>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</si>
  <si>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</si>
  <si>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</si>
  <si>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</si>
  <si>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</si>
  <si>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</si>
  <si>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</si>
  <si>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</si>
  <si>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</si>
  <si>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</si>
  <si>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</si>
  <si>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</si>
  <si>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</si>
  <si>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</si>
  <si>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</si>
  <si>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</si>
  <si>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</si>
  <si>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</si>
  <si>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</si>
  <si>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</si>
  <si>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</si>
  <si>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</si>
  <si>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</si>
  <si>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</si>
  <si>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</si>
  <si>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</si>
  <si>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</si>
  <si>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</si>
  <si>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</si>
  <si>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</si>
  <si>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</si>
  <si>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</si>
  <si>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</si>
  <si>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</si>
  <si>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</si>
  <si>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</si>
  <si>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</si>
  <si>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</si>
  <si>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</si>
  <si>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</si>
  <si>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</si>
  <si>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</si>
  <si>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JANUARY-MARCH 2018</t>
  </si>
  <si>
    <t>All Departments</t>
  </si>
  <si>
    <t>in millions</t>
  </si>
  <si>
    <t>CUMULATIVE</t>
  </si>
  <si>
    <t>JAN</t>
  </si>
  <si>
    <t>FEB</t>
  </si>
  <si>
    <t>MAR</t>
  </si>
  <si>
    <t>AS OF MAR</t>
  </si>
  <si>
    <t>Monthly NCA Credited</t>
  </si>
  <si>
    <t>Monthly NCA Utilized</t>
  </si>
  <si>
    <t>NCA Utilized / NCAs Credited - Cumulative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</si>
</sst>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sz val="9"/>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7"/>
      <name val="Arial"/>
      <family val="2"/>
    </font>
    <font>
      <b/>
      <sz val="8.5"/>
      <name val="Arial"/>
      <family val="2"/>
    </font>
    <font>
      <b/>
      <vertAlign val="superscript"/>
      <sz val="8.5"/>
      <name val="Arial"/>
      <family val="2"/>
    </font>
    <font>
      <b/>
      <vertAlign val="superscript"/>
      <sz val="8"/>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bottom style="double">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0" fontId="14" fillId="0" borderId="0"/>
  </cellStyleXfs>
  <cellXfs count="139">
    <xf numFmtId="0" fontId="0" fillId="0" borderId="0" xfId="0"/>
    <xf numFmtId="0" fontId="14" fillId="0" borderId="0" xfId="0" applyNumberFormat="1" applyFont="1" applyAlignment="1"/>
    <xf numFmtId="0" fontId="14" fillId="0" borderId="0" xfId="0" applyFont="1"/>
    <xf numFmtId="0" fontId="14" fillId="0" borderId="0" xfId="0" applyNumberFormat="1" applyFont="1"/>
    <xf numFmtId="164" fontId="14" fillId="0" borderId="0" xfId="43" applyNumberFormat="1" applyFont="1"/>
    <xf numFmtId="0" fontId="14" fillId="0" borderId="0" xfId="0" applyFont="1" applyAlignment="1">
      <alignment horizontal="center" wrapText="1"/>
    </xf>
    <xf numFmtId="49" fontId="14" fillId="0" borderId="15" xfId="0" applyNumberFormat="1" applyFont="1" applyBorder="1" applyAlignment="1">
      <alignment horizontal="center" wrapText="1"/>
    </xf>
    <xf numFmtId="164" fontId="20" fillId="0" borderId="15" xfId="43" applyNumberFormat="1" applyFont="1" applyBorder="1" applyAlignment="1">
      <alignment horizontal="center" wrapText="1"/>
    </xf>
    <xf numFmtId="0" fontId="14" fillId="0" borderId="0" xfId="0" applyNumberFormat="1" applyFont="1" applyAlignment="1">
      <alignment horizontal="center"/>
    </xf>
    <xf numFmtId="41" fontId="14" fillId="0" borderId="0" xfId="0" applyNumberFormat="1" applyFont="1"/>
    <xf numFmtId="0" fontId="21" fillId="0" borderId="0" xfId="0" applyNumberFormat="1" applyFont="1"/>
    <xf numFmtId="41" fontId="21" fillId="0" borderId="0" xfId="0" applyNumberFormat="1" applyFont="1"/>
    <xf numFmtId="164" fontId="22" fillId="0" borderId="0" xfId="43" applyNumberFormat="1" applyFont="1"/>
    <xf numFmtId="0" fontId="21" fillId="0" borderId="0" xfId="0" applyFont="1"/>
    <xf numFmtId="164" fontId="23" fillId="0" borderId="0" xfId="43" applyNumberFormat="1" applyFont="1"/>
    <xf numFmtId="41" fontId="24"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0" fontId="14" fillId="0" borderId="18" xfId="0" applyNumberFormat="1" applyFont="1" applyBorder="1"/>
    <xf numFmtId="41" fontId="14" fillId="0" borderId="18" xfId="0" applyNumberFormat="1" applyFont="1" applyBorder="1"/>
    <xf numFmtId="164" fontId="14" fillId="0" borderId="18" xfId="43" applyNumberFormat="1" applyFont="1" applyBorder="1"/>
    <xf numFmtId="0" fontId="14" fillId="0" borderId="0" xfId="0" applyNumberFormat="1" applyFont="1" applyBorder="1"/>
    <xf numFmtId="41" fontId="14" fillId="0" borderId="0" xfId="0" applyNumberFormat="1" applyFont="1" applyBorder="1"/>
    <xf numFmtId="164" fontId="14" fillId="0" borderId="0" xfId="43" applyNumberFormat="1" applyFont="1" applyBorder="1"/>
    <xf numFmtId="0" fontId="14" fillId="0" borderId="0" xfId="0" applyNumberFormat="1" applyFont="1" applyFill="1" applyBorder="1"/>
    <xf numFmtId="0" fontId="14" fillId="0" borderId="15" xfId="0" applyFont="1" applyBorder="1" applyAlignment="1">
      <alignment horizontal="center" wrapText="1"/>
    </xf>
    <xf numFmtId="0" fontId="14" fillId="0" borderId="0" xfId="0" applyNumberFormat="1" applyFont="1" applyBorder="1" applyAlignment="1"/>
    <xf numFmtId="49" fontId="14" fillId="0" borderId="15" xfId="43" applyNumberFormat="1" applyFont="1" applyBorder="1" applyAlignment="1">
      <alignment horizontal="center" wrapText="1"/>
    </xf>
    <xf numFmtId="0" fontId="14" fillId="0" borderId="0" xfId="0" applyNumberFormat="1" applyFont="1" applyBorder="1" applyAlignment="1">
      <alignment horizontal="justify" wrapText="1"/>
    </xf>
    <xf numFmtId="0" fontId="14" fillId="0" borderId="10" xfId="0" applyNumberFormat="1" applyFont="1" applyBorder="1" applyAlignment="1">
      <alignment horizontal="center" wrapText="1"/>
    </xf>
    <xf numFmtId="0" fontId="14" fillId="0" borderId="11" xfId="0" applyNumberFormat="1" applyFont="1" applyBorder="1" applyAlignment="1">
      <alignment horizontal="center" wrapText="1"/>
    </xf>
    <xf numFmtId="0" fontId="14" fillId="0" borderId="16" xfId="0" applyNumberFormat="1" applyFont="1" applyBorder="1" applyAlignment="1">
      <alignment horizontal="center" wrapText="1"/>
    </xf>
    <xf numFmtId="0" fontId="14" fillId="0" borderId="17" xfId="0" applyNumberFormat="1"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14" fillId="0" borderId="15" xfId="0" applyFont="1" applyBorder="1" applyAlignment="1">
      <alignment horizontal="center" wrapText="1"/>
    </xf>
    <xf numFmtId="0" fontId="25" fillId="24" borderId="0" xfId="37" applyFont="1" applyFill="1" applyAlignment="1"/>
    <xf numFmtId="0" fontId="26" fillId="24" borderId="0" xfId="37" applyFont="1" applyFill="1"/>
    <xf numFmtId="164" fontId="26" fillId="24" borderId="0" xfId="43" applyNumberFormat="1" applyFont="1" applyFill="1" applyBorder="1"/>
    <xf numFmtId="0" fontId="26" fillId="0" borderId="0" xfId="37" applyFont="1" applyFill="1"/>
    <xf numFmtId="0" fontId="27" fillId="24" borderId="0" xfId="37" applyFont="1" applyFill="1" applyBorder="1" applyAlignment="1">
      <alignment horizontal="left"/>
    </xf>
    <xf numFmtId="41" fontId="26" fillId="24" borderId="0" xfId="37" applyNumberFormat="1" applyFont="1" applyFill="1" applyBorder="1" applyAlignment="1">
      <alignment horizontal="left"/>
    </xf>
    <xf numFmtId="0" fontId="26" fillId="0" borderId="0" xfId="37" applyFont="1" applyFill="1" applyBorder="1"/>
    <xf numFmtId="0" fontId="28" fillId="24" borderId="0" xfId="37" applyFont="1" applyFill="1" applyBorder="1" applyAlignment="1">
      <alignment horizontal="left"/>
    </xf>
    <xf numFmtId="41" fontId="26" fillId="24" borderId="0" xfId="37" applyNumberFormat="1" applyFont="1" applyFill="1"/>
    <xf numFmtId="0" fontId="28" fillId="24" borderId="0" xfId="37" applyFont="1" applyFill="1" applyBorder="1"/>
    <xf numFmtId="41" fontId="26" fillId="24" borderId="0" xfId="37" applyNumberFormat="1" applyFont="1" applyFill="1" applyBorder="1"/>
    <xf numFmtId="0" fontId="28" fillId="25" borderId="19" xfId="37" applyFont="1" applyFill="1" applyBorder="1" applyAlignment="1">
      <alignment horizontal="center" vertical="center"/>
    </xf>
    <xf numFmtId="164" fontId="28" fillId="25" borderId="19" xfId="43" applyNumberFormat="1" applyFont="1" applyFill="1" applyBorder="1" applyAlignment="1"/>
    <xf numFmtId="164" fontId="28" fillId="25" borderId="20" xfId="43" applyNumberFormat="1" applyFont="1" applyFill="1" applyBorder="1" applyAlignment="1">
      <alignment horizontal="center"/>
    </xf>
    <xf numFmtId="164" fontId="28" fillId="25" borderId="11" xfId="43" applyNumberFormat="1" applyFont="1" applyFill="1" applyBorder="1" applyAlignment="1">
      <alignment horizontal="center"/>
    </xf>
    <xf numFmtId="164" fontId="28" fillId="25" borderId="11" xfId="43" applyNumberFormat="1" applyFont="1" applyFill="1" applyBorder="1" applyAlignment="1"/>
    <xf numFmtId="164" fontId="29" fillId="25" borderId="19" xfId="43" applyNumberFormat="1" applyFont="1" applyFill="1" applyBorder="1" applyAlignment="1">
      <alignment horizontal="center" vertical="center" wrapText="1"/>
    </xf>
    <xf numFmtId="0" fontId="28" fillId="25" borderId="21" xfId="37" applyFont="1" applyFill="1" applyBorder="1" applyAlignment="1">
      <alignment horizontal="center" vertical="center"/>
    </xf>
    <xf numFmtId="0" fontId="30" fillId="25" borderId="21" xfId="37" applyFont="1" applyFill="1" applyBorder="1" applyAlignment="1">
      <alignment horizontal="center" vertical="center" wrapText="1"/>
    </xf>
    <xf numFmtId="164" fontId="28" fillId="25" borderId="18" xfId="43" applyNumberFormat="1" applyFont="1" applyFill="1" applyBorder="1" applyAlignment="1">
      <alignment horizontal="center"/>
    </xf>
    <xf numFmtId="164" fontId="28" fillId="25" borderId="17" xfId="43" applyNumberFormat="1" applyFont="1" applyFill="1" applyBorder="1" applyAlignment="1">
      <alignment horizontal="center"/>
    </xf>
    <xf numFmtId="0" fontId="28" fillId="25" borderId="21" xfId="37" applyFont="1" applyFill="1" applyBorder="1" applyAlignment="1">
      <alignment horizontal="center" vertical="center" wrapText="1"/>
    </xf>
    <xf numFmtId="0" fontId="28" fillId="25" borderId="22" xfId="37" applyFont="1" applyFill="1" applyBorder="1" applyAlignment="1">
      <alignment horizontal="center" vertical="center" wrapText="1"/>
    </xf>
    <xf numFmtId="164" fontId="29" fillId="25" borderId="21" xfId="43" applyNumberFormat="1" applyFont="1" applyFill="1" applyBorder="1" applyAlignment="1">
      <alignment horizontal="center" vertical="center" wrapText="1"/>
    </xf>
    <xf numFmtId="0" fontId="28" fillId="25" borderId="23" xfId="37" applyFont="1" applyFill="1" applyBorder="1" applyAlignment="1">
      <alignment horizontal="center" vertical="center"/>
    </xf>
    <xf numFmtId="0" fontId="14" fillId="0" borderId="24" xfId="37" applyBorder="1"/>
    <xf numFmtId="0" fontId="28" fillId="25" borderId="15" xfId="37" applyFont="1" applyFill="1" applyBorder="1" applyAlignment="1">
      <alignment horizontal="center" vertical="center" wrapText="1"/>
    </xf>
    <xf numFmtId="0" fontId="28" fillId="25" borderId="24" xfId="37" applyFont="1" applyFill="1" applyBorder="1" applyAlignment="1">
      <alignment horizontal="center" vertical="center" wrapText="1"/>
    </xf>
    <xf numFmtId="0" fontId="28" fillId="25" borderId="17" xfId="37" applyFont="1" applyFill="1" applyBorder="1" applyAlignment="1">
      <alignment horizontal="center" vertical="center" wrapText="1"/>
    </xf>
    <xf numFmtId="164" fontId="29" fillId="25" borderId="24" xfId="43" applyNumberFormat="1" applyFont="1" applyFill="1" applyBorder="1" applyAlignment="1">
      <alignment horizontal="center" vertical="center" wrapText="1"/>
    </xf>
    <xf numFmtId="0" fontId="28" fillId="0" borderId="0" xfId="37" applyFont="1" applyAlignment="1">
      <alignment horizontal="center"/>
    </xf>
    <xf numFmtId="164" fontId="26" fillId="0" borderId="0" xfId="43" applyNumberFormat="1" applyFont="1" applyBorder="1"/>
    <xf numFmtId="0" fontId="26" fillId="0" borderId="0" xfId="37" applyFont="1"/>
    <xf numFmtId="0" fontId="28" fillId="0" borderId="0" xfId="37" applyFont="1" applyAlignment="1">
      <alignment horizontal="left"/>
    </xf>
    <xf numFmtId="0" fontId="34" fillId="0" borderId="0" xfId="37" applyFont="1" applyAlignment="1">
      <alignment horizontal="left" indent="1"/>
    </xf>
    <xf numFmtId="164" fontId="20" fillId="0" borderId="18" xfId="43" applyNumberFormat="1" applyFont="1" applyBorder="1" applyAlignment="1">
      <alignment horizontal="right"/>
    </xf>
    <xf numFmtId="164" fontId="35" fillId="0" borderId="0" xfId="43" applyNumberFormat="1" applyFont="1" applyBorder="1" applyAlignment="1"/>
    <xf numFmtId="164" fontId="26" fillId="0" borderId="0" xfId="37" applyNumberFormat="1" applyFont="1"/>
    <xf numFmtId="0" fontId="26" fillId="0" borderId="0" xfId="37" applyFont="1" applyAlignment="1">
      <alignment horizontal="left" indent="1"/>
    </xf>
    <xf numFmtId="164" fontId="20" fillId="0" borderId="0" xfId="43" applyNumberFormat="1" applyFont="1" applyFill="1"/>
    <xf numFmtId="164" fontId="20" fillId="0" borderId="0" xfId="43" applyNumberFormat="1" applyFont="1"/>
    <xf numFmtId="164" fontId="35" fillId="0" borderId="0" xfId="43" applyNumberFormat="1" applyFont="1" applyAlignment="1"/>
    <xf numFmtId="0" fontId="26" fillId="0" borderId="0" xfId="37" applyFont="1" applyAlignment="1" applyProtection="1">
      <alignment horizontal="left" indent="1"/>
      <protection locked="0"/>
    </xf>
    <xf numFmtId="164" fontId="20" fillId="0" borderId="0" xfId="43" applyNumberFormat="1" applyFont="1" applyBorder="1"/>
    <xf numFmtId="164" fontId="20" fillId="0" borderId="0" xfId="43" applyNumberFormat="1" applyFont="1" applyFill="1" applyBorder="1"/>
    <xf numFmtId="164" fontId="20" fillId="0" borderId="18" xfId="43" applyNumberFormat="1" applyFont="1" applyBorder="1"/>
    <xf numFmtId="0" fontId="26" fillId="0" borderId="0" xfId="37" quotePrefix="1" applyFont="1" applyAlignment="1">
      <alignment horizontal="left" indent="1"/>
    </xf>
    <xf numFmtId="0" fontId="36" fillId="0" borderId="0" xfId="37" applyFont="1" applyAlignment="1">
      <alignment horizontal="left" indent="1"/>
    </xf>
    <xf numFmtId="37" fontId="20" fillId="0" borderId="18" xfId="43" applyNumberFormat="1" applyFont="1" applyBorder="1" applyAlignment="1">
      <alignment horizontal="right"/>
    </xf>
    <xf numFmtId="0" fontId="14" fillId="0" borderId="0" xfId="44" applyFont="1" applyFill="1" applyAlignment="1">
      <alignment horizontal="left" indent="2"/>
    </xf>
    <xf numFmtId="0" fontId="34" fillId="0" borderId="0" xfId="37" applyFont="1" applyAlignment="1">
      <alignment horizontal="left"/>
    </xf>
    <xf numFmtId="0" fontId="26" fillId="0" borderId="0" xfId="37" applyFont="1" applyAlignment="1">
      <alignment horizontal="left" wrapText="1" indent="2"/>
    </xf>
    <xf numFmtId="37" fontId="20" fillId="0" borderId="13" xfId="43" applyNumberFormat="1" applyFont="1" applyFill="1" applyBorder="1"/>
    <xf numFmtId="37" fontId="20" fillId="0" borderId="13" xfId="43" applyNumberFormat="1" applyFont="1" applyBorder="1"/>
    <xf numFmtId="0" fontId="26" fillId="0" borderId="0" xfId="37" applyFont="1" applyAlignment="1">
      <alignment horizontal="left" indent="2"/>
    </xf>
    <xf numFmtId="37" fontId="20" fillId="0" borderId="18" xfId="43" applyNumberFormat="1" applyFont="1" applyFill="1" applyBorder="1"/>
    <xf numFmtId="0" fontId="26" fillId="0" borderId="0" xfId="37" applyFont="1" applyAlignment="1">
      <alignment horizontal="left" indent="3"/>
    </xf>
    <xf numFmtId="37" fontId="20" fillId="0" borderId="18" xfId="43" applyNumberFormat="1" applyFont="1" applyBorder="1"/>
    <xf numFmtId="0" fontId="26" fillId="0" borderId="0" xfId="37" applyFont="1" applyAlignment="1">
      <alignment horizontal="left" wrapText="1" indent="3"/>
    </xf>
    <xf numFmtId="164" fontId="20" fillId="0" borderId="18" xfId="43" applyNumberFormat="1" applyFont="1" applyFill="1" applyBorder="1"/>
    <xf numFmtId="37" fontId="35" fillId="0" borderId="0" xfId="43" applyNumberFormat="1" applyFont="1" applyAlignment="1"/>
    <xf numFmtId="0" fontId="26" fillId="0" borderId="0" xfId="37" applyFont="1" applyFill="1" applyAlignment="1">
      <alignment horizontal="left" indent="1"/>
    </xf>
    <xf numFmtId="164" fontId="20" fillId="0" borderId="0" xfId="43" applyNumberFormat="1" applyFont="1" applyBorder="1" applyAlignment="1"/>
    <xf numFmtId="164" fontId="20" fillId="0" borderId="18" xfId="43" applyNumberFormat="1" applyFont="1" applyFill="1" applyBorder="1" applyAlignment="1">
      <alignment horizontal="right" vertical="top"/>
    </xf>
    <xf numFmtId="164" fontId="20" fillId="0" borderId="18" xfId="43" applyNumberFormat="1" applyFont="1" applyBorder="1" applyAlignment="1">
      <alignment horizontal="right" vertical="top"/>
    </xf>
    <xf numFmtId="0" fontId="34" fillId="0" borderId="0" xfId="37" applyFont="1" applyAlignment="1">
      <alignment horizontal="left" vertical="top"/>
    </xf>
    <xf numFmtId="0" fontId="26" fillId="0" borderId="0" xfId="37" applyFont="1" applyAlignment="1"/>
    <xf numFmtId="0" fontId="28" fillId="0" borderId="0" xfId="37" applyFont="1" applyAlignment="1">
      <alignment vertical="top" wrapText="1"/>
    </xf>
    <xf numFmtId="164" fontId="20" fillId="0" borderId="13" xfId="43" applyNumberFormat="1" applyFont="1" applyBorder="1"/>
    <xf numFmtId="164" fontId="35" fillId="0" borderId="18" xfId="43" applyNumberFormat="1" applyFont="1" applyBorder="1" applyAlignment="1"/>
    <xf numFmtId="0" fontId="28" fillId="0" borderId="0" xfId="37" applyFont="1" applyAlignment="1">
      <alignment horizontal="left" indent="1"/>
    </xf>
    <xf numFmtId="164" fontId="35" fillId="0" borderId="0" xfId="43" applyNumberFormat="1" applyFont="1" applyFill="1" applyAlignment="1"/>
    <xf numFmtId="0" fontId="26" fillId="0" borderId="0" xfId="37" applyFont="1" applyProtection="1">
      <protection locked="0"/>
    </xf>
    <xf numFmtId="0" fontId="26" fillId="26" borderId="0" xfId="37" applyFont="1" applyFill="1" applyAlignment="1">
      <alignment horizontal="left" indent="1"/>
    </xf>
    <xf numFmtId="164" fontId="20" fillId="26" borderId="0" xfId="43" applyNumberFormat="1" applyFont="1" applyFill="1"/>
    <xf numFmtId="41" fontId="35" fillId="26" borderId="0" xfId="43" applyNumberFormat="1" applyFont="1" applyFill="1" applyAlignment="1"/>
    <xf numFmtId="164" fontId="35" fillId="26" borderId="0" xfId="43" applyNumberFormat="1" applyFont="1" applyFill="1" applyAlignment="1"/>
    <xf numFmtId="0" fontId="26" fillId="26" borderId="0" xfId="37" applyFont="1" applyFill="1" applyAlignment="1">
      <alignment horizontal="left"/>
    </xf>
    <xf numFmtId="0" fontId="26" fillId="26" borderId="0" xfId="37" applyFont="1" applyFill="1" applyAlignment="1">
      <alignment horizontal="left" wrapText="1"/>
    </xf>
    <xf numFmtId="0" fontId="26" fillId="0" borderId="0" xfId="37" applyFont="1" applyAlignment="1">
      <alignment horizontal="left"/>
    </xf>
    <xf numFmtId="0" fontId="26" fillId="0" borderId="0" xfId="37" applyFont="1" applyAlignment="1">
      <alignment horizontal="left" wrapText="1" indent="1"/>
    </xf>
    <xf numFmtId="164" fontId="20" fillId="0" borderId="13" xfId="43" applyNumberFormat="1" applyFont="1" applyBorder="1" applyAlignment="1">
      <alignment horizontal="right" vertical="top"/>
    </xf>
    <xf numFmtId="0" fontId="28" fillId="0" borderId="0" xfId="37" applyFont="1" applyAlignment="1">
      <alignment horizontal="left" wrapText="1" indent="1"/>
    </xf>
    <xf numFmtId="0" fontId="26" fillId="0" borderId="0" xfId="37" applyFont="1" applyFill="1" applyAlignment="1">
      <alignment horizontal="left"/>
    </xf>
    <xf numFmtId="164" fontId="35" fillId="0" borderId="0" xfId="43" applyNumberFormat="1" applyFont="1" applyFill="1" applyBorder="1" applyAlignment="1"/>
    <xf numFmtId="0" fontId="28" fillId="0" borderId="0" xfId="37" applyFont="1" applyFill="1"/>
    <xf numFmtId="0" fontId="28" fillId="0" borderId="0" xfId="37" applyFont="1" applyAlignment="1">
      <alignment horizontal="left" vertical="top"/>
    </xf>
    <xf numFmtId="164" fontId="25" fillId="0" borderId="25" xfId="37" applyNumberFormat="1" applyFont="1" applyBorder="1"/>
    <xf numFmtId="164" fontId="37" fillId="0" borderId="25" xfId="37" applyNumberFormat="1" applyFont="1" applyBorder="1"/>
    <xf numFmtId="0" fontId="26" fillId="0" borderId="0" xfId="37" applyFont="1" applyBorder="1"/>
    <xf numFmtId="0" fontId="26" fillId="0" borderId="0" xfId="37" applyFont="1" applyBorder="1" applyAlignment="1"/>
    <xf numFmtId="0" fontId="36" fillId="0" borderId="0" xfId="37" applyFont="1" applyBorder="1" applyAlignment="1"/>
    <xf numFmtId="0" fontId="26" fillId="0" borderId="0" xfId="37" applyFont="1" applyBorder="1" applyAlignment="1">
      <alignment vertical="top" wrapText="1"/>
    </xf>
    <xf numFmtId="0" fontId="26" fillId="0" borderId="0" xfId="37" applyFont="1" applyBorder="1" applyAlignment="1"/>
    <xf numFmtId="0" fontId="26" fillId="0" borderId="0" xfId="37" applyFont="1" applyBorder="1" applyAlignment="1">
      <alignment horizontal="left" vertical="top" wrapText="1"/>
    </xf>
    <xf numFmtId="0" fontId="26" fillId="0" borderId="0" xfId="37" applyFont="1" applyAlignment="1"/>
    <xf numFmtId="0" fontId="36" fillId="0" borderId="0" xfId="37" applyFont="1" applyBorder="1"/>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b="0"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JANUARY-MARCH 2018</a:t>
            </a:r>
            <a:endParaRPr lang="en-PH" sz="8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29396366792733586"/>
          <c:y val="7.6804915514592934E-3"/>
        </c:manualLayout>
      </c:layout>
      <c:overlay val="0"/>
      <c:spPr>
        <a:solidFill>
          <a:srgbClr val="FFFFFF"/>
        </a:solidFill>
        <a:ln w="25400">
          <a:noFill/>
        </a:ln>
      </c:spPr>
    </c:title>
    <c:autoTitleDeleted val="0"/>
    <c:plotArea>
      <c:layout>
        <c:manualLayout>
          <c:layoutTarget val="inner"/>
          <c:xMode val="edge"/>
          <c:yMode val="edge"/>
          <c:x val="0.33727077344618073"/>
          <c:y val="0.1597544639173866"/>
          <c:w val="0.58661492502117807"/>
          <c:h val="0.53917131572117971"/>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Graph!$B$4:$D$4</c:f>
              <c:strCache>
                <c:ptCount val="3"/>
                <c:pt idx="0">
                  <c:v>JAN</c:v>
                </c:pt>
                <c:pt idx="1">
                  <c:v>FEB</c:v>
                </c:pt>
                <c:pt idx="2">
                  <c:v>MAR</c:v>
                </c:pt>
              </c:strCache>
            </c:strRef>
          </c:cat>
          <c:val>
            <c:numRef>
              <c:f>Graph!$B$5:$D$5</c:f>
              <c:numCache>
                <c:formatCode>_(* #,##0_);_(* \(#,##0\);_(* "-"_);_(@_)</c:formatCode>
                <c:ptCount val="3"/>
                <c:pt idx="0">
                  <c:v>405412.64899999998</c:v>
                </c:pt>
                <c:pt idx="1">
                  <c:v>102062.54300000001</c:v>
                </c:pt>
                <c:pt idx="2">
                  <c:v>110753.783</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Graph!$B$4:$D$4</c:f>
              <c:strCache>
                <c:ptCount val="3"/>
                <c:pt idx="0">
                  <c:v>JAN</c:v>
                </c:pt>
                <c:pt idx="1">
                  <c:v>FEB</c:v>
                </c:pt>
                <c:pt idx="2">
                  <c:v>MAR</c:v>
                </c:pt>
              </c:strCache>
            </c:strRef>
          </c:cat>
          <c:val>
            <c:numRef>
              <c:f>Graph!$B$6:$D$6</c:f>
              <c:numCache>
                <c:formatCode>_(* #,##0_);_(* \(#,##0\);_(* "-"_);_(@_)</c:formatCode>
                <c:ptCount val="3"/>
                <c:pt idx="0">
                  <c:v>132068.245</c:v>
                </c:pt>
                <c:pt idx="1">
                  <c:v>192025.54800000001</c:v>
                </c:pt>
                <c:pt idx="2">
                  <c:v>282231.93800000002</c:v>
                </c:pt>
              </c:numCache>
            </c:numRef>
          </c:val>
        </c:ser>
        <c:dLbls>
          <c:showLegendKey val="0"/>
          <c:showVal val="0"/>
          <c:showCatName val="0"/>
          <c:showSerName val="0"/>
          <c:showPercent val="0"/>
          <c:showBubbleSize val="0"/>
        </c:dLbls>
        <c:gapWidth val="150"/>
        <c:axId val="356369760"/>
        <c:axId val="356370320"/>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Graph!$B$4:$D$4</c:f>
              <c:strCache>
                <c:ptCount val="3"/>
                <c:pt idx="0">
                  <c:v>JAN</c:v>
                </c:pt>
                <c:pt idx="1">
                  <c:v>FEB</c:v>
                </c:pt>
                <c:pt idx="2">
                  <c:v>MAR</c:v>
                </c:pt>
              </c:strCache>
            </c:strRef>
          </c:cat>
          <c:val>
            <c:numRef>
              <c:f>Graph!$B$7:$D$7</c:f>
              <c:numCache>
                <c:formatCode>_(* #,##0_);_(* \(#,##0\);_(* "-"??_);_(@_)</c:formatCode>
                <c:ptCount val="3"/>
                <c:pt idx="0">
                  <c:v>32.576251709403373</c:v>
                </c:pt>
                <c:pt idx="1">
                  <c:v>63.863967758250539</c:v>
                </c:pt>
                <c:pt idx="2">
                  <c:v>98.074622109065672</c:v>
                </c:pt>
              </c:numCache>
            </c:numRef>
          </c:val>
          <c:smooth val="0"/>
        </c:ser>
        <c:dLbls>
          <c:showLegendKey val="0"/>
          <c:showVal val="0"/>
          <c:showCatName val="0"/>
          <c:showSerName val="0"/>
          <c:showPercent val="0"/>
          <c:showBubbleSize val="0"/>
        </c:dLbls>
        <c:marker val="1"/>
        <c:smooth val="0"/>
        <c:axId val="356370880"/>
        <c:axId val="35637144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Graph!$B$4:$D$4</c15:sqref>
                        </c15:formulaRef>
                      </c:ext>
                    </c:extLst>
                    <c:strCache>
                      <c:ptCount val="3"/>
                      <c:pt idx="0">
                        <c:v>JAN</c:v>
                      </c:pt>
                      <c:pt idx="1">
                        <c:v>FEB</c:v>
                      </c:pt>
                      <c:pt idx="2">
                        <c:v>MAR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356369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674609571441367"/>
              <c:y val="0.93087702746834067"/>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6370320"/>
        <c:crossesAt val="0"/>
        <c:auto val="0"/>
        <c:lblAlgn val="ctr"/>
        <c:lblOffset val="100"/>
        <c:tickLblSkip val="1"/>
        <c:tickMarkSkip val="1"/>
        <c:noMultiLvlLbl val="0"/>
      </c:catAx>
      <c:valAx>
        <c:axId val="356370320"/>
        <c:scaling>
          <c:orientation val="minMax"/>
          <c:max val="41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7112998670441777E-2"/>
              <c:y val="0.32104503066148987"/>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6369760"/>
        <c:crosses val="autoZero"/>
        <c:crossBetween val="between"/>
        <c:majorUnit val="30000"/>
        <c:minorUnit val="10000"/>
      </c:valAx>
      <c:catAx>
        <c:axId val="356370880"/>
        <c:scaling>
          <c:orientation val="minMax"/>
        </c:scaling>
        <c:delete val="1"/>
        <c:axPos val="b"/>
        <c:numFmt formatCode="General" sourceLinked="1"/>
        <c:majorTickMark val="out"/>
        <c:minorTickMark val="none"/>
        <c:tickLblPos val="nextTo"/>
        <c:crossAx val="356371440"/>
        <c:crossesAt val="85"/>
        <c:auto val="0"/>
        <c:lblAlgn val="ctr"/>
        <c:lblOffset val="100"/>
        <c:noMultiLvlLbl val="0"/>
      </c:catAx>
      <c:valAx>
        <c:axId val="356371440"/>
        <c:scaling>
          <c:orientation val="minMax"/>
          <c:max val="260"/>
          <c:min val="3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5637088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7</xdr:col>
      <xdr:colOff>485775</xdr:colOff>
      <xdr:row>47</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8/WEBSITE/For%20website/WEBSITE%20-%20As%20of%20March%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artment"/>
      <sheetName val="By Agency"/>
      <sheetName val="Graph"/>
    </sheetNames>
    <sheetDataSet>
      <sheetData sheetId="0"/>
      <sheetData sheetId="1"/>
      <sheetData sheetId="2">
        <row r="4">
          <cell r="B4" t="str">
            <v>JAN</v>
          </cell>
          <cell r="C4" t="str">
            <v>FEB</v>
          </cell>
          <cell r="D4" t="str">
            <v>MAR</v>
          </cell>
        </row>
        <row r="5">
          <cell r="A5" t="str">
            <v>Monthly NCA Credited</v>
          </cell>
          <cell r="B5">
            <v>405412.64899999998</v>
          </cell>
          <cell r="C5">
            <v>102062.54300000001</v>
          </cell>
          <cell r="D5">
            <v>110753.783</v>
          </cell>
        </row>
        <row r="6">
          <cell r="A6" t="str">
            <v>Monthly NCA Utilized</v>
          </cell>
          <cell r="B6">
            <v>132068.245</v>
          </cell>
          <cell r="C6">
            <v>192025.54800000001</v>
          </cell>
          <cell r="D6">
            <v>282231.93800000002</v>
          </cell>
        </row>
        <row r="7">
          <cell r="A7" t="str">
            <v>NCA Utilized / NCAs Credited - Cumulative</v>
          </cell>
          <cell r="B7">
            <v>32.576251709403373</v>
          </cell>
          <cell r="C7">
            <v>63.863967758250539</v>
          </cell>
          <cell r="D7">
            <v>98.074622109065672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8"/>
  <sheetViews>
    <sheetView tabSelected="1" zoomScaleNormal="100" zoomScaleSheetLayoutView="100" workbookViewId="0">
      <pane xSplit="2" ySplit="6" topLeftCell="C22" activePane="bottomRight" state="frozen"/>
      <selection pane="topRight" activeCell="C1" sqref="C1"/>
      <selection pane="bottomLeft" activeCell="A7" sqref="A7"/>
      <selection pane="bottomRight" activeCell="D33" sqref="D33"/>
    </sheetView>
  </sheetViews>
  <sheetFormatPr defaultRowHeight="12.75" x14ac:dyDescent="0.2"/>
  <cols>
    <col min="1" max="1" width="2.140625" style="3" customWidth="1"/>
    <col min="2" max="2" width="44.42578125" style="3" customWidth="1"/>
    <col min="3" max="14" width="14.28515625" style="2" customWidth="1"/>
    <col min="15" max="18" width="10.7109375" style="4" customWidth="1"/>
    <col min="19" max="16384" width="9.140625" style="2"/>
  </cols>
  <sheetData>
    <row r="1" spans="1:18" ht="14.25" x14ac:dyDescent="0.2">
      <c r="A1" s="1" t="s">
        <v>0</v>
      </c>
      <c r="B1" s="1"/>
      <c r="C1" s="1"/>
      <c r="D1" s="1"/>
      <c r="E1" s="1"/>
      <c r="F1" s="1"/>
      <c r="G1" s="1"/>
      <c r="H1" s="1"/>
      <c r="I1" s="1"/>
      <c r="J1" s="1"/>
      <c r="K1" s="1"/>
      <c r="L1" s="1"/>
      <c r="M1" s="1"/>
      <c r="N1" s="1"/>
      <c r="O1" s="1"/>
      <c r="P1" s="1"/>
      <c r="Q1" s="1"/>
      <c r="R1" s="1"/>
    </row>
    <row r="2" spans="1:18" x14ac:dyDescent="0.2">
      <c r="A2" s="3" t="s">
        <v>69</v>
      </c>
    </row>
    <row r="3" spans="1:18" x14ac:dyDescent="0.2">
      <c r="A3" s="3" t="s">
        <v>1</v>
      </c>
    </row>
    <row r="5" spans="1:18" s="5" customFormat="1" ht="21" customHeight="1" x14ac:dyDescent="0.2">
      <c r="A5" s="30" t="s">
        <v>2</v>
      </c>
      <c r="B5" s="31"/>
      <c r="C5" s="34" t="s">
        <v>3</v>
      </c>
      <c r="D5" s="35"/>
      <c r="E5" s="35"/>
      <c r="F5" s="36"/>
      <c r="G5" s="37" t="s">
        <v>4</v>
      </c>
      <c r="H5" s="37"/>
      <c r="I5" s="37"/>
      <c r="J5" s="37"/>
      <c r="K5" s="37" t="s">
        <v>5</v>
      </c>
      <c r="L5" s="37"/>
      <c r="M5" s="37"/>
      <c r="N5" s="37"/>
      <c r="O5" s="28" t="s">
        <v>6</v>
      </c>
      <c r="P5" s="28"/>
      <c r="Q5" s="28"/>
      <c r="R5" s="28"/>
    </row>
    <row r="6" spans="1:18" s="5" customFormat="1" ht="25.5" customHeight="1" x14ac:dyDescent="0.2">
      <c r="A6" s="32"/>
      <c r="B6" s="33"/>
      <c r="C6" s="26" t="s">
        <v>7</v>
      </c>
      <c r="D6" s="26" t="s">
        <v>8</v>
      </c>
      <c r="E6" s="26" t="s">
        <v>9</v>
      </c>
      <c r="F6" s="26" t="s">
        <v>10</v>
      </c>
      <c r="G6" s="26" t="s">
        <v>7</v>
      </c>
      <c r="H6" s="26" t="s">
        <v>8</v>
      </c>
      <c r="I6" s="26" t="s">
        <v>9</v>
      </c>
      <c r="J6" s="26" t="s">
        <v>10</v>
      </c>
      <c r="K6" s="26" t="s">
        <v>7</v>
      </c>
      <c r="L6" s="26" t="s">
        <v>8</v>
      </c>
      <c r="M6" s="6" t="s">
        <v>9</v>
      </c>
      <c r="N6" s="26" t="s">
        <v>10</v>
      </c>
      <c r="O6" s="7" t="s">
        <v>72</v>
      </c>
      <c r="P6" s="7" t="s">
        <v>70</v>
      </c>
      <c r="Q6" s="7" t="s">
        <v>73</v>
      </c>
      <c r="R6" s="7" t="s">
        <v>10</v>
      </c>
    </row>
    <row r="7" spans="1:18" x14ac:dyDescent="0.2">
      <c r="A7" s="8"/>
      <c r="B7" s="8"/>
      <c r="C7" s="9"/>
      <c r="D7" s="9"/>
      <c r="E7" s="9"/>
      <c r="F7" s="9"/>
      <c r="G7" s="9"/>
      <c r="H7" s="9"/>
      <c r="I7" s="9"/>
      <c r="J7" s="9"/>
      <c r="K7" s="9"/>
      <c r="L7" s="9"/>
      <c r="M7" s="9"/>
      <c r="N7" s="9"/>
    </row>
    <row r="8" spans="1:18" s="13" customFormat="1" x14ac:dyDescent="0.2">
      <c r="A8" s="10" t="s">
        <v>11</v>
      </c>
      <c r="B8" s="10"/>
      <c r="C8" s="11">
        <f t="shared" ref="C8:N8" si="0">+C10+C48</f>
        <v>405412649.63673002</v>
      </c>
      <c r="D8" s="11">
        <f t="shared" si="0"/>
        <v>102062543.03588998</v>
      </c>
      <c r="E8" s="11">
        <f>+E10+E48</f>
        <v>110753783.55716002</v>
      </c>
      <c r="F8" s="11">
        <f t="shared" si="0"/>
        <v>618228976.22978008</v>
      </c>
      <c r="G8" s="11">
        <f t="shared" si="0"/>
        <v>132068245.98658001</v>
      </c>
      <c r="H8" s="11">
        <f t="shared" si="0"/>
        <v>192025548.07576999</v>
      </c>
      <c r="I8" s="11">
        <f>+I10+I48</f>
        <v>282231938.49094003</v>
      </c>
      <c r="J8" s="11">
        <f t="shared" si="0"/>
        <v>606325732.55328989</v>
      </c>
      <c r="K8" s="11">
        <f t="shared" si="0"/>
        <v>273344403.65014994</v>
      </c>
      <c r="L8" s="11">
        <f t="shared" si="0"/>
        <v>-89963005.039880008</v>
      </c>
      <c r="M8" s="11">
        <f>+M10+M48</f>
        <v>-171478154.93378001</v>
      </c>
      <c r="N8" s="11">
        <f t="shared" si="0"/>
        <v>11903243.676489986</v>
      </c>
      <c r="O8" s="12">
        <f>+G8/C8*100</f>
        <v>32.576251901592059</v>
      </c>
      <c r="P8" s="12">
        <f>((G8+H8)/(C8+D8))*100</f>
        <v>63.86396788294396</v>
      </c>
      <c r="Q8" s="12">
        <f>((G8+H8+I8)/(C8+D8+E8))*100</f>
        <v>98.074622165224156</v>
      </c>
      <c r="R8" s="12">
        <f>+J8/F8*100</f>
        <v>98.074622165224085</v>
      </c>
    </row>
    <row r="9" spans="1:18" x14ac:dyDescent="0.2">
      <c r="C9" s="9"/>
      <c r="D9" s="9"/>
      <c r="E9" s="9"/>
      <c r="F9" s="9"/>
      <c r="G9" s="9"/>
      <c r="H9" s="9"/>
      <c r="I9" s="9"/>
      <c r="J9" s="9"/>
      <c r="K9" s="9"/>
      <c r="L9" s="9"/>
      <c r="M9" s="9"/>
      <c r="N9" s="9"/>
      <c r="O9" s="14"/>
      <c r="P9" s="14"/>
      <c r="Q9" s="14"/>
      <c r="R9" s="14"/>
    </row>
    <row r="10" spans="1:18" ht="15" x14ac:dyDescent="0.35">
      <c r="A10" s="3" t="s">
        <v>12</v>
      </c>
      <c r="C10" s="15">
        <f t="shared" ref="C10:N10" si="1">SUM(C12:C46)</f>
        <v>281774641.32273</v>
      </c>
      <c r="D10" s="15">
        <f t="shared" si="1"/>
        <v>71805043.094249964</v>
      </c>
      <c r="E10" s="15">
        <f>SUM(E12:E46)</f>
        <v>67799322.760600016</v>
      </c>
      <c r="F10" s="15">
        <f t="shared" si="1"/>
        <v>421379007.17758006</v>
      </c>
      <c r="G10" s="15">
        <f t="shared" si="1"/>
        <v>87830536.864370003</v>
      </c>
      <c r="H10" s="15">
        <f t="shared" si="1"/>
        <v>123412902.78147</v>
      </c>
      <c r="I10" s="15">
        <f>SUM(I12:I46)</f>
        <v>198399714.64824</v>
      </c>
      <c r="J10" s="15">
        <f t="shared" si="1"/>
        <v>409643154.29407984</v>
      </c>
      <c r="K10" s="15">
        <f t="shared" si="1"/>
        <v>193944104.45835996</v>
      </c>
      <c r="L10" s="15">
        <f t="shared" si="1"/>
        <v>-51607859.68722003</v>
      </c>
      <c r="M10" s="15">
        <f>SUM(M12:M46)</f>
        <v>-130600391.88763998</v>
      </c>
      <c r="N10" s="15">
        <f t="shared" si="1"/>
        <v>11735852.883499987</v>
      </c>
      <c r="O10" s="14">
        <f>+G10/C10*100</f>
        <v>31.170490166208211</v>
      </c>
      <c r="P10" s="14">
        <f>((G10+H10)/(C10+D10))*100</f>
        <v>59.744224274129543</v>
      </c>
      <c r="Q10" s="14">
        <f>((G10+H10+I10)/(C10+D10+E10))*100</f>
        <v>97.214893793094404</v>
      </c>
      <c r="R10" s="14">
        <f>+J10/F10*100</f>
        <v>97.214893793094348</v>
      </c>
    </row>
    <row r="11" spans="1:18" x14ac:dyDescent="0.2">
      <c r="C11" s="9"/>
      <c r="D11" s="9"/>
      <c r="E11" s="9"/>
      <c r="F11" s="9"/>
      <c r="G11" s="9"/>
      <c r="H11" s="9"/>
      <c r="I11" s="9"/>
      <c r="J11" s="9"/>
      <c r="K11" s="9"/>
      <c r="L11" s="9"/>
      <c r="M11" s="9"/>
      <c r="N11" s="9"/>
      <c r="O11" s="14"/>
      <c r="P11" s="14"/>
      <c r="Q11" s="14"/>
      <c r="R11" s="14"/>
    </row>
    <row r="12" spans="1:18" x14ac:dyDescent="0.2">
      <c r="B12" s="16" t="s">
        <v>13</v>
      </c>
      <c r="C12" s="9">
        <v>1771743</v>
      </c>
      <c r="D12" s="9">
        <v>966880</v>
      </c>
      <c r="E12" s="9">
        <v>885982</v>
      </c>
      <c r="F12" s="9">
        <f>SUM(C12:E12)</f>
        <v>3624605</v>
      </c>
      <c r="G12" s="9">
        <v>589022.37898000004</v>
      </c>
      <c r="H12" s="9">
        <v>915994.94953999994</v>
      </c>
      <c r="I12" s="9">
        <v>2004684.2261000001</v>
      </c>
      <c r="J12" s="9">
        <f>SUM(G12:I12)</f>
        <v>3509701.5546200001</v>
      </c>
      <c r="K12" s="9">
        <f t="shared" ref="K12:M46" si="2">+C12-G12</f>
        <v>1182720.62102</v>
      </c>
      <c r="L12" s="9">
        <f t="shared" si="2"/>
        <v>50885.050460000057</v>
      </c>
      <c r="M12" s="9">
        <f t="shared" si="2"/>
        <v>-1118702.2261000001</v>
      </c>
      <c r="N12" s="9">
        <f>SUM(K12:M12)</f>
        <v>114903.44537999993</v>
      </c>
      <c r="O12" s="14">
        <f t="shared" ref="O12:O46" si="3">+G12/C12*100</f>
        <v>33.245362277711834</v>
      </c>
      <c r="P12" s="14">
        <f t="shared" ref="P12:P53" si="4">((G12+H12)/(C12+D12))*100</f>
        <v>54.955257752527451</v>
      </c>
      <c r="Q12" s="14">
        <f t="shared" ref="Q12:Q46" si="5">((G12+H12+I12)/(C12+D12+E12))*100</f>
        <v>96.829904351508645</v>
      </c>
      <c r="R12" s="14">
        <f t="shared" ref="R12:R46" si="6">+J12/F12*100</f>
        <v>96.829904351508645</v>
      </c>
    </row>
    <row r="13" spans="1:18" x14ac:dyDescent="0.2">
      <c r="B13" s="16" t="s">
        <v>14</v>
      </c>
      <c r="C13" s="9">
        <v>1235750.388</v>
      </c>
      <c r="D13" s="9">
        <v>2006743.9519999998</v>
      </c>
      <c r="E13" s="9">
        <v>283974.62099999981</v>
      </c>
      <c r="F13" s="9">
        <f t="shared" ref="F13:F46" si="7">SUM(C13:E13)</f>
        <v>3526468.9609999997</v>
      </c>
      <c r="G13" s="9">
        <v>298123.68563999998</v>
      </c>
      <c r="H13" s="9">
        <v>1414049.0139500001</v>
      </c>
      <c r="I13" s="9">
        <v>1563011.2040300004</v>
      </c>
      <c r="J13" s="9">
        <f t="shared" ref="J13:J46" si="8">SUM(G13:I13)</f>
        <v>3275183.9036200005</v>
      </c>
      <c r="K13" s="9">
        <f t="shared" si="2"/>
        <v>937626.70236</v>
      </c>
      <c r="L13" s="9">
        <f t="shared" si="2"/>
        <v>592694.93804999976</v>
      </c>
      <c r="M13" s="9">
        <f t="shared" si="2"/>
        <v>-1279036.5830300006</v>
      </c>
      <c r="N13" s="9">
        <f t="shared" ref="N13:N46" si="9">SUM(K13:M13)</f>
        <v>251285.0573799992</v>
      </c>
      <c r="O13" s="14">
        <f t="shared" si="3"/>
        <v>24.124911352243085</v>
      </c>
      <c r="P13" s="14">
        <f t="shared" si="4"/>
        <v>52.804184681784214</v>
      </c>
      <c r="Q13" s="14">
        <f t="shared" si="5"/>
        <v>92.87431535172955</v>
      </c>
      <c r="R13" s="14">
        <f t="shared" si="6"/>
        <v>92.87431535172955</v>
      </c>
    </row>
    <row r="14" spans="1:18" x14ac:dyDescent="0.2">
      <c r="B14" s="16" t="s">
        <v>15</v>
      </c>
      <c r="C14" s="9">
        <v>104901</v>
      </c>
      <c r="D14" s="9">
        <v>1301.5299999999988</v>
      </c>
      <c r="E14" s="9">
        <v>5641.476999999999</v>
      </c>
      <c r="F14" s="9">
        <f t="shared" si="7"/>
        <v>111844.007</v>
      </c>
      <c r="G14" s="9">
        <v>34892.699860000001</v>
      </c>
      <c r="H14" s="9">
        <v>49007.188440000005</v>
      </c>
      <c r="I14" s="9">
        <v>26250.715499999991</v>
      </c>
      <c r="J14" s="9">
        <f t="shared" si="8"/>
        <v>110150.6038</v>
      </c>
      <c r="K14" s="9">
        <f t="shared" si="2"/>
        <v>70008.300140000007</v>
      </c>
      <c r="L14" s="9">
        <f t="shared" si="2"/>
        <v>-47705.658440000007</v>
      </c>
      <c r="M14" s="9">
        <f t="shared" si="2"/>
        <v>-20609.238499999992</v>
      </c>
      <c r="N14" s="9">
        <f t="shared" si="9"/>
        <v>1693.4032000000079</v>
      </c>
      <c r="O14" s="14">
        <f t="shared" si="3"/>
        <v>33.26250451377966</v>
      </c>
      <c r="P14" s="14">
        <f t="shared" si="4"/>
        <v>78.999896047674198</v>
      </c>
      <c r="Q14" s="14">
        <f t="shared" si="5"/>
        <v>98.485924060285143</v>
      </c>
      <c r="R14" s="14">
        <f t="shared" si="6"/>
        <v>98.485924060285143</v>
      </c>
    </row>
    <row r="15" spans="1:18" x14ac:dyDescent="0.2">
      <c r="B15" s="16" t="s">
        <v>16</v>
      </c>
      <c r="C15" s="9">
        <v>1291826.794</v>
      </c>
      <c r="D15" s="9">
        <v>12517.862999999896</v>
      </c>
      <c r="E15" s="9">
        <v>18034.570000000065</v>
      </c>
      <c r="F15" s="9">
        <f t="shared" si="7"/>
        <v>1322379.227</v>
      </c>
      <c r="G15" s="9">
        <v>360706.43342000002</v>
      </c>
      <c r="H15" s="9">
        <v>459612.02532000002</v>
      </c>
      <c r="I15" s="9">
        <v>493828.16040999989</v>
      </c>
      <c r="J15" s="9">
        <f t="shared" si="8"/>
        <v>1314146.6191499999</v>
      </c>
      <c r="K15" s="9">
        <f t="shared" si="2"/>
        <v>931120.36057999998</v>
      </c>
      <c r="L15" s="9">
        <f t="shared" si="2"/>
        <v>-447094.16232000012</v>
      </c>
      <c r="M15" s="9">
        <f t="shared" si="2"/>
        <v>-475793.59040999983</v>
      </c>
      <c r="N15" s="9">
        <f t="shared" si="9"/>
        <v>8232.6078500000294</v>
      </c>
      <c r="O15" s="14">
        <f t="shared" si="3"/>
        <v>27.922197859289799</v>
      </c>
      <c r="P15" s="14">
        <f t="shared" si="4"/>
        <v>62.891234639373394</v>
      </c>
      <c r="Q15" s="14">
        <f t="shared" si="5"/>
        <v>99.377439717600765</v>
      </c>
      <c r="R15" s="14">
        <f t="shared" si="6"/>
        <v>99.377439717600765</v>
      </c>
    </row>
    <row r="16" spans="1:18" x14ac:dyDescent="0.2">
      <c r="B16" s="16" t="s">
        <v>17</v>
      </c>
      <c r="C16" s="9">
        <v>4443231.9840000002</v>
      </c>
      <c r="D16" s="9">
        <v>6015.3686700006947</v>
      </c>
      <c r="E16" s="9">
        <v>1570200.8343299991</v>
      </c>
      <c r="F16" s="9">
        <f t="shared" si="7"/>
        <v>6019448.1869999999</v>
      </c>
      <c r="G16" s="9">
        <v>717401.13535999996</v>
      </c>
      <c r="H16" s="9">
        <v>1270821.44747</v>
      </c>
      <c r="I16" s="9">
        <v>4018293.1926499996</v>
      </c>
      <c r="J16" s="9">
        <f t="shared" si="8"/>
        <v>6006515.7754799994</v>
      </c>
      <c r="K16" s="9">
        <f t="shared" si="2"/>
        <v>3725830.8486400004</v>
      </c>
      <c r="L16" s="9">
        <f t="shared" si="2"/>
        <v>-1264806.0787999993</v>
      </c>
      <c r="M16" s="9">
        <f t="shared" si="2"/>
        <v>-2448092.3583200006</v>
      </c>
      <c r="N16" s="9">
        <f t="shared" si="9"/>
        <v>12932.411520000547</v>
      </c>
      <c r="O16" s="14">
        <f t="shared" si="3"/>
        <v>16.145930213487585</v>
      </c>
      <c r="P16" s="14">
        <f t="shared" si="4"/>
        <v>44.686717218292308</v>
      </c>
      <c r="Q16" s="14">
        <f t="shared" si="5"/>
        <v>99.785156195082294</v>
      </c>
      <c r="R16" s="14">
        <f t="shared" si="6"/>
        <v>99.785156195082294</v>
      </c>
    </row>
    <row r="17" spans="2:18" ht="14.25" x14ac:dyDescent="0.2">
      <c r="B17" s="16" t="s">
        <v>74</v>
      </c>
      <c r="C17" s="9">
        <v>553585.32699999993</v>
      </c>
      <c r="D17" s="9">
        <v>122257.15500000003</v>
      </c>
      <c r="E17" s="9">
        <v>120891.13800000004</v>
      </c>
      <c r="F17" s="9">
        <f t="shared" si="7"/>
        <v>796733.62</v>
      </c>
      <c r="G17" s="9">
        <v>194722.66928000003</v>
      </c>
      <c r="H17" s="9">
        <v>196700.35555999994</v>
      </c>
      <c r="I17" s="9">
        <v>225904.78410000005</v>
      </c>
      <c r="J17" s="9">
        <f t="shared" si="8"/>
        <v>617327.80894000002</v>
      </c>
      <c r="K17" s="9">
        <f t="shared" si="2"/>
        <v>358862.6577199999</v>
      </c>
      <c r="L17" s="9">
        <f t="shared" si="2"/>
        <v>-74443.20055999991</v>
      </c>
      <c r="M17" s="9">
        <f t="shared" si="2"/>
        <v>-105013.64610000001</v>
      </c>
      <c r="N17" s="9">
        <f t="shared" si="9"/>
        <v>179405.81105999998</v>
      </c>
      <c r="O17" s="14">
        <f t="shared" si="3"/>
        <v>35.174824870313095</v>
      </c>
      <c r="P17" s="14">
        <f t="shared" si="4"/>
        <v>57.916309682349919</v>
      </c>
      <c r="Q17" s="14">
        <f t="shared" si="5"/>
        <v>77.482334552419161</v>
      </c>
      <c r="R17" s="14">
        <f t="shared" si="6"/>
        <v>77.482334552419161</v>
      </c>
    </row>
    <row r="18" spans="2:18" x14ac:dyDescent="0.2">
      <c r="B18" s="16" t="s">
        <v>18</v>
      </c>
      <c r="C18" s="9">
        <v>61837381.153099999</v>
      </c>
      <c r="D18" s="9">
        <v>23782101.987159997</v>
      </c>
      <c r="E18" s="9">
        <v>13179728.480690002</v>
      </c>
      <c r="F18" s="9">
        <f t="shared" si="7"/>
        <v>98799211.620949998</v>
      </c>
      <c r="G18" s="9">
        <v>21974974.462359998</v>
      </c>
      <c r="H18" s="9">
        <v>27601671.060769994</v>
      </c>
      <c r="I18" s="9">
        <v>47497726.063230015</v>
      </c>
      <c r="J18" s="9">
        <f t="shared" si="8"/>
        <v>97074371.586360008</v>
      </c>
      <c r="K18" s="9">
        <f t="shared" si="2"/>
        <v>39862406.690740004</v>
      </c>
      <c r="L18" s="9">
        <f t="shared" si="2"/>
        <v>-3819569.0736099966</v>
      </c>
      <c r="M18" s="9">
        <f t="shared" si="2"/>
        <v>-34317997.582540013</v>
      </c>
      <c r="N18" s="9">
        <f t="shared" si="9"/>
        <v>1724840.0345899984</v>
      </c>
      <c r="O18" s="14">
        <f t="shared" si="3"/>
        <v>35.536715903206321</v>
      </c>
      <c r="P18" s="14">
        <f t="shared" si="4"/>
        <v>57.903462745640034</v>
      </c>
      <c r="Q18" s="14">
        <f t="shared" si="5"/>
        <v>98.254196560588497</v>
      </c>
      <c r="R18" s="14">
        <f t="shared" si="6"/>
        <v>98.254196560588497</v>
      </c>
    </row>
    <row r="19" spans="2:18" x14ac:dyDescent="0.2">
      <c r="B19" s="16" t="s">
        <v>19</v>
      </c>
      <c r="C19" s="9">
        <v>9807796.872440001</v>
      </c>
      <c r="D19" s="9">
        <v>1011701.2122999988</v>
      </c>
      <c r="E19" s="9">
        <v>1561187.6287299991</v>
      </c>
      <c r="F19" s="9">
        <f t="shared" si="7"/>
        <v>12380685.713469999</v>
      </c>
      <c r="G19" s="9">
        <v>4821695.2112499997</v>
      </c>
      <c r="H19" s="9">
        <v>2945682.7310300004</v>
      </c>
      <c r="I19" s="9">
        <v>4441839.9764699992</v>
      </c>
      <c r="J19" s="9">
        <f t="shared" si="8"/>
        <v>12209217.918749999</v>
      </c>
      <c r="K19" s="9">
        <f t="shared" si="2"/>
        <v>4986101.6611900013</v>
      </c>
      <c r="L19" s="9">
        <f t="shared" si="2"/>
        <v>-1933981.5187300015</v>
      </c>
      <c r="M19" s="9">
        <f t="shared" si="2"/>
        <v>-2880652.3477400001</v>
      </c>
      <c r="N19" s="9">
        <f t="shared" si="9"/>
        <v>171467.79471999966</v>
      </c>
      <c r="O19" s="14">
        <f t="shared" si="3"/>
        <v>49.161858406743796</v>
      </c>
      <c r="P19" s="14">
        <f t="shared" si="4"/>
        <v>71.790557024408002</v>
      </c>
      <c r="Q19" s="14">
        <f t="shared" si="5"/>
        <v>98.615037981834519</v>
      </c>
      <c r="R19" s="14">
        <f t="shared" si="6"/>
        <v>98.615037981834519</v>
      </c>
    </row>
    <row r="20" spans="2:18" x14ac:dyDescent="0.2">
      <c r="B20" s="16" t="s">
        <v>20</v>
      </c>
      <c r="C20" s="9">
        <v>201164.283</v>
      </c>
      <c r="D20" s="9">
        <v>674.67500000001746</v>
      </c>
      <c r="E20" s="9">
        <v>16651.440999999992</v>
      </c>
      <c r="F20" s="9">
        <f t="shared" si="7"/>
        <v>218490.399</v>
      </c>
      <c r="G20" s="9">
        <v>55838.178179999995</v>
      </c>
      <c r="H20" s="9">
        <v>92327.086900000024</v>
      </c>
      <c r="I20" s="9">
        <v>70260.780960000004</v>
      </c>
      <c r="J20" s="9">
        <f t="shared" si="8"/>
        <v>218426.04604000002</v>
      </c>
      <c r="K20" s="9">
        <f t="shared" si="2"/>
        <v>145326.10482000001</v>
      </c>
      <c r="L20" s="9">
        <f t="shared" si="2"/>
        <v>-91652.411900000006</v>
      </c>
      <c r="M20" s="9">
        <f t="shared" si="2"/>
        <v>-53609.339960000012</v>
      </c>
      <c r="N20" s="9">
        <f t="shared" si="9"/>
        <v>64.352959999989253</v>
      </c>
      <c r="O20" s="14">
        <f t="shared" si="3"/>
        <v>27.757501156405585</v>
      </c>
      <c r="P20" s="14">
        <f t="shared" si="4"/>
        <v>73.407664480709428</v>
      </c>
      <c r="Q20" s="14">
        <f t="shared" si="5"/>
        <v>99.970546550194186</v>
      </c>
      <c r="R20" s="14">
        <f t="shared" si="6"/>
        <v>99.970546550194186</v>
      </c>
    </row>
    <row r="21" spans="2:18" x14ac:dyDescent="0.2">
      <c r="B21" s="16" t="s">
        <v>21</v>
      </c>
      <c r="C21" s="9">
        <v>4376391</v>
      </c>
      <c r="D21" s="9">
        <v>213266.96499999985</v>
      </c>
      <c r="E21" s="9">
        <v>54895.542000000365</v>
      </c>
      <c r="F21" s="9">
        <f t="shared" si="7"/>
        <v>4644553.5070000002</v>
      </c>
      <c r="G21" s="9">
        <v>931227.68281000003</v>
      </c>
      <c r="H21" s="9">
        <v>1245655.2507600002</v>
      </c>
      <c r="I21" s="9">
        <v>2184658.9341899995</v>
      </c>
      <c r="J21" s="9">
        <f t="shared" si="8"/>
        <v>4361541.8677599998</v>
      </c>
      <c r="K21" s="9">
        <f t="shared" si="2"/>
        <v>3445163.3171899999</v>
      </c>
      <c r="L21" s="9">
        <f t="shared" si="2"/>
        <v>-1032388.2857600003</v>
      </c>
      <c r="M21" s="9">
        <f t="shared" si="2"/>
        <v>-2129763.3921899991</v>
      </c>
      <c r="N21" s="9">
        <f t="shared" si="9"/>
        <v>283011.6392400004</v>
      </c>
      <c r="O21" s="14">
        <f t="shared" si="3"/>
        <v>21.278438850870501</v>
      </c>
      <c r="P21" s="14">
        <f t="shared" si="4"/>
        <v>47.430177807814061</v>
      </c>
      <c r="Q21" s="14">
        <f t="shared" si="5"/>
        <v>93.906591046621344</v>
      </c>
      <c r="R21" s="14">
        <f t="shared" si="6"/>
        <v>93.906591046621344</v>
      </c>
    </row>
    <row r="22" spans="2:18" x14ac:dyDescent="0.2">
      <c r="B22" s="16" t="s">
        <v>22</v>
      </c>
      <c r="C22" s="9">
        <v>2813582.1059999997</v>
      </c>
      <c r="D22" s="9">
        <v>1492771.7339999853</v>
      </c>
      <c r="E22" s="9">
        <v>3630409.4280200033</v>
      </c>
      <c r="F22" s="9">
        <f t="shared" si="7"/>
        <v>7936763.2680199882</v>
      </c>
      <c r="G22" s="9">
        <v>773478.04535000084</v>
      </c>
      <c r="H22" s="9">
        <v>2176530.3790899976</v>
      </c>
      <c r="I22" s="9">
        <v>4554173.7258199975</v>
      </c>
      <c r="J22" s="9">
        <f t="shared" si="8"/>
        <v>7504182.1502599958</v>
      </c>
      <c r="K22" s="9">
        <f t="shared" si="2"/>
        <v>2040104.060649999</v>
      </c>
      <c r="L22" s="9">
        <f t="shared" si="2"/>
        <v>-683758.64509001235</v>
      </c>
      <c r="M22" s="9">
        <f t="shared" si="2"/>
        <v>-923764.29779999424</v>
      </c>
      <c r="N22" s="9">
        <f t="shared" si="9"/>
        <v>432581.11775999237</v>
      </c>
      <c r="O22" s="14">
        <f t="shared" si="3"/>
        <v>27.490864535303555</v>
      </c>
      <c r="P22" s="14">
        <f t="shared" si="4"/>
        <v>68.503623576831046</v>
      </c>
      <c r="Q22" s="14">
        <f t="shared" si="5"/>
        <v>94.54965326352854</v>
      </c>
      <c r="R22" s="14">
        <f t="shared" si="6"/>
        <v>94.54965326352854</v>
      </c>
    </row>
    <row r="23" spans="2:18" x14ac:dyDescent="0.2">
      <c r="B23" s="16" t="s">
        <v>23</v>
      </c>
      <c r="C23" s="9">
        <v>2178935.196</v>
      </c>
      <c r="D23" s="9">
        <v>1050382.2570000002</v>
      </c>
      <c r="E23" s="9">
        <v>19960.60999999987</v>
      </c>
      <c r="F23" s="9">
        <f t="shared" si="7"/>
        <v>3249278.0630000001</v>
      </c>
      <c r="G23" s="9">
        <v>586768.70146000001</v>
      </c>
      <c r="H23" s="9">
        <v>968590.89807</v>
      </c>
      <c r="I23" s="9">
        <v>1689991.7844699996</v>
      </c>
      <c r="J23" s="9">
        <f t="shared" si="8"/>
        <v>3245351.3839999996</v>
      </c>
      <c r="K23" s="9">
        <f t="shared" si="2"/>
        <v>1592166.4945399999</v>
      </c>
      <c r="L23" s="9">
        <f t="shared" si="2"/>
        <v>81791.35893000022</v>
      </c>
      <c r="M23" s="9">
        <f t="shared" si="2"/>
        <v>-1670031.1744699997</v>
      </c>
      <c r="N23" s="9">
        <f t="shared" si="9"/>
        <v>3926.6790000002366</v>
      </c>
      <c r="O23" s="14">
        <f t="shared" si="3"/>
        <v>26.929148812556058</v>
      </c>
      <c r="P23" s="14">
        <f t="shared" si="4"/>
        <v>48.163725684047819</v>
      </c>
      <c r="Q23" s="14">
        <f t="shared" si="5"/>
        <v>99.879152263245359</v>
      </c>
      <c r="R23" s="14">
        <f t="shared" si="6"/>
        <v>99.879152263245359</v>
      </c>
    </row>
    <row r="24" spans="2:18" x14ac:dyDescent="0.2">
      <c r="B24" s="16" t="s">
        <v>24</v>
      </c>
      <c r="C24" s="9">
        <v>11663256.97607</v>
      </c>
      <c r="D24" s="9">
        <v>3039102.5110299997</v>
      </c>
      <c r="E24" s="9">
        <v>2219157.8887799997</v>
      </c>
      <c r="F24" s="9">
        <f t="shared" si="7"/>
        <v>16921517.375879999</v>
      </c>
      <c r="G24" s="9">
        <v>3187067.8108600001</v>
      </c>
      <c r="H24" s="9">
        <v>4622936.1456700005</v>
      </c>
      <c r="I24" s="9">
        <v>6797315.8658799985</v>
      </c>
      <c r="J24" s="9">
        <f t="shared" si="8"/>
        <v>14607319.822409999</v>
      </c>
      <c r="K24" s="9">
        <f t="shared" si="2"/>
        <v>8476189.1652099993</v>
      </c>
      <c r="L24" s="9">
        <f t="shared" si="2"/>
        <v>-1583833.6346400008</v>
      </c>
      <c r="M24" s="9">
        <f t="shared" si="2"/>
        <v>-4578157.9770999989</v>
      </c>
      <c r="N24" s="9">
        <f t="shared" si="9"/>
        <v>2314197.5534699997</v>
      </c>
      <c r="O24" s="14">
        <f t="shared" si="3"/>
        <v>27.325710283148545</v>
      </c>
      <c r="P24" s="14">
        <f t="shared" si="4"/>
        <v>53.120752239683554</v>
      </c>
      <c r="Q24" s="14">
        <f t="shared" si="5"/>
        <v>86.323935956425117</v>
      </c>
      <c r="R24" s="14">
        <f t="shared" si="6"/>
        <v>86.323935956425117</v>
      </c>
    </row>
    <row r="25" spans="2:18" x14ac:dyDescent="0.2">
      <c r="B25" s="16" t="s">
        <v>25</v>
      </c>
      <c r="C25" s="9">
        <v>355980.93</v>
      </c>
      <c r="D25" s="9">
        <v>0</v>
      </c>
      <c r="E25" s="9">
        <v>2201411</v>
      </c>
      <c r="F25" s="9">
        <f>SUM(C25:E25)</f>
        <v>2557391.9300000002</v>
      </c>
      <c r="G25" s="9">
        <v>95892.298899999994</v>
      </c>
      <c r="H25" s="9">
        <v>134895.66751999999</v>
      </c>
      <c r="I25" s="9">
        <v>2305392.2644000002</v>
      </c>
      <c r="J25" s="9">
        <f>SUM(G25:I25)</f>
        <v>2536180.2308200002</v>
      </c>
      <c r="K25" s="9">
        <f>+C25-G25</f>
        <v>260088.6311</v>
      </c>
      <c r="L25" s="9">
        <f>+D25-H25</f>
        <v>-134895.66751999999</v>
      </c>
      <c r="M25" s="9">
        <f>+E25-I25</f>
        <v>-103981.26440000022</v>
      </c>
      <c r="N25" s="9">
        <f>SUM(K25:M25)</f>
        <v>21211.699179999792</v>
      </c>
      <c r="O25" s="14">
        <f>+G25/C25*100</f>
        <v>26.937481988150321</v>
      </c>
      <c r="P25" s="14">
        <f t="shared" si="4"/>
        <v>64.831553313824983</v>
      </c>
      <c r="Q25" s="14">
        <f t="shared" si="5"/>
        <v>99.170572999344685</v>
      </c>
      <c r="R25" s="14">
        <f>+J25/F25*100</f>
        <v>99.170572999344685</v>
      </c>
    </row>
    <row r="26" spans="2:18" x14ac:dyDescent="0.2">
      <c r="B26" s="16" t="s">
        <v>26</v>
      </c>
      <c r="C26" s="9">
        <v>37925383.192000002</v>
      </c>
      <c r="D26" s="9">
        <v>8453133.4719999954</v>
      </c>
      <c r="E26" s="9">
        <v>3783064.5166300014</v>
      </c>
      <c r="F26" s="9">
        <f t="shared" si="7"/>
        <v>50161581.180629998</v>
      </c>
      <c r="G26" s="9">
        <v>13964037.906339999</v>
      </c>
      <c r="H26" s="9">
        <v>15932809.713120002</v>
      </c>
      <c r="I26" s="9">
        <v>20070080.908679999</v>
      </c>
      <c r="J26" s="9">
        <f t="shared" si="8"/>
        <v>49966928.528140001</v>
      </c>
      <c r="K26" s="9">
        <f t="shared" si="2"/>
        <v>23961345.285660002</v>
      </c>
      <c r="L26" s="9">
        <f t="shared" si="2"/>
        <v>-7479676.2411200069</v>
      </c>
      <c r="M26" s="9">
        <f t="shared" si="2"/>
        <v>-16287016.392049998</v>
      </c>
      <c r="N26" s="9">
        <f t="shared" si="9"/>
        <v>194652.65248999745</v>
      </c>
      <c r="O26" s="14">
        <f t="shared" si="3"/>
        <v>36.819767477749785</v>
      </c>
      <c r="P26" s="14">
        <f t="shared" si="4"/>
        <v>64.462707671430508</v>
      </c>
      <c r="Q26" s="14">
        <f t="shared" si="5"/>
        <v>99.611948730664892</v>
      </c>
      <c r="R26" s="14">
        <f t="shared" si="6"/>
        <v>99.611948730664892</v>
      </c>
    </row>
    <row r="27" spans="2:18" x14ac:dyDescent="0.2">
      <c r="B27" s="16" t="s">
        <v>27</v>
      </c>
      <c r="C27" s="9">
        <v>3521058.92</v>
      </c>
      <c r="D27" s="9">
        <v>156818.75400000019</v>
      </c>
      <c r="E27" s="9">
        <v>138232.77499999991</v>
      </c>
      <c r="F27" s="9">
        <f t="shared" si="7"/>
        <v>3816110.449</v>
      </c>
      <c r="G27" s="9">
        <v>1127156.3196699999</v>
      </c>
      <c r="H27" s="9">
        <v>1154032.8748000001</v>
      </c>
      <c r="I27" s="9">
        <v>1497369.41475</v>
      </c>
      <c r="J27" s="9">
        <f t="shared" si="8"/>
        <v>3778558.60922</v>
      </c>
      <c r="K27" s="9">
        <f t="shared" si="2"/>
        <v>2393902.6003299998</v>
      </c>
      <c r="L27" s="9">
        <f t="shared" si="2"/>
        <v>-997214.12079999992</v>
      </c>
      <c r="M27" s="9">
        <f t="shared" si="2"/>
        <v>-1359136.6397500001</v>
      </c>
      <c r="N27" s="9">
        <f t="shared" si="9"/>
        <v>37551.839779999806</v>
      </c>
      <c r="O27" s="14">
        <f t="shared" si="3"/>
        <v>32.011856242098894</v>
      </c>
      <c r="P27" s="14">
        <f t="shared" si="4"/>
        <v>62.024607577255708</v>
      </c>
      <c r="Q27" s="14">
        <f t="shared" si="5"/>
        <v>99.01596559423902</v>
      </c>
      <c r="R27" s="14">
        <f t="shared" si="6"/>
        <v>99.01596559423902</v>
      </c>
    </row>
    <row r="28" spans="2:18" x14ac:dyDescent="0.2">
      <c r="B28" s="3" t="s">
        <v>28</v>
      </c>
      <c r="C28" s="9">
        <v>2171139.125</v>
      </c>
      <c r="D28" s="9">
        <v>835766.3339999998</v>
      </c>
      <c r="E28" s="9">
        <v>24051.533999999985</v>
      </c>
      <c r="F28" s="9">
        <f t="shared" si="7"/>
        <v>3030956.9929999998</v>
      </c>
      <c r="G28" s="9">
        <v>628448.77260000003</v>
      </c>
      <c r="H28" s="9">
        <v>958161.09794000001</v>
      </c>
      <c r="I28" s="9">
        <v>1241773.8704799996</v>
      </c>
      <c r="J28" s="9">
        <f t="shared" si="8"/>
        <v>2828383.7410199996</v>
      </c>
      <c r="K28" s="9">
        <f t="shared" si="2"/>
        <v>1542690.3524</v>
      </c>
      <c r="L28" s="9">
        <f t="shared" si="2"/>
        <v>-122394.76394000021</v>
      </c>
      <c r="M28" s="9">
        <f t="shared" si="2"/>
        <v>-1217722.3364799996</v>
      </c>
      <c r="N28" s="9">
        <f t="shared" si="9"/>
        <v>202573.25198000018</v>
      </c>
      <c r="O28" s="14">
        <f t="shared" si="3"/>
        <v>28.945578169708497</v>
      </c>
      <c r="P28" s="14">
        <f t="shared" si="4"/>
        <v>52.76553892943663</v>
      </c>
      <c r="Q28" s="14">
        <f t="shared" si="5"/>
        <v>93.316525029954462</v>
      </c>
      <c r="R28" s="14">
        <f t="shared" si="6"/>
        <v>93.316525029954462</v>
      </c>
    </row>
    <row r="29" spans="2:18" x14ac:dyDescent="0.2">
      <c r="B29" s="3" t="s">
        <v>29</v>
      </c>
      <c r="C29" s="9">
        <v>32997056.426119998</v>
      </c>
      <c r="D29" s="9">
        <v>4806227.7489399984</v>
      </c>
      <c r="E29" s="9">
        <v>7832674.1948800087</v>
      </c>
      <c r="F29" s="9">
        <f t="shared" si="7"/>
        <v>45635958.369940005</v>
      </c>
      <c r="G29" s="9">
        <v>11424204.637809999</v>
      </c>
      <c r="H29" s="9">
        <v>16428942.4837</v>
      </c>
      <c r="I29" s="9">
        <v>17382767.633049995</v>
      </c>
      <c r="J29" s="9">
        <f t="shared" si="8"/>
        <v>45235914.754559994</v>
      </c>
      <c r="K29" s="9">
        <f t="shared" si="2"/>
        <v>21572851.788309999</v>
      </c>
      <c r="L29" s="9">
        <f t="shared" si="2"/>
        <v>-11622714.734760001</v>
      </c>
      <c r="M29" s="9">
        <f t="shared" si="2"/>
        <v>-9550093.438169986</v>
      </c>
      <c r="N29" s="9">
        <f t="shared" si="9"/>
        <v>400043.6153800115</v>
      </c>
      <c r="O29" s="14">
        <f t="shared" si="3"/>
        <v>34.621890177957695</v>
      </c>
      <c r="P29" s="14">
        <f t="shared" si="4"/>
        <v>73.679172932508294</v>
      </c>
      <c r="Q29" s="14">
        <f t="shared" si="5"/>
        <v>99.123402620063047</v>
      </c>
      <c r="R29" s="14">
        <f t="shared" si="6"/>
        <v>99.123402620063047</v>
      </c>
    </row>
    <row r="30" spans="2:18" x14ac:dyDescent="0.2">
      <c r="B30" s="3" t="s">
        <v>30</v>
      </c>
      <c r="C30" s="9">
        <v>39454044.412</v>
      </c>
      <c r="D30" s="9">
        <v>18751121.354569994</v>
      </c>
      <c r="E30" s="9">
        <v>23858693.894320004</v>
      </c>
      <c r="F30" s="9">
        <f t="shared" si="7"/>
        <v>82063859.660889998</v>
      </c>
      <c r="G30" s="9">
        <v>15926073.06532</v>
      </c>
      <c r="H30" s="9">
        <v>26405876.415299997</v>
      </c>
      <c r="I30" s="9">
        <v>39617527.27655001</v>
      </c>
      <c r="J30" s="9">
        <f t="shared" si="8"/>
        <v>81949476.757170007</v>
      </c>
      <c r="K30" s="9">
        <f t="shared" si="2"/>
        <v>23527971.34668</v>
      </c>
      <c r="L30" s="9">
        <f t="shared" si="2"/>
        <v>-7654755.0607300028</v>
      </c>
      <c r="M30" s="9">
        <f t="shared" si="2"/>
        <v>-15758833.382230006</v>
      </c>
      <c r="N30" s="9">
        <f t="shared" si="9"/>
        <v>114382.90371999145</v>
      </c>
      <c r="O30" s="14">
        <f t="shared" si="3"/>
        <v>40.36613559566041</v>
      </c>
      <c r="P30" s="14">
        <f t="shared" si="4"/>
        <v>72.728853054711607</v>
      </c>
      <c r="Q30" s="14">
        <f t="shared" si="5"/>
        <v>99.860617202026987</v>
      </c>
      <c r="R30" s="14">
        <f t="shared" si="6"/>
        <v>99.860617202026987</v>
      </c>
    </row>
    <row r="31" spans="2:18" x14ac:dyDescent="0.2">
      <c r="B31" s="3" t="s">
        <v>31</v>
      </c>
      <c r="C31" s="9">
        <v>3945891.3930000002</v>
      </c>
      <c r="D31" s="9">
        <v>231057.38100000005</v>
      </c>
      <c r="E31" s="9">
        <v>72787.308000000194</v>
      </c>
      <c r="F31" s="9">
        <f t="shared" si="7"/>
        <v>4249736.0820000004</v>
      </c>
      <c r="G31" s="9">
        <v>559721.12996999989</v>
      </c>
      <c r="H31" s="9">
        <v>1823693.01312</v>
      </c>
      <c r="I31" s="9">
        <v>1804282.0155000002</v>
      </c>
      <c r="J31" s="9">
        <f t="shared" si="8"/>
        <v>4187696.1585900001</v>
      </c>
      <c r="K31" s="9">
        <f t="shared" si="2"/>
        <v>3386170.26303</v>
      </c>
      <c r="L31" s="9">
        <f t="shared" si="2"/>
        <v>-1592635.63212</v>
      </c>
      <c r="M31" s="9">
        <f t="shared" si="2"/>
        <v>-1731494.7075</v>
      </c>
      <c r="N31" s="9">
        <f t="shared" si="9"/>
        <v>62039.923410000047</v>
      </c>
      <c r="O31" s="14">
        <f t="shared" si="3"/>
        <v>14.184909674983542</v>
      </c>
      <c r="P31" s="14">
        <f t="shared" si="4"/>
        <v>57.061129356574668</v>
      </c>
      <c r="Q31" s="14">
        <f t="shared" si="5"/>
        <v>98.540146441733782</v>
      </c>
      <c r="R31" s="14">
        <f t="shared" si="6"/>
        <v>98.540146441733782</v>
      </c>
    </row>
    <row r="32" spans="2:18" x14ac:dyDescent="0.2">
      <c r="B32" s="3" t="s">
        <v>32</v>
      </c>
      <c r="C32" s="9">
        <v>24218207.372000001</v>
      </c>
      <c r="D32" s="9">
        <v>2967.1279999986291</v>
      </c>
      <c r="E32" s="9">
        <v>48871.057999998331</v>
      </c>
      <c r="F32" s="9">
        <f t="shared" si="7"/>
        <v>24270045.557999998</v>
      </c>
      <c r="G32" s="9">
        <v>2374957.52189</v>
      </c>
      <c r="H32" s="9">
        <v>3872121.49712</v>
      </c>
      <c r="I32" s="9">
        <v>15792398.543650001</v>
      </c>
      <c r="J32" s="9">
        <f t="shared" si="8"/>
        <v>22039477.562660001</v>
      </c>
      <c r="K32" s="9">
        <f t="shared" si="2"/>
        <v>21843249.850110002</v>
      </c>
      <c r="L32" s="9">
        <f t="shared" si="2"/>
        <v>-3869154.3691200013</v>
      </c>
      <c r="M32" s="9">
        <f t="shared" si="2"/>
        <v>-15743527.485650003</v>
      </c>
      <c r="N32" s="9">
        <f t="shared" si="9"/>
        <v>2230567.9953399971</v>
      </c>
      <c r="O32" s="14">
        <f t="shared" si="3"/>
        <v>9.8064959367546702</v>
      </c>
      <c r="P32" s="14">
        <f t="shared" si="4"/>
        <v>25.791808811789867</v>
      </c>
      <c r="Q32" s="14">
        <f t="shared" si="5"/>
        <v>90.809378622675268</v>
      </c>
      <c r="R32" s="14">
        <f t="shared" si="6"/>
        <v>90.809378622675268</v>
      </c>
    </row>
    <row r="33" spans="1:18" x14ac:dyDescent="0.2">
      <c r="B33" s="3" t="s">
        <v>33</v>
      </c>
      <c r="C33" s="9">
        <v>608050</v>
      </c>
      <c r="D33" s="9">
        <v>70421.809000000008</v>
      </c>
      <c r="E33" s="9">
        <v>33615.292999999947</v>
      </c>
      <c r="F33" s="9">
        <f t="shared" si="7"/>
        <v>712087.10199999996</v>
      </c>
      <c r="G33" s="9">
        <v>233828.00872000001</v>
      </c>
      <c r="H33" s="9">
        <v>296489.38948999997</v>
      </c>
      <c r="I33" s="9">
        <v>134136.43068999995</v>
      </c>
      <c r="J33" s="9">
        <f t="shared" si="8"/>
        <v>664453.82889999996</v>
      </c>
      <c r="K33" s="9">
        <f t="shared" si="2"/>
        <v>374221.99127999996</v>
      </c>
      <c r="L33" s="9">
        <f t="shared" si="2"/>
        <v>-226067.58048999996</v>
      </c>
      <c r="M33" s="9">
        <f t="shared" si="2"/>
        <v>-100521.13769</v>
      </c>
      <c r="N33" s="9">
        <f t="shared" si="9"/>
        <v>47633.273099999991</v>
      </c>
      <c r="O33" s="14">
        <f t="shared" si="3"/>
        <v>38.455391615821071</v>
      </c>
      <c r="P33" s="14">
        <f t="shared" si="4"/>
        <v>78.163512643456059</v>
      </c>
      <c r="Q33" s="14">
        <f t="shared" si="5"/>
        <v>93.310751877654425</v>
      </c>
      <c r="R33" s="14">
        <f t="shared" si="6"/>
        <v>93.310751877654425</v>
      </c>
    </row>
    <row r="34" spans="1:18" x14ac:dyDescent="0.2">
      <c r="B34" s="3" t="s">
        <v>34</v>
      </c>
      <c r="C34" s="9">
        <v>1021110.173</v>
      </c>
      <c r="D34" s="9">
        <v>26990.898000000045</v>
      </c>
      <c r="E34" s="9">
        <v>15244.941000000108</v>
      </c>
      <c r="F34" s="9">
        <f t="shared" si="7"/>
        <v>1063346.0120000001</v>
      </c>
      <c r="G34" s="9">
        <v>319841.25237</v>
      </c>
      <c r="H34" s="9">
        <v>374201.52894999995</v>
      </c>
      <c r="I34" s="9">
        <v>365280.68013999995</v>
      </c>
      <c r="J34" s="9">
        <f t="shared" si="8"/>
        <v>1059323.4614599999</v>
      </c>
      <c r="K34" s="9">
        <f t="shared" si="2"/>
        <v>701268.92062999995</v>
      </c>
      <c r="L34" s="9">
        <f t="shared" si="2"/>
        <v>-347210.6309499999</v>
      </c>
      <c r="M34" s="9">
        <f t="shared" si="2"/>
        <v>-350035.73913999985</v>
      </c>
      <c r="N34" s="9">
        <f t="shared" si="9"/>
        <v>4022.5505400002003</v>
      </c>
      <c r="O34" s="14">
        <f t="shared" si="3"/>
        <v>31.322893535602841</v>
      </c>
      <c r="P34" s="14">
        <f t="shared" si="4"/>
        <v>66.219069946928812</v>
      </c>
      <c r="Q34" s="14">
        <f t="shared" si="5"/>
        <v>99.621708221537943</v>
      </c>
      <c r="R34" s="14">
        <f t="shared" si="6"/>
        <v>99.621708221537943</v>
      </c>
    </row>
    <row r="35" spans="1:18" x14ac:dyDescent="0.2">
      <c r="B35" s="3" t="s">
        <v>35</v>
      </c>
      <c r="C35" s="9">
        <v>5646116.2860000003</v>
      </c>
      <c r="D35" s="9">
        <v>1256294.7709999997</v>
      </c>
      <c r="E35" s="9">
        <v>822793.6810000008</v>
      </c>
      <c r="F35" s="9">
        <f t="shared" si="7"/>
        <v>7725204.7380000008</v>
      </c>
      <c r="G35" s="9">
        <v>1580732.3683</v>
      </c>
      <c r="H35" s="9">
        <v>2397304.0631799996</v>
      </c>
      <c r="I35" s="9">
        <v>3436217.7642400004</v>
      </c>
      <c r="J35" s="9">
        <f t="shared" si="8"/>
        <v>7414254.1957200002</v>
      </c>
      <c r="K35" s="9">
        <f t="shared" si="2"/>
        <v>4065383.9177000001</v>
      </c>
      <c r="L35" s="9">
        <f t="shared" si="2"/>
        <v>-1141009.2921799999</v>
      </c>
      <c r="M35" s="9">
        <f t="shared" si="2"/>
        <v>-2613424.0832399996</v>
      </c>
      <c r="N35" s="9">
        <f t="shared" si="9"/>
        <v>310950.54228000063</v>
      </c>
      <c r="O35" s="14">
        <f t="shared" si="3"/>
        <v>27.99680857122183</v>
      </c>
      <c r="P35" s="14">
        <f t="shared" si="4"/>
        <v>57.632563442389028</v>
      </c>
      <c r="Q35" s="14">
        <f t="shared" si="5"/>
        <v>95.974856941325498</v>
      </c>
      <c r="R35" s="14">
        <f t="shared" si="6"/>
        <v>95.974856941325498</v>
      </c>
    </row>
    <row r="36" spans="1:18" x14ac:dyDescent="0.2">
      <c r="B36" s="17" t="s">
        <v>36</v>
      </c>
      <c r="C36" s="9">
        <v>1065406.6810000001</v>
      </c>
      <c r="D36" s="9">
        <v>2260.5949999999721</v>
      </c>
      <c r="E36" s="9">
        <v>17828.134000000078</v>
      </c>
      <c r="F36" s="9">
        <f t="shared" si="7"/>
        <v>1085495.4100000001</v>
      </c>
      <c r="G36" s="9">
        <v>237873.92126</v>
      </c>
      <c r="H36" s="9">
        <v>323794.87234999996</v>
      </c>
      <c r="I36" s="9">
        <v>441330.54005000007</v>
      </c>
      <c r="J36" s="9">
        <f t="shared" si="8"/>
        <v>1002999.33366</v>
      </c>
      <c r="K36" s="9">
        <f t="shared" si="2"/>
        <v>827532.75974000013</v>
      </c>
      <c r="L36" s="9">
        <f t="shared" si="2"/>
        <v>-321534.27734999999</v>
      </c>
      <c r="M36" s="9">
        <f t="shared" si="2"/>
        <v>-423502.40604999999</v>
      </c>
      <c r="N36" s="9">
        <f t="shared" si="9"/>
        <v>82496.076340000145</v>
      </c>
      <c r="O36" s="14">
        <f t="shared" si="3"/>
        <v>22.327053650229548</v>
      </c>
      <c r="P36" s="14">
        <f t="shared" si="4"/>
        <v>52.607100192700848</v>
      </c>
      <c r="Q36" s="14">
        <f t="shared" si="5"/>
        <v>92.400145078457768</v>
      </c>
      <c r="R36" s="14">
        <f t="shared" si="6"/>
        <v>92.400145078457768</v>
      </c>
    </row>
    <row r="37" spans="1:18" x14ac:dyDescent="0.2">
      <c r="B37" s="3" t="s">
        <v>37</v>
      </c>
      <c r="C37" s="9">
        <v>297731.28700000001</v>
      </c>
      <c r="D37" s="9">
        <v>9890.3439999999828</v>
      </c>
      <c r="E37" s="9">
        <v>97.542000000015832</v>
      </c>
      <c r="F37" s="9">
        <f t="shared" si="7"/>
        <v>307719.17300000001</v>
      </c>
      <c r="G37" s="9">
        <v>86746.58124</v>
      </c>
      <c r="H37" s="9">
        <v>93747.480190000002</v>
      </c>
      <c r="I37" s="9">
        <v>108454.73358</v>
      </c>
      <c r="J37" s="9">
        <f t="shared" si="8"/>
        <v>288948.79501</v>
      </c>
      <c r="K37" s="9">
        <f t="shared" si="2"/>
        <v>210984.70576000001</v>
      </c>
      <c r="L37" s="9">
        <f t="shared" si="2"/>
        <v>-83857.136190000019</v>
      </c>
      <c r="M37" s="9">
        <f t="shared" si="2"/>
        <v>-108357.19157999998</v>
      </c>
      <c r="N37" s="9">
        <f t="shared" si="9"/>
        <v>18770.377990000008</v>
      </c>
      <c r="O37" s="14">
        <f t="shared" si="3"/>
        <v>29.135863453947312</v>
      </c>
      <c r="P37" s="14">
        <f t="shared" si="4"/>
        <v>58.674047349420633</v>
      </c>
      <c r="Q37" s="14">
        <f t="shared" si="5"/>
        <v>93.900159744027391</v>
      </c>
      <c r="R37" s="14">
        <f t="shared" si="6"/>
        <v>93.900159744027391</v>
      </c>
    </row>
    <row r="38" spans="1:18" x14ac:dyDescent="0.2">
      <c r="B38" s="3" t="s">
        <v>38</v>
      </c>
      <c r="C38" s="9">
        <v>10789779.100000001</v>
      </c>
      <c r="D38" s="9">
        <v>554029.72657999769</v>
      </c>
      <c r="E38" s="9">
        <v>591655.72221999988</v>
      </c>
      <c r="F38" s="9">
        <f t="shared" si="7"/>
        <v>11935464.548799999</v>
      </c>
      <c r="G38" s="9">
        <v>890499.62472999981</v>
      </c>
      <c r="H38" s="9">
        <v>2861788.7426500004</v>
      </c>
      <c r="I38" s="9">
        <v>5951912.8423799984</v>
      </c>
      <c r="J38" s="9">
        <f t="shared" si="8"/>
        <v>9704201.2097599991</v>
      </c>
      <c r="K38" s="9">
        <f t="shared" si="2"/>
        <v>9899279.4752700012</v>
      </c>
      <c r="L38" s="9">
        <f t="shared" si="2"/>
        <v>-2307759.0160700027</v>
      </c>
      <c r="M38" s="9">
        <f t="shared" si="2"/>
        <v>-5360257.1201599985</v>
      </c>
      <c r="N38" s="9">
        <f t="shared" si="9"/>
        <v>2231263.33904</v>
      </c>
      <c r="O38" s="14">
        <f t="shared" si="3"/>
        <v>8.2531775347467455</v>
      </c>
      <c r="P38" s="14">
        <f t="shared" si="4"/>
        <v>33.077852639652278</v>
      </c>
      <c r="Q38" s="14">
        <f t="shared" si="5"/>
        <v>81.305601219649787</v>
      </c>
      <c r="R38" s="14">
        <f t="shared" si="6"/>
        <v>81.305601219649787</v>
      </c>
    </row>
    <row r="39" spans="1:18" x14ac:dyDescent="0.2">
      <c r="B39" s="3" t="s">
        <v>39</v>
      </c>
      <c r="C39" s="9">
        <v>799</v>
      </c>
      <c r="D39" s="9">
        <v>0</v>
      </c>
      <c r="E39" s="9">
        <v>0</v>
      </c>
      <c r="F39" s="9">
        <f t="shared" si="7"/>
        <v>799</v>
      </c>
      <c r="G39" s="9">
        <v>198.59484</v>
      </c>
      <c r="H39" s="9">
        <v>300.31458999999995</v>
      </c>
      <c r="I39" s="9">
        <v>264.83270999999996</v>
      </c>
      <c r="J39" s="9">
        <f t="shared" si="8"/>
        <v>763.74213999999984</v>
      </c>
      <c r="K39" s="9">
        <f t="shared" si="2"/>
        <v>600.40516000000002</v>
      </c>
      <c r="L39" s="9">
        <f t="shared" si="2"/>
        <v>-300.31458999999995</v>
      </c>
      <c r="M39" s="9">
        <f t="shared" si="2"/>
        <v>-264.83270999999996</v>
      </c>
      <c r="N39" s="9">
        <f t="shared" si="9"/>
        <v>35.257860000000107</v>
      </c>
      <c r="O39" s="14">
        <f t="shared" si="3"/>
        <v>24.855424280350437</v>
      </c>
      <c r="P39" s="14">
        <f t="shared" si="4"/>
        <v>62.441730913642047</v>
      </c>
      <c r="Q39" s="14">
        <f t="shared" si="5"/>
        <v>95.587251564455542</v>
      </c>
      <c r="R39" s="14">
        <f t="shared" si="6"/>
        <v>95.587251564455542</v>
      </c>
    </row>
    <row r="40" spans="1:18" x14ac:dyDescent="0.2">
      <c r="B40" s="3" t="s">
        <v>40</v>
      </c>
      <c r="C40" s="9">
        <v>6697831.585</v>
      </c>
      <c r="D40" s="9">
        <v>142476.69799999986</v>
      </c>
      <c r="E40" s="9">
        <v>76402</v>
      </c>
      <c r="F40" s="9">
        <f t="shared" si="7"/>
        <v>6916710.2829999998</v>
      </c>
      <c r="G40" s="9">
        <v>1438953.2088200001</v>
      </c>
      <c r="H40" s="9">
        <v>1403895.1708099998</v>
      </c>
      <c r="I40" s="9">
        <v>4068023.7507600007</v>
      </c>
      <c r="J40" s="9">
        <f t="shared" si="8"/>
        <v>6910872.1303900005</v>
      </c>
      <c r="K40" s="9">
        <f t="shared" si="2"/>
        <v>5258878.3761799997</v>
      </c>
      <c r="L40" s="9">
        <f t="shared" si="2"/>
        <v>-1261418.4728099999</v>
      </c>
      <c r="M40" s="9">
        <f t="shared" si="2"/>
        <v>-3991621.7507600007</v>
      </c>
      <c r="N40" s="9">
        <f t="shared" si="9"/>
        <v>5838.1526099988259</v>
      </c>
      <c r="O40" s="14">
        <f t="shared" si="3"/>
        <v>21.483866689669835</v>
      </c>
      <c r="P40" s="14">
        <f t="shared" si="4"/>
        <v>41.560237667872954</v>
      </c>
      <c r="Q40" s="14">
        <f t="shared" si="5"/>
        <v>99.915593506578588</v>
      </c>
      <c r="R40" s="14">
        <f t="shared" si="6"/>
        <v>99.915593506578588</v>
      </c>
    </row>
    <row r="41" spans="1:18" x14ac:dyDescent="0.2">
      <c r="B41" s="3" t="s">
        <v>41</v>
      </c>
      <c r="C41" s="9">
        <v>350098.41800000001</v>
      </c>
      <c r="D41" s="9">
        <v>22091.587</v>
      </c>
      <c r="E41" s="9">
        <v>3272.5359999999637</v>
      </c>
      <c r="F41" s="9">
        <f t="shared" si="7"/>
        <v>375462.54099999997</v>
      </c>
      <c r="G41" s="9">
        <v>65788.067370000004</v>
      </c>
      <c r="H41" s="9">
        <v>94087.283229999972</v>
      </c>
      <c r="I41" s="9">
        <v>210247.23084000006</v>
      </c>
      <c r="J41" s="9">
        <f t="shared" si="8"/>
        <v>370122.58144000004</v>
      </c>
      <c r="K41" s="9">
        <f t="shared" si="2"/>
        <v>284310.35063</v>
      </c>
      <c r="L41" s="9">
        <f t="shared" si="2"/>
        <v>-71995.696229999972</v>
      </c>
      <c r="M41" s="9">
        <f t="shared" si="2"/>
        <v>-206974.6948400001</v>
      </c>
      <c r="N41" s="9">
        <f t="shared" si="9"/>
        <v>5339.9595599999302</v>
      </c>
      <c r="O41" s="14">
        <f t="shared" si="3"/>
        <v>18.791306669086406</v>
      </c>
      <c r="P41" s="14">
        <f t="shared" si="4"/>
        <v>42.9553046702584</v>
      </c>
      <c r="Q41" s="14">
        <f t="shared" si="5"/>
        <v>98.577765029294923</v>
      </c>
      <c r="R41" s="14">
        <f t="shared" si="6"/>
        <v>98.577765029294923</v>
      </c>
    </row>
    <row r="42" spans="1:18" x14ac:dyDescent="0.2">
      <c r="B42" s="3" t="s">
        <v>42</v>
      </c>
      <c r="C42" s="9">
        <v>2531766.858</v>
      </c>
      <c r="D42" s="9">
        <v>55483.713999999687</v>
      </c>
      <c r="E42" s="9">
        <v>27551.740000000224</v>
      </c>
      <c r="F42" s="9">
        <f t="shared" si="7"/>
        <v>2614802.3119999999</v>
      </c>
      <c r="G42" s="9">
        <v>710200.66058000003</v>
      </c>
      <c r="H42" s="9">
        <v>769419.70246999979</v>
      </c>
      <c r="I42" s="9">
        <v>898680.70488000009</v>
      </c>
      <c r="J42" s="9">
        <f t="shared" si="8"/>
        <v>2378301.0679299999</v>
      </c>
      <c r="K42" s="9">
        <f t="shared" si="2"/>
        <v>1821566.1974200001</v>
      </c>
      <c r="L42" s="9">
        <f t="shared" si="2"/>
        <v>-713935.9884700001</v>
      </c>
      <c r="M42" s="9">
        <f t="shared" si="2"/>
        <v>-871128.96487999987</v>
      </c>
      <c r="N42" s="9">
        <f t="shared" si="9"/>
        <v>236501.24407000002</v>
      </c>
      <c r="O42" s="14">
        <f t="shared" si="3"/>
        <v>28.051582172184357</v>
      </c>
      <c r="P42" s="14">
        <f t="shared" si="4"/>
        <v>57.188908529498242</v>
      </c>
      <c r="Q42" s="14">
        <f t="shared" si="5"/>
        <v>90.955291610970548</v>
      </c>
      <c r="R42" s="14">
        <f t="shared" si="6"/>
        <v>90.955291610970548</v>
      </c>
    </row>
    <row r="43" spans="1:18" x14ac:dyDescent="0.2">
      <c r="B43" s="3" t="s">
        <v>43</v>
      </c>
      <c r="C43" s="9">
        <v>261091.663</v>
      </c>
      <c r="D43" s="9">
        <v>2691647.9210000001</v>
      </c>
      <c r="E43" s="9">
        <v>3908494.3039999991</v>
      </c>
      <c r="F43" s="9">
        <f t="shared" si="7"/>
        <v>6861233.8879999993</v>
      </c>
      <c r="G43" s="9">
        <v>253639.02056999999</v>
      </c>
      <c r="H43" s="9">
        <v>2405619.2461099997</v>
      </c>
      <c r="I43" s="9">
        <v>4201975.3201400004</v>
      </c>
      <c r="J43" s="9">
        <f t="shared" si="8"/>
        <v>6861233.5868200008</v>
      </c>
      <c r="K43" s="9">
        <f t="shared" si="2"/>
        <v>7452.6424300000072</v>
      </c>
      <c r="L43" s="9">
        <f t="shared" si="2"/>
        <v>286028.67489000037</v>
      </c>
      <c r="M43" s="9">
        <f t="shared" si="2"/>
        <v>-293481.01614000136</v>
      </c>
      <c r="N43" s="9">
        <f t="shared" si="9"/>
        <v>0.30117999901995063</v>
      </c>
      <c r="O43" s="14">
        <f t="shared" si="3"/>
        <v>97.14558391318684</v>
      </c>
      <c r="P43" s="14">
        <f t="shared" si="4"/>
        <v>90.060711113493156</v>
      </c>
      <c r="Q43" s="14">
        <f t="shared" si="5"/>
        <v>99.999995610410551</v>
      </c>
      <c r="R43" s="14">
        <f t="shared" si="6"/>
        <v>99.999995610410551</v>
      </c>
    </row>
    <row r="44" spans="1:18" x14ac:dyDescent="0.2">
      <c r="B44" s="3" t="s">
        <v>44</v>
      </c>
      <c r="C44" s="9">
        <v>554647.65899999999</v>
      </c>
      <c r="D44" s="9">
        <v>102.34499999997206</v>
      </c>
      <c r="E44" s="9">
        <v>2247.8250000000698</v>
      </c>
      <c r="F44" s="9">
        <f t="shared" si="7"/>
        <v>556997.82900000003</v>
      </c>
      <c r="G44" s="9">
        <v>98285.48741999999</v>
      </c>
      <c r="H44" s="9">
        <v>143269.57835000003</v>
      </c>
      <c r="I44" s="9">
        <v>315442.76322000008</v>
      </c>
      <c r="J44" s="9">
        <f t="shared" si="8"/>
        <v>556997.82899000007</v>
      </c>
      <c r="K44" s="9">
        <f t="shared" si="2"/>
        <v>456362.17157999997</v>
      </c>
      <c r="L44" s="9">
        <f t="shared" si="2"/>
        <v>-143167.23335000005</v>
      </c>
      <c r="M44" s="9">
        <f t="shared" si="2"/>
        <v>-313194.93822000001</v>
      </c>
      <c r="N44" s="9">
        <f t="shared" si="9"/>
        <v>9.9999015219509602E-6</v>
      </c>
      <c r="O44" s="14">
        <f t="shared" si="3"/>
        <v>17.720346570506305</v>
      </c>
      <c r="P44" s="14">
        <f t="shared" si="4"/>
        <v>43.543048946061838</v>
      </c>
      <c r="Q44" s="14">
        <f t="shared" si="5"/>
        <v>99.999999998204672</v>
      </c>
      <c r="R44" s="14">
        <f t="shared" si="6"/>
        <v>99.999999998204672</v>
      </c>
    </row>
    <row r="45" spans="1:18" x14ac:dyDescent="0.2">
      <c r="B45" s="3" t="s">
        <v>45</v>
      </c>
      <c r="C45" s="9">
        <v>135823.06099999999</v>
      </c>
      <c r="D45" s="9">
        <v>341.20100000000093</v>
      </c>
      <c r="E45" s="9">
        <v>0</v>
      </c>
      <c r="F45" s="9">
        <f t="shared" si="7"/>
        <v>136164.26199999999</v>
      </c>
      <c r="G45" s="9">
        <v>47148.087879999999</v>
      </c>
      <c r="H45" s="9">
        <v>35784.91534</v>
      </c>
      <c r="I45" s="9">
        <v>53072.744040000005</v>
      </c>
      <c r="J45" s="9">
        <f t="shared" si="8"/>
        <v>136005.74726</v>
      </c>
      <c r="K45" s="9">
        <f t="shared" si="2"/>
        <v>88674.973119999981</v>
      </c>
      <c r="L45" s="9">
        <f t="shared" si="2"/>
        <v>-35443.714339999999</v>
      </c>
      <c r="M45" s="9">
        <f t="shared" si="2"/>
        <v>-53072.744040000005</v>
      </c>
      <c r="N45" s="9">
        <f t="shared" si="9"/>
        <v>158.51473999997688</v>
      </c>
      <c r="O45" s="14">
        <f t="shared" si="3"/>
        <v>34.712873891128112</v>
      </c>
      <c r="P45" s="14">
        <f t="shared" si="4"/>
        <v>60.906585914591894</v>
      </c>
      <c r="Q45" s="14">
        <f t="shared" si="5"/>
        <v>99.883585650396299</v>
      </c>
      <c r="R45" s="14">
        <f t="shared" si="6"/>
        <v>99.883585650396299</v>
      </c>
    </row>
    <row r="46" spans="1:18" x14ac:dyDescent="0.2">
      <c r="B46" s="3" t="s">
        <v>46</v>
      </c>
      <c r="C46" s="9">
        <v>4946081.7019999996</v>
      </c>
      <c r="D46" s="9">
        <v>30202.101999999955</v>
      </c>
      <c r="E46" s="9">
        <v>773617.10200000089</v>
      </c>
      <c r="F46" s="9">
        <f t="shared" si="7"/>
        <v>5749900.9060000004</v>
      </c>
      <c r="G46" s="9">
        <v>1240391.2329599999</v>
      </c>
      <c r="H46" s="9">
        <v>1543089.1985699998</v>
      </c>
      <c r="I46" s="9">
        <v>2935142.9696999993</v>
      </c>
      <c r="J46" s="9">
        <f t="shared" si="8"/>
        <v>5718623.401229999</v>
      </c>
      <c r="K46" s="9">
        <f t="shared" si="2"/>
        <v>3705690.4690399999</v>
      </c>
      <c r="L46" s="9">
        <f t="shared" si="2"/>
        <v>-1512887.0965699998</v>
      </c>
      <c r="M46" s="9">
        <f t="shared" si="2"/>
        <v>-2161525.8676999984</v>
      </c>
      <c r="N46" s="9">
        <f t="shared" si="9"/>
        <v>31277.504770001397</v>
      </c>
      <c r="O46" s="14">
        <f t="shared" si="3"/>
        <v>25.078260079254953</v>
      </c>
      <c r="P46" s="14">
        <f t="shared" si="4"/>
        <v>55.934921342159051</v>
      </c>
      <c r="Q46" s="14">
        <f t="shared" si="5"/>
        <v>99.456034020736539</v>
      </c>
      <c r="R46" s="14">
        <f t="shared" si="6"/>
        <v>99.456034020736539</v>
      </c>
    </row>
    <row r="47" spans="1:18" x14ac:dyDescent="0.2">
      <c r="C47" s="9"/>
      <c r="D47" s="9"/>
      <c r="E47" s="9"/>
      <c r="F47" s="9"/>
      <c r="G47" s="9"/>
      <c r="H47" s="9"/>
      <c r="I47" s="9"/>
      <c r="J47" s="9"/>
      <c r="K47" s="9"/>
      <c r="L47" s="9"/>
      <c r="M47" s="9"/>
      <c r="N47" s="9"/>
      <c r="O47" s="14"/>
      <c r="P47" s="14"/>
      <c r="Q47" s="14"/>
      <c r="R47" s="14"/>
    </row>
    <row r="48" spans="1:18" ht="15" x14ac:dyDescent="0.35">
      <c r="A48" s="3" t="s">
        <v>47</v>
      </c>
      <c r="C48" s="15">
        <f t="shared" ref="C48:N48" si="10">SUM(C50:C52)</f>
        <v>123638008.314</v>
      </c>
      <c r="D48" s="15">
        <f t="shared" si="10"/>
        <v>30257499.941640012</v>
      </c>
      <c r="E48" s="15">
        <f>SUM(E50:E52)</f>
        <v>42954460.796560004</v>
      </c>
      <c r="F48" s="15">
        <f t="shared" si="10"/>
        <v>196849969.05220002</v>
      </c>
      <c r="G48" s="15">
        <f t="shared" si="10"/>
        <v>44237709.122210003</v>
      </c>
      <c r="H48" s="15">
        <f t="shared" si="10"/>
        <v>68612645.29429999</v>
      </c>
      <c r="I48" s="15">
        <f>SUM(I50:I52)</f>
        <v>83832223.842700019</v>
      </c>
      <c r="J48" s="15">
        <f t="shared" si="10"/>
        <v>196682578.25921005</v>
      </c>
      <c r="K48" s="15">
        <f t="shared" si="10"/>
        <v>79400299.19179</v>
      </c>
      <c r="L48" s="15">
        <f t="shared" si="10"/>
        <v>-38355145.352659971</v>
      </c>
      <c r="M48" s="15">
        <f>SUM(M50:M52)</f>
        <v>-40877763.046140023</v>
      </c>
      <c r="N48" s="15">
        <f t="shared" si="10"/>
        <v>167390.79298999812</v>
      </c>
      <c r="O48" s="14">
        <f>+G48/C48*100</f>
        <v>35.780024060126181</v>
      </c>
      <c r="P48" s="14">
        <f t="shared" si="4"/>
        <v>73.329206092910255</v>
      </c>
      <c r="Q48" s="14">
        <f>((G48+H48+I48)/(C48+D48+E48))*100</f>
        <v>99.914965293722929</v>
      </c>
      <c r="R48" s="14">
        <f>+J48/F48*100</f>
        <v>99.914965293722972</v>
      </c>
    </row>
    <row r="49" spans="1:18" x14ac:dyDescent="0.2">
      <c r="C49" s="9"/>
      <c r="D49" s="9"/>
      <c r="E49" s="9"/>
      <c r="F49" s="9"/>
      <c r="G49" s="9"/>
      <c r="H49" s="9"/>
      <c r="I49" s="9"/>
      <c r="J49" s="9"/>
      <c r="K49" s="9"/>
      <c r="L49" s="9"/>
      <c r="M49" s="9"/>
      <c r="N49" s="9"/>
      <c r="O49" s="14"/>
      <c r="P49" s="14"/>
      <c r="Q49" s="14"/>
      <c r="R49" s="14"/>
    </row>
    <row r="50" spans="1:18" x14ac:dyDescent="0.2">
      <c r="B50" s="3" t="s">
        <v>48</v>
      </c>
      <c r="C50" s="9">
        <v>8763964.5209999997</v>
      </c>
      <c r="D50" s="9">
        <v>5702659.8269999996</v>
      </c>
      <c r="E50" s="9">
        <v>33028709.975000001</v>
      </c>
      <c r="F50" s="9">
        <f>SUM(C50:E50)</f>
        <v>47495334.322999999</v>
      </c>
      <c r="G50" s="9">
        <v>922149.52599999995</v>
      </c>
      <c r="H50" s="9">
        <v>9210159.8729999997</v>
      </c>
      <c r="I50" s="9">
        <v>37198146.377000004</v>
      </c>
      <c r="J50" s="9">
        <f>SUM(G50:I50)</f>
        <v>47330455.776000008</v>
      </c>
      <c r="K50" s="9">
        <f>+C50-G50</f>
        <v>7841814.9950000001</v>
      </c>
      <c r="L50" s="9">
        <f>+D50-H50</f>
        <v>-3507500.0460000001</v>
      </c>
      <c r="M50" s="9">
        <f>+E50-I50</f>
        <v>-4169436.4020000026</v>
      </c>
      <c r="N50" s="9">
        <f>SUM(K50:M50)</f>
        <v>164878.54699999746</v>
      </c>
      <c r="O50" s="14">
        <f>+G50/C50*100</f>
        <v>10.522059095405597</v>
      </c>
      <c r="P50" s="14">
        <f t="shared" si="4"/>
        <v>70.039209944652953</v>
      </c>
      <c r="Q50" s="14">
        <f>((G50+H50+I50)/(C50+D50+E50))*100</f>
        <v>99.652853171053167</v>
      </c>
      <c r="R50" s="14">
        <f>+J50/F50*100</f>
        <v>99.652853171053167</v>
      </c>
    </row>
    <row r="51" spans="1:18" ht="14.25" x14ac:dyDescent="0.2">
      <c r="B51" s="3" t="s">
        <v>49</v>
      </c>
      <c r="C51" s="9"/>
      <c r="D51" s="9"/>
      <c r="E51" s="9"/>
      <c r="F51" s="9"/>
      <c r="G51" s="9"/>
      <c r="H51" s="9"/>
      <c r="I51" s="9"/>
      <c r="J51" s="9"/>
      <c r="K51" s="9"/>
      <c r="L51" s="9"/>
      <c r="M51" s="9"/>
      <c r="N51" s="9"/>
      <c r="O51" s="14"/>
      <c r="P51" s="14"/>
      <c r="Q51" s="14"/>
      <c r="R51" s="14"/>
    </row>
    <row r="52" spans="1:18" ht="14.25" x14ac:dyDescent="0.2">
      <c r="B52" s="3" t="s">
        <v>50</v>
      </c>
      <c r="C52" s="9">
        <v>114874043.793</v>
      </c>
      <c r="D52" s="9">
        <v>24554840.114640012</v>
      </c>
      <c r="E52" s="9">
        <v>9925750.8215599991</v>
      </c>
      <c r="F52" s="9">
        <f>SUM(C52:E52)</f>
        <v>149354634.72920001</v>
      </c>
      <c r="G52" s="9">
        <v>43315559.596210003</v>
      </c>
      <c r="H52" s="9">
        <v>59402485.421299987</v>
      </c>
      <c r="I52" s="9">
        <v>46634077.465700015</v>
      </c>
      <c r="J52" s="9">
        <f>SUM(G52:I52)</f>
        <v>149352122.48321003</v>
      </c>
      <c r="K52" s="9">
        <f t="shared" ref="K52:M53" si="11">+C52-G52</f>
        <v>71558484.196789995</v>
      </c>
      <c r="L52" s="9">
        <f t="shared" si="11"/>
        <v>-34847645.306659974</v>
      </c>
      <c r="M52" s="9">
        <f t="shared" si="11"/>
        <v>-36708326.64414002</v>
      </c>
      <c r="N52" s="9">
        <f>SUM(K52:M52)</f>
        <v>2512.2459900006652</v>
      </c>
      <c r="O52" s="14">
        <f t="shared" ref="O52:O53" si="12">+G52/C52*100</f>
        <v>37.707003397794111</v>
      </c>
      <c r="P52" s="14">
        <f t="shared" si="4"/>
        <v>73.670563902349045</v>
      </c>
      <c r="Q52" s="14">
        <f>((G52+H52+I52)/(C52+D52+E52))*100</f>
        <v>99.998317932353061</v>
      </c>
      <c r="R52" s="14">
        <f>+J52/F52*100</f>
        <v>99.998317932353061</v>
      </c>
    </row>
    <row r="53" spans="1:18" ht="25.5" x14ac:dyDescent="0.2">
      <c r="B53" s="18" t="s">
        <v>51</v>
      </c>
      <c r="C53" s="9">
        <v>547837</v>
      </c>
      <c r="D53" s="9">
        <v>0</v>
      </c>
      <c r="E53" s="9">
        <v>41926.770559999975</v>
      </c>
      <c r="F53" s="9">
        <f>SUM(C53:E53)</f>
        <v>589763.77055999998</v>
      </c>
      <c r="G53" s="9">
        <v>7174.2462100000002</v>
      </c>
      <c r="H53" s="9">
        <v>223780.17657999997</v>
      </c>
      <c r="I53" s="9">
        <v>358808.87351000006</v>
      </c>
      <c r="J53" s="9">
        <f>SUM(G53:I53)</f>
        <v>589763.29630000005</v>
      </c>
      <c r="K53" s="9">
        <f t="shared" si="11"/>
        <v>540662.75378999999</v>
      </c>
      <c r="L53" s="9">
        <f t="shared" si="11"/>
        <v>-223780.17657999997</v>
      </c>
      <c r="M53" s="9">
        <f t="shared" si="11"/>
        <v>-316882.10295000009</v>
      </c>
      <c r="N53" s="9">
        <f>SUM(K53:M53)</f>
        <v>0.47425999992992729</v>
      </c>
      <c r="O53" s="14">
        <f t="shared" si="12"/>
        <v>1.30955853839737</v>
      </c>
      <c r="P53" s="14">
        <f t="shared" si="4"/>
        <v>42.157507212911867</v>
      </c>
      <c r="Q53" s="14">
        <f>((G53+H53+I53)/(C53+D53+E53))*100</f>
        <v>99.999919584751794</v>
      </c>
      <c r="R53" s="14">
        <f>+J53/F53*100</f>
        <v>99.999919584751794</v>
      </c>
    </row>
    <row r="54" spans="1:18" x14ac:dyDescent="0.2">
      <c r="C54" s="9"/>
      <c r="D54" s="9"/>
      <c r="E54" s="9"/>
      <c r="F54" s="9"/>
      <c r="G54" s="9"/>
      <c r="H54" s="9"/>
      <c r="I54" s="9"/>
      <c r="J54" s="9"/>
      <c r="K54" s="9"/>
      <c r="L54" s="9"/>
      <c r="M54" s="9"/>
      <c r="N54" s="9"/>
    </row>
    <row r="55" spans="1:18" x14ac:dyDescent="0.2">
      <c r="C55" s="9"/>
      <c r="D55" s="9"/>
      <c r="E55" s="9"/>
      <c r="F55" s="9"/>
      <c r="G55" s="9"/>
      <c r="H55" s="9"/>
      <c r="I55" s="9"/>
      <c r="J55" s="9"/>
      <c r="K55" s="9"/>
      <c r="L55" s="9"/>
      <c r="M55" s="9"/>
      <c r="N55" s="9"/>
    </row>
    <row r="56" spans="1:18" x14ac:dyDescent="0.2">
      <c r="A56" s="19"/>
      <c r="B56" s="19"/>
      <c r="C56" s="20"/>
      <c r="D56" s="20"/>
      <c r="E56" s="20"/>
      <c r="F56" s="20"/>
      <c r="G56" s="20"/>
      <c r="H56" s="20"/>
      <c r="I56" s="20"/>
      <c r="J56" s="20"/>
      <c r="K56" s="20"/>
      <c r="L56" s="20"/>
      <c r="M56" s="20"/>
      <c r="N56" s="20"/>
      <c r="O56" s="21"/>
      <c r="P56" s="21"/>
      <c r="Q56" s="21"/>
      <c r="R56" s="21"/>
    </row>
    <row r="57" spans="1:18" x14ac:dyDescent="0.2">
      <c r="A57" s="22"/>
      <c r="B57" s="22"/>
      <c r="C57" s="23"/>
      <c r="D57" s="23"/>
      <c r="E57" s="23"/>
      <c r="F57" s="23"/>
      <c r="G57" s="23"/>
      <c r="H57" s="23"/>
      <c r="I57" s="23"/>
      <c r="J57" s="23"/>
      <c r="K57" s="23"/>
      <c r="L57" s="23"/>
      <c r="M57" s="23"/>
      <c r="N57" s="23"/>
      <c r="O57" s="24"/>
      <c r="P57" s="24"/>
      <c r="Q57" s="24"/>
      <c r="R57" s="24"/>
    </row>
    <row r="58" spans="1:18" x14ac:dyDescent="0.2">
      <c r="A58" s="22" t="s">
        <v>52</v>
      </c>
      <c r="B58" s="29" t="s">
        <v>71</v>
      </c>
      <c r="C58" s="29"/>
      <c r="D58" s="29"/>
      <c r="E58" s="29"/>
      <c r="F58" s="29"/>
      <c r="G58" s="23"/>
      <c r="H58" s="23"/>
      <c r="I58" s="23"/>
      <c r="J58" s="23"/>
      <c r="K58" s="23"/>
      <c r="L58" s="23"/>
      <c r="M58" s="23"/>
      <c r="N58" s="23"/>
      <c r="O58" s="24"/>
      <c r="P58" s="24"/>
      <c r="Q58" s="24"/>
      <c r="R58" s="24"/>
    </row>
    <row r="59" spans="1:18" x14ac:dyDescent="0.2">
      <c r="A59" s="22" t="s">
        <v>53</v>
      </c>
      <c r="B59" s="27" t="s">
        <v>54</v>
      </c>
      <c r="C59" s="27"/>
      <c r="D59" s="27"/>
      <c r="E59" s="27"/>
      <c r="F59" s="27"/>
      <c r="G59" s="23"/>
      <c r="H59" s="23"/>
      <c r="I59" s="23"/>
      <c r="J59" s="23"/>
      <c r="K59" s="23"/>
      <c r="L59" s="23"/>
      <c r="M59" s="23"/>
      <c r="N59" s="23"/>
      <c r="O59" s="24"/>
      <c r="P59" s="24"/>
      <c r="Q59" s="24"/>
      <c r="R59" s="24"/>
    </row>
    <row r="60" spans="1:18" x14ac:dyDescent="0.2">
      <c r="A60" s="22" t="s">
        <v>55</v>
      </c>
      <c r="B60" s="22" t="s">
        <v>56</v>
      </c>
      <c r="C60" s="23"/>
      <c r="D60" s="23"/>
      <c r="E60" s="23"/>
      <c r="F60" s="23"/>
      <c r="G60" s="23"/>
      <c r="H60" s="23"/>
      <c r="I60" s="23"/>
      <c r="J60" s="23"/>
      <c r="K60" s="23"/>
      <c r="L60" s="23"/>
      <c r="M60" s="23"/>
      <c r="N60" s="23"/>
      <c r="O60" s="24"/>
      <c r="P60" s="24"/>
      <c r="Q60" s="24"/>
      <c r="R60" s="24"/>
    </row>
    <row r="61" spans="1:18" x14ac:dyDescent="0.2">
      <c r="A61" s="22" t="s">
        <v>57</v>
      </c>
      <c r="B61" s="22" t="s">
        <v>58</v>
      </c>
      <c r="C61" s="23"/>
      <c r="D61" s="23"/>
      <c r="E61" s="23"/>
      <c r="F61" s="23"/>
      <c r="G61" s="23"/>
      <c r="H61" s="23"/>
      <c r="I61" s="23"/>
      <c r="J61" s="23"/>
      <c r="K61" s="23"/>
      <c r="L61" s="23"/>
      <c r="M61" s="23"/>
      <c r="N61" s="23"/>
      <c r="O61" s="24"/>
      <c r="P61" s="24"/>
      <c r="Q61" s="24"/>
      <c r="R61" s="24"/>
    </row>
    <row r="62" spans="1:18" x14ac:dyDescent="0.2">
      <c r="A62" s="25" t="s">
        <v>59</v>
      </c>
      <c r="B62" s="3" t="s">
        <v>60</v>
      </c>
      <c r="C62" s="23"/>
      <c r="D62" s="23"/>
      <c r="E62" s="23"/>
      <c r="F62" s="23"/>
      <c r="G62" s="23"/>
      <c r="H62" s="23"/>
      <c r="I62" s="23"/>
      <c r="J62" s="23"/>
      <c r="K62" s="23"/>
      <c r="L62" s="23"/>
      <c r="M62" s="23"/>
      <c r="N62" s="23"/>
      <c r="O62" s="24"/>
      <c r="P62" s="24"/>
      <c r="Q62" s="24"/>
      <c r="R62" s="24"/>
    </row>
    <row r="63" spans="1:18" x14ac:dyDescent="0.2">
      <c r="A63" s="22" t="s">
        <v>61</v>
      </c>
      <c r="B63" s="22" t="s">
        <v>62</v>
      </c>
      <c r="C63" s="23"/>
      <c r="D63" s="23"/>
      <c r="E63" s="23"/>
      <c r="F63" s="23"/>
      <c r="G63" s="23"/>
      <c r="H63" s="23"/>
      <c r="I63" s="23"/>
      <c r="J63" s="23"/>
      <c r="K63" s="23"/>
      <c r="L63" s="23"/>
      <c r="M63" s="23"/>
      <c r="N63" s="23"/>
      <c r="O63" s="24"/>
      <c r="P63" s="24"/>
      <c r="Q63" s="24"/>
      <c r="R63" s="24"/>
    </row>
    <row r="64" spans="1:18" x14ac:dyDescent="0.2">
      <c r="A64" s="22" t="s">
        <v>63</v>
      </c>
      <c r="B64" s="22" t="s">
        <v>64</v>
      </c>
      <c r="C64" s="23"/>
      <c r="D64" s="23"/>
      <c r="E64" s="23"/>
      <c r="F64" s="23"/>
      <c r="G64" s="23"/>
      <c r="H64" s="23"/>
      <c r="I64" s="23"/>
      <c r="J64" s="23"/>
      <c r="K64" s="23"/>
      <c r="L64" s="23"/>
      <c r="M64" s="23"/>
      <c r="N64" s="23"/>
      <c r="O64" s="24"/>
      <c r="P64" s="24"/>
      <c r="Q64" s="24"/>
      <c r="R64" s="24"/>
    </row>
    <row r="65" spans="1:18" x14ac:dyDescent="0.2">
      <c r="A65" s="22" t="s">
        <v>65</v>
      </c>
      <c r="B65" s="22" t="s">
        <v>66</v>
      </c>
      <c r="C65" s="23"/>
      <c r="D65" s="23"/>
      <c r="E65" s="23"/>
      <c r="F65" s="23"/>
      <c r="G65" s="23"/>
      <c r="H65" s="23"/>
      <c r="I65" s="23"/>
      <c r="J65" s="23"/>
      <c r="K65" s="23"/>
      <c r="L65" s="23"/>
      <c r="M65" s="23"/>
      <c r="N65" s="23"/>
      <c r="O65" s="24"/>
      <c r="P65" s="24"/>
      <c r="Q65" s="24"/>
      <c r="R65" s="24"/>
    </row>
    <row r="66" spans="1:18" x14ac:dyDescent="0.2">
      <c r="A66" s="22" t="s">
        <v>67</v>
      </c>
      <c r="B66" s="22" t="s">
        <v>68</v>
      </c>
      <c r="C66" s="9"/>
      <c r="D66" s="9"/>
      <c r="E66" s="9"/>
      <c r="F66" s="9"/>
      <c r="G66" s="9"/>
      <c r="H66" s="9"/>
      <c r="I66" s="9"/>
      <c r="J66" s="9"/>
      <c r="K66" s="9"/>
      <c r="L66" s="9"/>
      <c r="M66" s="9"/>
      <c r="N66" s="9"/>
    </row>
    <row r="67" spans="1:18" x14ac:dyDescent="0.2">
      <c r="C67" s="9"/>
      <c r="D67" s="9"/>
      <c r="E67" s="9"/>
      <c r="F67" s="9"/>
      <c r="G67" s="9"/>
      <c r="H67" s="9"/>
      <c r="I67" s="9"/>
      <c r="J67" s="9"/>
      <c r="K67" s="9"/>
      <c r="L67" s="9"/>
      <c r="M67" s="9"/>
      <c r="N67" s="9"/>
    </row>
    <row r="68" spans="1:18" x14ac:dyDescent="0.2">
      <c r="C68" s="9"/>
      <c r="D68" s="9"/>
      <c r="E68" s="9"/>
      <c r="F68" s="9"/>
      <c r="G68" s="9"/>
      <c r="H68" s="9"/>
      <c r="I68" s="9"/>
      <c r="J68" s="9"/>
      <c r="K68" s="9"/>
      <c r="L68" s="9"/>
      <c r="M68" s="9"/>
      <c r="N68" s="9"/>
    </row>
    <row r="69" spans="1:18" x14ac:dyDescent="0.2">
      <c r="C69" s="9"/>
      <c r="D69" s="9"/>
      <c r="E69" s="9"/>
      <c r="F69" s="9"/>
      <c r="G69" s="9"/>
      <c r="H69" s="9"/>
      <c r="I69" s="9"/>
      <c r="J69" s="9"/>
      <c r="K69" s="9"/>
      <c r="L69" s="9"/>
      <c r="M69" s="9"/>
      <c r="N69" s="9"/>
    </row>
    <row r="70" spans="1:18" x14ac:dyDescent="0.2">
      <c r="C70" s="9"/>
      <c r="D70" s="9"/>
      <c r="E70" s="9"/>
      <c r="F70" s="9"/>
      <c r="G70" s="9"/>
      <c r="H70" s="9"/>
      <c r="I70" s="9"/>
      <c r="J70" s="9"/>
      <c r="K70" s="9"/>
      <c r="L70" s="9"/>
      <c r="M70" s="9"/>
      <c r="N70" s="9"/>
    </row>
    <row r="71" spans="1:18" x14ac:dyDescent="0.2">
      <c r="C71" s="9"/>
      <c r="D71" s="9"/>
      <c r="E71" s="9"/>
      <c r="F71" s="9"/>
      <c r="G71" s="9"/>
      <c r="H71" s="9"/>
      <c r="I71" s="9"/>
      <c r="J71" s="9"/>
      <c r="K71" s="9"/>
      <c r="L71" s="9"/>
      <c r="M71" s="9"/>
      <c r="N71" s="9"/>
    </row>
    <row r="72" spans="1:18" x14ac:dyDescent="0.2">
      <c r="C72" s="9"/>
      <c r="D72" s="9"/>
      <c r="E72" s="9"/>
      <c r="F72" s="9"/>
      <c r="G72" s="9"/>
      <c r="H72" s="9"/>
      <c r="I72" s="9"/>
      <c r="J72" s="9"/>
      <c r="K72" s="9"/>
      <c r="L72" s="9"/>
      <c r="M72" s="9"/>
      <c r="N72" s="9"/>
    </row>
    <row r="73" spans="1:18" x14ac:dyDescent="0.2">
      <c r="C73" s="9"/>
      <c r="D73" s="9"/>
      <c r="E73" s="9"/>
      <c r="F73" s="9"/>
      <c r="G73" s="9"/>
      <c r="H73" s="9"/>
      <c r="I73" s="9"/>
      <c r="J73" s="9"/>
      <c r="K73" s="9"/>
      <c r="L73" s="9"/>
      <c r="M73" s="9"/>
      <c r="N73" s="9"/>
    </row>
    <row r="74" spans="1:18" x14ac:dyDescent="0.2">
      <c r="C74" s="9"/>
      <c r="D74" s="9"/>
      <c r="E74" s="9"/>
      <c r="F74" s="9"/>
      <c r="G74" s="9"/>
      <c r="H74" s="9"/>
      <c r="I74" s="9"/>
      <c r="J74" s="9"/>
      <c r="K74" s="9"/>
      <c r="L74" s="9"/>
      <c r="M74" s="9"/>
      <c r="N74" s="9"/>
    </row>
    <row r="75" spans="1:18" x14ac:dyDescent="0.2">
      <c r="C75" s="9"/>
      <c r="D75" s="9"/>
      <c r="E75" s="9"/>
      <c r="F75" s="9"/>
      <c r="G75" s="9"/>
      <c r="H75" s="9"/>
      <c r="I75" s="9"/>
      <c r="J75" s="9"/>
      <c r="K75" s="9"/>
      <c r="L75" s="9"/>
      <c r="M75" s="9"/>
      <c r="N75" s="9"/>
    </row>
    <row r="76" spans="1:18" x14ac:dyDescent="0.2">
      <c r="C76" s="9"/>
      <c r="D76" s="9"/>
      <c r="E76" s="9"/>
      <c r="F76" s="9"/>
      <c r="G76" s="9"/>
      <c r="H76" s="9"/>
      <c r="I76" s="9"/>
      <c r="J76" s="9"/>
      <c r="K76" s="9"/>
      <c r="L76" s="9"/>
      <c r="M76" s="9"/>
      <c r="N76" s="9"/>
    </row>
    <row r="77" spans="1:18" x14ac:dyDescent="0.2">
      <c r="C77" s="9"/>
      <c r="D77" s="9"/>
      <c r="E77" s="9"/>
      <c r="F77" s="9"/>
      <c r="G77" s="9"/>
      <c r="H77" s="9"/>
      <c r="I77" s="9"/>
      <c r="J77" s="9"/>
      <c r="K77" s="9"/>
      <c r="L77" s="9"/>
      <c r="M77" s="9"/>
      <c r="N77" s="9"/>
    </row>
    <row r="78" spans="1:18" x14ac:dyDescent="0.2">
      <c r="C78" s="9"/>
      <c r="D78" s="9"/>
      <c r="E78" s="9"/>
      <c r="F78" s="9"/>
      <c r="G78" s="9"/>
      <c r="H78" s="9"/>
      <c r="I78" s="9"/>
      <c r="J78" s="9"/>
      <c r="K78" s="9"/>
      <c r="L78" s="9"/>
      <c r="M78" s="9"/>
      <c r="N78" s="9"/>
    </row>
  </sheetData>
  <mergeCells count="6">
    <mergeCell ref="O5:R5"/>
    <mergeCell ref="B58:F58"/>
    <mergeCell ref="A5:B6"/>
    <mergeCell ref="C5:F5"/>
    <mergeCell ref="G5:J5"/>
    <mergeCell ref="K5:N5"/>
  </mergeCells>
  <pageMargins left="0.2" right="0.2" top="0.63" bottom="0.23" header="0.17" footer="0.17"/>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8"/>
  <sheetViews>
    <sheetView view="pageBreakPreview" zoomScale="115" zoomScaleNormal="175" zoomScaleSheetLayoutView="115" workbookViewId="0">
      <pane xSplit="1" ySplit="7" topLeftCell="B263" activePane="bottomRight" state="frozen"/>
      <selection activeCell="A324" sqref="A324:H324"/>
      <selection pane="topRight" activeCell="A324" sqref="A324:H324"/>
      <selection pane="bottomLeft" activeCell="A324" sqref="A324:H324"/>
      <selection pane="bottomRight" activeCell="A324" sqref="A324:H324"/>
    </sheetView>
  </sheetViews>
  <sheetFormatPr defaultColWidth="9.140625" defaultRowHeight="11.25" x14ac:dyDescent="0.2"/>
  <cols>
    <col min="1" max="1" width="30.28515625" style="70" customWidth="1"/>
    <col min="2" max="4" width="15.140625" style="70" customWidth="1"/>
    <col min="5" max="5" width="15.140625" style="134" customWidth="1"/>
    <col min="6" max="6" width="15.140625" style="127" customWidth="1"/>
    <col min="7" max="7" width="15.140625" style="44" customWidth="1"/>
    <col min="8" max="8" width="11" style="127" customWidth="1"/>
    <col min="9" max="16384" width="9.140625" style="127"/>
  </cols>
  <sheetData>
    <row r="1" spans="1:22" s="41" customFormat="1" ht="12.75" customHeight="1" x14ac:dyDescent="0.2">
      <c r="A1" s="38"/>
      <c r="B1" s="39"/>
      <c r="C1" s="39"/>
      <c r="D1" s="39"/>
      <c r="E1" s="39"/>
      <c r="F1" s="40"/>
      <c r="G1" s="40"/>
      <c r="H1" s="40"/>
    </row>
    <row r="2" spans="1:22" s="44" customFormat="1" ht="14.25" x14ac:dyDescent="0.3">
      <c r="A2" s="42" t="s">
        <v>75</v>
      </c>
      <c r="B2" s="43"/>
      <c r="C2" s="43"/>
      <c r="D2" s="43"/>
      <c r="E2" s="43"/>
      <c r="F2" s="43"/>
      <c r="G2" s="43"/>
      <c r="H2" s="43"/>
    </row>
    <row r="3" spans="1:22" s="44" customFormat="1" x14ac:dyDescent="0.2">
      <c r="A3" s="45" t="s">
        <v>76</v>
      </c>
      <c r="B3" s="43"/>
      <c r="C3" s="43"/>
      <c r="D3" s="43"/>
      <c r="E3" s="43"/>
      <c r="F3" s="46"/>
      <c r="G3" s="46"/>
      <c r="H3" s="46"/>
    </row>
    <row r="4" spans="1:22" s="44" customFormat="1" x14ac:dyDescent="0.2">
      <c r="A4" s="47" t="s">
        <v>77</v>
      </c>
      <c r="B4" s="48"/>
      <c r="C4" s="48"/>
      <c r="D4" s="48"/>
      <c r="E4" s="48"/>
      <c r="F4" s="48"/>
      <c r="G4" s="48"/>
      <c r="H4" s="48"/>
    </row>
    <row r="5" spans="1:22" s="41" customFormat="1" ht="6" customHeight="1" x14ac:dyDescent="0.2">
      <c r="A5" s="49" t="s">
        <v>78</v>
      </c>
      <c r="B5" s="50"/>
      <c r="C5" s="51"/>
      <c r="D5" s="51"/>
      <c r="E5" s="52"/>
      <c r="F5" s="50"/>
      <c r="G5" s="53"/>
      <c r="H5" s="54" t="s">
        <v>79</v>
      </c>
    </row>
    <row r="6" spans="1:22" s="41" customFormat="1" ht="14.25" customHeight="1" x14ac:dyDescent="0.2">
      <c r="A6" s="55"/>
      <c r="B6" s="56" t="s">
        <v>80</v>
      </c>
      <c r="C6" s="57"/>
      <c r="D6" s="57"/>
      <c r="E6" s="58"/>
      <c r="F6" s="59" t="s">
        <v>81</v>
      </c>
      <c r="G6" s="60" t="s">
        <v>82</v>
      </c>
      <c r="H6" s="61"/>
    </row>
    <row r="7" spans="1:22" s="41" customFormat="1" ht="37.15" customHeight="1" x14ac:dyDescent="0.2">
      <c r="A7" s="62"/>
      <c r="B7" s="63"/>
      <c r="C7" s="64" t="s">
        <v>83</v>
      </c>
      <c r="D7" s="64" t="s">
        <v>84</v>
      </c>
      <c r="E7" s="64" t="s">
        <v>11</v>
      </c>
      <c r="F7" s="65"/>
      <c r="G7" s="66"/>
      <c r="H7" s="67"/>
    </row>
    <row r="8" spans="1:22" s="70" customFormat="1" x14ac:dyDescent="0.2">
      <c r="A8" s="68"/>
      <c r="B8" s="69"/>
      <c r="C8" s="69"/>
      <c r="D8" s="69"/>
      <c r="E8" s="69"/>
      <c r="F8" s="69"/>
      <c r="G8" s="69"/>
      <c r="H8" s="69"/>
    </row>
    <row r="9" spans="1:22" s="70" customFormat="1" ht="13.5" x14ac:dyDescent="0.2">
      <c r="A9" s="71" t="s">
        <v>85</v>
      </c>
      <c r="B9" s="69"/>
      <c r="C9" s="69"/>
      <c r="D9" s="69"/>
      <c r="E9" s="69"/>
      <c r="F9" s="69"/>
      <c r="G9" s="69"/>
      <c r="H9" s="69"/>
    </row>
    <row r="10" spans="1:22" s="70" customFormat="1" ht="11.25" customHeight="1" x14ac:dyDescent="0.2">
      <c r="A10" s="72" t="s">
        <v>86</v>
      </c>
      <c r="B10" s="73">
        <f t="shared" ref="B10:G10" si="0">SUM(B11:B15)</f>
        <v>3624605</v>
      </c>
      <c r="C10" s="73">
        <f t="shared" si="0"/>
        <v>3211587.0136900004</v>
      </c>
      <c r="D10" s="73">
        <f t="shared" si="0"/>
        <v>298114.54092999996</v>
      </c>
      <c r="E10" s="73">
        <f t="shared" si="0"/>
        <v>3509701.5546200001</v>
      </c>
      <c r="F10" s="73">
        <f t="shared" si="0"/>
        <v>114903.44537999958</v>
      </c>
      <c r="G10" s="73">
        <f t="shared" si="0"/>
        <v>413017.98630999972</v>
      </c>
      <c r="H10" s="74">
        <f t="shared" ref="H10:H15" si="1">E10/B10*100</f>
        <v>96.829904351508645</v>
      </c>
      <c r="I10" s="75"/>
      <c r="J10" s="75"/>
      <c r="K10" s="75"/>
      <c r="L10" s="75"/>
      <c r="M10" s="75"/>
      <c r="N10" s="75"/>
      <c r="O10" s="75"/>
      <c r="P10" s="75"/>
      <c r="Q10" s="75"/>
      <c r="R10" s="75"/>
      <c r="S10" s="75"/>
      <c r="T10" s="75"/>
      <c r="U10" s="75"/>
      <c r="V10" s="75"/>
    </row>
    <row r="11" spans="1:22" s="70" customFormat="1" ht="11.25" customHeight="1" x14ac:dyDescent="0.2">
      <c r="A11" s="76" t="s">
        <v>87</v>
      </c>
      <c r="B11" s="77">
        <v>853189</v>
      </c>
      <c r="C11" s="78">
        <v>714329.29887000017</v>
      </c>
      <c r="D11" s="77">
        <v>50672.386919999997</v>
      </c>
      <c r="E11" s="78">
        <f>SUM(C11:D11)</f>
        <v>765001.68579000013</v>
      </c>
      <c r="F11" s="78">
        <f>B11-E11</f>
        <v>88187.314209999866</v>
      </c>
      <c r="G11" s="78">
        <f>B11-C11</f>
        <v>138859.70112999983</v>
      </c>
      <c r="H11" s="79">
        <f t="shared" si="1"/>
        <v>89.663800844830405</v>
      </c>
    </row>
    <row r="12" spans="1:22" s="70" customFormat="1" ht="11.25" customHeight="1" x14ac:dyDescent="0.2">
      <c r="A12" s="80" t="s">
        <v>88</v>
      </c>
      <c r="B12" s="77">
        <v>63303</v>
      </c>
      <c r="C12" s="78">
        <v>35060.333829999996</v>
      </c>
      <c r="D12" s="77">
        <v>2396.43595</v>
      </c>
      <c r="E12" s="78">
        <f>SUM(C12:D12)</f>
        <v>37456.769779999995</v>
      </c>
      <c r="F12" s="78">
        <f>B12-E12</f>
        <v>25846.230220000005</v>
      </c>
      <c r="G12" s="78">
        <f>B12-C12</f>
        <v>28242.666170000004</v>
      </c>
      <c r="H12" s="79">
        <f t="shared" si="1"/>
        <v>59.170607680520661</v>
      </c>
    </row>
    <row r="13" spans="1:22" s="70" customFormat="1" ht="11.25" customHeight="1" x14ac:dyDescent="0.2">
      <c r="A13" s="76" t="s">
        <v>89</v>
      </c>
      <c r="B13" s="77">
        <v>131125</v>
      </c>
      <c r="C13" s="78">
        <v>101686.20022</v>
      </c>
      <c r="D13" s="77">
        <v>29433.666920000003</v>
      </c>
      <c r="E13" s="78">
        <f>SUM(C13:D13)</f>
        <v>131119.86713999999</v>
      </c>
      <c r="F13" s="78">
        <f>B13-E13</f>
        <v>5.1328600000124425</v>
      </c>
      <c r="G13" s="78">
        <f>B13-C13</f>
        <v>29438.799780000001</v>
      </c>
      <c r="H13" s="79">
        <f t="shared" si="1"/>
        <v>99.99608552144899</v>
      </c>
    </row>
    <row r="14" spans="1:22" s="70" customFormat="1" ht="11.25" customHeight="1" x14ac:dyDescent="0.2">
      <c r="A14" s="76" t="s">
        <v>90</v>
      </c>
      <c r="B14" s="77">
        <v>2530875</v>
      </c>
      <c r="C14" s="78">
        <v>2320351.2683000001</v>
      </c>
      <c r="D14" s="77">
        <v>210523.35674000002</v>
      </c>
      <c r="E14" s="78">
        <f>SUM(C14:D14)</f>
        <v>2530874.6250400003</v>
      </c>
      <c r="F14" s="78">
        <f>B14-E14</f>
        <v>0.37495999969542027</v>
      </c>
      <c r="G14" s="78">
        <f>B14-C14</f>
        <v>210523.73169999989</v>
      </c>
      <c r="H14" s="79">
        <f t="shared" si="1"/>
        <v>99.999985184570562</v>
      </c>
    </row>
    <row r="15" spans="1:22" s="70" customFormat="1" ht="11.25" customHeight="1" x14ac:dyDescent="0.2">
      <c r="A15" s="76" t="s">
        <v>91</v>
      </c>
      <c r="B15" s="77">
        <v>46113</v>
      </c>
      <c r="C15" s="78">
        <v>40159.912469999996</v>
      </c>
      <c r="D15" s="77">
        <v>5088.6944000000003</v>
      </c>
      <c r="E15" s="78">
        <f>SUM(C15:D15)</f>
        <v>45248.606869999996</v>
      </c>
      <c r="F15" s="78">
        <f>B15-E15</f>
        <v>864.39313000000402</v>
      </c>
      <c r="G15" s="78">
        <f>B15-C15</f>
        <v>5953.0875300000043</v>
      </c>
      <c r="H15" s="79">
        <f t="shared" si="1"/>
        <v>98.12548927634289</v>
      </c>
    </row>
    <row r="16" spans="1:22" s="70" customFormat="1" ht="11.25" customHeight="1" x14ac:dyDescent="0.2">
      <c r="B16" s="81"/>
      <c r="C16" s="81"/>
      <c r="D16" s="81"/>
      <c r="E16" s="81"/>
      <c r="F16" s="81"/>
      <c r="G16" s="81"/>
      <c r="H16" s="74"/>
    </row>
    <row r="17" spans="1:8" s="70" customFormat="1" ht="11.25" customHeight="1" x14ac:dyDescent="0.2">
      <c r="A17" s="72" t="s">
        <v>92</v>
      </c>
      <c r="B17" s="77">
        <v>3526468.9609999997</v>
      </c>
      <c r="C17" s="78">
        <v>3035343.7322500004</v>
      </c>
      <c r="D17" s="77">
        <v>239840.17137</v>
      </c>
      <c r="E17" s="78">
        <f>SUM(C17:D17)</f>
        <v>3275183.9036200005</v>
      </c>
      <c r="F17" s="78">
        <f>B17-E17</f>
        <v>251285.0573799992</v>
      </c>
      <c r="G17" s="78">
        <f>B17-C17</f>
        <v>491125.22874999931</v>
      </c>
      <c r="H17" s="79">
        <f>E17/B17*100</f>
        <v>92.87431535172955</v>
      </c>
    </row>
    <row r="18" spans="1:8" s="70" customFormat="1" ht="11.25" customHeight="1" x14ac:dyDescent="0.2">
      <c r="A18" s="76"/>
      <c r="B18" s="82"/>
      <c r="C18" s="81"/>
      <c r="D18" s="82"/>
      <c r="E18" s="81"/>
      <c r="F18" s="81"/>
      <c r="G18" s="81"/>
      <c r="H18" s="74"/>
    </row>
    <row r="19" spans="1:8" s="70" customFormat="1" ht="11.25" customHeight="1" x14ac:dyDescent="0.2">
      <c r="A19" s="72" t="s">
        <v>93</v>
      </c>
      <c r="B19" s="77">
        <v>111844.007</v>
      </c>
      <c r="C19" s="78">
        <v>108674.05514</v>
      </c>
      <c r="D19" s="77">
        <v>1476.5486599999999</v>
      </c>
      <c r="E19" s="78">
        <f>SUM(C19:D19)</f>
        <v>110150.6038</v>
      </c>
      <c r="F19" s="78">
        <f>B19-E19</f>
        <v>1693.4032000000007</v>
      </c>
      <c r="G19" s="78">
        <f>B19-C19</f>
        <v>3169.951860000001</v>
      </c>
      <c r="H19" s="79">
        <f>E19/B19*100</f>
        <v>98.485924060285143</v>
      </c>
    </row>
    <row r="20" spans="1:8" s="70" customFormat="1" ht="11.25" customHeight="1" x14ac:dyDescent="0.2">
      <c r="A20" s="76"/>
      <c r="B20" s="82"/>
      <c r="C20" s="81"/>
      <c r="D20" s="82"/>
      <c r="E20" s="81"/>
      <c r="F20" s="81"/>
      <c r="G20" s="81"/>
      <c r="H20" s="74"/>
    </row>
    <row r="21" spans="1:8" s="70" customFormat="1" ht="11.25" customHeight="1" x14ac:dyDescent="0.2">
      <c r="A21" s="72" t="s">
        <v>94</v>
      </c>
      <c r="B21" s="77">
        <v>1322379.227</v>
      </c>
      <c r="C21" s="78">
        <v>1246269.71575</v>
      </c>
      <c r="D21" s="77">
        <v>67876.903399999996</v>
      </c>
      <c r="E21" s="78">
        <f>SUM(C21:D21)</f>
        <v>1314146.6191499999</v>
      </c>
      <c r="F21" s="78">
        <f>B21-E21</f>
        <v>8232.6078500000294</v>
      </c>
      <c r="G21" s="78">
        <f>B21-C21</f>
        <v>76109.511249999981</v>
      </c>
      <c r="H21" s="79">
        <f>E21/B21*100</f>
        <v>99.377439717600765</v>
      </c>
    </row>
    <row r="22" spans="1:8" s="70" customFormat="1" ht="11.25" customHeight="1" x14ac:dyDescent="0.2">
      <c r="A22" s="76"/>
      <c r="B22" s="81"/>
      <c r="C22" s="81"/>
      <c r="D22" s="81"/>
      <c r="E22" s="81"/>
      <c r="F22" s="81"/>
      <c r="G22" s="81"/>
      <c r="H22" s="74"/>
    </row>
    <row r="23" spans="1:8" s="70" customFormat="1" ht="11.25" customHeight="1" x14ac:dyDescent="0.2">
      <c r="A23" s="72" t="s">
        <v>95</v>
      </c>
      <c r="B23" s="73">
        <f t="shared" ref="B23:G23" si="2">SUM(B24:B31)</f>
        <v>6019448.1870000008</v>
      </c>
      <c r="C23" s="73">
        <f t="shared" si="2"/>
        <v>4831650.0519300001</v>
      </c>
      <c r="D23" s="73">
        <f t="shared" si="2"/>
        <v>1174865.7235500002</v>
      </c>
      <c r="E23" s="73">
        <f t="shared" si="2"/>
        <v>6006515.7754800003</v>
      </c>
      <c r="F23" s="73">
        <f t="shared" si="2"/>
        <v>12932.411519999485</v>
      </c>
      <c r="G23" s="73">
        <f t="shared" si="2"/>
        <v>1187798.1350700001</v>
      </c>
      <c r="H23" s="74">
        <f t="shared" ref="H23:H31" si="3">E23/B23*100</f>
        <v>99.785156195082294</v>
      </c>
    </row>
    <row r="24" spans="1:8" s="70" customFormat="1" ht="11.25" customHeight="1" x14ac:dyDescent="0.2">
      <c r="A24" s="76" t="s">
        <v>96</v>
      </c>
      <c r="B24" s="77">
        <v>4152716</v>
      </c>
      <c r="C24" s="78">
        <v>3302079.3898</v>
      </c>
      <c r="D24" s="77">
        <v>839138.79812000017</v>
      </c>
      <c r="E24" s="78">
        <f t="shared" ref="E24:E31" si="4">SUM(C24:D24)</f>
        <v>4141218.1879200004</v>
      </c>
      <c r="F24" s="78">
        <f t="shared" ref="F24:F31" si="5">B24-E24</f>
        <v>11497.812079999596</v>
      </c>
      <c r="G24" s="78">
        <f t="shared" ref="G24:G31" si="6">B24-C24</f>
        <v>850636.6102</v>
      </c>
      <c r="H24" s="79">
        <f t="shared" si="3"/>
        <v>99.723125489920335</v>
      </c>
    </row>
    <row r="25" spans="1:8" s="70" customFormat="1" ht="11.25" customHeight="1" x14ac:dyDescent="0.2">
      <c r="A25" s="76" t="s">
        <v>97</v>
      </c>
      <c r="B25" s="77">
        <v>294979</v>
      </c>
      <c r="C25" s="78">
        <v>124530.48731</v>
      </c>
      <c r="D25" s="77">
        <v>170446.27055000002</v>
      </c>
      <c r="E25" s="78">
        <f t="shared" si="4"/>
        <v>294976.75786000001</v>
      </c>
      <c r="F25" s="78">
        <f t="shared" si="5"/>
        <v>2.2421399999875575</v>
      </c>
      <c r="G25" s="78">
        <f t="shared" si="6"/>
        <v>170448.51269</v>
      </c>
      <c r="H25" s="79">
        <f t="shared" si="3"/>
        <v>99.999239898433459</v>
      </c>
    </row>
    <row r="26" spans="1:8" s="70" customFormat="1" ht="11.25" customHeight="1" x14ac:dyDescent="0.2">
      <c r="A26" s="76" t="s">
        <v>98</v>
      </c>
      <c r="B26" s="77">
        <v>1175889.798</v>
      </c>
      <c r="C26" s="78">
        <v>1027179.7278699999</v>
      </c>
      <c r="D26" s="77">
        <v>147292.11286000002</v>
      </c>
      <c r="E26" s="78">
        <f t="shared" si="4"/>
        <v>1174471.8407300001</v>
      </c>
      <c r="F26" s="78">
        <f t="shared" si="5"/>
        <v>1417.9572699998971</v>
      </c>
      <c r="G26" s="78">
        <f t="shared" si="6"/>
        <v>148710.07013000001</v>
      </c>
      <c r="H26" s="79">
        <f t="shared" si="3"/>
        <v>99.879414102204848</v>
      </c>
    </row>
    <row r="27" spans="1:8" s="70" customFormat="1" ht="11.25" customHeight="1" x14ac:dyDescent="0.2">
      <c r="A27" s="76" t="s">
        <v>99</v>
      </c>
      <c r="B27" s="77">
        <v>80688.172999999995</v>
      </c>
      <c r="C27" s="78">
        <v>79863.775979999991</v>
      </c>
      <c r="D27" s="77">
        <v>824.32306000000005</v>
      </c>
      <c r="E27" s="78">
        <f t="shared" si="4"/>
        <v>80688.099039999986</v>
      </c>
      <c r="F27" s="78">
        <f t="shared" si="5"/>
        <v>7.3960000008810312E-2</v>
      </c>
      <c r="G27" s="78">
        <f t="shared" si="6"/>
        <v>824.39702000000398</v>
      </c>
      <c r="H27" s="79">
        <f t="shared" si="3"/>
        <v>99.999908338487216</v>
      </c>
    </row>
    <row r="28" spans="1:8" s="70" customFormat="1" ht="11.25" customHeight="1" x14ac:dyDescent="0.2">
      <c r="A28" s="76" t="s">
        <v>100</v>
      </c>
      <c r="B28" s="77">
        <v>141151.73699999999</v>
      </c>
      <c r="C28" s="78">
        <v>131410.35128</v>
      </c>
      <c r="D28" s="77">
        <v>9741.312460000001</v>
      </c>
      <c r="E28" s="78">
        <f t="shared" si="4"/>
        <v>141151.66373999999</v>
      </c>
      <c r="F28" s="78">
        <f t="shared" si="5"/>
        <v>7.3260000004665926E-2</v>
      </c>
      <c r="G28" s="78">
        <f t="shared" si="6"/>
        <v>9741.3857199999911</v>
      </c>
      <c r="H28" s="79">
        <f t="shared" si="3"/>
        <v>99.999948098407032</v>
      </c>
    </row>
    <row r="29" spans="1:8" s="70" customFormat="1" ht="11.25" customHeight="1" x14ac:dyDescent="0.2">
      <c r="A29" s="76" t="s">
        <v>101</v>
      </c>
      <c r="B29" s="77">
        <v>42237</v>
      </c>
      <c r="C29" s="78">
        <v>38550.310709999998</v>
      </c>
      <c r="D29" s="77">
        <v>3686.68878</v>
      </c>
      <c r="E29" s="78">
        <f t="shared" si="4"/>
        <v>42236.999489999995</v>
      </c>
      <c r="F29" s="78">
        <f t="shared" si="5"/>
        <v>5.1000000530621037E-4</v>
      </c>
      <c r="G29" s="78">
        <f t="shared" si="6"/>
        <v>3686.6892900000021</v>
      </c>
      <c r="H29" s="79">
        <f t="shared" si="3"/>
        <v>99.999998792527862</v>
      </c>
    </row>
    <row r="30" spans="1:8" s="70" customFormat="1" ht="11.25" customHeight="1" x14ac:dyDescent="0.2">
      <c r="A30" s="76" t="s">
        <v>102</v>
      </c>
      <c r="B30" s="77">
        <v>78574.198999999993</v>
      </c>
      <c r="C30" s="78">
        <v>78390.676730000007</v>
      </c>
      <c r="D30" s="77">
        <v>169.40772000000001</v>
      </c>
      <c r="E30" s="78">
        <f t="shared" si="4"/>
        <v>78560.084450000009</v>
      </c>
      <c r="F30" s="78">
        <f t="shared" si="5"/>
        <v>14.114549999983865</v>
      </c>
      <c r="G30" s="78">
        <f t="shared" si="6"/>
        <v>183.52226999998675</v>
      </c>
      <c r="H30" s="79">
        <f t="shared" si="3"/>
        <v>99.982036660660086</v>
      </c>
    </row>
    <row r="31" spans="1:8" s="70" customFormat="1" ht="11.25" customHeight="1" x14ac:dyDescent="0.2">
      <c r="A31" s="76" t="s">
        <v>103</v>
      </c>
      <c r="B31" s="77">
        <v>53212.28</v>
      </c>
      <c r="C31" s="78">
        <v>49645.332249999999</v>
      </c>
      <c r="D31" s="77">
        <v>3566.81</v>
      </c>
      <c r="E31" s="78">
        <f t="shared" si="4"/>
        <v>53212.142249999997</v>
      </c>
      <c r="F31" s="78">
        <f t="shared" si="5"/>
        <v>0.13775000000168802</v>
      </c>
      <c r="G31" s="78">
        <f t="shared" si="6"/>
        <v>3566.9477499999994</v>
      </c>
      <c r="H31" s="79">
        <f t="shared" si="3"/>
        <v>99.999741131182489</v>
      </c>
    </row>
    <row r="32" spans="1:8" s="70" customFormat="1" ht="11.25" customHeight="1" x14ac:dyDescent="0.2">
      <c r="A32" s="76"/>
      <c r="B32" s="81"/>
      <c r="C32" s="81"/>
      <c r="D32" s="81"/>
      <c r="E32" s="81"/>
      <c r="F32" s="81"/>
      <c r="G32" s="81"/>
      <c r="H32" s="74"/>
    </row>
    <row r="33" spans="1:8" s="70" customFormat="1" ht="11.25" customHeight="1" x14ac:dyDescent="0.2">
      <c r="A33" s="72" t="s">
        <v>104</v>
      </c>
      <c r="B33" s="83">
        <f t="shared" ref="B33:G33" si="7">+B34+B35</f>
        <v>796733.61999999988</v>
      </c>
      <c r="C33" s="83">
        <f t="shared" si="7"/>
        <v>586448.14412000007</v>
      </c>
      <c r="D33" s="83">
        <f t="shared" si="7"/>
        <v>30879.664820000002</v>
      </c>
      <c r="E33" s="83">
        <f t="shared" si="7"/>
        <v>617327.80894000013</v>
      </c>
      <c r="F33" s="83">
        <f t="shared" si="7"/>
        <v>179405.8110599998</v>
      </c>
      <c r="G33" s="83">
        <f t="shared" si="7"/>
        <v>210285.47587999981</v>
      </c>
      <c r="H33" s="74">
        <f>E33/B33*100</f>
        <v>77.482334552419189</v>
      </c>
    </row>
    <row r="34" spans="1:8" s="70" customFormat="1" ht="11.25" customHeight="1" x14ac:dyDescent="0.2">
      <c r="A34" s="76" t="s">
        <v>105</v>
      </c>
      <c r="B34" s="77">
        <v>782348.28499999992</v>
      </c>
      <c r="C34" s="78">
        <v>576937.4118900001</v>
      </c>
      <c r="D34" s="77">
        <v>28465.010810000003</v>
      </c>
      <c r="E34" s="78">
        <f>SUM(C34:D34)</f>
        <v>605402.42270000011</v>
      </c>
      <c r="F34" s="78">
        <f>B34-E34</f>
        <v>176945.8622999998</v>
      </c>
      <c r="G34" s="78">
        <f>B34-C34</f>
        <v>205410.87310999981</v>
      </c>
      <c r="H34" s="79">
        <f>E34/B34*100</f>
        <v>77.382725099218462</v>
      </c>
    </row>
    <row r="35" spans="1:8" s="70" customFormat="1" ht="11.25" customHeight="1" x14ac:dyDescent="0.2">
      <c r="A35" s="76" t="s">
        <v>106</v>
      </c>
      <c r="B35" s="77">
        <v>14385.334999999999</v>
      </c>
      <c r="C35" s="78">
        <v>9510.7322299999996</v>
      </c>
      <c r="D35" s="77">
        <v>2414.6540099999997</v>
      </c>
      <c r="E35" s="78">
        <f>SUM(C35:D35)</f>
        <v>11925.38624</v>
      </c>
      <c r="F35" s="78">
        <f>B35-E35</f>
        <v>2459.9487599999993</v>
      </c>
      <c r="G35" s="78">
        <f>B35-C35</f>
        <v>4874.6027699999995</v>
      </c>
      <c r="H35" s="79">
        <f>E35/B35*100</f>
        <v>82.899607412687999</v>
      </c>
    </row>
    <row r="36" spans="1:8" s="70" customFormat="1" ht="11.25" customHeight="1" x14ac:dyDescent="0.2">
      <c r="A36" s="76"/>
      <c r="B36" s="81"/>
      <c r="C36" s="81"/>
      <c r="D36" s="81"/>
      <c r="E36" s="81"/>
      <c r="F36" s="81"/>
      <c r="G36" s="81"/>
      <c r="H36" s="74"/>
    </row>
    <row r="37" spans="1:8" s="70" customFormat="1" ht="11.25" customHeight="1" x14ac:dyDescent="0.2">
      <c r="A37" s="72" t="s">
        <v>107</v>
      </c>
      <c r="B37" s="83">
        <f t="shared" ref="B37:G37" si="8">SUM(B38:B43)</f>
        <v>98799211.620949998</v>
      </c>
      <c r="C37" s="83">
        <f t="shared" si="8"/>
        <v>92075356.731219992</v>
      </c>
      <c r="D37" s="83">
        <f t="shared" si="8"/>
        <v>4999014.8551399997</v>
      </c>
      <c r="E37" s="83">
        <f t="shared" si="8"/>
        <v>97074371.586360008</v>
      </c>
      <c r="F37" s="83">
        <f t="shared" si="8"/>
        <v>1724840.034590011</v>
      </c>
      <c r="G37" s="83">
        <f t="shared" si="8"/>
        <v>6723854.8897300148</v>
      </c>
      <c r="H37" s="74">
        <f t="shared" ref="H37:H43" si="9">E37/B37*100</f>
        <v>98.254196560588497</v>
      </c>
    </row>
    <row r="38" spans="1:8" s="70" customFormat="1" ht="11.25" customHeight="1" x14ac:dyDescent="0.2">
      <c r="A38" s="76" t="s">
        <v>108</v>
      </c>
      <c r="B38" s="77">
        <v>98538442.103950009</v>
      </c>
      <c r="C38" s="78">
        <v>91877371.129559994</v>
      </c>
      <c r="D38" s="77">
        <v>4941771.0781500004</v>
      </c>
      <c r="E38" s="78">
        <f t="shared" ref="E38:E43" si="10">SUM(C38:D38)</f>
        <v>96819142.207709998</v>
      </c>
      <c r="F38" s="78">
        <f t="shared" ref="F38:F43" si="11">B38-E38</f>
        <v>1719299.8962400109</v>
      </c>
      <c r="G38" s="78">
        <f t="shared" ref="G38:G43" si="12">B38-C38</f>
        <v>6661070.974390015</v>
      </c>
      <c r="H38" s="79">
        <f t="shared" si="9"/>
        <v>98.255198824407756</v>
      </c>
    </row>
    <row r="39" spans="1:8" s="70" customFormat="1" ht="11.25" customHeight="1" x14ac:dyDescent="0.2">
      <c r="A39" s="84" t="s">
        <v>109</v>
      </c>
      <c r="B39" s="77">
        <v>8938.9500000000007</v>
      </c>
      <c r="C39" s="78">
        <v>8306.53694</v>
      </c>
      <c r="D39" s="77">
        <v>505.17240999999996</v>
      </c>
      <c r="E39" s="78">
        <f t="shared" si="10"/>
        <v>8811.7093499999992</v>
      </c>
      <c r="F39" s="78">
        <f t="shared" si="11"/>
        <v>127.24065000000155</v>
      </c>
      <c r="G39" s="78">
        <f t="shared" si="12"/>
        <v>632.41306000000077</v>
      </c>
      <c r="H39" s="79">
        <f t="shared" si="9"/>
        <v>98.576559327437778</v>
      </c>
    </row>
    <row r="40" spans="1:8" s="70" customFormat="1" ht="11.25" customHeight="1" x14ac:dyDescent="0.2">
      <c r="A40" s="84" t="s">
        <v>110</v>
      </c>
      <c r="B40" s="77">
        <v>3350</v>
      </c>
      <c r="C40" s="78">
        <v>1651.3654799999999</v>
      </c>
      <c r="D40" s="77">
        <v>1164.0988300000001</v>
      </c>
      <c r="E40" s="78">
        <f t="shared" si="10"/>
        <v>2815.4643100000003</v>
      </c>
      <c r="F40" s="78">
        <f t="shared" si="11"/>
        <v>534.5356899999997</v>
      </c>
      <c r="G40" s="78">
        <f t="shared" si="12"/>
        <v>1698.6345200000001</v>
      </c>
      <c r="H40" s="79">
        <f t="shared" si="9"/>
        <v>84.043710746268658</v>
      </c>
    </row>
    <row r="41" spans="1:8" s="70" customFormat="1" ht="11.25" customHeight="1" x14ac:dyDescent="0.2">
      <c r="A41" s="76" t="s">
        <v>111</v>
      </c>
      <c r="B41" s="77">
        <v>126543.1</v>
      </c>
      <c r="C41" s="78">
        <v>123777.18654000001</v>
      </c>
      <c r="D41" s="77">
        <v>2650.9940099999999</v>
      </c>
      <c r="E41" s="78">
        <f t="shared" si="10"/>
        <v>126428.18055</v>
      </c>
      <c r="F41" s="78">
        <f t="shared" si="11"/>
        <v>114.91945000000123</v>
      </c>
      <c r="G41" s="78">
        <f t="shared" si="12"/>
        <v>2765.9134599999961</v>
      </c>
      <c r="H41" s="79">
        <f t="shared" si="9"/>
        <v>99.909185526512317</v>
      </c>
    </row>
    <row r="42" spans="1:8" s="70" customFormat="1" ht="11.25" customHeight="1" x14ac:dyDescent="0.2">
      <c r="A42" s="76" t="s">
        <v>112</v>
      </c>
      <c r="B42" s="77">
        <v>21871.467000000001</v>
      </c>
      <c r="C42" s="78">
        <v>21846.166160000001</v>
      </c>
      <c r="D42" s="77">
        <v>25.3</v>
      </c>
      <c r="E42" s="78">
        <f t="shared" si="10"/>
        <v>21871.46616</v>
      </c>
      <c r="F42" s="78">
        <f t="shared" si="11"/>
        <v>8.4000000060768798E-4</v>
      </c>
      <c r="G42" s="78">
        <f t="shared" si="12"/>
        <v>25.30083999999988</v>
      </c>
      <c r="H42" s="79">
        <f t="shared" si="9"/>
        <v>99.999996159379705</v>
      </c>
    </row>
    <row r="43" spans="1:8" s="70" customFormat="1" ht="11.25" customHeight="1" x14ac:dyDescent="0.2">
      <c r="A43" s="76" t="s">
        <v>113</v>
      </c>
      <c r="B43" s="77">
        <v>100066</v>
      </c>
      <c r="C43" s="78">
        <v>42404.346539999999</v>
      </c>
      <c r="D43" s="77">
        <v>52898.211739999992</v>
      </c>
      <c r="E43" s="78">
        <f t="shared" si="10"/>
        <v>95302.558279999997</v>
      </c>
      <c r="F43" s="78">
        <f t="shared" si="11"/>
        <v>4763.4417200000025</v>
      </c>
      <c r="G43" s="78">
        <f t="shared" si="12"/>
        <v>57661.653460000001</v>
      </c>
      <c r="H43" s="79">
        <f t="shared" si="9"/>
        <v>95.239700077948555</v>
      </c>
    </row>
    <row r="44" spans="1:8" s="70" customFormat="1" ht="11.25" customHeight="1" x14ac:dyDescent="0.2">
      <c r="A44" s="76"/>
      <c r="B44" s="78"/>
      <c r="C44" s="78"/>
      <c r="D44" s="78"/>
      <c r="E44" s="78"/>
      <c r="F44" s="78"/>
      <c r="G44" s="78"/>
      <c r="H44" s="79"/>
    </row>
    <row r="45" spans="1:8" s="70" customFormat="1" ht="11.25" customHeight="1" x14ac:dyDescent="0.2">
      <c r="A45" s="72" t="s">
        <v>114</v>
      </c>
      <c r="B45" s="77">
        <v>12380685.713470001</v>
      </c>
      <c r="C45" s="78">
        <v>11422598.88044</v>
      </c>
      <c r="D45" s="77">
        <v>786619.03830999986</v>
      </c>
      <c r="E45" s="78">
        <f>SUM(C45:D45)</f>
        <v>12209217.918750001</v>
      </c>
      <c r="F45" s="78">
        <f>B45-E45</f>
        <v>171467.79471999966</v>
      </c>
      <c r="G45" s="78">
        <f>B45-C45</f>
        <v>958086.83303000033</v>
      </c>
      <c r="H45" s="79">
        <f>E45/B45*100</f>
        <v>98.615037981834519</v>
      </c>
    </row>
    <row r="46" spans="1:8" s="70" customFormat="1" ht="11.25" customHeight="1" x14ac:dyDescent="0.2">
      <c r="A46" s="85"/>
      <c r="B46" s="81"/>
      <c r="C46" s="81"/>
      <c r="D46" s="81"/>
      <c r="E46" s="81"/>
      <c r="F46" s="81"/>
      <c r="G46" s="81"/>
      <c r="H46" s="74"/>
    </row>
    <row r="47" spans="1:8" s="70" customFormat="1" ht="11.25" customHeight="1" x14ac:dyDescent="0.2">
      <c r="A47" s="72" t="s">
        <v>115</v>
      </c>
      <c r="B47" s="77">
        <v>218490.399</v>
      </c>
      <c r="C47" s="78">
        <v>217565.12383000003</v>
      </c>
      <c r="D47" s="77">
        <v>860.92220999999995</v>
      </c>
      <c r="E47" s="78">
        <f>SUM(C47:D47)</f>
        <v>218426.04604000002</v>
      </c>
      <c r="F47" s="78">
        <f>B47-E47</f>
        <v>64.352959999989253</v>
      </c>
      <c r="G47" s="78">
        <f>B47-C47</f>
        <v>925.27516999997897</v>
      </c>
      <c r="H47" s="79">
        <f>E47/B47*100</f>
        <v>99.970546550194186</v>
      </c>
    </row>
    <row r="48" spans="1:8" s="70" customFormat="1" ht="11.25" customHeight="1" x14ac:dyDescent="0.2">
      <c r="A48" s="76"/>
      <c r="B48" s="81"/>
      <c r="C48" s="81"/>
      <c r="D48" s="81"/>
      <c r="E48" s="81"/>
      <c r="F48" s="81"/>
      <c r="G48" s="81"/>
      <c r="H48" s="74"/>
    </row>
    <row r="49" spans="1:8" s="70" customFormat="1" ht="11.25" customHeight="1" x14ac:dyDescent="0.2">
      <c r="A49" s="72" t="s">
        <v>116</v>
      </c>
      <c r="B49" s="83">
        <f t="shared" ref="B49:G49" si="13">SUM(B50:B55)</f>
        <v>4644553.5070000002</v>
      </c>
      <c r="C49" s="83">
        <f t="shared" si="13"/>
        <v>3661949.4003300006</v>
      </c>
      <c r="D49" s="83">
        <f t="shared" si="13"/>
        <v>699592.46746000007</v>
      </c>
      <c r="E49" s="83">
        <f t="shared" si="13"/>
        <v>4361541.8677900005</v>
      </c>
      <c r="F49" s="83">
        <f t="shared" si="13"/>
        <v>283011.63920999959</v>
      </c>
      <c r="G49" s="83">
        <f t="shared" si="13"/>
        <v>982604.10666999943</v>
      </c>
      <c r="H49" s="74">
        <f t="shared" ref="H49:H55" si="14">E49/B49*100</f>
        <v>93.90659104726727</v>
      </c>
    </row>
    <row r="50" spans="1:8" s="70" customFormat="1" ht="11.25" customHeight="1" x14ac:dyDescent="0.2">
      <c r="A50" s="76" t="s">
        <v>96</v>
      </c>
      <c r="B50" s="77">
        <v>2859464.4270000001</v>
      </c>
      <c r="C50" s="78">
        <v>2666427.8622300006</v>
      </c>
      <c r="D50" s="77">
        <v>182346.0086200001</v>
      </c>
      <c r="E50" s="78">
        <f t="shared" ref="E50:E55" si="15">SUM(C50:D50)</f>
        <v>2848773.8708500005</v>
      </c>
      <c r="F50" s="78">
        <f t="shared" ref="F50:F55" si="16">B50-E50</f>
        <v>10690.556149999611</v>
      </c>
      <c r="G50" s="78">
        <f t="shared" ref="G50:G55" si="17">B50-C50</f>
        <v>193036.56476999959</v>
      </c>
      <c r="H50" s="79">
        <f t="shared" si="14"/>
        <v>99.6261343191034</v>
      </c>
    </row>
    <row r="51" spans="1:8" s="70" customFormat="1" ht="11.25" customHeight="1" x14ac:dyDescent="0.2">
      <c r="A51" s="76" t="s">
        <v>117</v>
      </c>
      <c r="B51" s="77">
        <v>1230861.9879999999</v>
      </c>
      <c r="C51" s="78">
        <v>464949.70991999999</v>
      </c>
      <c r="D51" s="77">
        <v>496512.4477299999</v>
      </c>
      <c r="E51" s="78">
        <f t="shared" si="15"/>
        <v>961462.15764999995</v>
      </c>
      <c r="F51" s="78">
        <f t="shared" si="16"/>
        <v>269399.83034999995</v>
      </c>
      <c r="G51" s="78">
        <f t="shared" si="17"/>
        <v>765912.27807999984</v>
      </c>
      <c r="H51" s="79">
        <f t="shared" si="14"/>
        <v>78.112913309822687</v>
      </c>
    </row>
    <row r="52" spans="1:8" s="70" customFormat="1" ht="11.25" customHeight="1" x14ac:dyDescent="0.2">
      <c r="A52" s="76" t="s">
        <v>118</v>
      </c>
      <c r="B52" s="77">
        <v>223917.84700000001</v>
      </c>
      <c r="C52" s="78">
        <v>207719.56346999999</v>
      </c>
      <c r="D52" s="77">
        <v>13455.05781</v>
      </c>
      <c r="E52" s="78">
        <f t="shared" si="15"/>
        <v>221174.62127999999</v>
      </c>
      <c r="F52" s="78">
        <f t="shared" si="16"/>
        <v>2743.2257200000167</v>
      </c>
      <c r="G52" s="78">
        <f t="shared" si="17"/>
        <v>16198.283530000015</v>
      </c>
      <c r="H52" s="79">
        <f t="shared" si="14"/>
        <v>98.774896348480866</v>
      </c>
    </row>
    <row r="53" spans="1:8" s="70" customFormat="1" ht="11.25" customHeight="1" x14ac:dyDescent="0.2">
      <c r="A53" s="76" t="s">
        <v>119</v>
      </c>
      <c r="B53" s="77">
        <v>265713.91399999999</v>
      </c>
      <c r="C53" s="78">
        <v>264317.62196999998</v>
      </c>
      <c r="D53" s="77">
        <v>1379.39831</v>
      </c>
      <c r="E53" s="78">
        <f t="shared" si="15"/>
        <v>265697.02028</v>
      </c>
      <c r="F53" s="78">
        <f t="shared" si="16"/>
        <v>16.893719999992754</v>
      </c>
      <c r="G53" s="78">
        <f t="shared" si="17"/>
        <v>1396.2920300000114</v>
      </c>
      <c r="H53" s="79">
        <f t="shared" si="14"/>
        <v>99.993642139492934</v>
      </c>
    </row>
    <row r="54" spans="1:8" s="70" customFormat="1" ht="11.25" customHeight="1" x14ac:dyDescent="0.2">
      <c r="A54" s="76" t="s">
        <v>120</v>
      </c>
      <c r="B54" s="77">
        <v>23548</v>
      </c>
      <c r="C54" s="78">
        <v>21814.575410000001</v>
      </c>
      <c r="D54" s="77">
        <v>1572.4670900000001</v>
      </c>
      <c r="E54" s="78">
        <f t="shared" si="15"/>
        <v>23387.042500000003</v>
      </c>
      <c r="F54" s="78">
        <f t="shared" si="16"/>
        <v>160.9574999999968</v>
      </c>
      <c r="G54" s="78">
        <f t="shared" si="17"/>
        <v>1733.4245899999987</v>
      </c>
      <c r="H54" s="79">
        <f t="shared" si="14"/>
        <v>99.316470613215571</v>
      </c>
    </row>
    <row r="55" spans="1:8" s="70" customFormat="1" ht="11.25" customHeight="1" x14ac:dyDescent="0.2">
      <c r="A55" s="76" t="s">
        <v>121</v>
      </c>
      <c r="B55" s="77">
        <v>41047.330999999998</v>
      </c>
      <c r="C55" s="78">
        <v>36720.067329999998</v>
      </c>
      <c r="D55" s="77">
        <v>4327.0879000000004</v>
      </c>
      <c r="E55" s="78">
        <f t="shared" si="15"/>
        <v>41047.155229999997</v>
      </c>
      <c r="F55" s="78">
        <f t="shared" si="16"/>
        <v>0.17577000000164844</v>
      </c>
      <c r="G55" s="78">
        <f t="shared" si="17"/>
        <v>4327.2636700000003</v>
      </c>
      <c r="H55" s="79">
        <f t="shared" si="14"/>
        <v>99.999571787018255</v>
      </c>
    </row>
    <row r="56" spans="1:8" s="70" customFormat="1" ht="11.25" customHeight="1" x14ac:dyDescent="0.2">
      <c r="A56" s="76"/>
      <c r="B56" s="81"/>
      <c r="C56" s="81"/>
      <c r="D56" s="81"/>
      <c r="E56" s="81"/>
      <c r="F56" s="81"/>
      <c r="G56" s="81"/>
      <c r="H56" s="74"/>
    </row>
    <row r="57" spans="1:8" s="70" customFormat="1" ht="11.25" customHeight="1" x14ac:dyDescent="0.2">
      <c r="A57" s="72" t="s">
        <v>122</v>
      </c>
      <c r="B57" s="86">
        <f t="shared" ref="B57:G57" si="18">SUM(B58:B67)</f>
        <v>7936763.2680400042</v>
      </c>
      <c r="C57" s="86">
        <f t="shared" si="18"/>
        <v>3978186.6936400109</v>
      </c>
      <c r="D57" s="86">
        <f t="shared" si="18"/>
        <v>3525995.4566200003</v>
      </c>
      <c r="E57" s="86">
        <f t="shared" si="18"/>
        <v>7504182.1502600107</v>
      </c>
      <c r="F57" s="86">
        <f t="shared" si="18"/>
        <v>432581.11777999299</v>
      </c>
      <c r="G57" s="86">
        <f t="shared" si="18"/>
        <v>3958576.5743999933</v>
      </c>
      <c r="H57" s="74">
        <f t="shared" ref="H57:H67" si="19">E57/B57*100</f>
        <v>94.549653263290296</v>
      </c>
    </row>
    <row r="58" spans="1:8" s="70" customFormat="1" ht="11.25" customHeight="1" x14ac:dyDescent="0.2">
      <c r="A58" s="76" t="s">
        <v>123</v>
      </c>
      <c r="B58" s="77">
        <v>302591.66002000426</v>
      </c>
      <c r="C58" s="78">
        <v>251935.11470001139</v>
      </c>
      <c r="D58" s="77">
        <v>32782.20601999994</v>
      </c>
      <c r="E58" s="78">
        <f t="shared" ref="E58:E67" si="20">SUM(C58:D58)</f>
        <v>284717.32072001131</v>
      </c>
      <c r="F58" s="78">
        <f t="shared" ref="F58:F67" si="21">B58-E58</f>
        <v>17874.339299992949</v>
      </c>
      <c r="G58" s="78">
        <f t="shared" ref="G58:G67" si="22">B58-C58</f>
        <v>50656.545319992874</v>
      </c>
      <c r="H58" s="79">
        <f t="shared" si="19"/>
        <v>94.092917399372055</v>
      </c>
    </row>
    <row r="59" spans="1:8" s="70" customFormat="1" ht="11.25" customHeight="1" x14ac:dyDescent="0.2">
      <c r="A59" s="76" t="s">
        <v>124</v>
      </c>
      <c r="B59" s="77">
        <v>4038433.034</v>
      </c>
      <c r="C59" s="78">
        <v>444595.79197000002</v>
      </c>
      <c r="D59" s="77">
        <v>3270196.43616</v>
      </c>
      <c r="E59" s="78">
        <f t="shared" si="20"/>
        <v>3714792.2281300002</v>
      </c>
      <c r="F59" s="78">
        <f t="shared" si="21"/>
        <v>323640.80586999981</v>
      </c>
      <c r="G59" s="78">
        <f t="shared" si="22"/>
        <v>3593837.2420299998</v>
      </c>
      <c r="H59" s="79">
        <f t="shared" si="19"/>
        <v>91.985980623047766</v>
      </c>
    </row>
    <row r="60" spans="1:8" s="70" customFormat="1" ht="11.25" customHeight="1" x14ac:dyDescent="0.2">
      <c r="A60" s="76" t="s">
        <v>125</v>
      </c>
      <c r="B60" s="77">
        <v>2857845.7160200002</v>
      </c>
      <c r="C60" s="78">
        <v>2736210.8012999999</v>
      </c>
      <c r="D60" s="77">
        <v>79315.875050000002</v>
      </c>
      <c r="E60" s="78">
        <f t="shared" si="20"/>
        <v>2815526.6763499998</v>
      </c>
      <c r="F60" s="78">
        <f t="shared" si="21"/>
        <v>42319.039670000318</v>
      </c>
      <c r="G60" s="78">
        <f t="shared" si="22"/>
        <v>121634.91472000023</v>
      </c>
      <c r="H60" s="79">
        <f t="shared" si="19"/>
        <v>98.519197889767952</v>
      </c>
    </row>
    <row r="61" spans="1:8" s="70" customFormat="1" ht="11.25" customHeight="1" x14ac:dyDescent="0.2">
      <c r="A61" s="76" t="s">
        <v>126</v>
      </c>
      <c r="B61" s="77">
        <v>73083.607999999993</v>
      </c>
      <c r="C61" s="78">
        <v>51004.017680000004</v>
      </c>
      <c r="D61" s="77">
        <v>17410.005639999999</v>
      </c>
      <c r="E61" s="78">
        <f t="shared" si="20"/>
        <v>68414.023320000008</v>
      </c>
      <c r="F61" s="78">
        <f t="shared" si="21"/>
        <v>4669.5846799999854</v>
      </c>
      <c r="G61" s="78">
        <f t="shared" si="22"/>
        <v>22079.590319999988</v>
      </c>
      <c r="H61" s="79">
        <f t="shared" si="19"/>
        <v>93.610626503278297</v>
      </c>
    </row>
    <row r="62" spans="1:8" s="70" customFormat="1" ht="11.25" customHeight="1" x14ac:dyDescent="0.2">
      <c r="A62" s="76" t="s">
        <v>127</v>
      </c>
      <c r="B62" s="77">
        <v>393640.37400000001</v>
      </c>
      <c r="C62" s="78">
        <v>287759.63608000008</v>
      </c>
      <c r="D62" s="77">
        <v>100764.49781</v>
      </c>
      <c r="E62" s="78">
        <f t="shared" si="20"/>
        <v>388524.13389000006</v>
      </c>
      <c r="F62" s="78">
        <f t="shared" si="21"/>
        <v>5116.2401099999552</v>
      </c>
      <c r="G62" s="78">
        <f t="shared" si="22"/>
        <v>105880.73791999993</v>
      </c>
      <c r="H62" s="79">
        <f t="shared" si="19"/>
        <v>98.700275569294121</v>
      </c>
    </row>
    <row r="63" spans="1:8" s="70" customFormat="1" ht="11.25" customHeight="1" x14ac:dyDescent="0.2">
      <c r="A63" s="76" t="s">
        <v>128</v>
      </c>
      <c r="B63" s="77">
        <v>4403</v>
      </c>
      <c r="C63" s="78">
        <v>3109.4769500000002</v>
      </c>
      <c r="D63" s="77">
        <v>511.06319999999999</v>
      </c>
      <c r="E63" s="78">
        <f t="shared" si="20"/>
        <v>3620.5401500000003</v>
      </c>
      <c r="F63" s="78">
        <f t="shared" si="21"/>
        <v>782.45984999999973</v>
      </c>
      <c r="G63" s="78">
        <f t="shared" si="22"/>
        <v>1293.5230499999998</v>
      </c>
      <c r="H63" s="79">
        <f t="shared" si="19"/>
        <v>82.228938223938229</v>
      </c>
    </row>
    <row r="64" spans="1:8" s="70" customFormat="1" ht="11.25" customHeight="1" x14ac:dyDescent="0.2">
      <c r="A64" s="76" t="s">
        <v>129</v>
      </c>
      <c r="B64" s="77">
        <v>88279.875999999989</v>
      </c>
      <c r="C64" s="78">
        <v>55214.135840000003</v>
      </c>
      <c r="D64" s="77">
        <v>10127.384959999999</v>
      </c>
      <c r="E64" s="78">
        <f t="shared" si="20"/>
        <v>65341.520799999998</v>
      </c>
      <c r="F64" s="78">
        <f t="shared" si="21"/>
        <v>22938.355199999991</v>
      </c>
      <c r="G64" s="78">
        <f t="shared" si="22"/>
        <v>33065.740159999987</v>
      </c>
      <c r="H64" s="79">
        <f t="shared" si="19"/>
        <v>74.016325985777328</v>
      </c>
    </row>
    <row r="65" spans="1:8" s="70" customFormat="1" ht="11.25" customHeight="1" x14ac:dyDescent="0.2">
      <c r="A65" s="76" t="s">
        <v>130</v>
      </c>
      <c r="B65" s="77">
        <v>12878</v>
      </c>
      <c r="C65" s="78">
        <v>11684.227800000001</v>
      </c>
      <c r="D65" s="77">
        <v>1192.87256</v>
      </c>
      <c r="E65" s="78">
        <f t="shared" si="20"/>
        <v>12877.10036</v>
      </c>
      <c r="F65" s="78">
        <f t="shared" si="21"/>
        <v>0.89963999999963562</v>
      </c>
      <c r="G65" s="78">
        <f t="shared" si="22"/>
        <v>1193.7721999999994</v>
      </c>
      <c r="H65" s="79">
        <f t="shared" si="19"/>
        <v>99.993014132629284</v>
      </c>
    </row>
    <row r="66" spans="1:8" s="70" customFormat="1" ht="11.25" customHeight="1" x14ac:dyDescent="0.2">
      <c r="A66" s="84" t="s">
        <v>131</v>
      </c>
      <c r="B66" s="77">
        <v>15745</v>
      </c>
      <c r="C66" s="78">
        <v>11799.801890000001</v>
      </c>
      <c r="D66" s="77">
        <v>2438.4205099999999</v>
      </c>
      <c r="E66" s="78">
        <f t="shared" si="20"/>
        <v>14238.222400000001</v>
      </c>
      <c r="F66" s="78">
        <f t="shared" si="21"/>
        <v>1506.7775999999994</v>
      </c>
      <c r="G66" s="78">
        <f t="shared" si="22"/>
        <v>3945.1981099999994</v>
      </c>
      <c r="H66" s="79">
        <f t="shared" si="19"/>
        <v>90.430120038107347</v>
      </c>
    </row>
    <row r="67" spans="1:8" s="70" customFormat="1" ht="11.25" customHeight="1" x14ac:dyDescent="0.2">
      <c r="A67" s="76" t="s">
        <v>132</v>
      </c>
      <c r="B67" s="77">
        <v>149863</v>
      </c>
      <c r="C67" s="78">
        <v>124873.68943000001</v>
      </c>
      <c r="D67" s="77">
        <v>11256.694710000002</v>
      </c>
      <c r="E67" s="78">
        <f t="shared" si="20"/>
        <v>136130.38414000001</v>
      </c>
      <c r="F67" s="78">
        <f t="shared" si="21"/>
        <v>13732.615859999991</v>
      </c>
      <c r="G67" s="78">
        <f t="shared" si="22"/>
        <v>24989.310569999987</v>
      </c>
      <c r="H67" s="79">
        <f t="shared" si="19"/>
        <v>90.836553478844024</v>
      </c>
    </row>
    <row r="68" spans="1:8" s="70" customFormat="1" ht="11.25" customHeight="1" x14ac:dyDescent="0.2">
      <c r="A68" s="76"/>
      <c r="B68" s="81"/>
      <c r="C68" s="81"/>
      <c r="D68" s="81"/>
      <c r="E68" s="81"/>
      <c r="F68" s="81"/>
      <c r="G68" s="81"/>
      <c r="H68" s="74"/>
    </row>
    <row r="69" spans="1:8" s="70" customFormat="1" ht="11.25" customHeight="1" x14ac:dyDescent="0.2">
      <c r="A69" s="72" t="s">
        <v>133</v>
      </c>
      <c r="B69" s="83">
        <f t="shared" ref="B69:G69" si="23">SUM(B70:B73)</f>
        <v>3249278.0629999996</v>
      </c>
      <c r="C69" s="83">
        <f t="shared" si="23"/>
        <v>3091459.9026799994</v>
      </c>
      <c r="D69" s="83">
        <f t="shared" si="23"/>
        <v>153891.48131999999</v>
      </c>
      <c r="E69" s="83">
        <f t="shared" si="23"/>
        <v>3245351.3839999996</v>
      </c>
      <c r="F69" s="83">
        <f t="shared" si="23"/>
        <v>3926.6790000001351</v>
      </c>
      <c r="G69" s="83">
        <f t="shared" si="23"/>
        <v>157818.16032000005</v>
      </c>
      <c r="H69" s="74">
        <f>E69/B69*100</f>
        <v>99.879152263245373</v>
      </c>
    </row>
    <row r="70" spans="1:8" s="70" customFormat="1" ht="11.25" customHeight="1" x14ac:dyDescent="0.2">
      <c r="A70" s="76" t="s">
        <v>96</v>
      </c>
      <c r="B70" s="77">
        <v>3227346.1209999998</v>
      </c>
      <c r="C70" s="78">
        <v>3071834.4164899997</v>
      </c>
      <c r="D70" s="77">
        <v>151703.43901999999</v>
      </c>
      <c r="E70" s="78">
        <f>SUM(C70:D70)</f>
        <v>3223537.8555099997</v>
      </c>
      <c r="F70" s="78">
        <f>B70-E70</f>
        <v>3808.2654900001362</v>
      </c>
      <c r="G70" s="78">
        <f>B70-C70</f>
        <v>155511.70451000007</v>
      </c>
      <c r="H70" s="79">
        <f>E70/B70*100</f>
        <v>99.882000090872808</v>
      </c>
    </row>
    <row r="71" spans="1:8" s="70" customFormat="1" ht="11.25" customHeight="1" x14ac:dyDescent="0.2">
      <c r="A71" s="76" t="s">
        <v>134</v>
      </c>
      <c r="B71" s="77">
        <v>15003.721</v>
      </c>
      <c r="C71" s="78">
        <v>13226.19311</v>
      </c>
      <c r="D71" s="77">
        <v>1776.0528999999999</v>
      </c>
      <c r="E71" s="78">
        <f>SUM(C71:D71)</f>
        <v>15002.246010000001</v>
      </c>
      <c r="F71" s="78">
        <f>B71-E71</f>
        <v>1.4749899999987974</v>
      </c>
      <c r="G71" s="78">
        <f>B71-C71</f>
        <v>1777.5278899999994</v>
      </c>
      <c r="H71" s="79">
        <f>E71/B71*100</f>
        <v>99.990169172034058</v>
      </c>
    </row>
    <row r="72" spans="1:8" s="70" customFormat="1" ht="11.25" customHeight="1" x14ac:dyDescent="0.2">
      <c r="A72" s="76" t="s">
        <v>135</v>
      </c>
      <c r="B72" s="77">
        <v>2461.221</v>
      </c>
      <c r="C72" s="78">
        <v>2435.5072</v>
      </c>
      <c r="D72" s="77">
        <v>23.792909999999999</v>
      </c>
      <c r="E72" s="78">
        <f>SUM(C72:D72)</f>
        <v>2459.3001100000001</v>
      </c>
      <c r="F72" s="78">
        <f>B72-E72</f>
        <v>1.9208899999998721</v>
      </c>
      <c r="G72" s="78">
        <f>B72-C72</f>
        <v>25.713799999999992</v>
      </c>
      <c r="H72" s="79">
        <f>E72/B72*100</f>
        <v>99.921953778226339</v>
      </c>
    </row>
    <row r="73" spans="1:8" s="70" customFormat="1" ht="11.25" customHeight="1" x14ac:dyDescent="0.2">
      <c r="A73" s="76" t="s">
        <v>136</v>
      </c>
      <c r="B73" s="77">
        <v>4467</v>
      </c>
      <c r="C73" s="78">
        <v>3963.7858799999999</v>
      </c>
      <c r="D73" s="77">
        <v>388.19648999999998</v>
      </c>
      <c r="E73" s="78">
        <f>SUM(C73:D73)</f>
        <v>4351.9823699999997</v>
      </c>
      <c r="F73" s="78">
        <f>B73-E73</f>
        <v>115.01763000000028</v>
      </c>
      <c r="G73" s="78">
        <f>B73-C73</f>
        <v>503.21412000000009</v>
      </c>
      <c r="H73" s="79">
        <f>E73/B73*100</f>
        <v>97.425170584284743</v>
      </c>
    </row>
    <row r="74" spans="1:8" s="70" customFormat="1" ht="11.25" customHeight="1" x14ac:dyDescent="0.2">
      <c r="A74" s="76"/>
      <c r="B74" s="81"/>
      <c r="C74" s="81"/>
      <c r="D74" s="81"/>
      <c r="E74" s="81"/>
      <c r="F74" s="81"/>
      <c r="G74" s="81"/>
      <c r="H74" s="74"/>
    </row>
    <row r="75" spans="1:8" s="70" customFormat="1" ht="11.25" customHeight="1" x14ac:dyDescent="0.2">
      <c r="A75" s="72" t="s">
        <v>137</v>
      </c>
      <c r="B75" s="83">
        <f t="shared" ref="B75:G75" si="24">SUM(B76:B78)</f>
        <v>16921517.375879999</v>
      </c>
      <c r="C75" s="83">
        <f t="shared" si="24"/>
        <v>13370104.157920003</v>
      </c>
      <c r="D75" s="83">
        <f t="shared" si="24"/>
        <v>1237215.6644899999</v>
      </c>
      <c r="E75" s="83">
        <f t="shared" si="24"/>
        <v>14607319.822410002</v>
      </c>
      <c r="F75" s="83">
        <f t="shared" si="24"/>
        <v>2314197.5534699978</v>
      </c>
      <c r="G75" s="83">
        <f t="shared" si="24"/>
        <v>3551413.2179599982</v>
      </c>
      <c r="H75" s="74">
        <f>E75/B75*100</f>
        <v>86.323935956425132</v>
      </c>
    </row>
    <row r="76" spans="1:8" s="70" customFormat="1" ht="11.25" customHeight="1" x14ac:dyDescent="0.2">
      <c r="A76" s="76" t="s">
        <v>138</v>
      </c>
      <c r="B76" s="77">
        <v>16627459.181880001</v>
      </c>
      <c r="C76" s="78">
        <v>13147635.323620003</v>
      </c>
      <c r="D76" s="77">
        <v>1187619.6832099999</v>
      </c>
      <c r="E76" s="78">
        <f>SUM(C76:D76)</f>
        <v>14335255.006830003</v>
      </c>
      <c r="F76" s="78">
        <f>B76-E76</f>
        <v>2292204.1750499979</v>
      </c>
      <c r="G76" s="78">
        <f>B76-C76</f>
        <v>3479823.8582599983</v>
      </c>
      <c r="H76" s="79">
        <f>E76/B76*100</f>
        <v>86.214344897938716</v>
      </c>
    </row>
    <row r="77" spans="1:8" s="70" customFormat="1" ht="11.25" customHeight="1" x14ac:dyDescent="0.2">
      <c r="A77" s="76" t="s">
        <v>139</v>
      </c>
      <c r="B77" s="77">
        <v>118175.395</v>
      </c>
      <c r="C77" s="78">
        <v>97292.106400000004</v>
      </c>
      <c r="D77" s="77">
        <v>16343.342980000001</v>
      </c>
      <c r="E77" s="78">
        <f>SUM(C77:D77)</f>
        <v>113635.44938000001</v>
      </c>
      <c r="F77" s="78">
        <f>B77-E77</f>
        <v>4539.9456199999986</v>
      </c>
      <c r="G77" s="78">
        <f>B77-C77</f>
        <v>20883.2886</v>
      </c>
      <c r="H77" s="79">
        <f>E77/B77*100</f>
        <v>96.158298755845067</v>
      </c>
    </row>
    <row r="78" spans="1:8" s="70" customFormat="1" ht="11.25" customHeight="1" x14ac:dyDescent="0.2">
      <c r="A78" s="76" t="s">
        <v>140</v>
      </c>
      <c r="B78" s="77">
        <v>175882.799</v>
      </c>
      <c r="C78" s="78">
        <v>125176.72790000001</v>
      </c>
      <c r="D78" s="77">
        <v>33252.638299999999</v>
      </c>
      <c r="E78" s="78">
        <f>SUM(C78:D78)</f>
        <v>158429.36620000002</v>
      </c>
      <c r="F78" s="78">
        <f>B78-E78</f>
        <v>17453.43279999998</v>
      </c>
      <c r="G78" s="78">
        <f>B78-C78</f>
        <v>50706.071099999986</v>
      </c>
      <c r="H78" s="79">
        <f>E78/B78*100</f>
        <v>90.076668725291327</v>
      </c>
    </row>
    <row r="79" spans="1:8" s="70" customFormat="1" ht="11.25" customHeight="1" x14ac:dyDescent="0.2">
      <c r="A79" s="76"/>
      <c r="B79" s="81"/>
      <c r="C79" s="81"/>
      <c r="D79" s="81"/>
      <c r="E79" s="81"/>
      <c r="F79" s="81"/>
      <c r="G79" s="81"/>
      <c r="H79" s="74"/>
    </row>
    <row r="80" spans="1:8" s="70" customFormat="1" ht="11.25" customHeight="1" x14ac:dyDescent="0.2">
      <c r="A80" s="72" t="s">
        <v>141</v>
      </c>
      <c r="B80" s="83">
        <f t="shared" ref="B80:G80" si="25">SUM(B81:B84)</f>
        <v>2557391.9300000002</v>
      </c>
      <c r="C80" s="83">
        <f t="shared" si="25"/>
        <v>2058893.3434800003</v>
      </c>
      <c r="D80" s="83">
        <f t="shared" si="25"/>
        <v>477286.88734000002</v>
      </c>
      <c r="E80" s="83">
        <f t="shared" si="25"/>
        <v>2536180.2308200002</v>
      </c>
      <c r="F80" s="83">
        <f t="shared" si="25"/>
        <v>21211.699180000054</v>
      </c>
      <c r="G80" s="83">
        <f t="shared" si="25"/>
        <v>498498.58651999995</v>
      </c>
      <c r="H80" s="74">
        <f>E80/B80*100</f>
        <v>99.170572999344685</v>
      </c>
    </row>
    <row r="81" spans="1:8" s="70" customFormat="1" ht="11.25" customHeight="1" x14ac:dyDescent="0.2">
      <c r="A81" s="76" t="s">
        <v>108</v>
      </c>
      <c r="B81" s="77">
        <v>2408072.9300000002</v>
      </c>
      <c r="C81" s="78">
        <v>1940828.8338700002</v>
      </c>
      <c r="D81" s="77">
        <v>467120.18712000002</v>
      </c>
      <c r="E81" s="78">
        <f>SUM(C81:D81)</f>
        <v>2407949.0209900001</v>
      </c>
      <c r="F81" s="78">
        <f>B81-E81</f>
        <v>123.90901000006124</v>
      </c>
      <c r="G81" s="78">
        <f>B81-C81</f>
        <v>467244.09612999996</v>
      </c>
      <c r="H81" s="79">
        <f>E81/B81*100</f>
        <v>99.994854432834799</v>
      </c>
    </row>
    <row r="82" spans="1:8" s="70" customFormat="1" ht="11.25" customHeight="1" x14ac:dyDescent="0.2">
      <c r="A82" s="76" t="s">
        <v>142</v>
      </c>
      <c r="B82" s="77">
        <v>0</v>
      </c>
      <c r="C82" s="78">
        <v>0</v>
      </c>
      <c r="D82" s="77">
        <v>0</v>
      </c>
      <c r="E82" s="78">
        <f>SUM(C82:D82)</f>
        <v>0</v>
      </c>
      <c r="F82" s="78">
        <f>B82-E82</f>
        <v>0</v>
      </c>
      <c r="G82" s="78">
        <f>B82-C82</f>
        <v>0</v>
      </c>
      <c r="H82" s="79"/>
    </row>
    <row r="83" spans="1:8" s="70" customFormat="1" ht="11.25" customHeight="1" x14ac:dyDescent="0.2">
      <c r="A83" s="76" t="s">
        <v>143</v>
      </c>
      <c r="B83" s="77">
        <v>45533</v>
      </c>
      <c r="C83" s="78">
        <v>43500.920600000005</v>
      </c>
      <c r="D83" s="77">
        <v>1632.40696</v>
      </c>
      <c r="E83" s="78">
        <f>SUM(C83:D83)</f>
        <v>45133.327560000005</v>
      </c>
      <c r="F83" s="78">
        <f>B83-E83</f>
        <v>399.67243999999482</v>
      </c>
      <c r="G83" s="78">
        <f>B83-C83</f>
        <v>2032.0793999999951</v>
      </c>
      <c r="H83" s="79">
        <f>E83/B83*100</f>
        <v>99.122235653262479</v>
      </c>
    </row>
    <row r="84" spans="1:8" s="70" customFormat="1" ht="11.25" customHeight="1" x14ac:dyDescent="0.2">
      <c r="A84" s="76" t="s">
        <v>144</v>
      </c>
      <c r="B84" s="77">
        <v>103786</v>
      </c>
      <c r="C84" s="78">
        <v>74563.589009999996</v>
      </c>
      <c r="D84" s="77">
        <v>8534.2932600000022</v>
      </c>
      <c r="E84" s="78">
        <f>SUM(C84:D84)</f>
        <v>83097.882270000002</v>
      </c>
      <c r="F84" s="78">
        <f>B84-E84</f>
        <v>20688.117729999998</v>
      </c>
      <c r="G84" s="78">
        <f>B84-C84</f>
        <v>29222.410990000004</v>
      </c>
      <c r="H84" s="79">
        <f>E84/B84*100</f>
        <v>80.066562224192097</v>
      </c>
    </row>
    <row r="85" spans="1:8" s="70" customFormat="1" ht="11.25" customHeight="1" x14ac:dyDescent="0.2">
      <c r="A85" s="87"/>
      <c r="B85" s="77"/>
      <c r="C85" s="78"/>
      <c r="D85" s="77"/>
      <c r="E85" s="78"/>
      <c r="F85" s="78"/>
      <c r="G85" s="78"/>
      <c r="H85" s="79"/>
    </row>
    <row r="86" spans="1:8" s="70" customFormat="1" ht="11.25" customHeight="1" x14ac:dyDescent="0.2">
      <c r="A86" s="72" t="s">
        <v>145</v>
      </c>
      <c r="B86" s="83">
        <f t="shared" ref="B86:G86" si="26">SUM(B87:B93)</f>
        <v>50161581.180629998</v>
      </c>
      <c r="C86" s="83">
        <f t="shared" si="26"/>
        <v>46872325.26946</v>
      </c>
      <c r="D86" s="83">
        <f t="shared" si="26"/>
        <v>3094603.25868</v>
      </c>
      <c r="E86" s="83">
        <f t="shared" si="26"/>
        <v>49966928.528140001</v>
      </c>
      <c r="F86" s="83">
        <f t="shared" si="26"/>
        <v>194652.65249000094</v>
      </c>
      <c r="G86" s="83">
        <f t="shared" si="26"/>
        <v>3289255.9111700035</v>
      </c>
      <c r="H86" s="74">
        <f t="shared" ref="H86:H93" si="27">E86/B86*100</f>
        <v>99.611948730664892</v>
      </c>
    </row>
    <row r="87" spans="1:8" s="70" customFormat="1" ht="11.25" customHeight="1" x14ac:dyDescent="0.2">
      <c r="A87" s="76" t="s">
        <v>123</v>
      </c>
      <c r="B87" s="77">
        <v>2109351.9407100002</v>
      </c>
      <c r="C87" s="78">
        <v>1904971.46896</v>
      </c>
      <c r="D87" s="77">
        <v>181688.82218999998</v>
      </c>
      <c r="E87" s="78">
        <f t="shared" ref="E87:E93" si="28">SUM(C87:D87)</f>
        <v>2086660.2911499999</v>
      </c>
      <c r="F87" s="78">
        <f t="shared" ref="F87:F93" si="29">B87-E87</f>
        <v>22691.649560000282</v>
      </c>
      <c r="G87" s="78">
        <f t="shared" ref="G87:G93" si="30">B87-C87</f>
        <v>204380.47175000026</v>
      </c>
      <c r="H87" s="79">
        <f t="shared" si="27"/>
        <v>98.924235964513244</v>
      </c>
    </row>
    <row r="88" spans="1:8" s="70" customFormat="1" ht="11.25" customHeight="1" x14ac:dyDescent="0.2">
      <c r="A88" s="76" t="s">
        <v>146</v>
      </c>
      <c r="B88" s="77">
        <v>4151891.5996300001</v>
      </c>
      <c r="C88" s="78">
        <v>4101730.9077699999</v>
      </c>
      <c r="D88" s="77">
        <v>47291.421879999987</v>
      </c>
      <c r="E88" s="78">
        <f t="shared" si="28"/>
        <v>4149022.3296499997</v>
      </c>
      <c r="F88" s="78">
        <f t="shared" si="29"/>
        <v>2869.269980000332</v>
      </c>
      <c r="G88" s="78">
        <f t="shared" si="30"/>
        <v>50160.691860000137</v>
      </c>
      <c r="H88" s="79">
        <f t="shared" si="27"/>
        <v>99.930892464045641</v>
      </c>
    </row>
    <row r="89" spans="1:8" s="70" customFormat="1" ht="11.25" customHeight="1" x14ac:dyDescent="0.2">
      <c r="A89" s="76" t="s">
        <v>147</v>
      </c>
      <c r="B89" s="77">
        <v>3304205.9109999998</v>
      </c>
      <c r="C89" s="78">
        <v>3131465.8581200005</v>
      </c>
      <c r="D89" s="77">
        <v>100444.83510000001</v>
      </c>
      <c r="E89" s="78">
        <f t="shared" si="28"/>
        <v>3231910.6932200002</v>
      </c>
      <c r="F89" s="78">
        <f t="shared" si="29"/>
        <v>72295.217779999599</v>
      </c>
      <c r="G89" s="78">
        <f t="shared" si="30"/>
        <v>172740.05287999939</v>
      </c>
      <c r="H89" s="79">
        <f t="shared" si="27"/>
        <v>97.812024440143929</v>
      </c>
    </row>
    <row r="90" spans="1:8" s="70" customFormat="1" ht="11.25" customHeight="1" x14ac:dyDescent="0.2">
      <c r="A90" s="76" t="s">
        <v>148</v>
      </c>
      <c r="B90" s="77">
        <v>38369.860999999997</v>
      </c>
      <c r="C90" s="78">
        <v>29802.273280000001</v>
      </c>
      <c r="D90" s="77">
        <v>8566.411900000001</v>
      </c>
      <c r="E90" s="78">
        <f t="shared" si="28"/>
        <v>38368.68518</v>
      </c>
      <c r="F90" s="78">
        <f t="shared" si="29"/>
        <v>1.1758199999967474</v>
      </c>
      <c r="G90" s="78">
        <f t="shared" si="30"/>
        <v>8567.5877199999959</v>
      </c>
      <c r="H90" s="79">
        <f t="shared" si="27"/>
        <v>99.996935563566424</v>
      </c>
    </row>
    <row r="91" spans="1:8" s="70" customFormat="1" ht="11.25" customHeight="1" x14ac:dyDescent="0.2">
      <c r="A91" s="76" t="s">
        <v>149</v>
      </c>
      <c r="B91" s="77">
        <v>290897.11800000002</v>
      </c>
      <c r="C91" s="78">
        <v>267961.42517999996</v>
      </c>
      <c r="D91" s="77">
        <v>19541.054230000002</v>
      </c>
      <c r="E91" s="78">
        <f t="shared" si="28"/>
        <v>287502.47940999997</v>
      </c>
      <c r="F91" s="78">
        <f t="shared" si="29"/>
        <v>3394.638590000046</v>
      </c>
      <c r="G91" s="78">
        <f t="shared" si="30"/>
        <v>22935.692820000055</v>
      </c>
      <c r="H91" s="79">
        <f t="shared" si="27"/>
        <v>98.833044956464619</v>
      </c>
    </row>
    <row r="92" spans="1:8" s="70" customFormat="1" ht="11.25" customHeight="1" x14ac:dyDescent="0.2">
      <c r="A92" s="76" t="s">
        <v>150</v>
      </c>
      <c r="B92" s="77">
        <v>39909595.71029</v>
      </c>
      <c r="C92" s="78">
        <v>37082043.559989996</v>
      </c>
      <c r="D92" s="77">
        <v>2734165.0257000001</v>
      </c>
      <c r="E92" s="78">
        <f t="shared" si="28"/>
        <v>39816208.585689999</v>
      </c>
      <c r="F92" s="78">
        <f t="shared" si="29"/>
        <v>93387.124600000679</v>
      </c>
      <c r="G92" s="78">
        <f t="shared" si="30"/>
        <v>2827552.1503000036</v>
      </c>
      <c r="H92" s="79">
        <f t="shared" si="27"/>
        <v>99.766003330933458</v>
      </c>
    </row>
    <row r="93" spans="1:8" s="70" customFormat="1" ht="11.25" customHeight="1" x14ac:dyDescent="0.2">
      <c r="A93" s="76" t="s">
        <v>151</v>
      </c>
      <c r="B93" s="77">
        <v>357269.04</v>
      </c>
      <c r="C93" s="78">
        <v>354349.77616000001</v>
      </c>
      <c r="D93" s="77">
        <v>2905.68768</v>
      </c>
      <c r="E93" s="78">
        <f t="shared" si="28"/>
        <v>357255.46383999998</v>
      </c>
      <c r="F93" s="78">
        <f t="shared" si="29"/>
        <v>13.576159999996889</v>
      </c>
      <c r="G93" s="78">
        <f t="shared" si="30"/>
        <v>2919.2638399999705</v>
      </c>
      <c r="H93" s="79">
        <f t="shared" si="27"/>
        <v>99.99620001777933</v>
      </c>
    </row>
    <row r="94" spans="1:8" s="70" customFormat="1" ht="11.25" customHeight="1" x14ac:dyDescent="0.2">
      <c r="A94" s="76"/>
      <c r="B94" s="81"/>
      <c r="C94" s="81"/>
      <c r="D94" s="81"/>
      <c r="E94" s="81"/>
      <c r="F94" s="81"/>
      <c r="G94" s="81"/>
      <c r="H94" s="74"/>
    </row>
    <row r="95" spans="1:8" s="70" customFormat="1" ht="11.25" customHeight="1" x14ac:dyDescent="0.2">
      <c r="A95" s="72" t="s">
        <v>152</v>
      </c>
      <c r="B95" s="83">
        <f t="shared" ref="B95:G95" si="31">SUM(B96:B105)</f>
        <v>3816110.449</v>
      </c>
      <c r="C95" s="83">
        <f t="shared" si="31"/>
        <v>3449985.6606400004</v>
      </c>
      <c r="D95" s="83">
        <f t="shared" si="31"/>
        <v>328572.94857999997</v>
      </c>
      <c r="E95" s="83">
        <f t="shared" si="31"/>
        <v>3778558.60922</v>
      </c>
      <c r="F95" s="83">
        <f t="shared" si="31"/>
        <v>37551.839780000635</v>
      </c>
      <c r="G95" s="83">
        <f t="shared" si="31"/>
        <v>366124.78836000047</v>
      </c>
      <c r="H95" s="74">
        <f t="shared" ref="H95:H105" si="32">E95/B95*100</f>
        <v>99.01596559423902</v>
      </c>
    </row>
    <row r="96" spans="1:8" s="70" customFormat="1" ht="11.25" customHeight="1" x14ac:dyDescent="0.2">
      <c r="A96" s="76" t="s">
        <v>96</v>
      </c>
      <c r="B96" s="77">
        <v>1462852.7930000001</v>
      </c>
      <c r="C96" s="78">
        <v>1242918.70954</v>
      </c>
      <c r="D96" s="77">
        <v>219654.32709999997</v>
      </c>
      <c r="E96" s="78">
        <f t="shared" ref="E96:E105" si="33">SUM(C96:D96)</f>
        <v>1462573.0366399998</v>
      </c>
      <c r="F96" s="78">
        <f t="shared" ref="F96:F105" si="34">B96-E96</f>
        <v>279.75636000023223</v>
      </c>
      <c r="G96" s="78">
        <f t="shared" ref="G96:G105" si="35">B96-C96</f>
        <v>219934.08346000011</v>
      </c>
      <c r="H96" s="79">
        <f t="shared" si="32"/>
        <v>99.98087597321215</v>
      </c>
    </row>
    <row r="97" spans="1:8" s="70" customFormat="1" ht="11.25" customHeight="1" x14ac:dyDescent="0.2">
      <c r="A97" s="76" t="s">
        <v>153</v>
      </c>
      <c r="B97" s="77">
        <v>471673.94900000002</v>
      </c>
      <c r="C97" s="78">
        <v>396999.07013000001</v>
      </c>
      <c r="D97" s="77">
        <v>55884.211670000004</v>
      </c>
      <c r="E97" s="78">
        <f t="shared" si="33"/>
        <v>452883.2818</v>
      </c>
      <c r="F97" s="78">
        <f t="shared" si="34"/>
        <v>18790.667200000025</v>
      </c>
      <c r="G97" s="78">
        <f t="shared" si="35"/>
        <v>74674.878870000015</v>
      </c>
      <c r="H97" s="79">
        <f t="shared" si="32"/>
        <v>96.016174469707664</v>
      </c>
    </row>
    <row r="98" spans="1:8" s="70" customFormat="1" ht="11.25" customHeight="1" x14ac:dyDescent="0.2">
      <c r="A98" s="76" t="s">
        <v>154</v>
      </c>
      <c r="B98" s="77">
        <v>216399.76300000001</v>
      </c>
      <c r="C98" s="78">
        <v>212779.23603999999</v>
      </c>
      <c r="D98" s="77">
        <v>3616.3025299999999</v>
      </c>
      <c r="E98" s="78">
        <f t="shared" si="33"/>
        <v>216395.53856999998</v>
      </c>
      <c r="F98" s="78">
        <f t="shared" si="34"/>
        <v>4.2244300000311341</v>
      </c>
      <c r="G98" s="78">
        <f t="shared" si="35"/>
        <v>3620.5269600000174</v>
      </c>
      <c r="H98" s="79">
        <f t="shared" si="32"/>
        <v>99.99804785830564</v>
      </c>
    </row>
    <row r="99" spans="1:8" s="70" customFormat="1" ht="11.25" customHeight="1" x14ac:dyDescent="0.2">
      <c r="A99" s="76" t="s">
        <v>155</v>
      </c>
      <c r="B99" s="77">
        <v>278148.56599999999</v>
      </c>
      <c r="C99" s="78">
        <v>264732.68731999997</v>
      </c>
      <c r="D99" s="77">
        <v>12588.727999999999</v>
      </c>
      <c r="E99" s="78">
        <f t="shared" si="33"/>
        <v>277321.41531999997</v>
      </c>
      <c r="F99" s="78">
        <f t="shared" si="34"/>
        <v>827.15068000002066</v>
      </c>
      <c r="G99" s="78">
        <f t="shared" si="35"/>
        <v>13415.878680000023</v>
      </c>
      <c r="H99" s="79">
        <f t="shared" si="32"/>
        <v>99.702622705593953</v>
      </c>
    </row>
    <row r="100" spans="1:8" s="70" customFormat="1" ht="11.25" customHeight="1" x14ac:dyDescent="0.2">
      <c r="A100" s="76" t="s">
        <v>156</v>
      </c>
      <c r="B100" s="77">
        <v>306267.78600000002</v>
      </c>
      <c r="C100" s="78">
        <v>298622.01581000001</v>
      </c>
      <c r="D100" s="77">
        <v>7635.5320899999997</v>
      </c>
      <c r="E100" s="78">
        <f t="shared" si="33"/>
        <v>306257.54790000001</v>
      </c>
      <c r="F100" s="78">
        <f t="shared" si="34"/>
        <v>10.238100000016857</v>
      </c>
      <c r="G100" s="78">
        <f t="shared" si="35"/>
        <v>7645.7701900000102</v>
      </c>
      <c r="H100" s="79">
        <f t="shared" si="32"/>
        <v>99.996657141081101</v>
      </c>
    </row>
    <row r="101" spans="1:8" s="70" customFormat="1" ht="11.25" customHeight="1" x14ac:dyDescent="0.2">
      <c r="A101" s="76" t="s">
        <v>157</v>
      </c>
      <c r="B101" s="77">
        <v>30586.929</v>
      </c>
      <c r="C101" s="78">
        <v>28736.482090000001</v>
      </c>
      <c r="D101" s="77">
        <v>1323.9862499999999</v>
      </c>
      <c r="E101" s="78">
        <f t="shared" si="33"/>
        <v>30060.468339999999</v>
      </c>
      <c r="F101" s="78">
        <f t="shared" si="34"/>
        <v>526.46066000000064</v>
      </c>
      <c r="G101" s="78">
        <f t="shared" si="35"/>
        <v>1850.4469099999988</v>
      </c>
      <c r="H101" s="79">
        <f t="shared" si="32"/>
        <v>98.278805106586546</v>
      </c>
    </row>
    <row r="102" spans="1:8" s="70" customFormat="1" ht="11.25" customHeight="1" x14ac:dyDescent="0.2">
      <c r="A102" s="76" t="s">
        <v>158</v>
      </c>
      <c r="B102" s="77">
        <v>173207.92600000001</v>
      </c>
      <c r="C102" s="78">
        <v>163186.41478000002</v>
      </c>
      <c r="D102" s="77">
        <v>10010.22918</v>
      </c>
      <c r="E102" s="78">
        <f t="shared" si="33"/>
        <v>173196.64396000002</v>
      </c>
      <c r="F102" s="78">
        <f t="shared" si="34"/>
        <v>11.282039999990957</v>
      </c>
      <c r="G102" s="78">
        <f t="shared" si="35"/>
        <v>10021.511219999986</v>
      </c>
      <c r="H102" s="79">
        <f t="shared" si="32"/>
        <v>99.993486418167734</v>
      </c>
    </row>
    <row r="103" spans="1:8" s="70" customFormat="1" ht="11.25" customHeight="1" x14ac:dyDescent="0.2">
      <c r="A103" s="76" t="s">
        <v>159</v>
      </c>
      <c r="B103" s="77">
        <v>176012.136</v>
      </c>
      <c r="C103" s="78">
        <v>154616.39516999983</v>
      </c>
      <c r="D103" s="77">
        <v>12549.602839999974</v>
      </c>
      <c r="E103" s="78">
        <f t="shared" si="33"/>
        <v>167165.99800999981</v>
      </c>
      <c r="F103" s="78">
        <f t="shared" si="34"/>
        <v>8846.1379900001921</v>
      </c>
      <c r="G103" s="78">
        <f t="shared" si="35"/>
        <v>21395.74083000017</v>
      </c>
      <c r="H103" s="79">
        <f t="shared" si="32"/>
        <v>94.974131789412411</v>
      </c>
    </row>
    <row r="104" spans="1:8" s="70" customFormat="1" ht="11.25" customHeight="1" x14ac:dyDescent="0.2">
      <c r="A104" s="76" t="s">
        <v>160</v>
      </c>
      <c r="B104" s="77">
        <v>31667</v>
      </c>
      <c r="C104" s="78">
        <v>21718.353090000001</v>
      </c>
      <c r="D104" s="77">
        <v>1692.72479</v>
      </c>
      <c r="E104" s="78">
        <f t="shared" si="33"/>
        <v>23411.077880000001</v>
      </c>
      <c r="F104" s="78">
        <f t="shared" si="34"/>
        <v>8255.9221199999993</v>
      </c>
      <c r="G104" s="78">
        <f t="shared" si="35"/>
        <v>9948.6469099999995</v>
      </c>
      <c r="H104" s="79">
        <f t="shared" si="32"/>
        <v>73.928941421669251</v>
      </c>
    </row>
    <row r="105" spans="1:8" s="70" customFormat="1" ht="11.25" customHeight="1" x14ac:dyDescent="0.2">
      <c r="A105" s="76" t="s">
        <v>161</v>
      </c>
      <c r="B105" s="77">
        <v>669293.60100000002</v>
      </c>
      <c r="C105" s="78">
        <v>665676.29666999995</v>
      </c>
      <c r="D105" s="77">
        <v>3617.30413</v>
      </c>
      <c r="E105" s="78">
        <f t="shared" si="33"/>
        <v>669293.6007999999</v>
      </c>
      <c r="F105" s="78">
        <f t="shared" si="34"/>
        <v>2.0000012591481209E-4</v>
      </c>
      <c r="G105" s="78">
        <f t="shared" si="35"/>
        <v>3617.3043300000718</v>
      </c>
      <c r="H105" s="79">
        <f t="shared" si="32"/>
        <v>99.999999970117727</v>
      </c>
    </row>
    <row r="106" spans="1:8" s="70" customFormat="1" ht="11.25" customHeight="1" x14ac:dyDescent="0.2">
      <c r="A106" s="76"/>
      <c r="B106" s="81"/>
      <c r="C106" s="81"/>
      <c r="D106" s="81"/>
      <c r="E106" s="81"/>
      <c r="F106" s="81"/>
      <c r="G106" s="81"/>
      <c r="H106" s="74"/>
    </row>
    <row r="107" spans="1:8" s="70" customFormat="1" ht="11.25" customHeight="1" x14ac:dyDescent="0.2">
      <c r="A107" s="72" t="s">
        <v>162</v>
      </c>
      <c r="B107" s="83">
        <f t="shared" ref="B107:G107" si="36">SUM(B108:B116)</f>
        <v>3030956.9929999998</v>
      </c>
      <c r="C107" s="83">
        <f t="shared" si="36"/>
        <v>2298606.3560600001</v>
      </c>
      <c r="D107" s="83">
        <f t="shared" si="36"/>
        <v>529777.38495999994</v>
      </c>
      <c r="E107" s="83">
        <f t="shared" si="36"/>
        <v>2828383.7410199996</v>
      </c>
      <c r="F107" s="83">
        <f t="shared" si="36"/>
        <v>202573.25198</v>
      </c>
      <c r="G107" s="83">
        <f t="shared" si="36"/>
        <v>732350.63693999988</v>
      </c>
      <c r="H107" s="74">
        <f t="shared" ref="H107:H116" si="37">E107/B107*100</f>
        <v>93.316525029954462</v>
      </c>
    </row>
    <row r="108" spans="1:8" s="70" customFormat="1" ht="11.25" customHeight="1" x14ac:dyDescent="0.2">
      <c r="A108" s="76" t="s">
        <v>96</v>
      </c>
      <c r="B108" s="77">
        <v>2144246.96</v>
      </c>
      <c r="C108" s="78">
        <v>1502127.82546</v>
      </c>
      <c r="D108" s="77">
        <v>500505.96626999998</v>
      </c>
      <c r="E108" s="78">
        <f t="shared" ref="E108:E116" si="38">SUM(C108:D108)</f>
        <v>2002633.7917299999</v>
      </c>
      <c r="F108" s="78">
        <f t="shared" ref="F108:F116" si="39">B108-E108</f>
        <v>141613.16827000002</v>
      </c>
      <c r="G108" s="78">
        <f t="shared" ref="G108:G116" si="40">B108-C108</f>
        <v>642119.13454</v>
      </c>
      <c r="H108" s="79">
        <f t="shared" si="37"/>
        <v>93.395668926586708</v>
      </c>
    </row>
    <row r="109" spans="1:8" s="70" customFormat="1" ht="11.25" customHeight="1" x14ac:dyDescent="0.2">
      <c r="A109" s="76" t="s">
        <v>163</v>
      </c>
      <c r="B109" s="77">
        <v>6587</v>
      </c>
      <c r="C109" s="78">
        <v>6571.8404400000009</v>
      </c>
      <c r="D109" s="77">
        <v>15.09375</v>
      </c>
      <c r="E109" s="78">
        <f t="shared" si="38"/>
        <v>6586.9341900000009</v>
      </c>
      <c r="F109" s="78">
        <f t="shared" si="39"/>
        <v>6.5809999999146385E-2</v>
      </c>
      <c r="G109" s="78">
        <f t="shared" si="40"/>
        <v>15.159559999999146</v>
      </c>
      <c r="H109" s="79">
        <f t="shared" si="37"/>
        <v>99.999000910885087</v>
      </c>
    </row>
    <row r="110" spans="1:8" s="70" customFormat="1" ht="11.25" customHeight="1" x14ac:dyDescent="0.2">
      <c r="A110" s="76" t="s">
        <v>164</v>
      </c>
      <c r="B110" s="77">
        <v>51400.192000000003</v>
      </c>
      <c r="C110" s="78">
        <v>47612.883100000006</v>
      </c>
      <c r="D110" s="77">
        <v>2879.0752299999999</v>
      </c>
      <c r="E110" s="78">
        <f t="shared" si="38"/>
        <v>50491.958330000009</v>
      </c>
      <c r="F110" s="78">
        <f t="shared" si="39"/>
        <v>908.23366999999416</v>
      </c>
      <c r="G110" s="78">
        <f t="shared" si="40"/>
        <v>3787.3088999999964</v>
      </c>
      <c r="H110" s="79">
        <f t="shared" si="37"/>
        <v>98.233015024535334</v>
      </c>
    </row>
    <row r="111" spans="1:8" s="70" customFormat="1" ht="11.25" customHeight="1" x14ac:dyDescent="0.2">
      <c r="A111" s="76" t="s">
        <v>165</v>
      </c>
      <c r="B111" s="77">
        <v>267606.92</v>
      </c>
      <c r="C111" s="78">
        <v>247612.05373000001</v>
      </c>
      <c r="D111" s="77">
        <v>13229.671179999999</v>
      </c>
      <c r="E111" s="78">
        <f t="shared" si="38"/>
        <v>260841.72491000002</v>
      </c>
      <c r="F111" s="78">
        <f t="shared" si="39"/>
        <v>6765.1950899999647</v>
      </c>
      <c r="G111" s="78">
        <f t="shared" si="40"/>
        <v>19994.86626999997</v>
      </c>
      <c r="H111" s="79">
        <f t="shared" si="37"/>
        <v>97.471965564268686</v>
      </c>
    </row>
    <row r="112" spans="1:8" s="70" customFormat="1" ht="11.25" customHeight="1" x14ac:dyDescent="0.2">
      <c r="A112" s="76" t="s">
        <v>166</v>
      </c>
      <c r="B112" s="77">
        <v>19950</v>
      </c>
      <c r="C112" s="78">
        <v>18313.124810000001</v>
      </c>
      <c r="D112" s="77">
        <v>1521.45417</v>
      </c>
      <c r="E112" s="78">
        <f t="shared" si="38"/>
        <v>19834.578980000002</v>
      </c>
      <c r="F112" s="78">
        <f t="shared" si="39"/>
        <v>115.42101999999795</v>
      </c>
      <c r="G112" s="78">
        <f t="shared" si="40"/>
        <v>1636.8751899999988</v>
      </c>
      <c r="H112" s="79">
        <f t="shared" si="37"/>
        <v>99.421448521303262</v>
      </c>
    </row>
    <row r="113" spans="1:8" s="70" customFormat="1" ht="11.25" customHeight="1" x14ac:dyDescent="0.2">
      <c r="A113" s="76" t="s">
        <v>167</v>
      </c>
      <c r="B113" s="77">
        <v>47507.542000000001</v>
      </c>
      <c r="C113" s="78">
        <v>44710.96538999999</v>
      </c>
      <c r="D113" s="77">
        <v>2421.8507400000003</v>
      </c>
      <c r="E113" s="78">
        <f t="shared" si="38"/>
        <v>47132.816129999992</v>
      </c>
      <c r="F113" s="78">
        <f t="shared" si="39"/>
        <v>374.72587000000931</v>
      </c>
      <c r="G113" s="78">
        <f t="shared" si="40"/>
        <v>2796.576610000011</v>
      </c>
      <c r="H113" s="79">
        <f t="shared" si="37"/>
        <v>99.211228671860113</v>
      </c>
    </row>
    <row r="114" spans="1:8" s="70" customFormat="1" ht="11.25" customHeight="1" x14ac:dyDescent="0.2">
      <c r="A114" s="76" t="s">
        <v>168</v>
      </c>
      <c r="B114" s="77">
        <v>218918.82699999999</v>
      </c>
      <c r="C114" s="78">
        <v>168094.65323</v>
      </c>
      <c r="D114" s="77">
        <v>2050.3317700000002</v>
      </c>
      <c r="E114" s="78">
        <f t="shared" si="38"/>
        <v>170144.98499999999</v>
      </c>
      <c r="F114" s="78">
        <f t="shared" si="39"/>
        <v>48773.842000000004</v>
      </c>
      <c r="G114" s="78">
        <f t="shared" si="40"/>
        <v>50824.173769999994</v>
      </c>
      <c r="H114" s="79">
        <f t="shared" si="37"/>
        <v>77.72058133675273</v>
      </c>
    </row>
    <row r="115" spans="1:8" s="70" customFormat="1" ht="11.25" customHeight="1" x14ac:dyDescent="0.2">
      <c r="A115" s="76" t="s">
        <v>169</v>
      </c>
      <c r="B115" s="77">
        <v>94200.264999999999</v>
      </c>
      <c r="C115" s="78">
        <v>83495.965299999996</v>
      </c>
      <c r="D115" s="77">
        <v>6806.48434</v>
      </c>
      <c r="E115" s="78">
        <f t="shared" si="38"/>
        <v>90302.449639999992</v>
      </c>
      <c r="F115" s="78">
        <f t="shared" si="39"/>
        <v>3897.8153600000078</v>
      </c>
      <c r="G115" s="78">
        <f t="shared" si="40"/>
        <v>10704.299700000003</v>
      </c>
      <c r="H115" s="79">
        <f t="shared" si="37"/>
        <v>95.862203402506339</v>
      </c>
    </row>
    <row r="116" spans="1:8" s="70" customFormat="1" ht="11.25" customHeight="1" x14ac:dyDescent="0.2">
      <c r="A116" s="76" t="s">
        <v>170</v>
      </c>
      <c r="B116" s="81">
        <v>180539.28700000001</v>
      </c>
      <c r="C116" s="81">
        <v>180067.04459999999</v>
      </c>
      <c r="D116" s="81">
        <v>347.45751000000001</v>
      </c>
      <c r="E116" s="81">
        <f t="shared" si="38"/>
        <v>180414.50211</v>
      </c>
      <c r="F116" s="81">
        <f t="shared" si="39"/>
        <v>124.78489000000991</v>
      </c>
      <c r="G116" s="81">
        <f t="shared" si="40"/>
        <v>472.24240000001737</v>
      </c>
      <c r="H116" s="74">
        <f t="shared" si="37"/>
        <v>99.93088214090487</v>
      </c>
    </row>
    <row r="117" spans="1:8" s="70" customFormat="1" ht="11.25" customHeight="1" x14ac:dyDescent="0.2">
      <c r="A117" s="85"/>
      <c r="B117" s="81"/>
      <c r="C117" s="81"/>
      <c r="D117" s="81"/>
      <c r="E117" s="81"/>
      <c r="F117" s="81"/>
      <c r="G117" s="81"/>
      <c r="H117" s="74"/>
    </row>
    <row r="118" spans="1:8" s="70" customFormat="1" ht="12" x14ac:dyDescent="0.2">
      <c r="A118" s="88" t="s">
        <v>171</v>
      </c>
      <c r="B118" s="83">
        <f t="shared" ref="B118:G118" si="41">+B119+B127</f>
        <v>45635958.369940005</v>
      </c>
      <c r="C118" s="83">
        <f t="shared" si="41"/>
        <v>42971350.094240002</v>
      </c>
      <c r="D118" s="83">
        <f t="shared" si="41"/>
        <v>2264564.6603199998</v>
      </c>
      <c r="E118" s="83">
        <f t="shared" si="41"/>
        <v>45235914.754560001</v>
      </c>
      <c r="F118" s="83">
        <f t="shared" si="41"/>
        <v>400043.61537999939</v>
      </c>
      <c r="G118" s="83">
        <f t="shared" si="41"/>
        <v>2664608.2757000001</v>
      </c>
      <c r="H118" s="79">
        <f t="shared" ref="H118:H130" si="42">E118/B118*100</f>
        <v>99.123402620063061</v>
      </c>
    </row>
    <row r="119" spans="1:8" s="70" customFormat="1" ht="11.25" customHeight="1" x14ac:dyDescent="0.2">
      <c r="A119" s="89" t="s">
        <v>172</v>
      </c>
      <c r="B119" s="90">
        <f t="shared" ref="B119:G119" si="43">SUM(B120:B124)</f>
        <v>3965034.8639999996</v>
      </c>
      <c r="C119" s="91">
        <f t="shared" si="43"/>
        <v>3231345.9009600002</v>
      </c>
      <c r="D119" s="90">
        <f t="shared" si="43"/>
        <v>568111.45526999992</v>
      </c>
      <c r="E119" s="91">
        <f t="shared" si="43"/>
        <v>3799457.3562300005</v>
      </c>
      <c r="F119" s="91">
        <f t="shared" si="43"/>
        <v>165577.50776999907</v>
      </c>
      <c r="G119" s="91">
        <f t="shared" si="43"/>
        <v>733688.96303999925</v>
      </c>
      <c r="H119" s="79">
        <f t="shared" si="42"/>
        <v>95.824059221437423</v>
      </c>
    </row>
    <row r="120" spans="1:8" s="70" customFormat="1" ht="11.25" customHeight="1" x14ac:dyDescent="0.2">
      <c r="A120" s="92" t="s">
        <v>173</v>
      </c>
      <c r="B120" s="77">
        <v>90359</v>
      </c>
      <c r="C120" s="78">
        <v>88089.584760000012</v>
      </c>
      <c r="D120" s="77">
        <v>2268.91597</v>
      </c>
      <c r="E120" s="78">
        <f t="shared" ref="E120:E126" si="44">SUM(C120:D120)</f>
        <v>90358.500730000014</v>
      </c>
      <c r="F120" s="78">
        <f t="shared" ref="F120:F126" si="45">B120-E120</f>
        <v>0.49926999998569954</v>
      </c>
      <c r="G120" s="78">
        <f t="shared" ref="G120:G126" si="46">B120-C120</f>
        <v>2269.4152399999875</v>
      </c>
      <c r="H120" s="79">
        <f t="shared" si="42"/>
        <v>99.999447459577922</v>
      </c>
    </row>
    <row r="121" spans="1:8" s="70" customFormat="1" ht="11.25" customHeight="1" x14ac:dyDescent="0.2">
      <c r="A121" s="92" t="s">
        <v>174</v>
      </c>
      <c r="B121" s="77">
        <v>349688.49900000001</v>
      </c>
      <c r="C121" s="78">
        <v>345678.34148999996</v>
      </c>
      <c r="D121" s="77">
        <v>3376.8334799999998</v>
      </c>
      <c r="E121" s="78">
        <f t="shared" si="44"/>
        <v>349055.17496999993</v>
      </c>
      <c r="F121" s="78">
        <f t="shared" si="45"/>
        <v>633.32403000007616</v>
      </c>
      <c r="G121" s="78">
        <f t="shared" si="46"/>
        <v>4010.1575100000482</v>
      </c>
      <c r="H121" s="79">
        <f t="shared" si="42"/>
        <v>99.818889087913618</v>
      </c>
    </row>
    <row r="122" spans="1:8" s="70" customFormat="1" ht="11.25" customHeight="1" x14ac:dyDescent="0.2">
      <c r="A122" s="92" t="s">
        <v>175</v>
      </c>
      <c r="B122" s="77">
        <v>27033.527999999998</v>
      </c>
      <c r="C122" s="78">
        <v>25868.832460000001</v>
      </c>
      <c r="D122" s="77">
        <v>1155.9815000000001</v>
      </c>
      <c r="E122" s="78">
        <f t="shared" si="44"/>
        <v>27024.813960000003</v>
      </c>
      <c r="F122" s="78">
        <f t="shared" si="45"/>
        <v>8.7140399999952933</v>
      </c>
      <c r="G122" s="78">
        <f t="shared" si="46"/>
        <v>1164.695539999997</v>
      </c>
      <c r="H122" s="79">
        <f t="shared" si="42"/>
        <v>99.967765805484234</v>
      </c>
    </row>
    <row r="123" spans="1:8" s="70" customFormat="1" ht="11.25" customHeight="1" x14ac:dyDescent="0.2">
      <c r="A123" s="92" t="s">
        <v>176</v>
      </c>
      <c r="B123" s="81">
        <v>182890.62700000001</v>
      </c>
      <c r="C123" s="81">
        <v>178859.08025999999</v>
      </c>
      <c r="D123" s="81">
        <v>101.96303999999999</v>
      </c>
      <c r="E123" s="81">
        <f t="shared" si="44"/>
        <v>178961.04329999999</v>
      </c>
      <c r="F123" s="81">
        <f t="shared" si="45"/>
        <v>3929.5837000000174</v>
      </c>
      <c r="G123" s="81">
        <f t="shared" si="46"/>
        <v>4031.5467400000198</v>
      </c>
      <c r="H123" s="79">
        <f t="shared" si="42"/>
        <v>97.851402357541247</v>
      </c>
    </row>
    <row r="124" spans="1:8" s="70" customFormat="1" ht="11.25" customHeight="1" x14ac:dyDescent="0.2">
      <c r="A124" s="89" t="s">
        <v>177</v>
      </c>
      <c r="B124" s="93">
        <f>SUM(B125:B126)</f>
        <v>3315063.2099999995</v>
      </c>
      <c r="C124" s="93">
        <f>SUM(C125:C126)</f>
        <v>2592850.0619900003</v>
      </c>
      <c r="D124" s="93">
        <f>SUM(D125:D126)</f>
        <v>561207.76127999998</v>
      </c>
      <c r="E124" s="83">
        <f t="shared" si="44"/>
        <v>3154057.8232700005</v>
      </c>
      <c r="F124" s="83">
        <f t="shared" si="45"/>
        <v>161005.38672999898</v>
      </c>
      <c r="G124" s="83">
        <f t="shared" si="46"/>
        <v>722213.14800999919</v>
      </c>
      <c r="H124" s="79">
        <f t="shared" si="42"/>
        <v>95.143218197338726</v>
      </c>
    </row>
    <row r="125" spans="1:8" s="70" customFormat="1" ht="11.25" customHeight="1" x14ac:dyDescent="0.2">
      <c r="A125" s="94" t="s">
        <v>177</v>
      </c>
      <c r="B125" s="77">
        <v>2980376.1229999997</v>
      </c>
      <c r="C125" s="78">
        <v>2330068.3092700001</v>
      </c>
      <c r="D125" s="77">
        <v>550203.77478999994</v>
      </c>
      <c r="E125" s="78">
        <f t="shared" si="44"/>
        <v>2880272.0840600003</v>
      </c>
      <c r="F125" s="78">
        <f t="shared" si="45"/>
        <v>100104.03893999942</v>
      </c>
      <c r="G125" s="78">
        <f t="shared" si="46"/>
        <v>650307.81372999959</v>
      </c>
      <c r="H125" s="79">
        <f t="shared" si="42"/>
        <v>96.641227992417399</v>
      </c>
    </row>
    <row r="126" spans="1:8" s="70" customFormat="1" ht="11.25" customHeight="1" x14ac:dyDescent="0.2">
      <c r="A126" s="94" t="s">
        <v>178</v>
      </c>
      <c r="B126" s="81">
        <v>334687.087</v>
      </c>
      <c r="C126" s="81">
        <v>262781.75271999999</v>
      </c>
      <c r="D126" s="81">
        <v>11003.986489999999</v>
      </c>
      <c r="E126" s="81">
        <f t="shared" si="44"/>
        <v>273785.73920999997</v>
      </c>
      <c r="F126" s="81">
        <f t="shared" si="45"/>
        <v>60901.347790000029</v>
      </c>
      <c r="G126" s="81">
        <f t="shared" si="46"/>
        <v>71905.33428000001</v>
      </c>
      <c r="H126" s="79">
        <f t="shared" si="42"/>
        <v>81.803496413352804</v>
      </c>
    </row>
    <row r="127" spans="1:8" s="70" customFormat="1" ht="11.25" customHeight="1" x14ac:dyDescent="0.2">
      <c r="A127" s="89" t="s">
        <v>179</v>
      </c>
      <c r="B127" s="93">
        <f t="shared" ref="B127:G127" si="47">SUM(B128:B131)</f>
        <v>41670923.505940005</v>
      </c>
      <c r="C127" s="95">
        <f t="shared" si="47"/>
        <v>39740004.193280004</v>
      </c>
      <c r="D127" s="93">
        <f t="shared" si="47"/>
        <v>1696453.20505</v>
      </c>
      <c r="E127" s="95">
        <f t="shared" si="47"/>
        <v>41436457.398330003</v>
      </c>
      <c r="F127" s="95">
        <f t="shared" si="47"/>
        <v>234466.1076100003</v>
      </c>
      <c r="G127" s="95">
        <f t="shared" si="47"/>
        <v>1930919.3126600008</v>
      </c>
      <c r="H127" s="79">
        <f t="shared" si="42"/>
        <v>99.437338825532436</v>
      </c>
    </row>
    <row r="128" spans="1:8" s="70" customFormat="1" ht="11.25" customHeight="1" x14ac:dyDescent="0.2">
      <c r="A128" s="94" t="s">
        <v>180</v>
      </c>
      <c r="B128" s="77">
        <v>15614905.258470004</v>
      </c>
      <c r="C128" s="78">
        <v>15251344.087880004</v>
      </c>
      <c r="D128" s="77">
        <v>363523.57076999982</v>
      </c>
      <c r="E128" s="78">
        <f>SUM(C128:D128)</f>
        <v>15614867.658650003</v>
      </c>
      <c r="F128" s="78">
        <f>B128-E128</f>
        <v>37.59982000105083</v>
      </c>
      <c r="G128" s="78">
        <f>B128-C128</f>
        <v>363561.17059000023</v>
      </c>
      <c r="H128" s="79">
        <f t="shared" si="42"/>
        <v>99.999759205583516</v>
      </c>
    </row>
    <row r="129" spans="1:8" s="70" customFormat="1" ht="11.25" customHeight="1" x14ac:dyDescent="0.2">
      <c r="A129" s="94" t="s">
        <v>181</v>
      </c>
      <c r="B129" s="77">
        <v>4355083.2976400005</v>
      </c>
      <c r="C129" s="78">
        <v>4061305.0016600001</v>
      </c>
      <c r="D129" s="77">
        <v>293767.66640000005</v>
      </c>
      <c r="E129" s="78">
        <f>SUM(C129:D129)</f>
        <v>4355072.6680600001</v>
      </c>
      <c r="F129" s="78">
        <f>B129-E129</f>
        <v>10.629580000415444</v>
      </c>
      <c r="G129" s="78">
        <f>B129-C129</f>
        <v>293778.2959800004</v>
      </c>
      <c r="H129" s="79">
        <f t="shared" si="42"/>
        <v>99.999755927056412</v>
      </c>
    </row>
    <row r="130" spans="1:8" s="70" customFormat="1" ht="11.25" customHeight="1" x14ac:dyDescent="0.2">
      <c r="A130" s="94" t="s">
        <v>182</v>
      </c>
      <c r="B130" s="78">
        <v>5167650.2677599993</v>
      </c>
      <c r="C130" s="78">
        <v>4868215.3416499998</v>
      </c>
      <c r="D130" s="78">
        <v>296953.18469000002</v>
      </c>
      <c r="E130" s="78">
        <f>SUM(C130:D130)</f>
        <v>5165168.5263400003</v>
      </c>
      <c r="F130" s="78">
        <f>B130-E130</f>
        <v>2481.7414199989289</v>
      </c>
      <c r="G130" s="78">
        <f>B130-C130</f>
        <v>299434.92610999942</v>
      </c>
      <c r="H130" s="79">
        <f t="shared" si="42"/>
        <v>99.951975437744267</v>
      </c>
    </row>
    <row r="131" spans="1:8" s="70" customFormat="1" ht="11.25" customHeight="1" x14ac:dyDescent="0.2">
      <c r="A131" s="96" t="s">
        <v>183</v>
      </c>
      <c r="B131" s="97">
        <v>16533284.68207</v>
      </c>
      <c r="C131" s="95">
        <v>15559139.762089999</v>
      </c>
      <c r="D131" s="97">
        <v>742208.78318999999</v>
      </c>
      <c r="E131" s="95">
        <f>+E132</f>
        <v>16301348.54528</v>
      </c>
      <c r="F131" s="95">
        <f>+F132</f>
        <v>231936.1367899999</v>
      </c>
      <c r="G131" s="95">
        <f>+G132</f>
        <v>974144.9199800007</v>
      </c>
      <c r="H131" s="98">
        <f>+H132</f>
        <v>98.597156334932464</v>
      </c>
    </row>
    <row r="132" spans="1:8" s="70" customFormat="1" ht="11.25" customHeight="1" x14ac:dyDescent="0.2">
      <c r="A132" s="94" t="s">
        <v>184</v>
      </c>
      <c r="B132" s="81">
        <v>16533284.68207</v>
      </c>
      <c r="C132" s="81">
        <v>15559139.762089999</v>
      </c>
      <c r="D132" s="81">
        <v>742208.78318999999</v>
      </c>
      <c r="E132" s="81">
        <f>SUM(C132:D132)</f>
        <v>16301348.54528</v>
      </c>
      <c r="F132" s="81">
        <f>B132-E132</f>
        <v>231936.1367899999</v>
      </c>
      <c r="G132" s="81">
        <f>B132-C132</f>
        <v>974144.9199800007</v>
      </c>
      <c r="H132" s="74">
        <f>E132/B132*100</f>
        <v>98.597156334932464</v>
      </c>
    </row>
    <row r="133" spans="1:8" s="70" customFormat="1" ht="11.25" customHeight="1" x14ac:dyDescent="0.2">
      <c r="A133" s="85"/>
      <c r="B133" s="77"/>
      <c r="C133" s="78"/>
      <c r="D133" s="77"/>
      <c r="E133" s="78"/>
      <c r="F133" s="78"/>
      <c r="G133" s="78"/>
      <c r="H133" s="79"/>
    </row>
    <row r="134" spans="1:8" s="70" customFormat="1" ht="11.25" customHeight="1" x14ac:dyDescent="0.2">
      <c r="A134" s="72" t="s">
        <v>185</v>
      </c>
      <c r="B134" s="81">
        <v>82063859.660889998</v>
      </c>
      <c r="C134" s="81">
        <v>79685263.677409992</v>
      </c>
      <c r="D134" s="81">
        <v>2264213.0797600001</v>
      </c>
      <c r="E134" s="81">
        <f>SUM(C134:D134)</f>
        <v>81949476.757169992</v>
      </c>
      <c r="F134" s="81">
        <f>B134-E134</f>
        <v>114382.90372000635</v>
      </c>
      <c r="G134" s="81">
        <f>B134-C134</f>
        <v>2378595.9834800065</v>
      </c>
      <c r="H134" s="74">
        <f>E134/B134*100</f>
        <v>99.860617202026972</v>
      </c>
    </row>
    <row r="135" spans="1:8" s="70" customFormat="1" ht="11.25" customHeight="1" x14ac:dyDescent="0.2">
      <c r="A135" s="85"/>
      <c r="B135" s="81"/>
      <c r="C135" s="81"/>
      <c r="D135" s="81"/>
      <c r="E135" s="81"/>
      <c r="F135" s="81"/>
      <c r="G135" s="81"/>
      <c r="H135" s="74"/>
    </row>
    <row r="136" spans="1:8" s="70" customFormat="1" ht="11.25" customHeight="1" x14ac:dyDescent="0.2">
      <c r="A136" s="72" t="s">
        <v>186</v>
      </c>
      <c r="B136" s="97">
        <f t="shared" ref="B136:G136" si="48">SUM(B137:B155)</f>
        <v>4249736.0820000004</v>
      </c>
      <c r="C136" s="83">
        <f t="shared" si="48"/>
        <v>3739998.0938799991</v>
      </c>
      <c r="D136" s="97">
        <f t="shared" si="48"/>
        <v>447698.06470999995</v>
      </c>
      <c r="E136" s="83">
        <f t="shared" si="48"/>
        <v>4187696.1585899992</v>
      </c>
      <c r="F136" s="83">
        <f t="shared" si="48"/>
        <v>62039.923410000934</v>
      </c>
      <c r="G136" s="83">
        <f t="shared" si="48"/>
        <v>509737.98812000081</v>
      </c>
      <c r="H136" s="79">
        <f t="shared" ref="H136:H155" si="49">E136/B136*100</f>
        <v>98.540146441733768</v>
      </c>
    </row>
    <row r="137" spans="1:8" s="70" customFormat="1" ht="11.25" customHeight="1" x14ac:dyDescent="0.2">
      <c r="A137" s="76" t="s">
        <v>187</v>
      </c>
      <c r="B137" s="77">
        <v>870089.728</v>
      </c>
      <c r="C137" s="78">
        <v>765692.17680999928</v>
      </c>
      <c r="D137" s="77">
        <v>101537.81331</v>
      </c>
      <c r="E137" s="78">
        <f t="shared" ref="E137:E155" si="50">SUM(C137:D137)</f>
        <v>867229.99011999927</v>
      </c>
      <c r="F137" s="78">
        <f t="shared" ref="F137:F155" si="51">B137-E137</f>
        <v>2859.7378800007282</v>
      </c>
      <c r="G137" s="78">
        <f t="shared" ref="G137:G155" si="52">B137-C137</f>
        <v>104397.55119000073</v>
      </c>
      <c r="H137" s="79">
        <f t="shared" si="49"/>
        <v>99.671328394305476</v>
      </c>
    </row>
    <row r="138" spans="1:8" s="70" customFormat="1" ht="11.25" customHeight="1" x14ac:dyDescent="0.2">
      <c r="A138" s="76" t="s">
        <v>188</v>
      </c>
      <c r="B138" s="77">
        <v>70713.175000000003</v>
      </c>
      <c r="C138" s="78">
        <v>69733.877629999988</v>
      </c>
      <c r="D138" s="77">
        <v>979.29737</v>
      </c>
      <c r="E138" s="78">
        <f t="shared" si="50"/>
        <v>70713.174999999988</v>
      </c>
      <c r="F138" s="78">
        <f t="shared" si="51"/>
        <v>0</v>
      </c>
      <c r="G138" s="78">
        <f t="shared" si="52"/>
        <v>979.29737000001478</v>
      </c>
      <c r="H138" s="79">
        <f t="shared" si="49"/>
        <v>99.999999999999972</v>
      </c>
    </row>
    <row r="139" spans="1:8" s="70" customFormat="1" ht="11.25" customHeight="1" x14ac:dyDescent="0.2">
      <c r="A139" s="76" t="s">
        <v>189</v>
      </c>
      <c r="B139" s="77">
        <v>102281.53599999999</v>
      </c>
      <c r="C139" s="78">
        <v>101819.24342</v>
      </c>
      <c r="D139" s="77">
        <v>274.58528999999999</v>
      </c>
      <c r="E139" s="78">
        <f t="shared" si="50"/>
        <v>102093.82871</v>
      </c>
      <c r="F139" s="78">
        <f t="shared" si="51"/>
        <v>187.70728999999119</v>
      </c>
      <c r="G139" s="78">
        <f t="shared" si="52"/>
        <v>462.2925799999939</v>
      </c>
      <c r="H139" s="79">
        <f t="shared" si="49"/>
        <v>99.816479789666062</v>
      </c>
    </row>
    <row r="140" spans="1:8" s="70" customFormat="1" ht="11.25" customHeight="1" x14ac:dyDescent="0.2">
      <c r="A140" s="99" t="s">
        <v>190</v>
      </c>
      <c r="B140" s="77">
        <v>43525.389000000003</v>
      </c>
      <c r="C140" s="78">
        <v>43523.776399999995</v>
      </c>
      <c r="D140" s="77">
        <v>0</v>
      </c>
      <c r="E140" s="78">
        <f t="shared" si="50"/>
        <v>43523.776399999995</v>
      </c>
      <c r="F140" s="78">
        <f t="shared" si="51"/>
        <v>1.6126000000076601</v>
      </c>
      <c r="G140" s="78">
        <f t="shared" si="52"/>
        <v>1.6126000000076601</v>
      </c>
      <c r="H140" s="79">
        <f t="shared" si="49"/>
        <v>99.996295035984616</v>
      </c>
    </row>
    <row r="141" spans="1:8" s="70" customFormat="1" ht="11.25" customHeight="1" x14ac:dyDescent="0.2">
      <c r="A141" s="99" t="s">
        <v>191</v>
      </c>
      <c r="B141" s="77">
        <v>92672.743999999992</v>
      </c>
      <c r="C141" s="78">
        <v>87646.777380000014</v>
      </c>
      <c r="D141" s="77">
        <v>5020.4821900000006</v>
      </c>
      <c r="E141" s="78">
        <f t="shared" si="50"/>
        <v>92667.259570000009</v>
      </c>
      <c r="F141" s="78">
        <f t="shared" si="51"/>
        <v>5.4844299999822397</v>
      </c>
      <c r="G141" s="78">
        <f t="shared" si="52"/>
        <v>5025.9666199999774</v>
      </c>
      <c r="H141" s="79">
        <f t="shared" si="49"/>
        <v>99.994081938482381</v>
      </c>
    </row>
    <row r="142" spans="1:8" s="70" customFormat="1" ht="11.25" customHeight="1" x14ac:dyDescent="0.2">
      <c r="A142" s="76" t="s">
        <v>192</v>
      </c>
      <c r="B142" s="77">
        <v>82350.44</v>
      </c>
      <c r="C142" s="78">
        <v>81953.922340000005</v>
      </c>
      <c r="D142" s="77">
        <v>395.15064000000001</v>
      </c>
      <c r="E142" s="78">
        <f t="shared" si="50"/>
        <v>82349.072980000012</v>
      </c>
      <c r="F142" s="78">
        <f t="shared" si="51"/>
        <v>1.367019999990589</v>
      </c>
      <c r="G142" s="78">
        <f t="shared" si="52"/>
        <v>396.5176599999977</v>
      </c>
      <c r="H142" s="79">
        <f t="shared" si="49"/>
        <v>99.998339996726187</v>
      </c>
    </row>
    <row r="143" spans="1:8" s="70" customFormat="1" ht="11.25" customHeight="1" x14ac:dyDescent="0.2">
      <c r="A143" s="76" t="s">
        <v>193</v>
      </c>
      <c r="B143" s="77">
        <v>14016</v>
      </c>
      <c r="C143" s="78">
        <v>12171.146650000001</v>
      </c>
      <c r="D143" s="77">
        <v>1844.7442699999999</v>
      </c>
      <c r="E143" s="78">
        <f t="shared" si="50"/>
        <v>14015.89092</v>
      </c>
      <c r="F143" s="78">
        <f t="shared" si="51"/>
        <v>0.10908000000017637</v>
      </c>
      <c r="G143" s="78">
        <f t="shared" si="52"/>
        <v>1844.8533499999994</v>
      </c>
      <c r="H143" s="79">
        <f t="shared" si="49"/>
        <v>99.999221746575344</v>
      </c>
    </row>
    <row r="144" spans="1:8" s="70" customFormat="1" ht="11.25" customHeight="1" x14ac:dyDescent="0.2">
      <c r="A144" s="76" t="s">
        <v>194</v>
      </c>
      <c r="B144" s="77">
        <v>11994</v>
      </c>
      <c r="C144" s="78">
        <v>11639.149130000002</v>
      </c>
      <c r="D144" s="77">
        <v>353.36568</v>
      </c>
      <c r="E144" s="78">
        <f t="shared" si="50"/>
        <v>11992.514810000002</v>
      </c>
      <c r="F144" s="78">
        <f t="shared" si="51"/>
        <v>1.4851899999976013</v>
      </c>
      <c r="G144" s="78">
        <f t="shared" si="52"/>
        <v>354.85086999999839</v>
      </c>
      <c r="H144" s="79">
        <f t="shared" si="49"/>
        <v>99.987617225279322</v>
      </c>
    </row>
    <row r="145" spans="1:8" s="70" customFormat="1" ht="11.25" customHeight="1" x14ac:dyDescent="0.2">
      <c r="A145" s="76" t="s">
        <v>195</v>
      </c>
      <c r="B145" s="77">
        <v>380746.96500000003</v>
      </c>
      <c r="C145" s="78">
        <v>373857.53399999999</v>
      </c>
      <c r="D145" s="77">
        <v>6885.2562699999999</v>
      </c>
      <c r="E145" s="78">
        <f t="shared" si="50"/>
        <v>380742.79027</v>
      </c>
      <c r="F145" s="78">
        <f t="shared" si="51"/>
        <v>4.1747300000279211</v>
      </c>
      <c r="G145" s="78">
        <f t="shared" si="52"/>
        <v>6889.4310000000405</v>
      </c>
      <c r="H145" s="79">
        <f t="shared" si="49"/>
        <v>99.998903542146408</v>
      </c>
    </row>
    <row r="146" spans="1:8" s="70" customFormat="1" ht="11.25" customHeight="1" x14ac:dyDescent="0.2">
      <c r="A146" s="76" t="s">
        <v>196</v>
      </c>
      <c r="B146" s="77">
        <v>367967</v>
      </c>
      <c r="C146" s="78">
        <v>251800.15273</v>
      </c>
      <c r="D146" s="77">
        <v>116166.42831999999</v>
      </c>
      <c r="E146" s="78">
        <f t="shared" si="50"/>
        <v>367966.58104999998</v>
      </c>
      <c r="F146" s="78">
        <f t="shared" si="51"/>
        <v>0.41895000002114102</v>
      </c>
      <c r="G146" s="78">
        <f t="shared" si="52"/>
        <v>116166.84727</v>
      </c>
      <c r="H146" s="79">
        <f t="shared" si="49"/>
        <v>99.999886144681454</v>
      </c>
    </row>
    <row r="147" spans="1:8" s="70" customFormat="1" ht="11.25" customHeight="1" x14ac:dyDescent="0.2">
      <c r="A147" s="99" t="s">
        <v>197</v>
      </c>
      <c r="B147" s="77">
        <v>97154.289000000004</v>
      </c>
      <c r="C147" s="78">
        <v>96732.839030000003</v>
      </c>
      <c r="D147" s="77">
        <v>421.44996999999995</v>
      </c>
      <c r="E147" s="78">
        <f t="shared" si="50"/>
        <v>97154.289000000004</v>
      </c>
      <c r="F147" s="78">
        <f t="shared" si="51"/>
        <v>0</v>
      </c>
      <c r="G147" s="78">
        <f t="shared" si="52"/>
        <v>421.44997000000149</v>
      </c>
      <c r="H147" s="79">
        <f t="shared" si="49"/>
        <v>100</v>
      </c>
    </row>
    <row r="148" spans="1:8" s="70" customFormat="1" ht="11.25" customHeight="1" x14ac:dyDescent="0.2">
      <c r="A148" s="76" t="s">
        <v>198</v>
      </c>
      <c r="B148" s="77">
        <v>213324</v>
      </c>
      <c r="C148" s="78">
        <v>75408.463040000002</v>
      </c>
      <c r="D148" s="77">
        <v>137547.23538999999</v>
      </c>
      <c r="E148" s="78">
        <f t="shared" si="50"/>
        <v>212955.69842999999</v>
      </c>
      <c r="F148" s="78">
        <f t="shared" si="51"/>
        <v>368.30157000001054</v>
      </c>
      <c r="G148" s="78">
        <f t="shared" si="52"/>
        <v>137915.53696</v>
      </c>
      <c r="H148" s="79">
        <f t="shared" si="49"/>
        <v>99.82735108567249</v>
      </c>
    </row>
    <row r="149" spans="1:8" s="70" customFormat="1" ht="11.25" customHeight="1" x14ac:dyDescent="0.2">
      <c r="A149" s="76" t="s">
        <v>199</v>
      </c>
      <c r="B149" s="77">
        <v>92138.111999999994</v>
      </c>
      <c r="C149" s="78">
        <v>74674.742879999991</v>
      </c>
      <c r="D149" s="77">
        <v>17261.923899999998</v>
      </c>
      <c r="E149" s="78">
        <f t="shared" si="50"/>
        <v>91936.666779999985</v>
      </c>
      <c r="F149" s="78">
        <f t="shared" si="51"/>
        <v>201.4452200000087</v>
      </c>
      <c r="G149" s="78">
        <f t="shared" si="52"/>
        <v>17463.369120000003</v>
      </c>
      <c r="H149" s="79">
        <f t="shared" si="49"/>
        <v>99.781366021478703</v>
      </c>
    </row>
    <row r="150" spans="1:8" s="70" customFormat="1" ht="11.25" customHeight="1" x14ac:dyDescent="0.2">
      <c r="A150" s="76" t="s">
        <v>200</v>
      </c>
      <c r="B150" s="77">
        <v>42259</v>
      </c>
      <c r="C150" s="78">
        <v>42236.735369999995</v>
      </c>
      <c r="D150" s="77">
        <v>11.2</v>
      </c>
      <c r="E150" s="78">
        <f t="shared" si="50"/>
        <v>42247.935369999992</v>
      </c>
      <c r="F150" s="78">
        <f t="shared" si="51"/>
        <v>11.064630000008037</v>
      </c>
      <c r="G150" s="78">
        <f t="shared" si="52"/>
        <v>22.264630000005127</v>
      </c>
      <c r="H150" s="79">
        <f t="shared" si="49"/>
        <v>99.97381710404882</v>
      </c>
    </row>
    <row r="151" spans="1:8" s="70" customFormat="1" ht="11.25" customHeight="1" x14ac:dyDescent="0.2">
      <c r="A151" s="76" t="s">
        <v>201</v>
      </c>
      <c r="B151" s="77">
        <v>535041.21900000004</v>
      </c>
      <c r="C151" s="78">
        <v>436919.24781000009</v>
      </c>
      <c r="D151" s="77">
        <v>39899.943019999999</v>
      </c>
      <c r="E151" s="78">
        <f t="shared" si="50"/>
        <v>476819.19083000009</v>
      </c>
      <c r="F151" s="78">
        <f t="shared" si="51"/>
        <v>58222.028169999947</v>
      </c>
      <c r="G151" s="78">
        <f t="shared" si="52"/>
        <v>98121.971189999953</v>
      </c>
      <c r="H151" s="79">
        <f t="shared" si="49"/>
        <v>89.118216297649411</v>
      </c>
    </row>
    <row r="152" spans="1:8" s="70" customFormat="1" ht="11.25" customHeight="1" x14ac:dyDescent="0.2">
      <c r="A152" s="76" t="s">
        <v>202</v>
      </c>
      <c r="B152" s="77">
        <v>14974</v>
      </c>
      <c r="C152" s="78">
        <v>14738.10757</v>
      </c>
      <c r="D152" s="77">
        <v>235.84557000000001</v>
      </c>
      <c r="E152" s="78">
        <f t="shared" si="50"/>
        <v>14973.95314</v>
      </c>
      <c r="F152" s="78">
        <f t="shared" si="51"/>
        <v>4.6860000000378932E-2</v>
      </c>
      <c r="G152" s="78">
        <f t="shared" si="52"/>
        <v>235.89242999999988</v>
      </c>
      <c r="H152" s="79">
        <f t="shared" si="49"/>
        <v>99.999687057566447</v>
      </c>
    </row>
    <row r="153" spans="1:8" s="70" customFormat="1" ht="11.25" customHeight="1" x14ac:dyDescent="0.2">
      <c r="A153" s="76" t="s">
        <v>203</v>
      </c>
      <c r="B153" s="77">
        <v>1171329</v>
      </c>
      <c r="C153" s="78">
        <v>1168007.8058199999</v>
      </c>
      <c r="D153" s="77">
        <v>3146.3905199999999</v>
      </c>
      <c r="E153" s="78">
        <f t="shared" si="50"/>
        <v>1171154.1963399998</v>
      </c>
      <c r="F153" s="78">
        <f t="shared" si="51"/>
        <v>174.80366000020877</v>
      </c>
      <c r="G153" s="78">
        <f t="shared" si="52"/>
        <v>3321.1941800001077</v>
      </c>
      <c r="H153" s="79">
        <f t="shared" si="49"/>
        <v>99.985076467841211</v>
      </c>
    </row>
    <row r="154" spans="1:8" s="70" customFormat="1" ht="11.25" customHeight="1" x14ac:dyDescent="0.2">
      <c r="A154" s="76" t="s">
        <v>204</v>
      </c>
      <c r="B154" s="77">
        <v>17687.485000000001</v>
      </c>
      <c r="C154" s="78">
        <v>16162.97718</v>
      </c>
      <c r="D154" s="77">
        <v>1524.3716899999999</v>
      </c>
      <c r="E154" s="78">
        <f t="shared" si="50"/>
        <v>17687.348870000002</v>
      </c>
      <c r="F154" s="78">
        <f t="shared" si="51"/>
        <v>0.13612999999895692</v>
      </c>
      <c r="G154" s="78">
        <f t="shared" si="52"/>
        <v>1524.5078200000007</v>
      </c>
      <c r="H154" s="79">
        <f t="shared" si="49"/>
        <v>99.999230359771346</v>
      </c>
    </row>
    <row r="155" spans="1:8" s="70" customFormat="1" ht="11.25" customHeight="1" x14ac:dyDescent="0.2">
      <c r="A155" s="76" t="s">
        <v>205</v>
      </c>
      <c r="B155" s="81">
        <v>29472</v>
      </c>
      <c r="C155" s="81">
        <v>15279.418689999999</v>
      </c>
      <c r="D155" s="81">
        <v>14192.581310000001</v>
      </c>
      <c r="E155" s="81">
        <f t="shared" si="50"/>
        <v>29472</v>
      </c>
      <c r="F155" s="81">
        <f t="shared" si="51"/>
        <v>0</v>
      </c>
      <c r="G155" s="81">
        <f t="shared" si="52"/>
        <v>14192.581310000001</v>
      </c>
      <c r="H155" s="74">
        <f t="shared" si="49"/>
        <v>100</v>
      </c>
    </row>
    <row r="156" spans="1:8" s="70" customFormat="1" ht="11.25" customHeight="1" x14ac:dyDescent="0.2">
      <c r="A156" s="85"/>
      <c r="B156" s="81"/>
      <c r="C156" s="81"/>
      <c r="D156" s="81"/>
      <c r="E156" s="81"/>
      <c r="F156" s="81"/>
      <c r="G156" s="81"/>
      <c r="H156" s="74"/>
    </row>
    <row r="157" spans="1:8" s="70" customFormat="1" ht="11.25" customHeight="1" x14ac:dyDescent="0.2">
      <c r="A157" s="72" t="s">
        <v>206</v>
      </c>
      <c r="B157" s="97">
        <f t="shared" ref="B157:G157" si="53">SUM(B158:B162)</f>
        <v>24270045.557999998</v>
      </c>
      <c r="C157" s="83">
        <f t="shared" si="53"/>
        <v>20153242.493140005</v>
      </c>
      <c r="D157" s="97">
        <f t="shared" si="53"/>
        <v>1886235.0695199997</v>
      </c>
      <c r="E157" s="83">
        <f t="shared" si="53"/>
        <v>22039477.562659997</v>
      </c>
      <c r="F157" s="83">
        <f t="shared" si="53"/>
        <v>2230567.9953399985</v>
      </c>
      <c r="G157" s="83">
        <f t="shared" si="53"/>
        <v>4116803.0648599965</v>
      </c>
      <c r="H157" s="79">
        <f t="shared" ref="H157:H162" si="54">E157/B157*100</f>
        <v>90.809378622675268</v>
      </c>
    </row>
    <row r="158" spans="1:8" s="70" customFormat="1" ht="11.25" customHeight="1" x14ac:dyDescent="0.2">
      <c r="A158" s="76" t="s">
        <v>96</v>
      </c>
      <c r="B158" s="77">
        <v>24186516.557999998</v>
      </c>
      <c r="C158" s="78">
        <v>20085186.951140001</v>
      </c>
      <c r="D158" s="77">
        <v>1879188.9823299998</v>
      </c>
      <c r="E158" s="78">
        <f>SUM(C158:D158)</f>
        <v>21964375.93347</v>
      </c>
      <c r="F158" s="78">
        <f>B158-E158</f>
        <v>2222140.6245299987</v>
      </c>
      <c r="G158" s="78">
        <f>B158-C158</f>
        <v>4101329.6068599969</v>
      </c>
      <c r="H158" s="79">
        <f t="shared" si="54"/>
        <v>90.812481742870091</v>
      </c>
    </row>
    <row r="159" spans="1:8" s="70" customFormat="1" ht="11.25" customHeight="1" x14ac:dyDescent="0.2">
      <c r="A159" s="76" t="s">
        <v>207</v>
      </c>
      <c r="B159" s="77">
        <v>14013</v>
      </c>
      <c r="C159" s="78">
        <v>11242.605019999999</v>
      </c>
      <c r="D159" s="77">
        <v>1883.23929</v>
      </c>
      <c r="E159" s="78">
        <f>SUM(C159:D159)</f>
        <v>13125.844309999999</v>
      </c>
      <c r="F159" s="78">
        <f>B159-E159</f>
        <v>887.15569000000141</v>
      </c>
      <c r="G159" s="78">
        <f>B159-C159</f>
        <v>2770.3949800000009</v>
      </c>
      <c r="H159" s="79">
        <f t="shared" si="54"/>
        <v>93.669052379932907</v>
      </c>
    </row>
    <row r="160" spans="1:8" s="70" customFormat="1" ht="11.25" customHeight="1" x14ac:dyDescent="0.2">
      <c r="A160" s="76" t="s">
        <v>208</v>
      </c>
      <c r="B160" s="77">
        <v>11361</v>
      </c>
      <c r="C160" s="78">
        <v>8327.3201100000006</v>
      </c>
      <c r="D160" s="77">
        <v>764.77263000000005</v>
      </c>
      <c r="E160" s="78">
        <f>SUM(C160:D160)</f>
        <v>9092.09274</v>
      </c>
      <c r="F160" s="78">
        <f>B160-E160</f>
        <v>2268.90726</v>
      </c>
      <c r="G160" s="78">
        <f>B160-C160</f>
        <v>3033.6798899999994</v>
      </c>
      <c r="H160" s="79">
        <f t="shared" si="54"/>
        <v>80.02898283601796</v>
      </c>
    </row>
    <row r="161" spans="1:8" s="70" customFormat="1" ht="11.25" customHeight="1" x14ac:dyDescent="0.2">
      <c r="A161" s="76" t="s">
        <v>209</v>
      </c>
      <c r="B161" s="77">
        <v>12200</v>
      </c>
      <c r="C161" s="78">
        <v>8810.12003</v>
      </c>
      <c r="D161" s="77">
        <v>1616.62014</v>
      </c>
      <c r="E161" s="78">
        <f>SUM(C161:D161)</f>
        <v>10426.740170000001</v>
      </c>
      <c r="F161" s="78">
        <f>B161-E161</f>
        <v>1773.2598299999991</v>
      </c>
      <c r="G161" s="78">
        <f>B161-C161</f>
        <v>3389.87997</v>
      </c>
      <c r="H161" s="79">
        <f t="shared" si="54"/>
        <v>85.46508336065574</v>
      </c>
    </row>
    <row r="162" spans="1:8" s="70" customFormat="1" ht="11.25" customHeight="1" x14ac:dyDescent="0.2">
      <c r="A162" s="76" t="s">
        <v>210</v>
      </c>
      <c r="B162" s="81">
        <v>45955</v>
      </c>
      <c r="C162" s="81">
        <v>39675.496840000007</v>
      </c>
      <c r="D162" s="81">
        <v>2781.4551299999998</v>
      </c>
      <c r="E162" s="81">
        <f>SUM(C162:D162)</f>
        <v>42456.951970000009</v>
      </c>
      <c r="F162" s="81">
        <f>B162-E162</f>
        <v>3498.0480299999908</v>
      </c>
      <c r="G162" s="81">
        <f>B162-C162</f>
        <v>6279.5031599999929</v>
      </c>
      <c r="H162" s="74">
        <f t="shared" si="54"/>
        <v>92.388101338265713</v>
      </c>
    </row>
    <row r="163" spans="1:8" s="70" customFormat="1" ht="11.25" customHeight="1" x14ac:dyDescent="0.2">
      <c r="A163" s="85"/>
      <c r="B163" s="81"/>
      <c r="C163" s="81"/>
      <c r="D163" s="81"/>
      <c r="E163" s="81"/>
      <c r="F163" s="81"/>
      <c r="G163" s="81"/>
      <c r="H163" s="74"/>
    </row>
    <row r="164" spans="1:8" s="70" customFormat="1" ht="11.25" customHeight="1" x14ac:dyDescent="0.2">
      <c r="A164" s="72" t="s">
        <v>211</v>
      </c>
      <c r="B164" s="97">
        <f t="shared" ref="B164:G164" si="55">SUM(B165:B167)</f>
        <v>712087.10199999996</v>
      </c>
      <c r="C164" s="83">
        <f t="shared" si="55"/>
        <v>639753.40239000006</v>
      </c>
      <c r="D164" s="97">
        <f t="shared" si="55"/>
        <v>24700.426510000005</v>
      </c>
      <c r="E164" s="83">
        <f t="shared" si="55"/>
        <v>664453.82890000008</v>
      </c>
      <c r="F164" s="83">
        <f t="shared" si="55"/>
        <v>47633.27309999994</v>
      </c>
      <c r="G164" s="83">
        <f t="shared" si="55"/>
        <v>72333.699609999952</v>
      </c>
      <c r="H164" s="79">
        <f>E164/B164*100</f>
        <v>93.31075187765444</v>
      </c>
    </row>
    <row r="165" spans="1:8" s="70" customFormat="1" ht="11.25" customHeight="1" x14ac:dyDescent="0.2">
      <c r="A165" s="76" t="s">
        <v>187</v>
      </c>
      <c r="B165" s="77">
        <v>568942</v>
      </c>
      <c r="C165" s="78">
        <v>554887.60053000005</v>
      </c>
      <c r="D165" s="77">
        <v>13732.140810000003</v>
      </c>
      <c r="E165" s="78">
        <f>SUM(C165:D165)</f>
        <v>568619.74134000007</v>
      </c>
      <c r="F165" s="78">
        <f>B165-E165</f>
        <v>322.25865999993403</v>
      </c>
      <c r="G165" s="78">
        <f>B165-C165</f>
        <v>14054.399469999946</v>
      </c>
      <c r="H165" s="79">
        <f>E165/B165*100</f>
        <v>99.943358257959531</v>
      </c>
    </row>
    <row r="166" spans="1:8" s="70" customFormat="1" ht="11.25" customHeight="1" x14ac:dyDescent="0.2">
      <c r="A166" s="76" t="s">
        <v>212</v>
      </c>
      <c r="B166" s="77">
        <v>14858</v>
      </c>
      <c r="C166" s="78">
        <v>9059.5912399999997</v>
      </c>
      <c r="D166" s="77">
        <v>2693.8047200000001</v>
      </c>
      <c r="E166" s="78">
        <f>SUM(C166:D166)</f>
        <v>11753.39596</v>
      </c>
      <c r="F166" s="78">
        <f>B166-E166</f>
        <v>3104.6040400000002</v>
      </c>
      <c r="G166" s="78">
        <f>B166-C166</f>
        <v>5798.4087600000003</v>
      </c>
      <c r="H166" s="79">
        <f>E166/B166*100</f>
        <v>79.104832144299365</v>
      </c>
    </row>
    <row r="167" spans="1:8" s="70" customFormat="1" ht="11.25" customHeight="1" x14ac:dyDescent="0.2">
      <c r="A167" s="76" t="s">
        <v>213</v>
      </c>
      <c r="B167" s="81">
        <v>128287.102</v>
      </c>
      <c r="C167" s="81">
        <v>75806.210619999998</v>
      </c>
      <c r="D167" s="81">
        <v>8274.4809800000003</v>
      </c>
      <c r="E167" s="81">
        <f>SUM(C167:D167)</f>
        <v>84080.691599999991</v>
      </c>
      <c r="F167" s="81">
        <f>B167-E167</f>
        <v>44206.410400000008</v>
      </c>
      <c r="G167" s="81">
        <f>B167-C167</f>
        <v>52480.891380000001</v>
      </c>
      <c r="H167" s="74">
        <f>E167/B167*100</f>
        <v>65.54103280000821</v>
      </c>
    </row>
    <row r="168" spans="1:8" s="70" customFormat="1" ht="11.25" customHeight="1" x14ac:dyDescent="0.2">
      <c r="A168" s="85" t="s">
        <v>214</v>
      </c>
      <c r="B168" s="81"/>
      <c r="C168" s="81"/>
      <c r="D168" s="81"/>
      <c r="E168" s="81"/>
      <c r="F168" s="81"/>
      <c r="G168" s="81"/>
      <c r="H168" s="74"/>
    </row>
    <row r="169" spans="1:8" s="70" customFormat="1" ht="11.25" customHeight="1" x14ac:dyDescent="0.2">
      <c r="A169" s="72" t="s">
        <v>215</v>
      </c>
      <c r="B169" s="97">
        <f t="shared" ref="B169:G169" si="56">SUM(B170:B174)</f>
        <v>1063346.0120000001</v>
      </c>
      <c r="C169" s="83">
        <f t="shared" si="56"/>
        <v>1016638.8548200001</v>
      </c>
      <c r="D169" s="97">
        <f t="shared" si="56"/>
        <v>42684.606639999998</v>
      </c>
      <c r="E169" s="83">
        <f t="shared" si="56"/>
        <v>1059323.4614600001</v>
      </c>
      <c r="F169" s="83">
        <f t="shared" si="56"/>
        <v>4022.5505399998347</v>
      </c>
      <c r="G169" s="83">
        <f t="shared" si="56"/>
        <v>46707.157179999871</v>
      </c>
      <c r="H169" s="79">
        <f t="shared" ref="H169:H174" si="57">E169/B169*100</f>
        <v>99.621708221537958</v>
      </c>
    </row>
    <row r="170" spans="1:8" s="70" customFormat="1" ht="11.25" customHeight="1" x14ac:dyDescent="0.2">
      <c r="A170" s="76" t="s">
        <v>187</v>
      </c>
      <c r="B170" s="77">
        <v>930447.82900000003</v>
      </c>
      <c r="C170" s="78">
        <v>893057.53500000015</v>
      </c>
      <c r="D170" s="77">
        <v>33806.145949999998</v>
      </c>
      <c r="E170" s="78">
        <f>SUM(C170:D170)</f>
        <v>926863.68095000018</v>
      </c>
      <c r="F170" s="78">
        <f>B170-E170</f>
        <v>3584.1480499998434</v>
      </c>
      <c r="G170" s="78">
        <f>B170-C170</f>
        <v>37390.293999999878</v>
      </c>
      <c r="H170" s="79">
        <f t="shared" si="57"/>
        <v>99.614793227702847</v>
      </c>
    </row>
    <row r="171" spans="1:8" s="70" customFormat="1" ht="11.25" customHeight="1" x14ac:dyDescent="0.2">
      <c r="A171" s="76" t="s">
        <v>216</v>
      </c>
      <c r="B171" s="77">
        <v>90300.813999999998</v>
      </c>
      <c r="C171" s="78">
        <v>81804.893850000008</v>
      </c>
      <c r="D171" s="77">
        <v>8079.0228799999995</v>
      </c>
      <c r="E171" s="78">
        <f>SUM(C171:D171)</f>
        <v>89883.916730000012</v>
      </c>
      <c r="F171" s="78">
        <f>B171-E171</f>
        <v>416.89726999998675</v>
      </c>
      <c r="G171" s="78">
        <f>B171-C171</f>
        <v>8495.9201499999908</v>
      </c>
      <c r="H171" s="79">
        <f t="shared" si="57"/>
        <v>99.538323907024818</v>
      </c>
    </row>
    <row r="172" spans="1:8" s="70" customFormat="1" ht="11.45" customHeight="1" x14ac:dyDescent="0.2">
      <c r="A172" s="76" t="s">
        <v>217</v>
      </c>
      <c r="B172" s="77">
        <v>10507</v>
      </c>
      <c r="C172" s="78">
        <v>10328.188789999998</v>
      </c>
      <c r="D172" s="77">
        <v>163.33717999999999</v>
      </c>
      <c r="E172" s="78">
        <f>SUM(C172:D172)</f>
        <v>10491.525969999999</v>
      </c>
      <c r="F172" s="78">
        <f>B172-E172</f>
        <v>15.474030000001221</v>
      </c>
      <c r="G172" s="78">
        <f>B172-C172</f>
        <v>178.81121000000167</v>
      </c>
      <c r="H172" s="79">
        <f t="shared" si="57"/>
        <v>99.852726468068894</v>
      </c>
    </row>
    <row r="173" spans="1:8" s="70" customFormat="1" ht="11.25" customHeight="1" x14ac:dyDescent="0.2">
      <c r="A173" s="76" t="s">
        <v>218</v>
      </c>
      <c r="B173" s="77">
        <v>12823.369000000001</v>
      </c>
      <c r="C173" s="78">
        <v>12243.370929999999</v>
      </c>
      <c r="D173" s="77">
        <v>578.98209999999995</v>
      </c>
      <c r="E173" s="78">
        <f>SUM(C173:D173)</f>
        <v>12822.353029999998</v>
      </c>
      <c r="F173" s="78">
        <f>B173-E173</f>
        <v>1.0159700000021985</v>
      </c>
      <c r="G173" s="78">
        <f>B173-C173</f>
        <v>579.99807000000146</v>
      </c>
      <c r="H173" s="79">
        <f t="shared" si="57"/>
        <v>99.992077199057434</v>
      </c>
    </row>
    <row r="174" spans="1:8" s="70" customFormat="1" ht="11.25" customHeight="1" x14ac:dyDescent="0.2">
      <c r="A174" s="76" t="s">
        <v>219</v>
      </c>
      <c r="B174" s="81">
        <v>19267</v>
      </c>
      <c r="C174" s="81">
        <v>19204.866249999999</v>
      </c>
      <c r="D174" s="81">
        <v>57.11853</v>
      </c>
      <c r="E174" s="81">
        <f>SUM(C174:D174)</f>
        <v>19261.984779999999</v>
      </c>
      <c r="F174" s="81">
        <f>B174-E174</f>
        <v>5.0152200000011362</v>
      </c>
      <c r="G174" s="81">
        <f>B174-C174</f>
        <v>62.133750000000873</v>
      </c>
      <c r="H174" s="74">
        <f t="shared" si="57"/>
        <v>99.973969896714593</v>
      </c>
    </row>
    <row r="175" spans="1:8" s="70" customFormat="1" ht="11.25" customHeight="1" x14ac:dyDescent="0.2">
      <c r="A175" s="85"/>
      <c r="B175" s="81"/>
      <c r="C175" s="81"/>
      <c r="D175" s="81"/>
      <c r="E175" s="81"/>
      <c r="F175" s="81"/>
      <c r="G175" s="81"/>
      <c r="H175" s="74"/>
    </row>
    <row r="176" spans="1:8" s="70" customFormat="1" ht="11.25" customHeight="1" x14ac:dyDescent="0.2">
      <c r="A176" s="72" t="s">
        <v>220</v>
      </c>
      <c r="B176" s="97">
        <f t="shared" ref="B176:G176" si="58">SUM(B177:B183)</f>
        <v>7725204.7380000018</v>
      </c>
      <c r="C176" s="83">
        <f t="shared" si="58"/>
        <v>6191042.1647900008</v>
      </c>
      <c r="D176" s="97">
        <f t="shared" si="58"/>
        <v>1223212.0309299999</v>
      </c>
      <c r="E176" s="83">
        <f t="shared" si="58"/>
        <v>7414254.1957200002</v>
      </c>
      <c r="F176" s="83">
        <f t="shared" si="58"/>
        <v>310950.5422800004</v>
      </c>
      <c r="G176" s="83">
        <f t="shared" si="58"/>
        <v>1534162.5732100003</v>
      </c>
      <c r="H176" s="79">
        <f t="shared" ref="H176:H183" si="59">E176/B176*100</f>
        <v>95.974856941325498</v>
      </c>
    </row>
    <row r="177" spans="1:8" s="70" customFormat="1" ht="11.25" customHeight="1" x14ac:dyDescent="0.2">
      <c r="A177" s="76" t="s">
        <v>187</v>
      </c>
      <c r="B177" s="77">
        <v>4669706.9830000009</v>
      </c>
      <c r="C177" s="78">
        <v>3197035.4000300001</v>
      </c>
      <c r="D177" s="77">
        <v>1171835.42765</v>
      </c>
      <c r="E177" s="78">
        <f t="shared" ref="E177:E183" si="60">SUM(C177:D177)</f>
        <v>4368870.8276800001</v>
      </c>
      <c r="F177" s="78">
        <f t="shared" ref="F177:F183" si="61">B177-E177</f>
        <v>300836.15532000083</v>
      </c>
      <c r="G177" s="78">
        <f t="shared" ref="G177:G183" si="62">B177-C177</f>
        <v>1472671.5829700008</v>
      </c>
      <c r="H177" s="79">
        <f t="shared" si="59"/>
        <v>93.557708087141435</v>
      </c>
    </row>
    <row r="178" spans="1:8" s="70" customFormat="1" ht="11.25" customHeight="1" x14ac:dyDescent="0.2">
      <c r="A178" s="76" t="s">
        <v>221</v>
      </c>
      <c r="B178" s="77">
        <v>29442</v>
      </c>
      <c r="C178" s="78">
        <v>23621.05788</v>
      </c>
      <c r="D178" s="77">
        <v>4923.0871799999995</v>
      </c>
      <c r="E178" s="78">
        <f t="shared" si="60"/>
        <v>28544.145059999999</v>
      </c>
      <c r="F178" s="78">
        <f t="shared" si="61"/>
        <v>897.85494000000108</v>
      </c>
      <c r="G178" s="78">
        <f t="shared" si="62"/>
        <v>5820.9421199999997</v>
      </c>
      <c r="H178" s="79">
        <f t="shared" si="59"/>
        <v>96.950428163847562</v>
      </c>
    </row>
    <row r="179" spans="1:8" s="70" customFormat="1" ht="11.25" customHeight="1" x14ac:dyDescent="0.2">
      <c r="A179" s="76" t="s">
        <v>222</v>
      </c>
      <c r="B179" s="77">
        <v>333153.842</v>
      </c>
      <c r="C179" s="78">
        <v>291384.04804000002</v>
      </c>
      <c r="D179" s="77">
        <v>41763.499219999991</v>
      </c>
      <c r="E179" s="78">
        <f t="shared" si="60"/>
        <v>333147.54726000002</v>
      </c>
      <c r="F179" s="78">
        <f t="shared" si="61"/>
        <v>6.294739999982994</v>
      </c>
      <c r="G179" s="78">
        <f t="shared" si="62"/>
        <v>41769.793959999981</v>
      </c>
      <c r="H179" s="79">
        <f t="shared" si="59"/>
        <v>99.998110560586014</v>
      </c>
    </row>
    <row r="180" spans="1:8" s="70" customFormat="1" ht="11.25" customHeight="1" x14ac:dyDescent="0.2">
      <c r="A180" s="76" t="s">
        <v>223</v>
      </c>
      <c r="B180" s="77">
        <v>25008.739000000001</v>
      </c>
      <c r="C180" s="78">
        <v>16761.312699999999</v>
      </c>
      <c r="D180" s="77">
        <v>0</v>
      </c>
      <c r="E180" s="78">
        <f t="shared" si="60"/>
        <v>16761.312699999999</v>
      </c>
      <c r="F180" s="78">
        <f t="shared" si="61"/>
        <v>8247.4263000000028</v>
      </c>
      <c r="G180" s="78">
        <f t="shared" si="62"/>
        <v>8247.4263000000028</v>
      </c>
      <c r="H180" s="79">
        <f t="shared" si="59"/>
        <v>67.021822651673872</v>
      </c>
    </row>
    <row r="181" spans="1:8" s="70" customFormat="1" ht="11.25" customHeight="1" x14ac:dyDescent="0.2">
      <c r="A181" s="76" t="s">
        <v>224</v>
      </c>
      <c r="B181" s="77">
        <v>151185.24</v>
      </c>
      <c r="C181" s="78">
        <v>150456.22213000001</v>
      </c>
      <c r="D181" s="77">
        <v>699.78029000000004</v>
      </c>
      <c r="E181" s="78">
        <f t="shared" si="60"/>
        <v>151156.00242</v>
      </c>
      <c r="F181" s="78">
        <f t="shared" si="61"/>
        <v>29.237579999986337</v>
      </c>
      <c r="G181" s="78">
        <f t="shared" si="62"/>
        <v>729.01786999998149</v>
      </c>
      <c r="H181" s="79">
        <f t="shared" si="59"/>
        <v>99.980661088344348</v>
      </c>
    </row>
    <row r="182" spans="1:8" s="70" customFormat="1" ht="11.25" customHeight="1" x14ac:dyDescent="0.2">
      <c r="A182" s="76" t="s">
        <v>225</v>
      </c>
      <c r="B182" s="77">
        <v>2510587.9339999999</v>
      </c>
      <c r="C182" s="78">
        <v>2505796.9090900002</v>
      </c>
      <c r="D182" s="77">
        <v>3857.4515099999999</v>
      </c>
      <c r="E182" s="78">
        <f t="shared" si="60"/>
        <v>2509654.3606000002</v>
      </c>
      <c r="F182" s="78">
        <f t="shared" si="61"/>
        <v>933.57339999964461</v>
      </c>
      <c r="G182" s="78">
        <f t="shared" si="62"/>
        <v>4791.0249099996872</v>
      </c>
      <c r="H182" s="79">
        <f t="shared" si="59"/>
        <v>99.962814550832633</v>
      </c>
    </row>
    <row r="183" spans="1:8" s="70" customFormat="1" ht="11.25" customHeight="1" x14ac:dyDescent="0.2">
      <c r="A183" s="76" t="s">
        <v>226</v>
      </c>
      <c r="B183" s="81">
        <v>6120</v>
      </c>
      <c r="C183" s="81">
        <v>5987.2149200000003</v>
      </c>
      <c r="D183" s="81">
        <v>132.78507999999999</v>
      </c>
      <c r="E183" s="81">
        <f t="shared" si="60"/>
        <v>6120</v>
      </c>
      <c r="F183" s="81">
        <f t="shared" si="61"/>
        <v>0</v>
      </c>
      <c r="G183" s="81">
        <f t="shared" si="62"/>
        <v>132.78507999999965</v>
      </c>
      <c r="H183" s="74">
        <f t="shared" si="59"/>
        <v>100</v>
      </c>
    </row>
    <row r="184" spans="1:8" s="70" customFormat="1" ht="11.25" customHeight="1" x14ac:dyDescent="0.2">
      <c r="A184" s="85"/>
      <c r="B184" s="100"/>
      <c r="C184" s="100"/>
      <c r="D184" s="100"/>
      <c r="E184" s="100"/>
      <c r="F184" s="100"/>
      <c r="G184" s="100"/>
      <c r="H184" s="74"/>
    </row>
    <row r="185" spans="1:8" s="70" customFormat="1" ht="11.25" customHeight="1" x14ac:dyDescent="0.2">
      <c r="A185" s="72" t="s">
        <v>227</v>
      </c>
      <c r="B185" s="101">
        <f t="shared" ref="B185:G185" si="63">SUM(B186:B191)</f>
        <v>1085495.4100000001</v>
      </c>
      <c r="C185" s="102">
        <f t="shared" si="63"/>
        <v>892307.83198999986</v>
      </c>
      <c r="D185" s="101">
        <f t="shared" si="63"/>
        <v>110691.50167</v>
      </c>
      <c r="E185" s="102">
        <f t="shared" si="63"/>
        <v>1002999.3336599999</v>
      </c>
      <c r="F185" s="102">
        <f t="shared" si="63"/>
        <v>82496.076340000072</v>
      </c>
      <c r="G185" s="102">
        <f t="shared" si="63"/>
        <v>193187.57801000006</v>
      </c>
      <c r="H185" s="79">
        <f t="shared" ref="H185:H191" si="64">E185/B185*100</f>
        <v>92.400145078457754</v>
      </c>
    </row>
    <row r="186" spans="1:8" s="70" customFormat="1" ht="11.25" customHeight="1" x14ac:dyDescent="0.2">
      <c r="A186" s="76" t="s">
        <v>228</v>
      </c>
      <c r="B186" s="77">
        <v>322414.59100000013</v>
      </c>
      <c r="C186" s="78">
        <v>286905.47377999994</v>
      </c>
      <c r="D186" s="77">
        <v>24446.943329999998</v>
      </c>
      <c r="E186" s="78">
        <f t="shared" ref="E186:E191" si="65">SUM(C186:D186)</f>
        <v>311352.41710999992</v>
      </c>
      <c r="F186" s="78">
        <f t="shared" ref="F186:F191" si="66">B186-E186</f>
        <v>11062.173890000209</v>
      </c>
      <c r="G186" s="78">
        <f t="shared" ref="G186:G191" si="67">B186-C186</f>
        <v>35509.117220000189</v>
      </c>
      <c r="H186" s="79">
        <f t="shared" si="64"/>
        <v>96.568959904795321</v>
      </c>
    </row>
    <row r="187" spans="1:8" s="70" customFormat="1" ht="11.25" customHeight="1" x14ac:dyDescent="0.2">
      <c r="A187" s="76" t="s">
        <v>229</v>
      </c>
      <c r="B187" s="77">
        <v>5368</v>
      </c>
      <c r="C187" s="78">
        <v>5359.8129500000005</v>
      </c>
      <c r="D187" s="77">
        <v>7.96875</v>
      </c>
      <c r="E187" s="78">
        <f t="shared" si="65"/>
        <v>5367.7817000000005</v>
      </c>
      <c r="F187" s="78">
        <f t="shared" si="66"/>
        <v>0.21829999999954453</v>
      </c>
      <c r="G187" s="78">
        <f t="shared" si="67"/>
        <v>8.1870499999995445</v>
      </c>
      <c r="H187" s="79">
        <f t="shared" si="64"/>
        <v>99.995933308494784</v>
      </c>
    </row>
    <row r="188" spans="1:8" s="70" customFormat="1" ht="11.25" customHeight="1" x14ac:dyDescent="0.2">
      <c r="A188" s="76" t="s">
        <v>230</v>
      </c>
      <c r="B188" s="77">
        <v>31040</v>
      </c>
      <c r="C188" s="78">
        <v>31028.532859999999</v>
      </c>
      <c r="D188" s="77">
        <v>0</v>
      </c>
      <c r="E188" s="78">
        <f t="shared" si="65"/>
        <v>31028.532859999999</v>
      </c>
      <c r="F188" s="78">
        <f t="shared" si="66"/>
        <v>11.467140000000654</v>
      </c>
      <c r="G188" s="78">
        <f t="shared" si="67"/>
        <v>11.467140000000654</v>
      </c>
      <c r="H188" s="79">
        <f t="shared" si="64"/>
        <v>99.963056894329895</v>
      </c>
    </row>
    <row r="189" spans="1:8" s="70" customFormat="1" ht="11.25" customHeight="1" x14ac:dyDescent="0.2">
      <c r="A189" s="76" t="s">
        <v>231</v>
      </c>
      <c r="B189" s="77">
        <v>14282</v>
      </c>
      <c r="C189" s="78">
        <v>7321.8760400000001</v>
      </c>
      <c r="D189" s="77">
        <v>3997.2782499999998</v>
      </c>
      <c r="E189" s="78">
        <f t="shared" si="65"/>
        <v>11319.15429</v>
      </c>
      <c r="F189" s="78">
        <f t="shared" si="66"/>
        <v>2962.8457099999996</v>
      </c>
      <c r="G189" s="78">
        <f t="shared" si="67"/>
        <v>6960.1239599999999</v>
      </c>
      <c r="H189" s="79">
        <f t="shared" si="64"/>
        <v>79.254686248424591</v>
      </c>
    </row>
    <row r="190" spans="1:8" s="70" customFormat="1" ht="11.25" customHeight="1" x14ac:dyDescent="0.2">
      <c r="A190" s="76" t="s">
        <v>232</v>
      </c>
      <c r="B190" s="77">
        <v>14696</v>
      </c>
      <c r="C190" s="78">
        <v>13568.598960000001</v>
      </c>
      <c r="D190" s="77">
        <v>1127.0931699999999</v>
      </c>
      <c r="E190" s="78">
        <f t="shared" si="65"/>
        <v>14695.692130000001</v>
      </c>
      <c r="F190" s="78">
        <f t="shared" si="66"/>
        <v>0.30786999999872933</v>
      </c>
      <c r="G190" s="78">
        <f t="shared" si="67"/>
        <v>1127.4010399999988</v>
      </c>
      <c r="H190" s="79">
        <f t="shared" si="64"/>
        <v>99.997905076211225</v>
      </c>
    </row>
    <row r="191" spans="1:8" s="70" customFormat="1" ht="11.25" customHeight="1" x14ac:dyDescent="0.2">
      <c r="A191" s="76" t="s">
        <v>233</v>
      </c>
      <c r="B191" s="81">
        <v>697694.8189999999</v>
      </c>
      <c r="C191" s="81">
        <v>548123.53740000003</v>
      </c>
      <c r="D191" s="81">
        <v>81112.218170000007</v>
      </c>
      <c r="E191" s="81">
        <f t="shared" si="65"/>
        <v>629235.75557000004</v>
      </c>
      <c r="F191" s="81">
        <f t="shared" si="66"/>
        <v>68459.063429999864</v>
      </c>
      <c r="G191" s="81">
        <f t="shared" si="67"/>
        <v>149571.28159999987</v>
      </c>
      <c r="H191" s="74">
        <f t="shared" si="64"/>
        <v>90.187821155369676</v>
      </c>
    </row>
    <row r="192" spans="1:8" s="70" customFormat="1" ht="11.25" customHeight="1" x14ac:dyDescent="0.2">
      <c r="A192" s="85"/>
      <c r="B192" s="81"/>
      <c r="C192" s="81"/>
      <c r="D192" s="81"/>
      <c r="E192" s="81"/>
      <c r="F192" s="81"/>
      <c r="G192" s="81"/>
      <c r="H192" s="74"/>
    </row>
    <row r="193" spans="1:8" s="70" customFormat="1" ht="11.25" customHeight="1" x14ac:dyDescent="0.2">
      <c r="A193" s="72" t="s">
        <v>234</v>
      </c>
      <c r="B193" s="97">
        <f t="shared" ref="B193:G193" si="68">SUM(B194:B200)</f>
        <v>307719.17299999995</v>
      </c>
      <c r="C193" s="83">
        <f t="shared" si="68"/>
        <v>273405.88128999999</v>
      </c>
      <c r="D193" s="97">
        <f t="shared" si="68"/>
        <v>15542.91372</v>
      </c>
      <c r="E193" s="83">
        <f t="shared" si="68"/>
        <v>288948.79501</v>
      </c>
      <c r="F193" s="83">
        <f t="shared" si="68"/>
        <v>18770.377989999994</v>
      </c>
      <c r="G193" s="83">
        <f t="shared" si="68"/>
        <v>34313.29170999999</v>
      </c>
      <c r="H193" s="79">
        <f t="shared" ref="H193:H200" si="69">E193/B193*100</f>
        <v>93.900159744027405</v>
      </c>
    </row>
    <row r="194" spans="1:8" s="70" customFormat="1" ht="11.25" customHeight="1" x14ac:dyDescent="0.2">
      <c r="A194" s="76" t="s">
        <v>235</v>
      </c>
      <c r="B194" s="77">
        <v>63845.921999999999</v>
      </c>
      <c r="C194" s="78">
        <v>61162.829539999999</v>
      </c>
      <c r="D194" s="77">
        <v>1877.7912000000001</v>
      </c>
      <c r="E194" s="78">
        <f t="shared" ref="E194:E200" si="70">SUM(C194:D194)</f>
        <v>63040.620739999998</v>
      </c>
      <c r="F194" s="78">
        <f t="shared" ref="F194:F200" si="71">B194-E194</f>
        <v>805.30126000000018</v>
      </c>
      <c r="G194" s="78">
        <f t="shared" ref="G194:G200" si="72">B194-C194</f>
        <v>2683.0924599999998</v>
      </c>
      <c r="H194" s="79">
        <f t="shared" si="69"/>
        <v>98.738680193231446</v>
      </c>
    </row>
    <row r="195" spans="1:8" s="70" customFormat="1" ht="11.25" customHeight="1" x14ac:dyDescent="0.2">
      <c r="A195" s="76" t="s">
        <v>236</v>
      </c>
      <c r="B195" s="77">
        <v>78273.350000000006</v>
      </c>
      <c r="C195" s="78">
        <v>76094.920840000006</v>
      </c>
      <c r="D195" s="77">
        <v>2178.3686399999997</v>
      </c>
      <c r="E195" s="78">
        <f t="shared" si="70"/>
        <v>78273.289480000007</v>
      </c>
      <c r="F195" s="78">
        <f t="shared" si="71"/>
        <v>6.0519999999087304E-2</v>
      </c>
      <c r="G195" s="78">
        <f t="shared" si="72"/>
        <v>2178.4291599999997</v>
      </c>
      <c r="H195" s="79">
        <f t="shared" si="69"/>
        <v>99.99992268121909</v>
      </c>
    </row>
    <row r="196" spans="1:8" s="70" customFormat="1" ht="11.25" customHeight="1" x14ac:dyDescent="0.2">
      <c r="A196" s="76" t="s">
        <v>237</v>
      </c>
      <c r="B196" s="77">
        <v>7973</v>
      </c>
      <c r="C196" s="78">
        <v>7653.0980599999994</v>
      </c>
      <c r="D196" s="77">
        <v>171.51238000000001</v>
      </c>
      <c r="E196" s="78">
        <f t="shared" si="70"/>
        <v>7824.6104399999995</v>
      </c>
      <c r="F196" s="78">
        <f t="shared" si="71"/>
        <v>148.38956000000053</v>
      </c>
      <c r="G196" s="78">
        <f t="shared" si="72"/>
        <v>319.90194000000065</v>
      </c>
      <c r="H196" s="79">
        <f t="shared" si="69"/>
        <v>98.138849115765709</v>
      </c>
    </row>
    <row r="197" spans="1:8" s="70" customFormat="1" ht="11.25" customHeight="1" x14ac:dyDescent="0.2">
      <c r="A197" s="76" t="s">
        <v>238</v>
      </c>
      <c r="B197" s="77">
        <v>6223</v>
      </c>
      <c r="C197" s="78">
        <v>0</v>
      </c>
      <c r="D197" s="77">
        <v>0</v>
      </c>
      <c r="E197" s="78">
        <f t="shared" si="70"/>
        <v>0</v>
      </c>
      <c r="F197" s="78">
        <f t="shared" si="71"/>
        <v>6223</v>
      </c>
      <c r="G197" s="78">
        <f t="shared" si="72"/>
        <v>6223</v>
      </c>
      <c r="H197" s="79">
        <f t="shared" si="69"/>
        <v>0</v>
      </c>
    </row>
    <row r="198" spans="1:8" s="70" customFormat="1" ht="11.25" customHeight="1" x14ac:dyDescent="0.2">
      <c r="A198" s="76" t="s">
        <v>239</v>
      </c>
      <c r="B198" s="77">
        <v>25971.826000000001</v>
      </c>
      <c r="C198" s="78">
        <v>23652.349670000003</v>
      </c>
      <c r="D198" s="77">
        <v>1921.22747</v>
      </c>
      <c r="E198" s="78">
        <f t="shared" si="70"/>
        <v>25573.577140000005</v>
      </c>
      <c r="F198" s="78">
        <f t="shared" si="71"/>
        <v>398.24885999999606</v>
      </c>
      <c r="G198" s="78">
        <f t="shared" si="72"/>
        <v>2319.4763299999977</v>
      </c>
      <c r="H198" s="79">
        <f t="shared" si="69"/>
        <v>98.466612012570863</v>
      </c>
    </row>
    <row r="199" spans="1:8" s="70" customFormat="1" ht="11.25" customHeight="1" x14ac:dyDescent="0.2">
      <c r="A199" s="76" t="s">
        <v>240</v>
      </c>
      <c r="B199" s="77">
        <v>70439.67</v>
      </c>
      <c r="C199" s="78">
        <v>63629.592670000005</v>
      </c>
      <c r="D199" s="77">
        <v>6807.3538600000002</v>
      </c>
      <c r="E199" s="78">
        <f t="shared" si="70"/>
        <v>70436.946530000001</v>
      </c>
      <c r="F199" s="78">
        <f t="shared" si="71"/>
        <v>2.7234699999971781</v>
      </c>
      <c r="G199" s="78">
        <f t="shared" si="72"/>
        <v>6810.0773299999928</v>
      </c>
      <c r="H199" s="79">
        <f t="shared" si="69"/>
        <v>99.996133613346004</v>
      </c>
    </row>
    <row r="200" spans="1:8" s="70" customFormat="1" ht="11.25" customHeight="1" x14ac:dyDescent="0.2">
      <c r="A200" s="76" t="s">
        <v>241</v>
      </c>
      <c r="B200" s="81">
        <v>54992.404999999999</v>
      </c>
      <c r="C200" s="81">
        <v>41213.090509999995</v>
      </c>
      <c r="D200" s="81">
        <v>2586.6601700000001</v>
      </c>
      <c r="E200" s="81">
        <f t="shared" si="70"/>
        <v>43799.750679999997</v>
      </c>
      <c r="F200" s="81">
        <f t="shared" si="71"/>
        <v>11192.654320000001</v>
      </c>
      <c r="G200" s="81">
        <f t="shared" si="72"/>
        <v>13779.314490000004</v>
      </c>
      <c r="H200" s="74">
        <f t="shared" si="69"/>
        <v>79.646908841320908</v>
      </c>
    </row>
    <row r="201" spans="1:8" s="70" customFormat="1" ht="11.25" customHeight="1" x14ac:dyDescent="0.2">
      <c r="A201" s="85"/>
      <c r="B201" s="100"/>
      <c r="C201" s="100"/>
      <c r="D201" s="100"/>
      <c r="E201" s="100"/>
      <c r="F201" s="100"/>
      <c r="G201" s="100"/>
      <c r="H201" s="74"/>
    </row>
    <row r="202" spans="1:8" s="70" customFormat="1" ht="11.25" customHeight="1" x14ac:dyDescent="0.2">
      <c r="A202" s="72" t="s">
        <v>242</v>
      </c>
      <c r="B202" s="101">
        <f t="shared" ref="B202:G202" si="73">SUM(B203:B220)+SUM(B225:B241)</f>
        <v>11935464.548799999</v>
      </c>
      <c r="C202" s="102">
        <f t="shared" si="73"/>
        <v>6845028.2048400026</v>
      </c>
      <c r="D202" s="101">
        <f t="shared" si="73"/>
        <v>2859173.0049199993</v>
      </c>
      <c r="E202" s="102">
        <f t="shared" si="73"/>
        <v>9704201.2097600009</v>
      </c>
      <c r="F202" s="102">
        <f t="shared" si="73"/>
        <v>2231263.3390399972</v>
      </c>
      <c r="G202" s="102">
        <f t="shared" si="73"/>
        <v>5090436.3439599974</v>
      </c>
      <c r="H202" s="79">
        <f t="shared" ref="H202:H241" si="74">E202/B202*100</f>
        <v>81.305601219649787</v>
      </c>
    </row>
    <row r="203" spans="1:8" s="70" customFormat="1" ht="11.25" customHeight="1" x14ac:dyDescent="0.2">
      <c r="A203" s="76" t="s">
        <v>243</v>
      </c>
      <c r="B203" s="77">
        <v>13380</v>
      </c>
      <c r="C203" s="78">
        <v>9338.483839999999</v>
      </c>
      <c r="D203" s="77">
        <v>0</v>
      </c>
      <c r="E203" s="78">
        <f t="shared" ref="E203:E219" si="75">SUM(C203:D203)</f>
        <v>9338.483839999999</v>
      </c>
      <c r="F203" s="78">
        <f t="shared" ref="F203:F219" si="76">B203-E203</f>
        <v>4041.516160000001</v>
      </c>
      <c r="G203" s="78">
        <f t="shared" ref="G203:G219" si="77">B203-C203</f>
        <v>4041.516160000001</v>
      </c>
      <c r="H203" s="79">
        <f t="shared" si="74"/>
        <v>69.794348579970105</v>
      </c>
    </row>
    <row r="204" spans="1:8" s="70" customFormat="1" ht="11.25" customHeight="1" x14ac:dyDescent="0.2">
      <c r="A204" s="76" t="s">
        <v>244</v>
      </c>
      <c r="B204" s="77">
        <v>80167</v>
      </c>
      <c r="C204" s="78">
        <v>49226.194940000001</v>
      </c>
      <c r="D204" s="77">
        <v>44.849220000000003</v>
      </c>
      <c r="E204" s="78">
        <f t="shared" si="75"/>
        <v>49271.044159999998</v>
      </c>
      <c r="F204" s="78">
        <f t="shared" si="76"/>
        <v>30895.955840000002</v>
      </c>
      <c r="G204" s="78">
        <f t="shared" si="77"/>
        <v>30940.805059999999</v>
      </c>
      <c r="H204" s="79">
        <f t="shared" si="74"/>
        <v>61.460506392904811</v>
      </c>
    </row>
    <row r="205" spans="1:8" s="70" customFormat="1" ht="11.25" customHeight="1" x14ac:dyDescent="0.2">
      <c r="A205" s="76" t="s">
        <v>245</v>
      </c>
      <c r="B205" s="77">
        <v>19071</v>
      </c>
      <c r="C205" s="78">
        <v>13607.55394</v>
      </c>
      <c r="D205" s="77">
        <v>4746.4531100000004</v>
      </c>
      <c r="E205" s="78">
        <f t="shared" si="75"/>
        <v>18354.00705</v>
      </c>
      <c r="F205" s="78">
        <f t="shared" si="76"/>
        <v>716.99294999999984</v>
      </c>
      <c r="G205" s="78">
        <f t="shared" si="77"/>
        <v>5463.4460600000002</v>
      </c>
      <c r="H205" s="79">
        <f t="shared" si="74"/>
        <v>96.240401919144247</v>
      </c>
    </row>
    <row r="206" spans="1:8" s="70" customFormat="1" ht="11.25" customHeight="1" x14ac:dyDescent="0.2">
      <c r="A206" s="76" t="s">
        <v>246</v>
      </c>
      <c r="B206" s="77">
        <v>7604163.9179999996</v>
      </c>
      <c r="C206" s="78">
        <v>3497688.9977400023</v>
      </c>
      <c r="D206" s="77">
        <v>2356622.2629299997</v>
      </c>
      <c r="E206" s="78">
        <f t="shared" si="75"/>
        <v>5854311.2606700025</v>
      </c>
      <c r="F206" s="78">
        <f t="shared" si="76"/>
        <v>1749852.657329997</v>
      </c>
      <c r="G206" s="78">
        <f t="shared" si="77"/>
        <v>4106474.9202599972</v>
      </c>
      <c r="H206" s="79">
        <f t="shared" si="74"/>
        <v>76.988230708863611</v>
      </c>
    </row>
    <row r="207" spans="1:8" s="70" customFormat="1" ht="11.25" customHeight="1" x14ac:dyDescent="0.2">
      <c r="A207" s="76" t="s">
        <v>247</v>
      </c>
      <c r="B207" s="77">
        <v>112111.966</v>
      </c>
      <c r="C207" s="78">
        <v>106314.95342999999</v>
      </c>
      <c r="D207" s="77">
        <v>5548.4738699999989</v>
      </c>
      <c r="E207" s="78">
        <f t="shared" si="75"/>
        <v>111863.4273</v>
      </c>
      <c r="F207" s="78">
        <f t="shared" si="76"/>
        <v>248.53870000000461</v>
      </c>
      <c r="G207" s="78">
        <f t="shared" si="77"/>
        <v>5797.0125700000062</v>
      </c>
      <c r="H207" s="79">
        <f t="shared" si="74"/>
        <v>99.778312067063382</v>
      </c>
    </row>
    <row r="208" spans="1:8" s="70" customFormat="1" ht="11.25" customHeight="1" x14ac:dyDescent="0.2">
      <c r="A208" s="76" t="s">
        <v>248</v>
      </c>
      <c r="B208" s="77">
        <v>20865.423999999999</v>
      </c>
      <c r="C208" s="78">
        <v>14916.52311</v>
      </c>
      <c r="D208" s="77">
        <v>3658.1043300000001</v>
      </c>
      <c r="E208" s="78">
        <f t="shared" si="75"/>
        <v>18574.62744</v>
      </c>
      <c r="F208" s="78">
        <f t="shared" si="76"/>
        <v>2290.7965599999989</v>
      </c>
      <c r="G208" s="78">
        <f t="shared" si="77"/>
        <v>5948.900889999999</v>
      </c>
      <c r="H208" s="79">
        <f t="shared" si="74"/>
        <v>89.021087901209199</v>
      </c>
    </row>
    <row r="209" spans="1:8" s="70" customFormat="1" ht="11.25" customHeight="1" x14ac:dyDescent="0.2">
      <c r="A209" s="76" t="s">
        <v>249</v>
      </c>
      <c r="B209" s="77">
        <v>26353</v>
      </c>
      <c r="C209" s="78">
        <v>25322.09319</v>
      </c>
      <c r="D209" s="77">
        <v>1030.90681</v>
      </c>
      <c r="E209" s="78">
        <f t="shared" si="75"/>
        <v>26353</v>
      </c>
      <c r="F209" s="78">
        <f t="shared" si="76"/>
        <v>0</v>
      </c>
      <c r="G209" s="78">
        <f t="shared" si="77"/>
        <v>1030.9068100000004</v>
      </c>
      <c r="H209" s="79">
        <f t="shared" si="74"/>
        <v>100</v>
      </c>
    </row>
    <row r="210" spans="1:8" s="70" customFormat="1" ht="11.25" customHeight="1" x14ac:dyDescent="0.2">
      <c r="A210" s="76" t="s">
        <v>250</v>
      </c>
      <c r="B210" s="77">
        <v>88204.023000000001</v>
      </c>
      <c r="C210" s="78">
        <v>71043.030159999995</v>
      </c>
      <c r="D210" s="77">
        <v>17134.019600000003</v>
      </c>
      <c r="E210" s="78">
        <f t="shared" si="75"/>
        <v>88177.049759999994</v>
      </c>
      <c r="F210" s="78">
        <f t="shared" si="76"/>
        <v>26.973240000006626</v>
      </c>
      <c r="G210" s="78">
        <f t="shared" si="77"/>
        <v>17160.992840000006</v>
      </c>
      <c r="H210" s="79">
        <f t="shared" si="74"/>
        <v>99.969419490083794</v>
      </c>
    </row>
    <row r="211" spans="1:8" s="70" customFormat="1" ht="11.25" customHeight="1" x14ac:dyDescent="0.2">
      <c r="A211" s="76" t="s">
        <v>251</v>
      </c>
      <c r="B211" s="77">
        <v>45114.203000000001</v>
      </c>
      <c r="C211" s="78">
        <v>22809.988440000001</v>
      </c>
      <c r="D211" s="77">
        <v>16.366900000000001</v>
      </c>
      <c r="E211" s="78">
        <f t="shared" si="75"/>
        <v>22826.355340000002</v>
      </c>
      <c r="F211" s="78">
        <f t="shared" si="76"/>
        <v>22287.847659999999</v>
      </c>
      <c r="G211" s="78">
        <f t="shared" si="77"/>
        <v>22304.21456</v>
      </c>
      <c r="H211" s="79">
        <f t="shared" si="74"/>
        <v>50.596827212042292</v>
      </c>
    </row>
    <row r="212" spans="1:8" s="70" customFormat="1" ht="11.25" customHeight="1" x14ac:dyDescent="0.2">
      <c r="A212" s="76" t="s">
        <v>252</v>
      </c>
      <c r="B212" s="77">
        <v>35432.966999999997</v>
      </c>
      <c r="C212" s="78">
        <v>32587.415990000001</v>
      </c>
      <c r="D212" s="77">
        <v>2843.1900100000003</v>
      </c>
      <c r="E212" s="78">
        <f t="shared" si="75"/>
        <v>35430.606</v>
      </c>
      <c r="F212" s="78">
        <f t="shared" si="76"/>
        <v>2.3609999999971478</v>
      </c>
      <c r="G212" s="78">
        <f t="shared" si="77"/>
        <v>2845.5510099999956</v>
      </c>
      <c r="H212" s="79">
        <f t="shared" si="74"/>
        <v>99.993336713801028</v>
      </c>
    </row>
    <row r="213" spans="1:8" s="70" customFormat="1" ht="11.25" customHeight="1" x14ac:dyDescent="0.2">
      <c r="A213" s="76" t="s">
        <v>253</v>
      </c>
      <c r="B213" s="77">
        <v>22814.115000000002</v>
      </c>
      <c r="C213" s="78">
        <v>18464.77792</v>
      </c>
      <c r="D213" s="77">
        <v>2468.2489300000002</v>
      </c>
      <c r="E213" s="78">
        <f t="shared" si="75"/>
        <v>20933.026850000002</v>
      </c>
      <c r="F213" s="78">
        <f t="shared" si="76"/>
        <v>1881.0881499999996</v>
      </c>
      <c r="G213" s="78">
        <f t="shared" si="77"/>
        <v>4349.3370800000012</v>
      </c>
      <c r="H213" s="79">
        <f t="shared" si="74"/>
        <v>91.754717857782339</v>
      </c>
    </row>
    <row r="214" spans="1:8" s="70" customFormat="1" ht="11.25" customHeight="1" x14ac:dyDescent="0.2">
      <c r="A214" s="76" t="s">
        <v>254</v>
      </c>
      <c r="B214" s="77">
        <v>31575.853999999999</v>
      </c>
      <c r="C214" s="78">
        <v>22636.25058</v>
      </c>
      <c r="D214" s="77">
        <v>1844.0572199999999</v>
      </c>
      <c r="E214" s="78">
        <f t="shared" si="75"/>
        <v>24480.307799999999</v>
      </c>
      <c r="F214" s="78">
        <f t="shared" si="76"/>
        <v>7095.5462000000007</v>
      </c>
      <c r="G214" s="78">
        <f t="shared" si="77"/>
        <v>8939.6034199999995</v>
      </c>
      <c r="H214" s="79">
        <f t="shared" si="74"/>
        <v>77.528569140204411</v>
      </c>
    </row>
    <row r="215" spans="1:8" s="70" customFormat="1" ht="11.25" customHeight="1" x14ac:dyDescent="0.2">
      <c r="A215" s="76" t="s">
        <v>255</v>
      </c>
      <c r="B215" s="77">
        <v>129369.50900000001</v>
      </c>
      <c r="C215" s="78">
        <v>116861.46237999998</v>
      </c>
      <c r="D215" s="77">
        <v>10502.912880000002</v>
      </c>
      <c r="E215" s="78">
        <f t="shared" si="75"/>
        <v>127364.37525999999</v>
      </c>
      <c r="F215" s="78">
        <f t="shared" si="76"/>
        <v>2005.1337400000193</v>
      </c>
      <c r="G215" s="78">
        <f t="shared" si="77"/>
        <v>12508.046620000023</v>
      </c>
      <c r="H215" s="79">
        <f t="shared" si="74"/>
        <v>98.450072389159317</v>
      </c>
    </row>
    <row r="216" spans="1:8" s="70" customFormat="1" ht="11.25" customHeight="1" x14ac:dyDescent="0.2">
      <c r="A216" s="76" t="s">
        <v>256</v>
      </c>
      <c r="B216" s="77">
        <v>37464.284</v>
      </c>
      <c r="C216" s="78">
        <v>23131.955959999999</v>
      </c>
      <c r="D216" s="77">
        <v>7298.6582199999993</v>
      </c>
      <c r="E216" s="78">
        <f t="shared" si="75"/>
        <v>30430.614179999997</v>
      </c>
      <c r="F216" s="78">
        <f t="shared" si="76"/>
        <v>7033.6698200000028</v>
      </c>
      <c r="G216" s="78">
        <f t="shared" si="77"/>
        <v>14332.32804</v>
      </c>
      <c r="H216" s="79">
        <f t="shared" si="74"/>
        <v>81.225665970287849</v>
      </c>
    </row>
    <row r="217" spans="1:8" s="70" customFormat="1" ht="11.25" customHeight="1" x14ac:dyDescent="0.2">
      <c r="A217" s="76" t="s">
        <v>257</v>
      </c>
      <c r="B217" s="77">
        <v>47750</v>
      </c>
      <c r="C217" s="78">
        <v>35330.038840000001</v>
      </c>
      <c r="D217" s="77">
        <v>5136.93408</v>
      </c>
      <c r="E217" s="78">
        <f t="shared" si="75"/>
        <v>40466.97292</v>
      </c>
      <c r="F217" s="78">
        <f t="shared" si="76"/>
        <v>7283.0270799999998</v>
      </c>
      <c r="G217" s="78">
        <f t="shared" si="77"/>
        <v>12419.961159999999</v>
      </c>
      <c r="H217" s="79">
        <f t="shared" si="74"/>
        <v>84.747587267015717</v>
      </c>
    </row>
    <row r="218" spans="1:8" s="70" customFormat="1" ht="11.25" customHeight="1" x14ac:dyDescent="0.2">
      <c r="A218" s="76" t="s">
        <v>258</v>
      </c>
      <c r="B218" s="77">
        <v>21144</v>
      </c>
      <c r="C218" s="78">
        <v>17660.117920000001</v>
      </c>
      <c r="D218" s="77">
        <v>3338.3394600000001</v>
      </c>
      <c r="E218" s="78">
        <f t="shared" si="75"/>
        <v>20998.45738</v>
      </c>
      <c r="F218" s="78">
        <f t="shared" si="76"/>
        <v>145.54262000000017</v>
      </c>
      <c r="G218" s="78">
        <f t="shared" si="77"/>
        <v>3483.8820799999994</v>
      </c>
      <c r="H218" s="79">
        <f t="shared" si="74"/>
        <v>99.311659950813464</v>
      </c>
    </row>
    <row r="219" spans="1:8" s="70" customFormat="1" ht="11.25" customHeight="1" x14ac:dyDescent="0.2">
      <c r="A219" s="76" t="s">
        <v>259</v>
      </c>
      <c r="B219" s="81">
        <v>52037</v>
      </c>
      <c r="C219" s="81">
        <v>42190.568670000001</v>
      </c>
      <c r="D219" s="81">
        <v>215.4787</v>
      </c>
      <c r="E219" s="81">
        <f t="shared" si="75"/>
        <v>42406.04737</v>
      </c>
      <c r="F219" s="81">
        <f t="shared" si="76"/>
        <v>9630.9526299999998</v>
      </c>
      <c r="G219" s="81">
        <f t="shared" si="77"/>
        <v>9846.4313299999994</v>
      </c>
      <c r="H219" s="74">
        <f t="shared" si="74"/>
        <v>81.492106328189564</v>
      </c>
    </row>
    <row r="220" spans="1:8" s="70" customFormat="1" ht="11.25" customHeight="1" x14ac:dyDescent="0.2">
      <c r="A220" s="76" t="s">
        <v>260</v>
      </c>
      <c r="B220" s="97">
        <f t="shared" ref="B220:G220" si="78">SUM(B221:B224)</f>
        <v>613351.93599999999</v>
      </c>
      <c r="C220" s="83">
        <f t="shared" si="78"/>
        <v>276128.81030000001</v>
      </c>
      <c r="D220" s="97">
        <f t="shared" si="78"/>
        <v>10841.820640000002</v>
      </c>
      <c r="E220" s="83">
        <f t="shared" si="78"/>
        <v>286970.63094000006</v>
      </c>
      <c r="F220" s="83">
        <f t="shared" si="78"/>
        <v>326381.30505999993</v>
      </c>
      <c r="G220" s="83">
        <f t="shared" si="78"/>
        <v>337223.12569999998</v>
      </c>
      <c r="H220" s="79">
        <f t="shared" si="74"/>
        <v>46.787270748909819</v>
      </c>
    </row>
    <row r="221" spans="1:8" s="70" customFormat="1" ht="11.25" customHeight="1" x14ac:dyDescent="0.2">
      <c r="A221" s="76" t="s">
        <v>261</v>
      </c>
      <c r="B221" s="77">
        <v>99043.373999999996</v>
      </c>
      <c r="C221" s="78">
        <v>97469.681990000012</v>
      </c>
      <c r="D221" s="77">
        <v>1561.68975</v>
      </c>
      <c r="E221" s="78">
        <f t="shared" ref="E221:E241" si="79">SUM(C221:D221)</f>
        <v>99031.371740000017</v>
      </c>
      <c r="F221" s="78">
        <f t="shared" ref="F221:F241" si="80">B221-E221</f>
        <v>12.002259999979287</v>
      </c>
      <c r="G221" s="78">
        <f t="shared" ref="G221:G241" si="81">B221-C221</f>
        <v>1573.6920099999843</v>
      </c>
      <c r="H221" s="79">
        <f t="shared" si="74"/>
        <v>99.987881814284734</v>
      </c>
    </row>
    <row r="222" spans="1:8" s="70" customFormat="1" ht="11.25" customHeight="1" x14ac:dyDescent="0.2">
      <c r="A222" s="76" t="s">
        <v>262</v>
      </c>
      <c r="B222" s="77">
        <v>117275</v>
      </c>
      <c r="C222" s="78">
        <v>112217.59611</v>
      </c>
      <c r="D222" s="77">
        <v>5057.1084500000006</v>
      </c>
      <c r="E222" s="78">
        <f t="shared" si="79"/>
        <v>117274.70456</v>
      </c>
      <c r="F222" s="78">
        <f t="shared" si="80"/>
        <v>0.29544000000169035</v>
      </c>
      <c r="G222" s="78">
        <f t="shared" si="81"/>
        <v>5057.4038900000014</v>
      </c>
      <c r="H222" s="79">
        <f t="shared" si="74"/>
        <v>99.999748079300787</v>
      </c>
    </row>
    <row r="223" spans="1:8" s="70" customFormat="1" ht="11.25" customHeight="1" x14ac:dyDescent="0.2">
      <c r="A223" s="76" t="s">
        <v>263</v>
      </c>
      <c r="B223" s="77">
        <v>58496.752999999997</v>
      </c>
      <c r="C223" s="78">
        <v>41859.766130000004</v>
      </c>
      <c r="D223" s="77">
        <v>3164.7318700000001</v>
      </c>
      <c r="E223" s="78">
        <f t="shared" si="79"/>
        <v>45024.498000000007</v>
      </c>
      <c r="F223" s="78">
        <f t="shared" si="80"/>
        <v>13472.25499999999</v>
      </c>
      <c r="G223" s="78">
        <f t="shared" si="81"/>
        <v>16636.986869999993</v>
      </c>
      <c r="H223" s="79">
        <f t="shared" si="74"/>
        <v>76.96922596712335</v>
      </c>
    </row>
    <row r="224" spans="1:8" s="70" customFormat="1" ht="11.25" customHeight="1" x14ac:dyDescent="0.2">
      <c r="A224" s="76" t="s">
        <v>264</v>
      </c>
      <c r="B224" s="77">
        <v>338536.80900000001</v>
      </c>
      <c r="C224" s="78">
        <v>24581.766070000001</v>
      </c>
      <c r="D224" s="77">
        <v>1058.2905700000001</v>
      </c>
      <c r="E224" s="78">
        <f t="shared" si="79"/>
        <v>25640.056640000003</v>
      </c>
      <c r="F224" s="78">
        <f t="shared" si="80"/>
        <v>312896.75235999998</v>
      </c>
      <c r="G224" s="78">
        <f t="shared" si="81"/>
        <v>313955.04293</v>
      </c>
      <c r="H224" s="79">
        <f t="shared" si="74"/>
        <v>7.5737869438002541</v>
      </c>
    </row>
    <row r="225" spans="1:8" s="70" customFormat="1" ht="11.25" customHeight="1" x14ac:dyDescent="0.2">
      <c r="A225" s="76" t="s">
        <v>265</v>
      </c>
      <c r="B225" s="77">
        <v>188531.62500000003</v>
      </c>
      <c r="C225" s="78">
        <v>171767.64516999997</v>
      </c>
      <c r="D225" s="77">
        <v>16258.81292</v>
      </c>
      <c r="E225" s="78">
        <f t="shared" si="79"/>
        <v>188026.45808999997</v>
      </c>
      <c r="F225" s="78">
        <f t="shared" si="80"/>
        <v>505.16691000005812</v>
      </c>
      <c r="G225" s="78">
        <f t="shared" si="81"/>
        <v>16763.979830000055</v>
      </c>
      <c r="H225" s="79">
        <f t="shared" si="74"/>
        <v>99.732051898454671</v>
      </c>
    </row>
    <row r="226" spans="1:8" s="70" customFormat="1" ht="11.25" customHeight="1" x14ac:dyDescent="0.2">
      <c r="A226" s="76" t="s">
        <v>266</v>
      </c>
      <c r="B226" s="77">
        <v>125456.22</v>
      </c>
      <c r="C226" s="78">
        <v>118050.01788</v>
      </c>
      <c r="D226" s="77">
        <v>7403.7081500000004</v>
      </c>
      <c r="E226" s="78">
        <f t="shared" si="79"/>
        <v>125453.72603000001</v>
      </c>
      <c r="F226" s="78">
        <f t="shared" si="80"/>
        <v>2.4939699999958975</v>
      </c>
      <c r="G226" s="78">
        <f t="shared" si="81"/>
        <v>7406.2021200000017</v>
      </c>
      <c r="H226" s="79">
        <f t="shared" si="74"/>
        <v>99.998012079432968</v>
      </c>
    </row>
    <row r="227" spans="1:8" s="70" customFormat="1" ht="11.25" customHeight="1" x14ac:dyDescent="0.2">
      <c r="A227" s="76" t="s">
        <v>267</v>
      </c>
      <c r="B227" s="77">
        <v>267088.701</v>
      </c>
      <c r="C227" s="78">
        <v>183212.21278</v>
      </c>
      <c r="D227" s="77">
        <v>81543.976920000001</v>
      </c>
      <c r="E227" s="78">
        <f t="shared" si="79"/>
        <v>264756.18969999999</v>
      </c>
      <c r="F227" s="78">
        <f t="shared" si="80"/>
        <v>2332.5113000000129</v>
      </c>
      <c r="G227" s="78">
        <f t="shared" si="81"/>
        <v>83876.488219999999</v>
      </c>
      <c r="H227" s="79">
        <f t="shared" si="74"/>
        <v>99.126690387400558</v>
      </c>
    </row>
    <row r="228" spans="1:8" s="70" customFormat="1" ht="11.25" customHeight="1" x14ac:dyDescent="0.2">
      <c r="A228" s="76" t="s">
        <v>268</v>
      </c>
      <c r="B228" s="77">
        <v>33110</v>
      </c>
      <c r="C228" s="78">
        <v>31335.311180000001</v>
      </c>
      <c r="D228" s="77">
        <v>1774.6888200000001</v>
      </c>
      <c r="E228" s="78">
        <f t="shared" si="79"/>
        <v>33110</v>
      </c>
      <c r="F228" s="78">
        <f t="shared" si="80"/>
        <v>0</v>
      </c>
      <c r="G228" s="78">
        <f t="shared" si="81"/>
        <v>1774.6888199999994</v>
      </c>
      <c r="H228" s="79">
        <f t="shared" si="74"/>
        <v>100</v>
      </c>
    </row>
    <row r="229" spans="1:8" s="70" customFormat="1" ht="11.25" customHeight="1" x14ac:dyDescent="0.2">
      <c r="A229" s="76" t="s">
        <v>269</v>
      </c>
      <c r="B229" s="77">
        <v>23107.901999999998</v>
      </c>
      <c r="C229" s="78">
        <v>21969.484690000001</v>
      </c>
      <c r="D229" s="77">
        <v>1137.8755100000001</v>
      </c>
      <c r="E229" s="78">
        <f t="shared" si="79"/>
        <v>23107.360200000003</v>
      </c>
      <c r="F229" s="78">
        <f t="shared" si="80"/>
        <v>0.54179999999541906</v>
      </c>
      <c r="G229" s="78">
        <f t="shared" si="81"/>
        <v>1138.4173099999971</v>
      </c>
      <c r="H229" s="79">
        <f t="shared" si="74"/>
        <v>99.997655347508413</v>
      </c>
    </row>
    <row r="230" spans="1:8" s="70" customFormat="1" ht="11.25" customHeight="1" x14ac:dyDescent="0.2">
      <c r="A230" s="76" t="s">
        <v>270</v>
      </c>
      <c r="B230" s="77">
        <v>344613.446</v>
      </c>
      <c r="C230" s="78">
        <v>144377.16969000001</v>
      </c>
      <c r="D230" s="77">
        <v>198093.71101</v>
      </c>
      <c r="E230" s="78">
        <f t="shared" si="79"/>
        <v>342470.88069999998</v>
      </c>
      <c r="F230" s="78">
        <f t="shared" si="80"/>
        <v>2142.5653000000166</v>
      </c>
      <c r="G230" s="78">
        <f t="shared" si="81"/>
        <v>200236.27630999999</v>
      </c>
      <c r="H230" s="79">
        <f t="shared" si="74"/>
        <v>99.378269964544558</v>
      </c>
    </row>
    <row r="231" spans="1:8" s="70" customFormat="1" ht="11.25" customHeight="1" x14ac:dyDescent="0.2">
      <c r="A231" s="76" t="s">
        <v>271</v>
      </c>
      <c r="B231" s="77">
        <v>12890.589</v>
      </c>
      <c r="C231" s="78">
        <v>12620.593650000001</v>
      </c>
      <c r="D231" s="77">
        <v>255.56614000000002</v>
      </c>
      <c r="E231" s="78">
        <f t="shared" si="79"/>
        <v>12876.159790000002</v>
      </c>
      <c r="F231" s="78">
        <f t="shared" si="80"/>
        <v>14.42920999999842</v>
      </c>
      <c r="G231" s="78">
        <f t="shared" si="81"/>
        <v>269.99534999999923</v>
      </c>
      <c r="H231" s="79">
        <f t="shared" si="74"/>
        <v>99.888063997696321</v>
      </c>
    </row>
    <row r="232" spans="1:8" s="70" customFormat="1" ht="11.25" customHeight="1" x14ac:dyDescent="0.2">
      <c r="A232" s="76" t="s">
        <v>272</v>
      </c>
      <c r="B232" s="77">
        <v>39035</v>
      </c>
      <c r="C232" s="78">
        <v>38664.98575</v>
      </c>
      <c r="D232" s="77">
        <v>293.44058000000001</v>
      </c>
      <c r="E232" s="78">
        <f t="shared" si="79"/>
        <v>38958.426330000002</v>
      </c>
      <c r="F232" s="78">
        <f t="shared" si="80"/>
        <v>76.573669999997946</v>
      </c>
      <c r="G232" s="78">
        <f t="shared" si="81"/>
        <v>370.01425000000017</v>
      </c>
      <c r="H232" s="79">
        <f t="shared" si="74"/>
        <v>99.803833303445629</v>
      </c>
    </row>
    <row r="233" spans="1:8" s="70" customFormat="1" ht="11.25" customHeight="1" x14ac:dyDescent="0.2">
      <c r="A233" s="76" t="s">
        <v>273</v>
      </c>
      <c r="B233" s="77">
        <v>19614.555</v>
      </c>
      <c r="C233" s="78">
        <v>18754.948179999999</v>
      </c>
      <c r="D233" s="77">
        <v>859.60681999999997</v>
      </c>
      <c r="E233" s="78">
        <f t="shared" si="79"/>
        <v>19614.555</v>
      </c>
      <c r="F233" s="78">
        <f t="shared" si="80"/>
        <v>0</v>
      </c>
      <c r="G233" s="78">
        <f t="shared" si="81"/>
        <v>859.60682000000088</v>
      </c>
      <c r="H233" s="79">
        <f t="shared" si="74"/>
        <v>100</v>
      </c>
    </row>
    <row r="234" spans="1:8" s="70" customFormat="1" ht="11.25" customHeight="1" x14ac:dyDescent="0.2">
      <c r="A234" s="76" t="s">
        <v>100</v>
      </c>
      <c r="B234" s="77">
        <v>95382</v>
      </c>
      <c r="C234" s="78">
        <v>57329.808929999999</v>
      </c>
      <c r="D234" s="77">
        <v>6786.1994100000002</v>
      </c>
      <c r="E234" s="78">
        <f t="shared" si="79"/>
        <v>64116.00834</v>
      </c>
      <c r="F234" s="78">
        <f t="shared" si="80"/>
        <v>31265.99166</v>
      </c>
      <c r="G234" s="78">
        <f t="shared" si="81"/>
        <v>38052.191070000001</v>
      </c>
      <c r="H234" s="79">
        <f t="shared" si="74"/>
        <v>67.220238975907407</v>
      </c>
    </row>
    <row r="235" spans="1:8" s="70" customFormat="1" ht="11.25" customHeight="1" x14ac:dyDescent="0.2">
      <c r="A235" s="76" t="s">
        <v>274</v>
      </c>
      <c r="B235" s="77">
        <v>490345.05</v>
      </c>
      <c r="C235" s="78">
        <v>489030.69474000001</v>
      </c>
      <c r="D235" s="77">
        <v>1273.3532600000001</v>
      </c>
      <c r="E235" s="78">
        <f t="shared" si="79"/>
        <v>490304.04800000001</v>
      </c>
      <c r="F235" s="78">
        <f t="shared" si="80"/>
        <v>41.00199999997858</v>
      </c>
      <c r="G235" s="78">
        <f t="shared" si="81"/>
        <v>1314.3552599999821</v>
      </c>
      <c r="H235" s="79">
        <f t="shared" si="74"/>
        <v>99.991638133188047</v>
      </c>
    </row>
    <row r="236" spans="1:8" s="70" customFormat="1" ht="11.25" customHeight="1" x14ac:dyDescent="0.2">
      <c r="A236" s="76" t="s">
        <v>275</v>
      </c>
      <c r="B236" s="77">
        <v>35015.036999999997</v>
      </c>
      <c r="C236" s="78">
        <v>21648.378499999999</v>
      </c>
      <c r="D236" s="77">
        <v>8384.1001400000005</v>
      </c>
      <c r="E236" s="78">
        <f t="shared" si="79"/>
        <v>30032.478640000001</v>
      </c>
      <c r="F236" s="78">
        <f t="shared" si="80"/>
        <v>4982.5583599999954</v>
      </c>
      <c r="G236" s="78">
        <f t="shared" si="81"/>
        <v>13366.658499999998</v>
      </c>
      <c r="H236" s="79">
        <f t="shared" si="74"/>
        <v>85.770232486117337</v>
      </c>
    </row>
    <row r="237" spans="1:8" s="70" customFormat="1" ht="11.25" customHeight="1" x14ac:dyDescent="0.2">
      <c r="A237" s="76" t="s">
        <v>276</v>
      </c>
      <c r="B237" s="77">
        <v>35281.665999999997</v>
      </c>
      <c r="C237" s="78">
        <v>33238.033960000001</v>
      </c>
      <c r="D237" s="77">
        <v>2041.5790900000002</v>
      </c>
      <c r="E237" s="78">
        <f t="shared" si="79"/>
        <v>35279.61305</v>
      </c>
      <c r="F237" s="78">
        <f t="shared" si="80"/>
        <v>2.0529499999975087</v>
      </c>
      <c r="G237" s="78">
        <f t="shared" si="81"/>
        <v>2043.6320399999968</v>
      </c>
      <c r="H237" s="79">
        <f t="shared" si="74"/>
        <v>99.994181255499683</v>
      </c>
    </row>
    <row r="238" spans="1:8" s="70" customFormat="1" ht="11.25" customHeight="1" x14ac:dyDescent="0.2">
      <c r="A238" s="76" t="s">
        <v>277</v>
      </c>
      <c r="B238" s="77">
        <v>43676</v>
      </c>
      <c r="C238" s="78">
        <v>41288.632740000001</v>
      </c>
      <c r="D238" s="77">
        <v>1927.2276899999999</v>
      </c>
      <c r="E238" s="78">
        <f t="shared" si="79"/>
        <v>43215.860430000001</v>
      </c>
      <c r="F238" s="78">
        <f t="shared" si="80"/>
        <v>460.13956999999937</v>
      </c>
      <c r="G238" s="78">
        <f t="shared" si="81"/>
        <v>2387.3672599999991</v>
      </c>
      <c r="H238" s="79">
        <f t="shared" si="74"/>
        <v>98.946470441432368</v>
      </c>
    </row>
    <row r="239" spans="1:8" s="70" customFormat="1" ht="11.25" customHeight="1" x14ac:dyDescent="0.2">
      <c r="A239" s="76" t="s">
        <v>278</v>
      </c>
      <c r="B239" s="77">
        <v>17807.445</v>
      </c>
      <c r="C239" s="78">
        <v>12409.99187</v>
      </c>
      <c r="D239" s="77">
        <v>27.57396</v>
      </c>
      <c r="E239" s="78">
        <f t="shared" si="79"/>
        <v>12437.56583</v>
      </c>
      <c r="F239" s="78">
        <f t="shared" si="80"/>
        <v>5369.8791700000002</v>
      </c>
      <c r="G239" s="78">
        <f t="shared" si="81"/>
        <v>5397.4531299999999</v>
      </c>
      <c r="H239" s="79">
        <f t="shared" si="74"/>
        <v>69.844752180899619</v>
      </c>
    </row>
    <row r="240" spans="1:8" s="70" customFormat="1" ht="11.25" customHeight="1" x14ac:dyDescent="0.2">
      <c r="A240" s="76" t="s">
        <v>279</v>
      </c>
      <c r="B240" s="77">
        <v>130438.613</v>
      </c>
      <c r="C240" s="78">
        <v>117964.75206999999</v>
      </c>
      <c r="D240" s="77">
        <v>12463.875769999999</v>
      </c>
      <c r="E240" s="78">
        <f t="shared" si="79"/>
        <v>130428.62783999999</v>
      </c>
      <c r="F240" s="78">
        <f t="shared" si="80"/>
        <v>9.9851600000110921</v>
      </c>
      <c r="G240" s="78">
        <f t="shared" si="81"/>
        <v>12473.86093000001</v>
      </c>
      <c r="H240" s="79">
        <f t="shared" si="74"/>
        <v>99.992344935467841</v>
      </c>
    </row>
    <row r="241" spans="1:8" s="70" customFormat="1" ht="11.25" customHeight="1" x14ac:dyDescent="0.2">
      <c r="A241" s="76" t="s">
        <v>280</v>
      </c>
      <c r="B241" s="81">
        <v>1033700.5008000003</v>
      </c>
      <c r="C241" s="81">
        <v>936106.32570999966</v>
      </c>
      <c r="D241" s="81">
        <v>85356.63182000001</v>
      </c>
      <c r="E241" s="81">
        <f t="shared" si="79"/>
        <v>1021462.9575299997</v>
      </c>
      <c r="F241" s="81">
        <f t="shared" si="80"/>
        <v>12237.543270000606</v>
      </c>
      <c r="G241" s="81">
        <f t="shared" si="81"/>
        <v>97594.175090000615</v>
      </c>
      <c r="H241" s="74">
        <f t="shared" si="74"/>
        <v>98.816142271331998</v>
      </c>
    </row>
    <row r="242" spans="1:8" s="70" customFormat="1" ht="11.25" customHeight="1" x14ac:dyDescent="0.2">
      <c r="A242" s="85"/>
      <c r="B242" s="77"/>
      <c r="C242" s="78"/>
      <c r="D242" s="77"/>
      <c r="E242" s="78"/>
      <c r="F242" s="78"/>
      <c r="G242" s="78"/>
      <c r="H242" s="74"/>
    </row>
    <row r="243" spans="1:8" s="70" customFormat="1" ht="11.25" customHeight="1" x14ac:dyDescent="0.2">
      <c r="A243" s="72" t="s">
        <v>281</v>
      </c>
      <c r="B243" s="81">
        <v>5749900.9060000004</v>
      </c>
      <c r="C243" s="81">
        <v>5222667.9214799991</v>
      </c>
      <c r="D243" s="81">
        <v>495955.47975</v>
      </c>
      <c r="E243" s="81">
        <f>SUM(C243:D243)</f>
        <v>5718623.401229999</v>
      </c>
      <c r="F243" s="81">
        <f>B243-E243</f>
        <v>31277.504770001397</v>
      </c>
      <c r="G243" s="81">
        <f>B243-C243</f>
        <v>527232.98452000134</v>
      </c>
      <c r="H243" s="74">
        <f>E243/B243*100</f>
        <v>99.456034020736539</v>
      </c>
    </row>
    <row r="244" spans="1:8" s="70" customFormat="1" ht="11.25" customHeight="1" x14ac:dyDescent="0.2">
      <c r="A244" s="85"/>
      <c r="B244" s="77"/>
      <c r="C244" s="78"/>
      <c r="D244" s="77"/>
      <c r="E244" s="78"/>
      <c r="F244" s="78"/>
      <c r="G244" s="78"/>
      <c r="H244" s="79"/>
    </row>
    <row r="245" spans="1:8" s="70" customFormat="1" ht="11.25" customHeight="1" x14ac:dyDescent="0.2">
      <c r="A245" s="72" t="s">
        <v>282</v>
      </c>
      <c r="B245" s="81">
        <v>799</v>
      </c>
      <c r="C245" s="81">
        <v>673.72906999999998</v>
      </c>
      <c r="D245" s="81">
        <v>90.013070000000013</v>
      </c>
      <c r="E245" s="81">
        <f>SUM(C245:D245)</f>
        <v>763.74213999999995</v>
      </c>
      <c r="F245" s="81">
        <f>B245-E245</f>
        <v>35.257860000000051</v>
      </c>
      <c r="G245" s="81">
        <f>B245-C245</f>
        <v>125.27093000000002</v>
      </c>
      <c r="H245" s="74">
        <f>E245/B245*100</f>
        <v>95.58725156445557</v>
      </c>
    </row>
    <row r="246" spans="1:8" s="70" customFormat="1" ht="11.25" customHeight="1" x14ac:dyDescent="0.2">
      <c r="A246" s="85"/>
      <c r="B246" s="81"/>
      <c r="C246" s="81"/>
      <c r="D246" s="81"/>
      <c r="E246" s="81"/>
      <c r="F246" s="81"/>
      <c r="G246" s="81"/>
      <c r="H246" s="74"/>
    </row>
    <row r="247" spans="1:8" s="70" customFormat="1" ht="11.25" customHeight="1" x14ac:dyDescent="0.2">
      <c r="A247" s="72" t="s">
        <v>283</v>
      </c>
      <c r="B247" s="97">
        <f t="shared" ref="B247:G247" si="82">SUM(B248:B252)</f>
        <v>6916710.2830000008</v>
      </c>
      <c r="C247" s="83">
        <f t="shared" si="82"/>
        <v>6714316.6139000002</v>
      </c>
      <c r="D247" s="97">
        <f t="shared" si="82"/>
        <v>196555.51649000001</v>
      </c>
      <c r="E247" s="83">
        <f t="shared" si="82"/>
        <v>6910872.1303899996</v>
      </c>
      <c r="F247" s="83">
        <f t="shared" si="82"/>
        <v>5838.1526100002266</v>
      </c>
      <c r="G247" s="83">
        <f t="shared" si="82"/>
        <v>202393.66910000046</v>
      </c>
      <c r="H247" s="79">
        <f t="shared" ref="H247:H252" si="83">E247/B247*100</f>
        <v>99.915593506578546</v>
      </c>
    </row>
    <row r="248" spans="1:8" s="70" customFormat="1" ht="11.25" customHeight="1" x14ac:dyDescent="0.2">
      <c r="A248" s="76" t="s">
        <v>284</v>
      </c>
      <c r="B248" s="77">
        <v>6221401.3900000006</v>
      </c>
      <c r="C248" s="78">
        <v>6054823.7444500001</v>
      </c>
      <c r="D248" s="77">
        <v>161539.86170000001</v>
      </c>
      <c r="E248" s="78">
        <f>SUM(C248:D248)</f>
        <v>6216363.6061500004</v>
      </c>
      <c r="F248" s="78">
        <f>B248-E248</f>
        <v>5037.7838500002399</v>
      </c>
      <c r="G248" s="78">
        <f>B248-C248</f>
        <v>166577.64555000048</v>
      </c>
      <c r="H248" s="79">
        <f t="shared" si="83"/>
        <v>99.919024934509153</v>
      </c>
    </row>
    <row r="249" spans="1:8" s="70" customFormat="1" ht="11.25" customHeight="1" x14ac:dyDescent="0.2">
      <c r="A249" s="76" t="s">
        <v>285</v>
      </c>
      <c r="B249" s="77">
        <v>27178.581999999999</v>
      </c>
      <c r="C249" s="78">
        <v>26568.177170000003</v>
      </c>
      <c r="D249" s="77">
        <v>356.70656000000002</v>
      </c>
      <c r="E249" s="78">
        <f>SUM(C249:D249)</f>
        <v>26924.883730000001</v>
      </c>
      <c r="F249" s="78">
        <f>B249-E249</f>
        <v>253.69826999999714</v>
      </c>
      <c r="G249" s="78">
        <f>B249-C249</f>
        <v>610.40482999999585</v>
      </c>
      <c r="H249" s="79">
        <f t="shared" si="83"/>
        <v>99.06655074940997</v>
      </c>
    </row>
    <row r="250" spans="1:8" s="70" customFormat="1" ht="11.25" customHeight="1" x14ac:dyDescent="0.2">
      <c r="A250" s="76" t="s">
        <v>286</v>
      </c>
      <c r="B250" s="77">
        <v>137216.54</v>
      </c>
      <c r="C250" s="78">
        <v>134146.81939000002</v>
      </c>
      <c r="D250" s="77">
        <v>2523.0501199999999</v>
      </c>
      <c r="E250" s="78">
        <f>SUM(C250:D250)</f>
        <v>136669.86951000002</v>
      </c>
      <c r="F250" s="78">
        <f>B250-E250</f>
        <v>546.67048999998951</v>
      </c>
      <c r="G250" s="78">
        <f>B250-C250</f>
        <v>3069.7206099999894</v>
      </c>
      <c r="H250" s="79">
        <f t="shared" si="83"/>
        <v>99.601600149661266</v>
      </c>
    </row>
    <row r="251" spans="1:8" s="70" customFormat="1" ht="11.25" customHeight="1" x14ac:dyDescent="0.2">
      <c r="A251" s="76" t="s">
        <v>287</v>
      </c>
      <c r="B251" s="77">
        <v>447082.77100000001</v>
      </c>
      <c r="C251" s="78">
        <v>444480.30121000001</v>
      </c>
      <c r="D251" s="77">
        <v>2602.4697900000001</v>
      </c>
      <c r="E251" s="78">
        <f>SUM(C251:D251)</f>
        <v>447082.77100000001</v>
      </c>
      <c r="F251" s="78">
        <f>B251-E251</f>
        <v>0</v>
      </c>
      <c r="G251" s="78">
        <f>B251-C251</f>
        <v>2602.4697900000028</v>
      </c>
      <c r="H251" s="79">
        <f t="shared" si="83"/>
        <v>100</v>
      </c>
    </row>
    <row r="252" spans="1:8" s="70" customFormat="1" ht="11.25" customHeight="1" x14ac:dyDescent="0.2">
      <c r="A252" s="76" t="s">
        <v>288</v>
      </c>
      <c r="B252" s="81">
        <v>83831</v>
      </c>
      <c r="C252" s="81">
        <v>54297.571680000001</v>
      </c>
      <c r="D252" s="81">
        <v>29533.428319999999</v>
      </c>
      <c r="E252" s="81">
        <f>SUM(C252:D252)</f>
        <v>83831</v>
      </c>
      <c r="F252" s="81">
        <f>B252-E252</f>
        <v>0</v>
      </c>
      <c r="G252" s="81">
        <f>B252-C252</f>
        <v>29533.428319999999</v>
      </c>
      <c r="H252" s="74">
        <f t="shared" si="83"/>
        <v>100</v>
      </c>
    </row>
    <row r="253" spans="1:8" s="70" customFormat="1" ht="11.25" customHeight="1" x14ac:dyDescent="0.2">
      <c r="A253" s="85"/>
      <c r="B253" s="81"/>
      <c r="C253" s="81"/>
      <c r="D253" s="81"/>
      <c r="E253" s="81"/>
      <c r="F253" s="81"/>
      <c r="G253" s="81"/>
      <c r="H253" s="74"/>
    </row>
    <row r="254" spans="1:8" s="70" customFormat="1" ht="11.25" customHeight="1" x14ac:dyDescent="0.2">
      <c r="A254" s="72" t="s">
        <v>289</v>
      </c>
      <c r="B254" s="97">
        <f t="shared" ref="B254:G254" si="84">+B255+B256</f>
        <v>375462.54099999997</v>
      </c>
      <c r="C254" s="83">
        <f t="shared" si="84"/>
        <v>347670.81204000005</v>
      </c>
      <c r="D254" s="97">
        <f t="shared" si="84"/>
        <v>22451.769400000001</v>
      </c>
      <c r="E254" s="83">
        <f t="shared" si="84"/>
        <v>370122.58144000004</v>
      </c>
      <c r="F254" s="83">
        <f t="shared" si="84"/>
        <v>5339.9595599999229</v>
      </c>
      <c r="G254" s="83">
        <f t="shared" si="84"/>
        <v>27791.728959999906</v>
      </c>
      <c r="H254" s="79">
        <f>E254/B254*100</f>
        <v>98.577765029294923</v>
      </c>
    </row>
    <row r="255" spans="1:8" s="70" customFormat="1" ht="11.25" customHeight="1" x14ac:dyDescent="0.2">
      <c r="A255" s="76" t="s">
        <v>290</v>
      </c>
      <c r="B255" s="77">
        <v>361729.54099999997</v>
      </c>
      <c r="C255" s="78">
        <v>334804.80004000006</v>
      </c>
      <c r="D255" s="77">
        <v>21584.936680000003</v>
      </c>
      <c r="E255" s="78">
        <f>SUM(C255:D255)</f>
        <v>356389.73672000004</v>
      </c>
      <c r="F255" s="78">
        <f>B255-E255</f>
        <v>5339.8042799999239</v>
      </c>
      <c r="G255" s="78">
        <f>B255-C255</f>
        <v>26924.740959999908</v>
      </c>
      <c r="H255" s="79">
        <f>E255/B255*100</f>
        <v>98.523813049595546</v>
      </c>
    </row>
    <row r="256" spans="1:8" s="70" customFormat="1" ht="11.25" customHeight="1" x14ac:dyDescent="0.2">
      <c r="A256" s="76" t="s">
        <v>291</v>
      </c>
      <c r="B256" s="81">
        <v>13733</v>
      </c>
      <c r="C256" s="81">
        <v>12866.012000000001</v>
      </c>
      <c r="D256" s="81">
        <v>866.83271999999999</v>
      </c>
      <c r="E256" s="81">
        <f>SUM(C256:D256)</f>
        <v>13732.844720000001</v>
      </c>
      <c r="F256" s="81">
        <f>B256-E256</f>
        <v>0.15527999999903841</v>
      </c>
      <c r="G256" s="81">
        <f>B256-C256</f>
        <v>866.98799999999937</v>
      </c>
      <c r="H256" s="74">
        <f>E256/B256*100</f>
        <v>99.998869292944022</v>
      </c>
    </row>
    <row r="257" spans="1:8" s="70" customFormat="1" ht="11.25" customHeight="1" x14ac:dyDescent="0.2">
      <c r="A257" s="85"/>
      <c r="B257" s="77"/>
      <c r="C257" s="78"/>
      <c r="D257" s="77"/>
      <c r="E257" s="78"/>
      <c r="F257" s="78"/>
      <c r="G257" s="78"/>
      <c r="H257" s="79"/>
    </row>
    <row r="258" spans="1:8" s="70" customFormat="1" ht="11.25" customHeight="1" x14ac:dyDescent="0.2">
      <c r="A258" s="72" t="s">
        <v>292</v>
      </c>
      <c r="B258" s="81">
        <v>2614802.3119999999</v>
      </c>
      <c r="C258" s="81">
        <v>2339829.7358299997</v>
      </c>
      <c r="D258" s="81">
        <v>38471.3321</v>
      </c>
      <c r="E258" s="81">
        <f>SUM(C258:D258)</f>
        <v>2378301.0679299999</v>
      </c>
      <c r="F258" s="81">
        <f>B258-E258</f>
        <v>236501.24407000002</v>
      </c>
      <c r="G258" s="81">
        <f>B258-C258</f>
        <v>274972.57617000025</v>
      </c>
      <c r="H258" s="74">
        <f>E258/B258*100</f>
        <v>90.955291610970548</v>
      </c>
    </row>
    <row r="259" spans="1:8" s="70" customFormat="1" ht="11.25" customHeight="1" x14ac:dyDescent="0.2">
      <c r="A259" s="85"/>
      <c r="B259" s="77"/>
      <c r="C259" s="78"/>
      <c r="D259" s="77"/>
      <c r="E259" s="78"/>
      <c r="F259" s="78"/>
      <c r="G259" s="78"/>
      <c r="H259" s="74"/>
    </row>
    <row r="260" spans="1:8" s="70" customFormat="1" ht="11.25" customHeight="1" x14ac:dyDescent="0.2">
      <c r="A260" s="72" t="s">
        <v>293</v>
      </c>
      <c r="B260" s="81">
        <v>6861233.8879999993</v>
      </c>
      <c r="C260" s="81">
        <v>6734069.1501099998</v>
      </c>
      <c r="D260" s="81">
        <v>127164.43670999999</v>
      </c>
      <c r="E260" s="81">
        <f>SUM(C260:D260)</f>
        <v>6861233.5868199999</v>
      </c>
      <c r="F260" s="81">
        <f>B260-E260</f>
        <v>0.30117999948561192</v>
      </c>
      <c r="G260" s="81">
        <f>B260-C260</f>
        <v>127164.73788999952</v>
      </c>
      <c r="H260" s="74">
        <f>E260/B260*100</f>
        <v>99.999995610410537</v>
      </c>
    </row>
    <row r="261" spans="1:8" s="70" customFormat="1" ht="11.25" customHeight="1" x14ac:dyDescent="0.2">
      <c r="A261" s="85"/>
      <c r="B261" s="77"/>
      <c r="C261" s="78"/>
      <c r="D261" s="77"/>
      <c r="E261" s="78"/>
      <c r="F261" s="78"/>
      <c r="G261" s="78"/>
      <c r="H261" s="74"/>
    </row>
    <row r="262" spans="1:8" s="70" customFormat="1" ht="11.25" customHeight="1" x14ac:dyDescent="0.2">
      <c r="A262" s="72" t="s">
        <v>294</v>
      </c>
      <c r="B262" s="81">
        <v>556997.82900000003</v>
      </c>
      <c r="C262" s="81">
        <v>551025.80605000001</v>
      </c>
      <c r="D262" s="81">
        <v>5972.0229400000007</v>
      </c>
      <c r="E262" s="81">
        <f>SUM(C262:D262)</f>
        <v>556997.82899000007</v>
      </c>
      <c r="F262" s="81">
        <f>B262-E262</f>
        <v>9.9999597296118736E-6</v>
      </c>
      <c r="G262" s="81">
        <f>B262-C262</f>
        <v>5972.0229500000132</v>
      </c>
      <c r="H262" s="74">
        <f>E262/B262*100</f>
        <v>99.999999998204672</v>
      </c>
    </row>
    <row r="263" spans="1:8" s="70" customFormat="1" ht="11.25" customHeight="1" x14ac:dyDescent="0.2">
      <c r="A263" s="85"/>
      <c r="B263" s="77"/>
      <c r="C263" s="78"/>
      <c r="D263" s="77"/>
      <c r="E263" s="78"/>
      <c r="F263" s="78"/>
      <c r="G263" s="78"/>
      <c r="H263" s="74"/>
    </row>
    <row r="264" spans="1:8" s="70" customFormat="1" ht="11.25" customHeight="1" x14ac:dyDescent="0.2">
      <c r="A264" s="103" t="s">
        <v>295</v>
      </c>
      <c r="B264" s="81">
        <v>136164.26199999999</v>
      </c>
      <c r="C264" s="81">
        <v>129960.02175</v>
      </c>
      <c r="D264" s="81">
        <v>6045.7255100000002</v>
      </c>
      <c r="E264" s="81">
        <f>SUM(C264:D264)</f>
        <v>136005.74726</v>
      </c>
      <c r="F264" s="81">
        <f>B264-E264</f>
        <v>158.51473999998416</v>
      </c>
      <c r="G264" s="81">
        <f>B264-C264</f>
        <v>6204.240249999988</v>
      </c>
      <c r="H264" s="74">
        <f>E264/B264*100</f>
        <v>99.883585650396299</v>
      </c>
    </row>
    <row r="265" spans="1:8" s="70" customFormat="1" ht="12" x14ac:dyDescent="0.2">
      <c r="A265" s="104"/>
      <c r="B265" s="81"/>
      <c r="C265" s="81"/>
      <c r="D265" s="81"/>
      <c r="E265" s="81"/>
      <c r="F265" s="81"/>
      <c r="G265" s="81"/>
      <c r="H265" s="74"/>
    </row>
    <row r="266" spans="1:8" s="70" customFormat="1" ht="11.25" customHeight="1" x14ac:dyDescent="0.2">
      <c r="A266" s="105" t="s">
        <v>296</v>
      </c>
      <c r="B266" s="106">
        <f t="shared" ref="B266:G266" si="85">B10+B17+B19+B21+B23+B33+B37+B45+B47+B49+B57+B69+B75+B80+B86+B95+B107+B118+B134+B136+B157+B164+B169+B176+B185+B193+B202+B243+B245+B247+B254+B258+B260+B262+B264</f>
        <v>421379007.17760009</v>
      </c>
      <c r="C266" s="106">
        <f t="shared" si="85"/>
        <v>379965248.7216</v>
      </c>
      <c r="D266" s="106">
        <f t="shared" si="85"/>
        <v>29677905.572509997</v>
      </c>
      <c r="E266" s="106">
        <f t="shared" si="85"/>
        <v>409643154.29410988</v>
      </c>
      <c r="F266" s="106">
        <f t="shared" si="85"/>
        <v>11735852.883490006</v>
      </c>
      <c r="G266" s="106">
        <f t="shared" si="85"/>
        <v>41413758.456</v>
      </c>
      <c r="H266" s="107">
        <f>E266/B266*100</f>
        <v>97.214893793096849</v>
      </c>
    </row>
    <row r="267" spans="1:8" s="70" customFormat="1" ht="11.25" customHeight="1" x14ac:dyDescent="0.2">
      <c r="A267" s="104"/>
      <c r="B267" s="81"/>
      <c r="C267" s="81"/>
      <c r="D267" s="81"/>
      <c r="E267" s="81"/>
      <c r="F267" s="81"/>
      <c r="G267" s="81"/>
      <c r="H267" s="74"/>
    </row>
    <row r="268" spans="1:8" s="70" customFormat="1" ht="11.25" customHeight="1" x14ac:dyDescent="0.2">
      <c r="A268" s="71" t="s">
        <v>297</v>
      </c>
      <c r="B268" s="77"/>
      <c r="C268" s="78"/>
      <c r="D268" s="77"/>
      <c r="E268" s="78"/>
      <c r="F268" s="78"/>
      <c r="G268" s="78"/>
      <c r="H268" s="79"/>
    </row>
    <row r="269" spans="1:8" s="70" customFormat="1" ht="11.25" customHeight="1" x14ac:dyDescent="0.2">
      <c r="A269" s="76" t="s">
        <v>298</v>
      </c>
      <c r="B269" s="81">
        <v>47495334.322999999</v>
      </c>
      <c r="C269" s="81">
        <v>47317084.799000002</v>
      </c>
      <c r="D269" s="81">
        <v>13370.977000000001</v>
      </c>
      <c r="E269" s="81">
        <f>SUM(C269:D269)</f>
        <v>47330455.776000001</v>
      </c>
      <c r="F269" s="81">
        <f>B269-E269</f>
        <v>164878.54699999839</v>
      </c>
      <c r="G269" s="81">
        <f>B269-C269</f>
        <v>178249.52399999648</v>
      </c>
      <c r="H269" s="74">
        <f>E269/B269*100</f>
        <v>99.652853171053152</v>
      </c>
    </row>
    <row r="270" spans="1:8" s="70" customFormat="1" ht="11.25" customHeight="1" x14ac:dyDescent="0.2">
      <c r="A270" s="108"/>
      <c r="B270" s="81"/>
      <c r="C270" s="81"/>
      <c r="D270" s="81"/>
      <c r="E270" s="81"/>
      <c r="F270" s="81"/>
      <c r="G270" s="81"/>
      <c r="H270" s="74"/>
    </row>
    <row r="271" spans="1:8" s="110" customFormat="1" ht="11.25" customHeight="1" x14ac:dyDescent="0.2">
      <c r="A271" s="99" t="s">
        <v>299</v>
      </c>
      <c r="B271" s="77">
        <v>149354634.72918001</v>
      </c>
      <c r="C271" s="77">
        <v>149149222.13738</v>
      </c>
      <c r="D271" s="77">
        <v>202900.34583000001</v>
      </c>
      <c r="E271" s="77">
        <f t="shared" ref="E271:G271" si="86">SUM(E272:E277)</f>
        <v>149352122.48321</v>
      </c>
      <c r="F271" s="77">
        <f t="shared" si="86"/>
        <v>2512.2459700083127</v>
      </c>
      <c r="G271" s="77">
        <f t="shared" si="86"/>
        <v>205412.59180001263</v>
      </c>
      <c r="H271" s="109">
        <f t="shared" ref="H271:H277" si="87">E271/B271*100</f>
        <v>99.998317932366433</v>
      </c>
    </row>
    <row r="272" spans="1:8" s="70" customFormat="1" ht="11.25" customHeight="1" x14ac:dyDescent="0.2">
      <c r="A272" s="99" t="s">
        <v>300</v>
      </c>
      <c r="B272" s="77">
        <v>148764870.95862001</v>
      </c>
      <c r="C272" s="77">
        <v>148761951.36914</v>
      </c>
      <c r="D272" s="77">
        <v>407.81777</v>
      </c>
      <c r="E272" s="77">
        <f t="shared" ref="E272:E277" si="88">SUM(C272:D272)</f>
        <v>148762359.18691</v>
      </c>
      <c r="F272" s="77">
        <f t="shared" ref="F272:F277" si="89">B272-E272</f>
        <v>2511.7717100083828</v>
      </c>
      <c r="G272" s="77">
        <f t="shared" ref="G272:G277" si="90">B272-C272</f>
        <v>2919.5894800126553</v>
      </c>
      <c r="H272" s="109">
        <f t="shared" si="87"/>
        <v>99.998311582772317</v>
      </c>
    </row>
    <row r="273" spans="1:8" s="70" customFormat="1" ht="11.25" hidden="1" customHeight="1" x14ac:dyDescent="0.2">
      <c r="A273" s="111" t="s">
        <v>301</v>
      </c>
      <c r="B273" s="112"/>
      <c r="C273" s="112">
        <v>0</v>
      </c>
      <c r="D273" s="112"/>
      <c r="E273" s="112">
        <f t="shared" si="88"/>
        <v>0</v>
      </c>
      <c r="F273" s="112">
        <f t="shared" si="89"/>
        <v>0</v>
      </c>
      <c r="G273" s="112">
        <f t="shared" si="90"/>
        <v>0</v>
      </c>
      <c r="H273" s="113" t="e">
        <f t="shared" si="87"/>
        <v>#DIV/0!</v>
      </c>
    </row>
    <row r="274" spans="1:8" s="70" customFormat="1" ht="11.25" hidden="1" customHeight="1" x14ac:dyDescent="0.2">
      <c r="A274" s="111" t="s">
        <v>302</v>
      </c>
      <c r="B274" s="112"/>
      <c r="C274" s="112">
        <v>0</v>
      </c>
      <c r="D274" s="112"/>
      <c r="E274" s="112">
        <f t="shared" si="88"/>
        <v>0</v>
      </c>
      <c r="F274" s="112">
        <f t="shared" si="89"/>
        <v>0</v>
      </c>
      <c r="G274" s="112">
        <f t="shared" si="90"/>
        <v>0</v>
      </c>
      <c r="H274" s="114" t="e">
        <f t="shared" si="87"/>
        <v>#DIV/0!</v>
      </c>
    </row>
    <row r="275" spans="1:8" s="70" customFormat="1" ht="23.25" hidden="1" customHeight="1" x14ac:dyDescent="0.2">
      <c r="A275" s="115" t="s">
        <v>303</v>
      </c>
      <c r="B275" s="112"/>
      <c r="C275" s="112">
        <v>0</v>
      </c>
      <c r="D275" s="112"/>
      <c r="E275" s="112">
        <f t="shared" si="88"/>
        <v>0</v>
      </c>
      <c r="F275" s="112">
        <f t="shared" si="89"/>
        <v>0</v>
      </c>
      <c r="G275" s="112">
        <f t="shared" si="90"/>
        <v>0</v>
      </c>
      <c r="H275" s="114" t="e">
        <f t="shared" si="87"/>
        <v>#DIV/0!</v>
      </c>
    </row>
    <row r="276" spans="1:8" s="70" customFormat="1" ht="11.25" hidden="1" customHeight="1" x14ac:dyDescent="0.2">
      <c r="A276" s="116" t="s">
        <v>304</v>
      </c>
      <c r="B276" s="112"/>
      <c r="C276" s="112">
        <v>0</v>
      </c>
      <c r="D276" s="112"/>
      <c r="E276" s="112">
        <f t="shared" si="88"/>
        <v>0</v>
      </c>
      <c r="F276" s="112">
        <f t="shared" si="89"/>
        <v>0</v>
      </c>
      <c r="G276" s="112">
        <f t="shared" si="90"/>
        <v>0</v>
      </c>
      <c r="H276" s="114" t="e">
        <f t="shared" si="87"/>
        <v>#DIV/0!</v>
      </c>
    </row>
    <row r="277" spans="1:8" s="70" customFormat="1" ht="11.25" customHeight="1" x14ac:dyDescent="0.2">
      <c r="A277" s="117" t="s">
        <v>305</v>
      </c>
      <c r="B277" s="78">
        <v>589763.77055999998</v>
      </c>
      <c r="C277" s="78">
        <v>387270.76824</v>
      </c>
      <c r="D277" s="78">
        <v>202492.52806000001</v>
      </c>
      <c r="E277" s="78">
        <f t="shared" si="88"/>
        <v>589763.29630000005</v>
      </c>
      <c r="F277" s="78">
        <f t="shared" si="89"/>
        <v>0.47425999992992729</v>
      </c>
      <c r="G277" s="78">
        <f t="shared" si="90"/>
        <v>202493.00231999997</v>
      </c>
      <c r="H277" s="74">
        <f t="shared" si="87"/>
        <v>99.999919584751794</v>
      </c>
    </row>
    <row r="278" spans="1:8" s="70" customFormat="1" ht="11.25" hidden="1" customHeight="1" x14ac:dyDescent="0.2">
      <c r="A278" s="117"/>
      <c r="B278" s="78"/>
      <c r="C278" s="78"/>
      <c r="D278" s="78"/>
      <c r="E278" s="78"/>
      <c r="F278" s="78"/>
      <c r="G278" s="78"/>
      <c r="H278" s="79"/>
    </row>
    <row r="279" spans="1:8" s="70" customFormat="1" ht="11.25" hidden="1" customHeight="1" x14ac:dyDescent="0.2">
      <c r="A279" s="76" t="s">
        <v>306</v>
      </c>
      <c r="B279" s="78"/>
      <c r="C279" s="78">
        <v>0</v>
      </c>
      <c r="D279" s="78"/>
      <c r="E279" s="78">
        <f>SUM(C279:D279)</f>
        <v>0</v>
      </c>
      <c r="F279" s="78">
        <f>B279-E279</f>
        <v>0</v>
      </c>
      <c r="G279" s="78">
        <f>B279-C279</f>
        <v>0</v>
      </c>
      <c r="H279" s="74" t="e">
        <f>E279/B279*100</f>
        <v>#DIV/0!</v>
      </c>
    </row>
    <row r="280" spans="1:8" s="70" customFormat="1" ht="23.25" hidden="1" customHeight="1" x14ac:dyDescent="0.2">
      <c r="A280" s="76"/>
      <c r="B280" s="78"/>
      <c r="C280" s="78"/>
      <c r="D280" s="78"/>
      <c r="E280" s="78"/>
      <c r="F280" s="78"/>
      <c r="G280" s="78"/>
      <c r="H280" s="79"/>
    </row>
    <row r="281" spans="1:8" s="70" customFormat="1" ht="11.25" hidden="1" customHeight="1" x14ac:dyDescent="0.2">
      <c r="A281" s="118" t="s">
        <v>307</v>
      </c>
      <c r="B281" s="78"/>
      <c r="C281" s="78">
        <v>0</v>
      </c>
      <c r="D281" s="78"/>
      <c r="E281" s="78">
        <f>SUM(C281:D281)</f>
        <v>0</v>
      </c>
      <c r="F281" s="78">
        <f>B281-E281</f>
        <v>0</v>
      </c>
      <c r="G281" s="78">
        <f>B281-C281</f>
        <v>0</v>
      </c>
      <c r="H281" s="74" t="e">
        <f>E281/B281*100</f>
        <v>#DIV/0!</v>
      </c>
    </row>
    <row r="282" spans="1:8" s="70" customFormat="1" ht="11.25" hidden="1" customHeight="1" x14ac:dyDescent="0.2">
      <c r="A282" s="76"/>
      <c r="B282" s="78"/>
      <c r="C282" s="78"/>
      <c r="D282" s="78"/>
      <c r="E282" s="78"/>
      <c r="F282" s="78"/>
      <c r="G282" s="78"/>
      <c r="H282" s="79"/>
    </row>
    <row r="283" spans="1:8" s="70" customFormat="1" ht="11.25" hidden="1" customHeight="1" x14ac:dyDescent="0.2">
      <c r="A283" s="76" t="s">
        <v>308</v>
      </c>
      <c r="B283" s="78"/>
      <c r="C283" s="78">
        <v>0</v>
      </c>
      <c r="D283" s="78"/>
      <c r="E283" s="78">
        <f>SUM(C283:D283)</f>
        <v>0</v>
      </c>
      <c r="F283" s="78">
        <f>B283-E283</f>
        <v>0</v>
      </c>
      <c r="G283" s="78">
        <f>B283-C283</f>
        <v>0</v>
      </c>
      <c r="H283" s="74" t="e">
        <f>E283/B283*100</f>
        <v>#DIV/0!</v>
      </c>
    </row>
    <row r="284" spans="1:8" s="70" customFormat="1" ht="12" hidden="1" customHeight="1" x14ac:dyDescent="0.2">
      <c r="A284" s="76"/>
      <c r="B284" s="78"/>
      <c r="C284" s="78"/>
      <c r="D284" s="78"/>
      <c r="E284" s="78"/>
      <c r="F284" s="78"/>
      <c r="G284" s="78"/>
      <c r="H284" s="79"/>
    </row>
    <row r="285" spans="1:8" s="70" customFormat="1" ht="11.25" hidden="1" customHeight="1" x14ac:dyDescent="0.2">
      <c r="A285" s="118" t="s">
        <v>309</v>
      </c>
      <c r="B285" s="78"/>
      <c r="C285" s="78">
        <v>0</v>
      </c>
      <c r="D285" s="78"/>
      <c r="E285" s="78">
        <f>SUM(C285:D285)</f>
        <v>0</v>
      </c>
      <c r="F285" s="78">
        <f>B285-E285</f>
        <v>0</v>
      </c>
      <c r="G285" s="78">
        <f>B285-C285</f>
        <v>0</v>
      </c>
      <c r="H285" s="74" t="e">
        <f>E285/B285*100</f>
        <v>#DIV/0!</v>
      </c>
    </row>
    <row r="286" spans="1:8" s="70" customFormat="1" ht="11.25" hidden="1" customHeight="1" x14ac:dyDescent="0.2">
      <c r="A286" s="76"/>
      <c r="B286" s="78"/>
      <c r="C286" s="78"/>
      <c r="D286" s="78"/>
      <c r="E286" s="78"/>
      <c r="F286" s="78"/>
      <c r="G286" s="78"/>
      <c r="H286" s="79"/>
    </row>
    <row r="287" spans="1:8" s="70" customFormat="1" ht="11.25" hidden="1" customHeight="1" x14ac:dyDescent="0.2">
      <c r="A287" s="76" t="s">
        <v>310</v>
      </c>
      <c r="B287" s="78"/>
      <c r="C287" s="78">
        <v>0</v>
      </c>
      <c r="D287" s="78"/>
      <c r="E287" s="78">
        <f>SUM(C287:D287)</f>
        <v>0</v>
      </c>
      <c r="F287" s="78">
        <f>B287-E287</f>
        <v>0</v>
      </c>
      <c r="G287" s="78">
        <f>B287-C287</f>
        <v>0</v>
      </c>
      <c r="H287" s="74" t="e">
        <f>E287/B287*100</f>
        <v>#DIV/0!</v>
      </c>
    </row>
    <row r="288" spans="1:8" s="70" customFormat="1" ht="11.25" hidden="1" customHeight="1" x14ac:dyDescent="0.2">
      <c r="A288" s="76"/>
      <c r="B288" s="78"/>
      <c r="C288" s="78"/>
      <c r="D288" s="78"/>
      <c r="E288" s="78"/>
      <c r="F288" s="78"/>
      <c r="G288" s="78"/>
      <c r="H288" s="79"/>
    </row>
    <row r="289" spans="1:8" s="70" customFormat="1" ht="11.25" hidden="1" customHeight="1" x14ac:dyDescent="0.2">
      <c r="A289" s="76" t="s">
        <v>311</v>
      </c>
      <c r="B289" s="78"/>
      <c r="C289" s="78">
        <v>0</v>
      </c>
      <c r="D289" s="78"/>
      <c r="E289" s="78">
        <f>SUM(C289:D289)</f>
        <v>0</v>
      </c>
      <c r="F289" s="78">
        <f>B289-E289</f>
        <v>0</v>
      </c>
      <c r="G289" s="78">
        <f>B289-C289</f>
        <v>0</v>
      </c>
      <c r="H289" s="79" t="e">
        <f>E289/B289*100</f>
        <v>#DIV/0!</v>
      </c>
    </row>
    <row r="290" spans="1:8" s="70" customFormat="1" ht="11.25" hidden="1" customHeight="1" x14ac:dyDescent="0.2">
      <c r="A290" s="76"/>
      <c r="B290" s="78"/>
      <c r="C290" s="78"/>
      <c r="D290" s="78"/>
      <c r="E290" s="78"/>
      <c r="F290" s="78"/>
      <c r="G290" s="78"/>
      <c r="H290" s="79"/>
    </row>
    <row r="291" spans="1:8" s="70" customFormat="1" ht="11.25" hidden="1" customHeight="1" x14ac:dyDescent="0.2">
      <c r="A291" s="76" t="s">
        <v>312</v>
      </c>
      <c r="B291" s="78"/>
      <c r="C291" s="78">
        <v>0</v>
      </c>
      <c r="D291" s="78"/>
      <c r="E291" s="78">
        <f>SUM(C291:D291)</f>
        <v>0</v>
      </c>
      <c r="F291" s="78">
        <f>B291-E291</f>
        <v>0</v>
      </c>
      <c r="G291" s="78">
        <f>B291-C291</f>
        <v>0</v>
      </c>
      <c r="H291" s="79" t="e">
        <f>E291/B291*100</f>
        <v>#DIV/0!</v>
      </c>
    </row>
    <row r="292" spans="1:8" s="70" customFormat="1" ht="12" hidden="1" customHeight="1" x14ac:dyDescent="0.2">
      <c r="A292" s="76"/>
      <c r="B292" s="78"/>
      <c r="C292" s="78"/>
      <c r="D292" s="78"/>
      <c r="E292" s="78"/>
      <c r="F292" s="78"/>
      <c r="G292" s="78"/>
      <c r="H292" s="79"/>
    </row>
    <row r="293" spans="1:8" s="70" customFormat="1" ht="11.25" hidden="1" customHeight="1" x14ac:dyDescent="0.2">
      <c r="A293" s="118" t="s">
        <v>313</v>
      </c>
      <c r="B293" s="78"/>
      <c r="C293" s="78">
        <v>0</v>
      </c>
      <c r="D293" s="78"/>
      <c r="E293" s="78">
        <f>SUM(C293:D293)</f>
        <v>0</v>
      </c>
      <c r="F293" s="78">
        <f>B293-E293</f>
        <v>0</v>
      </c>
      <c r="G293" s="78">
        <f>B293-C293</f>
        <v>0</v>
      </c>
      <c r="H293" s="74" t="e">
        <f>E293/B293*100</f>
        <v>#DIV/0!</v>
      </c>
    </row>
    <row r="294" spans="1:8" s="70" customFormat="1" ht="11.25" hidden="1" customHeight="1" x14ac:dyDescent="0.2">
      <c r="A294" s="76"/>
      <c r="B294" s="78"/>
      <c r="C294" s="78"/>
      <c r="D294" s="78"/>
      <c r="E294" s="78"/>
      <c r="F294" s="78"/>
      <c r="G294" s="78"/>
      <c r="H294" s="79"/>
    </row>
    <row r="295" spans="1:8" s="70" customFormat="1" ht="12" hidden="1" customHeight="1" x14ac:dyDescent="0.2">
      <c r="A295" s="76" t="s">
        <v>314</v>
      </c>
      <c r="B295" s="78"/>
      <c r="C295" s="78">
        <v>0</v>
      </c>
      <c r="D295" s="78"/>
      <c r="E295" s="78">
        <f>SUM(C295:D295)</f>
        <v>0</v>
      </c>
      <c r="F295" s="78">
        <f>B295-E295</f>
        <v>0</v>
      </c>
      <c r="G295" s="78">
        <f>B295-C295</f>
        <v>0</v>
      </c>
      <c r="H295" s="74" t="e">
        <f>E295/B295*100</f>
        <v>#DIV/0!</v>
      </c>
    </row>
    <row r="296" spans="1:8" s="70" customFormat="1" ht="11.25" hidden="1" customHeight="1" x14ac:dyDescent="0.2">
      <c r="A296" s="76"/>
      <c r="B296" s="78"/>
      <c r="C296" s="78"/>
      <c r="D296" s="78"/>
      <c r="E296" s="78"/>
      <c r="F296" s="78"/>
      <c r="G296" s="78"/>
      <c r="H296" s="79"/>
    </row>
    <row r="297" spans="1:8" s="70" customFormat="1" ht="11.25" hidden="1" customHeight="1" x14ac:dyDescent="0.2">
      <c r="A297" s="76" t="s">
        <v>315</v>
      </c>
      <c r="B297" s="78"/>
      <c r="C297" s="78"/>
      <c r="D297" s="78"/>
      <c r="E297" s="78"/>
      <c r="F297" s="78"/>
      <c r="G297" s="78"/>
      <c r="H297" s="74"/>
    </row>
    <row r="298" spans="1:8" s="70" customFormat="1" ht="22.5" hidden="1" customHeight="1" x14ac:dyDescent="0.2">
      <c r="A298" s="76"/>
      <c r="B298" s="78"/>
      <c r="C298" s="78"/>
      <c r="D298" s="78"/>
      <c r="E298" s="78"/>
      <c r="F298" s="78"/>
      <c r="G298" s="78"/>
      <c r="H298" s="79"/>
    </row>
    <row r="299" spans="1:8" s="70" customFormat="1" ht="11.25" hidden="1" customHeight="1" x14ac:dyDescent="0.2">
      <c r="A299" s="118" t="s">
        <v>316</v>
      </c>
      <c r="B299" s="81"/>
      <c r="C299" s="81">
        <v>0</v>
      </c>
      <c r="D299" s="81"/>
      <c r="E299" s="81">
        <f>SUM(C299:D299)</f>
        <v>0</v>
      </c>
      <c r="F299" s="81">
        <f>B299-E299</f>
        <v>0</v>
      </c>
      <c r="G299" s="81">
        <f>B299-C299</f>
        <v>0</v>
      </c>
      <c r="H299" s="74" t="e">
        <f>E299/B299*100</f>
        <v>#DIV/0!</v>
      </c>
    </row>
    <row r="300" spans="1:8" s="70" customFormat="1" ht="11.25" hidden="1" customHeight="1" x14ac:dyDescent="0.2">
      <c r="A300" s="76"/>
      <c r="B300" s="81"/>
      <c r="C300" s="81"/>
      <c r="D300" s="81"/>
      <c r="E300" s="81"/>
      <c r="F300" s="81"/>
      <c r="G300" s="81"/>
      <c r="H300" s="74"/>
    </row>
    <row r="301" spans="1:8" s="70" customFormat="1" ht="11.25" customHeight="1" x14ac:dyDescent="0.2">
      <c r="A301" s="117"/>
      <c r="B301" s="100"/>
      <c r="C301" s="100"/>
      <c r="D301" s="100"/>
      <c r="E301" s="100"/>
      <c r="F301" s="100"/>
      <c r="G301" s="100"/>
      <c r="H301" s="74"/>
    </row>
    <row r="302" spans="1:8" s="70" customFormat="1" ht="11.25" customHeight="1" x14ac:dyDescent="0.2">
      <c r="A302" s="71" t="s">
        <v>317</v>
      </c>
      <c r="B302" s="119">
        <f t="shared" ref="B302:G302" si="91">SUM(B279:B299)+B269+B271</f>
        <v>196849969.05217999</v>
      </c>
      <c r="C302" s="119">
        <f t="shared" si="91"/>
        <v>196466306.93638</v>
      </c>
      <c r="D302" s="119">
        <f t="shared" si="91"/>
        <v>216271.32283000002</v>
      </c>
      <c r="E302" s="119">
        <f t="shared" si="91"/>
        <v>196682578.25920999</v>
      </c>
      <c r="F302" s="119">
        <f t="shared" si="91"/>
        <v>167390.7929700067</v>
      </c>
      <c r="G302" s="119">
        <f t="shared" si="91"/>
        <v>383662.11580000911</v>
      </c>
      <c r="H302" s="74">
        <f>E302/B302*100</f>
        <v>99.914965293733104</v>
      </c>
    </row>
    <row r="303" spans="1:8" s="70" customFormat="1" ht="11.25" customHeight="1" x14ac:dyDescent="0.2">
      <c r="A303" s="76"/>
      <c r="B303" s="81"/>
      <c r="C303" s="81"/>
      <c r="D303" s="81"/>
      <c r="E303" s="81"/>
      <c r="F303" s="81"/>
      <c r="G303" s="81"/>
      <c r="H303" s="74"/>
    </row>
    <row r="304" spans="1:8" s="70" customFormat="1" ht="11.25" hidden="1" customHeight="1" x14ac:dyDescent="0.2">
      <c r="A304" s="108" t="s">
        <v>318</v>
      </c>
      <c r="B304" s="83">
        <f t="shared" ref="B304:G304" si="92">+B302+B266</f>
        <v>618228976.22978008</v>
      </c>
      <c r="C304" s="83">
        <f t="shared" si="92"/>
        <v>576431555.65797997</v>
      </c>
      <c r="D304" s="83">
        <f t="shared" si="92"/>
        <v>29894176.895339996</v>
      </c>
      <c r="E304" s="83">
        <f t="shared" si="92"/>
        <v>606325732.55331993</v>
      </c>
      <c r="F304" s="83">
        <f t="shared" si="92"/>
        <v>11903243.676460013</v>
      </c>
      <c r="G304" s="83">
        <f t="shared" si="92"/>
        <v>41797420.571800008</v>
      </c>
      <c r="H304" s="107">
        <f>E304/B304*100</f>
        <v>98.074622165228959</v>
      </c>
    </row>
    <row r="305" spans="1:8" s="70" customFormat="1" ht="11.25" hidden="1" customHeight="1" x14ac:dyDescent="0.2">
      <c r="A305" s="76"/>
      <c r="B305" s="81"/>
      <c r="C305" s="81"/>
      <c r="D305" s="81"/>
      <c r="E305" s="81"/>
      <c r="F305" s="81"/>
      <c r="G305" s="81"/>
      <c r="H305" s="74"/>
    </row>
    <row r="306" spans="1:8" s="70" customFormat="1" ht="11.25" hidden="1" customHeight="1" x14ac:dyDescent="0.2">
      <c r="A306" s="108" t="s">
        <v>319</v>
      </c>
      <c r="B306" s="81"/>
      <c r="C306" s="81"/>
      <c r="D306" s="81"/>
      <c r="E306" s="81"/>
      <c r="F306" s="81"/>
      <c r="G306" s="81"/>
      <c r="H306" s="74"/>
    </row>
    <row r="307" spans="1:8" s="70" customFormat="1" ht="11.25" hidden="1" customHeight="1" x14ac:dyDescent="0.2">
      <c r="A307" s="108" t="s">
        <v>320</v>
      </c>
      <c r="B307" s="78"/>
      <c r="C307" s="78"/>
      <c r="D307" s="78"/>
      <c r="E307" s="78"/>
      <c r="F307" s="78"/>
      <c r="G307" s="78"/>
      <c r="H307" s="79"/>
    </row>
    <row r="308" spans="1:8" s="70" customFormat="1" ht="11.25" hidden="1" customHeight="1" x14ac:dyDescent="0.2">
      <c r="A308" s="76" t="s">
        <v>321</v>
      </c>
      <c r="B308" s="81"/>
      <c r="C308" s="78">
        <v>0</v>
      </c>
      <c r="D308" s="81"/>
      <c r="E308" s="78">
        <f t="shared" ref="E308:E316" si="93">SUM(C308:D308)</f>
        <v>0</v>
      </c>
      <c r="F308" s="78">
        <f t="shared" ref="F308:F316" si="94">B308-E308</f>
        <v>0</v>
      </c>
      <c r="G308" s="78">
        <f t="shared" ref="G308:G316" si="95">B308-C308</f>
        <v>0</v>
      </c>
      <c r="H308" s="79" t="e">
        <f t="shared" ref="H308:H317" si="96">E308/B308*100</f>
        <v>#DIV/0!</v>
      </c>
    </row>
    <row r="309" spans="1:8" s="70" customFormat="1" ht="11.25" hidden="1" customHeight="1" x14ac:dyDescent="0.2">
      <c r="A309" s="76" t="s">
        <v>322</v>
      </c>
      <c r="B309" s="78"/>
      <c r="C309" s="78">
        <v>0</v>
      </c>
      <c r="D309" s="78"/>
      <c r="E309" s="78">
        <f t="shared" si="93"/>
        <v>0</v>
      </c>
      <c r="F309" s="78">
        <f t="shared" si="94"/>
        <v>0</v>
      </c>
      <c r="G309" s="78">
        <f t="shared" si="95"/>
        <v>0</v>
      </c>
      <c r="H309" s="79" t="e">
        <f t="shared" si="96"/>
        <v>#DIV/0!</v>
      </c>
    </row>
    <row r="310" spans="1:8" s="70" customFormat="1" ht="11.25" hidden="1" customHeight="1" x14ac:dyDescent="0.2">
      <c r="A310" s="76" t="s">
        <v>323</v>
      </c>
      <c r="B310" s="78"/>
      <c r="C310" s="78">
        <v>0</v>
      </c>
      <c r="D310" s="78"/>
      <c r="E310" s="78">
        <f t="shared" si="93"/>
        <v>0</v>
      </c>
      <c r="F310" s="78">
        <f t="shared" si="94"/>
        <v>0</v>
      </c>
      <c r="G310" s="78">
        <f t="shared" si="95"/>
        <v>0</v>
      </c>
      <c r="H310" s="79" t="e">
        <f t="shared" si="96"/>
        <v>#DIV/0!</v>
      </c>
    </row>
    <row r="311" spans="1:8" s="70" customFormat="1" ht="11.25" hidden="1" customHeight="1" x14ac:dyDescent="0.2">
      <c r="A311" s="76" t="s">
        <v>324</v>
      </c>
      <c r="B311" s="78"/>
      <c r="C311" s="78">
        <v>0</v>
      </c>
      <c r="D311" s="78"/>
      <c r="E311" s="78">
        <f t="shared" si="93"/>
        <v>0</v>
      </c>
      <c r="F311" s="78">
        <f t="shared" si="94"/>
        <v>0</v>
      </c>
      <c r="G311" s="78">
        <f t="shared" si="95"/>
        <v>0</v>
      </c>
      <c r="H311" s="79" t="e">
        <f t="shared" si="96"/>
        <v>#DIV/0!</v>
      </c>
    </row>
    <row r="312" spans="1:8" s="70" customFormat="1" ht="11.25" hidden="1" customHeight="1" x14ac:dyDescent="0.2">
      <c r="A312" s="76" t="s">
        <v>325</v>
      </c>
      <c r="B312" s="78"/>
      <c r="C312" s="78">
        <v>0</v>
      </c>
      <c r="D312" s="78"/>
      <c r="E312" s="78">
        <f t="shared" si="93"/>
        <v>0</v>
      </c>
      <c r="F312" s="78">
        <f t="shared" si="94"/>
        <v>0</v>
      </c>
      <c r="G312" s="78">
        <f t="shared" si="95"/>
        <v>0</v>
      </c>
      <c r="H312" s="79" t="e">
        <f t="shared" si="96"/>
        <v>#DIV/0!</v>
      </c>
    </row>
    <row r="313" spans="1:8" s="70" customFormat="1" ht="11.25" hidden="1" customHeight="1" x14ac:dyDescent="0.2">
      <c r="A313" s="76" t="s">
        <v>326</v>
      </c>
      <c r="B313" s="78"/>
      <c r="C313" s="78">
        <v>0</v>
      </c>
      <c r="D313" s="78"/>
      <c r="E313" s="78">
        <f t="shared" si="93"/>
        <v>0</v>
      </c>
      <c r="F313" s="78">
        <f t="shared" si="94"/>
        <v>0</v>
      </c>
      <c r="G313" s="78">
        <f t="shared" si="95"/>
        <v>0</v>
      </c>
      <c r="H313" s="79" t="e">
        <f t="shared" si="96"/>
        <v>#DIV/0!</v>
      </c>
    </row>
    <row r="314" spans="1:8" s="70" customFormat="1" ht="11.25" hidden="1" customHeight="1" x14ac:dyDescent="0.2">
      <c r="A314" s="76" t="s">
        <v>327</v>
      </c>
      <c r="B314" s="78"/>
      <c r="C314" s="78">
        <v>0</v>
      </c>
      <c r="D314" s="78"/>
      <c r="E314" s="78">
        <f t="shared" si="93"/>
        <v>0</v>
      </c>
      <c r="F314" s="78">
        <f t="shared" si="94"/>
        <v>0</v>
      </c>
      <c r="G314" s="78">
        <f t="shared" si="95"/>
        <v>0</v>
      </c>
      <c r="H314" s="79" t="e">
        <f t="shared" si="96"/>
        <v>#DIV/0!</v>
      </c>
    </row>
    <row r="315" spans="1:8" s="70" customFormat="1" ht="12" hidden="1" customHeight="1" x14ac:dyDescent="0.2">
      <c r="A315" s="76" t="s">
        <v>328</v>
      </c>
      <c r="B315" s="78"/>
      <c r="C315" s="81">
        <v>0</v>
      </c>
      <c r="D315" s="78"/>
      <c r="E315" s="81">
        <f t="shared" si="93"/>
        <v>0</v>
      </c>
      <c r="F315" s="81">
        <f t="shared" si="94"/>
        <v>0</v>
      </c>
      <c r="G315" s="81">
        <f t="shared" si="95"/>
        <v>0</v>
      </c>
      <c r="H315" s="74" t="e">
        <f t="shared" si="96"/>
        <v>#DIV/0!</v>
      </c>
    </row>
    <row r="316" spans="1:8" s="70" customFormat="1" ht="22.5" hidden="1" customHeight="1" x14ac:dyDescent="0.2">
      <c r="A316" s="76" t="s">
        <v>329</v>
      </c>
      <c r="B316" s="83"/>
      <c r="C316" s="83">
        <v>0</v>
      </c>
      <c r="D316" s="83"/>
      <c r="E316" s="83">
        <f t="shared" si="93"/>
        <v>0</v>
      </c>
      <c r="F316" s="83">
        <f t="shared" si="94"/>
        <v>0</v>
      </c>
      <c r="G316" s="83">
        <f t="shared" si="95"/>
        <v>0</v>
      </c>
      <c r="H316" s="107" t="e">
        <f t="shared" si="96"/>
        <v>#DIV/0!</v>
      </c>
    </row>
    <row r="317" spans="1:8" s="70" customFormat="1" ht="11.25" hidden="1" customHeight="1" x14ac:dyDescent="0.2">
      <c r="A317" s="120" t="s">
        <v>330</v>
      </c>
      <c r="B317" s="83">
        <f t="shared" ref="B317:G317" si="97">SUM(B308:B316)</f>
        <v>0</v>
      </c>
      <c r="C317" s="83">
        <f t="shared" si="97"/>
        <v>0</v>
      </c>
      <c r="D317" s="83">
        <f t="shared" si="97"/>
        <v>0</v>
      </c>
      <c r="E317" s="83">
        <f t="shared" si="97"/>
        <v>0</v>
      </c>
      <c r="F317" s="83">
        <f t="shared" si="97"/>
        <v>0</v>
      </c>
      <c r="G317" s="83">
        <f t="shared" si="97"/>
        <v>0</v>
      </c>
      <c r="H317" s="107" t="e">
        <f t="shared" si="96"/>
        <v>#DIV/0!</v>
      </c>
    </row>
    <row r="318" spans="1:8" s="123" customFormat="1" ht="16.5" customHeight="1" x14ac:dyDescent="0.2">
      <c r="A318" s="121"/>
      <c r="B318" s="82"/>
      <c r="C318" s="82"/>
      <c r="D318" s="82"/>
      <c r="E318" s="82"/>
      <c r="F318" s="82"/>
      <c r="G318" s="82"/>
      <c r="H318" s="122"/>
    </row>
    <row r="319" spans="1:8" ht="12.75" thickBot="1" x14ac:dyDescent="0.25">
      <c r="A319" s="124" t="s">
        <v>331</v>
      </c>
      <c r="B319" s="125">
        <f t="shared" ref="B319:G319" si="98">+B317+B304</f>
        <v>618228976.22978008</v>
      </c>
      <c r="C319" s="125">
        <f t="shared" si="98"/>
        <v>576431555.65797997</v>
      </c>
      <c r="D319" s="125">
        <f t="shared" si="98"/>
        <v>29894176.895339996</v>
      </c>
      <c r="E319" s="125">
        <f t="shared" si="98"/>
        <v>606325732.55331993</v>
      </c>
      <c r="F319" s="125">
        <f t="shared" si="98"/>
        <v>11903243.676460013</v>
      </c>
      <c r="G319" s="125">
        <f t="shared" si="98"/>
        <v>41797420.571800008</v>
      </c>
      <c r="H319" s="126">
        <f>E319/B319*100</f>
        <v>98.074622165228959</v>
      </c>
    </row>
    <row r="320" spans="1:8" ht="23.25" customHeight="1" thickTop="1" x14ac:dyDescent="0.2">
      <c r="A320" s="128"/>
      <c r="B320" s="128"/>
      <c r="C320" s="128"/>
      <c r="D320" s="128"/>
      <c r="E320" s="128"/>
      <c r="F320" s="128"/>
      <c r="G320" s="129"/>
      <c r="H320" s="128"/>
    </row>
    <row r="321" spans="1:8" x14ac:dyDescent="0.2">
      <c r="A321" s="130" t="s">
        <v>332</v>
      </c>
      <c r="B321" s="130"/>
      <c r="C321" s="130"/>
      <c r="D321" s="130"/>
      <c r="E321" s="130"/>
      <c r="F321" s="130"/>
      <c r="G321" s="130"/>
      <c r="H321" s="130"/>
    </row>
    <row r="322" spans="1:8" ht="23.25" customHeight="1" x14ac:dyDescent="0.2">
      <c r="A322" s="131" t="s">
        <v>333</v>
      </c>
      <c r="B322" s="131"/>
      <c r="C322" s="131"/>
      <c r="D322" s="131"/>
      <c r="E322" s="131"/>
      <c r="F322" s="131"/>
      <c r="G322" s="131"/>
      <c r="H322" s="131"/>
    </row>
    <row r="323" spans="1:8" x14ac:dyDescent="0.2">
      <c r="A323" s="132" t="s">
        <v>334</v>
      </c>
      <c r="B323" s="132"/>
      <c r="C323" s="132"/>
      <c r="D323" s="132"/>
      <c r="E323" s="132"/>
      <c r="F323" s="132"/>
      <c r="G323" s="132"/>
      <c r="H323" s="132"/>
    </row>
    <row r="324" spans="1:8" x14ac:dyDescent="0.2">
      <c r="A324" s="131" t="s">
        <v>335</v>
      </c>
      <c r="B324" s="131"/>
      <c r="C324" s="131"/>
      <c r="D324" s="131"/>
      <c r="E324" s="131"/>
      <c r="F324" s="131"/>
      <c r="G324" s="131"/>
      <c r="H324" s="131"/>
    </row>
    <row r="325" spans="1:8" x14ac:dyDescent="0.2">
      <c r="A325" s="131" t="s">
        <v>336</v>
      </c>
      <c r="B325" s="131"/>
      <c r="C325" s="131"/>
      <c r="D325" s="131"/>
      <c r="E325" s="131"/>
      <c r="F325" s="131"/>
      <c r="G325" s="131"/>
      <c r="H325" s="131"/>
    </row>
    <row r="326" spans="1:8" x14ac:dyDescent="0.2">
      <c r="A326" s="131" t="s">
        <v>337</v>
      </c>
      <c r="B326" s="131"/>
      <c r="C326" s="131"/>
      <c r="D326" s="131"/>
      <c r="E326" s="131"/>
      <c r="F326" s="131"/>
      <c r="G326" s="131"/>
      <c r="H326" s="131"/>
    </row>
    <row r="327" spans="1:8" x14ac:dyDescent="0.2">
      <c r="A327" s="133" t="s">
        <v>338</v>
      </c>
      <c r="B327" s="133"/>
      <c r="C327" s="133"/>
      <c r="D327" s="133"/>
      <c r="E327" s="133"/>
      <c r="F327" s="133"/>
      <c r="G327" s="133"/>
      <c r="H327" s="133"/>
    </row>
    <row r="328" spans="1:8" x14ac:dyDescent="0.2">
      <c r="E328" s="70"/>
      <c r="F328" s="70"/>
      <c r="G328" s="134"/>
    </row>
  </sheetData>
  <sheetProtection selectLockedCells="1"/>
  <mergeCells count="14">
    <mergeCell ref="A327:H327"/>
    <mergeCell ref="A321:H321"/>
    <mergeCell ref="A322:H322"/>
    <mergeCell ref="A323:H323"/>
    <mergeCell ref="A324:H324"/>
    <mergeCell ref="A325:H325"/>
    <mergeCell ref="A326:H326"/>
    <mergeCell ref="A5:A7"/>
    <mergeCell ref="C5:E5"/>
    <mergeCell ref="H5:H7"/>
    <mergeCell ref="B6:B7"/>
    <mergeCell ref="C6:E6"/>
    <mergeCell ref="F6:F7"/>
    <mergeCell ref="G6:G7"/>
  </mergeCells>
  <printOptions horizontalCentered="1"/>
  <pageMargins left="0.4" right="0.4" top="0.3" bottom="0.4" header="0.2" footer="0.18"/>
  <pageSetup paperSize="9" scale="73" orientation="portrait" r:id="rId1"/>
  <headerFooter alignWithMargins="0">
    <oddFooter>Page &amp;P of &amp;N</oddFooter>
  </headerFooter>
  <rowBreaks count="2" manualBreakCount="2">
    <brk id="94" max="7" man="1"/>
    <brk id="26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7"/>
  <sheetViews>
    <sheetView zoomScaleNormal="100" workbookViewId="0">
      <selection activeCell="A324" sqref="A324:H324"/>
    </sheetView>
  </sheetViews>
  <sheetFormatPr defaultRowHeight="12.75" x14ac:dyDescent="0.2"/>
  <cols>
    <col min="1" max="1" width="38.7109375" customWidth="1"/>
    <col min="2" max="2" width="11.5703125" bestFit="1" customWidth="1"/>
    <col min="3" max="3" width="10" bestFit="1" customWidth="1"/>
    <col min="4" max="4" width="10" customWidth="1"/>
    <col min="5" max="5" width="14.5703125" customWidth="1"/>
    <col min="7" max="7" width="9.42578125" bestFit="1" customWidth="1"/>
    <col min="8" max="8" width="10.28515625" bestFit="1" customWidth="1"/>
  </cols>
  <sheetData>
    <row r="1" spans="1:9" x14ac:dyDescent="0.2">
      <c r="A1" t="s">
        <v>339</v>
      </c>
    </row>
    <row r="2" spans="1:9" x14ac:dyDescent="0.2">
      <c r="A2" t="s">
        <v>340</v>
      </c>
    </row>
    <row r="3" spans="1:9" x14ac:dyDescent="0.2">
      <c r="A3" t="s">
        <v>341</v>
      </c>
      <c r="G3" t="s">
        <v>342</v>
      </c>
    </row>
    <row r="4" spans="1:9" x14ac:dyDescent="0.2">
      <c r="B4" s="135" t="s">
        <v>343</v>
      </c>
      <c r="C4" s="135" t="s">
        <v>344</v>
      </c>
      <c r="D4" s="135" t="s">
        <v>345</v>
      </c>
      <c r="E4" t="s">
        <v>346</v>
      </c>
      <c r="G4" t="s">
        <v>343</v>
      </c>
      <c r="H4" t="s">
        <v>344</v>
      </c>
      <c r="I4" t="s">
        <v>345</v>
      </c>
    </row>
    <row r="5" spans="1:9" x14ac:dyDescent="0.2">
      <c r="A5" t="s">
        <v>347</v>
      </c>
      <c r="B5" s="136">
        <v>405412.64899999998</v>
      </c>
      <c r="C5" s="136">
        <v>102062.54300000001</v>
      </c>
      <c r="D5" s="136">
        <v>110753.783</v>
      </c>
      <c r="E5" s="136">
        <f>SUM(B5:D5)</f>
        <v>618228.97499999998</v>
      </c>
      <c r="F5" s="136"/>
      <c r="G5" s="136">
        <f>B5</f>
        <v>405412.64899999998</v>
      </c>
      <c r="H5" s="136">
        <f>+G5+C5</f>
        <v>507475.19199999998</v>
      </c>
      <c r="I5" s="136">
        <f>+H5+D5</f>
        <v>618228.97499999998</v>
      </c>
    </row>
    <row r="6" spans="1:9" x14ac:dyDescent="0.2">
      <c r="A6" t="s">
        <v>348</v>
      </c>
      <c r="B6" s="136">
        <v>132068.245</v>
      </c>
      <c r="C6" s="136">
        <v>192025.54800000001</v>
      </c>
      <c r="D6" s="136">
        <v>282231.93800000002</v>
      </c>
      <c r="E6" s="136">
        <f>SUM(B6:D6)</f>
        <v>606325.73100000003</v>
      </c>
      <c r="F6" s="136"/>
      <c r="G6" s="136">
        <f>B6</f>
        <v>132068.245</v>
      </c>
      <c r="H6" s="136">
        <f>+G6+C6</f>
        <v>324093.79300000001</v>
      </c>
      <c r="I6" s="136">
        <f>+H6+D6</f>
        <v>606325.73100000003</v>
      </c>
    </row>
    <row r="7" spans="1:9" x14ac:dyDescent="0.2">
      <c r="A7" t="s">
        <v>349</v>
      </c>
      <c r="B7" s="137">
        <f>G7</f>
        <v>32.576251709403373</v>
      </c>
      <c r="C7" s="137">
        <f>H7</f>
        <v>63.863967758250539</v>
      </c>
      <c r="D7" s="137">
        <f>I7</f>
        <v>98.074622109065672</v>
      </c>
      <c r="E7" s="137"/>
      <c r="F7" s="138"/>
      <c r="G7" s="138">
        <f>+G6/G5*100</f>
        <v>32.576251709403373</v>
      </c>
      <c r="H7" s="138">
        <f>+H6/H5*100</f>
        <v>63.863967758250539</v>
      </c>
      <c r="I7" s="138">
        <f>+I6/I5*100</f>
        <v>98.074622109065672</v>
      </c>
    </row>
  </sheetData>
  <pageMargins left="0.75" right="0.75" top="1" bottom="0.47" header="0.5" footer="0.5"/>
  <pageSetup paperSize="9" scale="8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jpablo</dc:creator>
  <cp:lastModifiedBy>Mary Joyce Marasigan</cp:lastModifiedBy>
  <cp:lastPrinted>2018-04-11T01:08:08Z</cp:lastPrinted>
  <dcterms:created xsi:type="dcterms:W3CDTF">2014-04-16T02:07:45Z</dcterms:created>
  <dcterms:modified xsi:type="dcterms:W3CDTF">2018-09-19T01:00:03Z</dcterms:modified>
</cp:coreProperties>
</file>