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marasigan\Desktop\CPD\ACTUAL DISBURSEMENT (BANK)\bank reports\2018\WEBSITE\For website\For correction in the website\"/>
    </mc:Choice>
  </mc:AlternateContent>
  <bookViews>
    <workbookView xWindow="240" yWindow="75" windowWidth="20955" windowHeight="10740" activeTab="1"/>
  </bookViews>
  <sheets>
    <sheet name="Department" sheetId="17" r:id="rId1"/>
    <sheet name="Agency" sheetId="18" r:id="rId2"/>
    <sheet name="Graph" sheetId="19" r:id="rId3"/>
  </sheets>
  <externalReferences>
    <externalReference r:id="rId4"/>
  </externalReferences>
  <definedNames>
    <definedName name="_xlnm.Print_Area" localSheetId="1">Agency!$A$1:$H$323</definedName>
    <definedName name="_xlnm.Print_Area" localSheetId="0">Department!$A$1:$T$65</definedName>
    <definedName name="_xlnm.Print_Area" localSheetId="2">Graph!$A$9:$M$48</definedName>
    <definedName name="_xlnm.Print_Titles" localSheetId="1">Agency!$1:$8</definedName>
    <definedName name="Z_149BABA1_3CBB_4AB5_8307_CDFFE2416884_.wvu.PrintArea" localSheetId="1" hidden="1">Agency!$A$1:$F$322</definedName>
    <definedName name="Z_149BABA1_3CBB_4AB5_8307_CDFFE2416884_.wvu.PrintTitles" localSheetId="1" hidden="1">Agency!$1:$8</definedName>
    <definedName name="Z_149BABA1_3CBB_4AB5_8307_CDFFE2416884_.wvu.Rows" localSheetId="1" hidden="1">Agency!$130:$130,Agency!$272:$272,Agency!$274:$296,Agency!$299:$312</definedName>
    <definedName name="Z_32FD75DB_C2F2_4294_8471_7CD68BDD134B_.wvu.Rows" localSheetId="1" hidden="1">Agency!#REF!,Agency!#REF!,Agency!#REF!,Agency!#REF!,Agency!#REF!,Agency!#REF!,Agency!#REF!,Agency!#REF!,Agency!#REF!,Agency!#REF!,Agency!#REF!,Agency!#REF!,Agency!#REF!,Agency!#REF!,Agency!#REF!</definedName>
    <definedName name="Z_63CE5467_86C0_4816_A6C7_6C3632652BD9_.wvu.PrintArea" localSheetId="1" hidden="1">Agency!$A$1:$H$323</definedName>
    <definedName name="Z_63CE5467_86C0_4816_A6C7_6C3632652BD9_.wvu.PrintTitles" localSheetId="1" hidden="1">Agency!$1:$8</definedName>
    <definedName name="Z_63CE5467_86C0_4816_A6C7_6C3632652BD9_.wvu.Rows" localSheetId="1" hidden="1">Agency!$130:$130,Agency!$272:$272,Agency!$274:$296,Agency!$299:$313</definedName>
    <definedName name="Z_92A72121_270A_4D07_961C_15515D7CE906_.wvu.Cols" localSheetId="1" hidden="1">Agency!#REF!,Agency!#REF!,Agency!#REF!,Agency!#REF!,Agency!#REF!</definedName>
    <definedName name="Z_92A72121_270A_4D07_961C_15515D7CE906_.wvu.PrintArea" localSheetId="1" hidden="1">Agency!#REF!</definedName>
    <definedName name="Z_92A72121_270A_4D07_961C_15515D7CE906_.wvu.PrintTitles" localSheetId="1" hidden="1">Agency!#REF!</definedName>
    <definedName name="Z_92A72121_270A_4D07_961C_15515D7CE906_.wvu.Rows" localSheetId="1" hidden="1">Agency!#REF!,Agency!#REF!,Agency!#REF!,Agency!#REF!,Agency!#REF!,Agency!#REF!,Agency!#REF!,Agency!#REF!,Agency!#REF!,Agency!#REF!,Agency!#REF!,Agency!#REF!,Agency!#REF!,Agency!#REF!,Agency!#REF!,Agency!#REF!,Agency!#REF!,Agency!#REF!</definedName>
    <definedName name="Z_A36966C3_2B91_49EA_8368_0F103F951C33_.wvu.Cols" localSheetId="1" hidden="1">Agency!#REF!,Agency!#REF!,Agency!#REF!,Agency!#REF!</definedName>
    <definedName name="Z_A36966C3_2B91_49EA_8368_0F103F951C33_.wvu.PrintArea" localSheetId="1" hidden="1">Agency!#REF!</definedName>
    <definedName name="Z_A36966C3_2B91_49EA_8368_0F103F951C33_.wvu.PrintTitles" localSheetId="1" hidden="1">Agency!#REF!</definedName>
    <definedName name="Z_A36966C3_2B91_49EA_8368_0F103F951C33_.wvu.Rows" localSheetId="1" hidden="1">Agency!#REF!,Agency!#REF!,Agency!#REF!,Agency!#REF!,Agency!#REF!,Agency!#REF!,Agency!#REF!,Agency!#REF!,Agency!#REF!,Agency!#REF!,Agency!#REF!,Agency!#REF!,Agency!#REF!,Agency!#REF!,Agency!#REF!,Agency!#REF!,Agency!#REF!</definedName>
    <definedName name="Z_E72949E6_F470_4685_A8B8_FC40C2B684D5_.wvu.PrintArea" localSheetId="1" hidden="1">Agency!$A$1:$F$322</definedName>
    <definedName name="Z_E72949E6_F470_4685_A8B8_FC40C2B684D5_.wvu.PrintTitles" localSheetId="1" hidden="1">Agency!$1:$8</definedName>
    <definedName name="Z_E72949E6_F470_4685_A8B8_FC40C2B684D5_.wvu.Rows" localSheetId="1" hidden="1">Agency!$130:$130,Agency!$272:$272,Agency!$274:$296,Agency!$299:$312</definedName>
  </definedNames>
  <calcPr calcId="152511"/>
</workbook>
</file>

<file path=xl/calcChain.xml><?xml version="1.0" encoding="utf-8"?>
<calcChain xmlns="http://schemas.openxmlformats.org/spreadsheetml/2006/main">
  <c r="O6" i="19" l="1"/>
  <c r="P6" i="19" s="1"/>
  <c r="M6" i="19"/>
  <c r="N6" i="19" s="1"/>
  <c r="L6" i="19"/>
  <c r="L7" i="19" s="1"/>
  <c r="B7" i="19" s="1"/>
  <c r="J6" i="19"/>
  <c r="N5" i="19"/>
  <c r="O5" i="19" s="1"/>
  <c r="P5" i="19" s="1"/>
  <c r="Q5" i="19" s="1"/>
  <c r="R5" i="19" s="1"/>
  <c r="S5" i="19" s="1"/>
  <c r="L5" i="19"/>
  <c r="M5" i="19" s="1"/>
  <c r="J5" i="19"/>
  <c r="H298" i="18"/>
  <c r="D298" i="18"/>
  <c r="B298" i="18"/>
  <c r="G273" i="18"/>
  <c r="E273" i="18"/>
  <c r="G272" i="18"/>
  <c r="E272" i="18"/>
  <c r="G271" i="18"/>
  <c r="E271" i="18"/>
  <c r="H271" i="18" s="1"/>
  <c r="D271" i="18"/>
  <c r="C271" i="18"/>
  <c r="C298" i="18" s="1"/>
  <c r="B271" i="18"/>
  <c r="H269" i="18"/>
  <c r="G269" i="18"/>
  <c r="G298" i="18" s="1"/>
  <c r="F269" i="18"/>
  <c r="E269" i="18"/>
  <c r="E298" i="18" s="1"/>
  <c r="G264" i="18"/>
  <c r="E264" i="18"/>
  <c r="G262" i="18"/>
  <c r="E262" i="18"/>
  <c r="G260" i="18"/>
  <c r="E260" i="18"/>
  <c r="G258" i="18"/>
  <c r="E258" i="18"/>
  <c r="G256" i="18"/>
  <c r="E256" i="18"/>
  <c r="G255" i="18"/>
  <c r="E255" i="18"/>
  <c r="G254" i="18"/>
  <c r="E254" i="18"/>
  <c r="H254" i="18" s="1"/>
  <c r="D254" i="18"/>
  <c r="C254" i="18"/>
  <c r="B254" i="18"/>
  <c r="H252" i="18"/>
  <c r="G252" i="18"/>
  <c r="F252" i="18"/>
  <c r="E252" i="18"/>
  <c r="H251" i="18"/>
  <c r="G251" i="18"/>
  <c r="F251" i="18"/>
  <c r="E251" i="18"/>
  <c r="H250" i="18"/>
  <c r="G250" i="18"/>
  <c r="F250" i="18"/>
  <c r="E250" i="18"/>
  <c r="H249" i="18"/>
  <c r="G249" i="18"/>
  <c r="F249" i="18"/>
  <c r="E249" i="18"/>
  <c r="H248" i="18"/>
  <c r="G248" i="18"/>
  <c r="F248" i="18"/>
  <c r="E248" i="18"/>
  <c r="G247" i="18"/>
  <c r="F247" i="18"/>
  <c r="E247" i="18"/>
  <c r="D247" i="18"/>
  <c r="C247" i="18"/>
  <c r="B247" i="18"/>
  <c r="H247" i="18" s="1"/>
  <c r="G245" i="18"/>
  <c r="E245" i="18"/>
  <c r="G243" i="18"/>
  <c r="E243" i="18"/>
  <c r="G241" i="18"/>
  <c r="E241" i="18"/>
  <c r="G240" i="18"/>
  <c r="E240" i="18"/>
  <c r="G239" i="18"/>
  <c r="E239" i="18"/>
  <c r="G238" i="18"/>
  <c r="E238" i="18"/>
  <c r="G237" i="18"/>
  <c r="E237" i="18"/>
  <c r="G236" i="18"/>
  <c r="E236" i="18"/>
  <c r="G235" i="18"/>
  <c r="E235" i="18"/>
  <c r="G234" i="18"/>
  <c r="E234" i="18"/>
  <c r="G233" i="18"/>
  <c r="E233" i="18"/>
  <c r="G232" i="18"/>
  <c r="E232" i="18"/>
  <c r="G231" i="18"/>
  <c r="E231" i="18"/>
  <c r="G230" i="18"/>
  <c r="E230" i="18"/>
  <c r="G229" i="18"/>
  <c r="E229" i="18"/>
  <c r="G228" i="18"/>
  <c r="E228" i="18"/>
  <c r="G227" i="18"/>
  <c r="E227" i="18"/>
  <c r="G226" i="18"/>
  <c r="E226" i="18"/>
  <c r="G225" i="18"/>
  <c r="F225" i="18"/>
  <c r="E225" i="18"/>
  <c r="H225" i="18" s="1"/>
  <c r="H224" i="18"/>
  <c r="G224" i="18"/>
  <c r="F224" i="18"/>
  <c r="E224" i="18"/>
  <c r="H223" i="18"/>
  <c r="G223" i="18"/>
  <c r="F223" i="18"/>
  <c r="E223" i="18"/>
  <c r="H222" i="18"/>
  <c r="G222" i="18"/>
  <c r="F222" i="18"/>
  <c r="E222" i="18"/>
  <c r="H221" i="18"/>
  <c r="G221" i="18"/>
  <c r="F221" i="18"/>
  <c r="E221" i="18"/>
  <c r="G220" i="18"/>
  <c r="F220" i="18"/>
  <c r="E220" i="18"/>
  <c r="D220" i="18"/>
  <c r="D202" i="18" s="1"/>
  <c r="C220" i="18"/>
  <c r="B220" i="18"/>
  <c r="B202" i="18" s="1"/>
  <c r="G219" i="18"/>
  <c r="E219" i="18"/>
  <c r="G218" i="18"/>
  <c r="E218" i="18"/>
  <c r="G217" i="18"/>
  <c r="E217" i="18"/>
  <c r="G216" i="18"/>
  <c r="E216" i="18"/>
  <c r="G215" i="18"/>
  <c r="E215" i="18"/>
  <c r="G214" i="18"/>
  <c r="E214" i="18"/>
  <c r="G213" i="18"/>
  <c r="E213" i="18"/>
  <c r="G212" i="18"/>
  <c r="E212" i="18"/>
  <c r="G211" i="18"/>
  <c r="E211" i="18"/>
  <c r="G210" i="18"/>
  <c r="E210" i="18"/>
  <c r="G209" i="18"/>
  <c r="E209" i="18"/>
  <c r="G208" i="18"/>
  <c r="E208" i="18"/>
  <c r="G207" i="18"/>
  <c r="E207" i="18"/>
  <c r="G206" i="18"/>
  <c r="E206" i="18"/>
  <c r="G205" i="18"/>
  <c r="E205" i="18"/>
  <c r="G204" i="18"/>
  <c r="E204" i="18"/>
  <c r="G203" i="18"/>
  <c r="E203" i="18"/>
  <c r="G202" i="18"/>
  <c r="E202" i="18"/>
  <c r="H202" i="18" s="1"/>
  <c r="C202" i="18"/>
  <c r="H200" i="18"/>
  <c r="G200" i="18"/>
  <c r="F200" i="18"/>
  <c r="E200" i="18"/>
  <c r="H199" i="18"/>
  <c r="G199" i="18"/>
  <c r="F199" i="18"/>
  <c r="E199" i="18"/>
  <c r="H198" i="18"/>
  <c r="G198" i="18"/>
  <c r="F198" i="18"/>
  <c r="E198" i="18"/>
  <c r="H197" i="18"/>
  <c r="G197" i="18"/>
  <c r="F197" i="18"/>
  <c r="E197" i="18"/>
  <c r="H196" i="18"/>
  <c r="G196" i="18"/>
  <c r="F196" i="18"/>
  <c r="E196" i="18"/>
  <c r="H195" i="18"/>
  <c r="G195" i="18"/>
  <c r="F195" i="18"/>
  <c r="E195" i="18"/>
  <c r="H194" i="18"/>
  <c r="G194" i="18"/>
  <c r="F194" i="18"/>
  <c r="E194" i="18"/>
  <c r="G193" i="18"/>
  <c r="F193" i="18"/>
  <c r="E193" i="18"/>
  <c r="D193" i="18"/>
  <c r="C193" i="18"/>
  <c r="B193" i="18"/>
  <c r="H193" i="18" s="1"/>
  <c r="G191" i="18"/>
  <c r="E191" i="18"/>
  <c r="G190" i="18"/>
  <c r="E190" i="18"/>
  <c r="G189" i="18"/>
  <c r="E189" i="18"/>
  <c r="G188" i="18"/>
  <c r="E188" i="18"/>
  <c r="G187" i="18"/>
  <c r="E187" i="18"/>
  <c r="G186" i="18"/>
  <c r="E186" i="18"/>
  <c r="G185" i="18"/>
  <c r="E185" i="18"/>
  <c r="H185" i="18" s="1"/>
  <c r="D185" i="18"/>
  <c r="C185" i="18"/>
  <c r="B185" i="18"/>
  <c r="H183" i="18"/>
  <c r="G183" i="18"/>
  <c r="F183" i="18"/>
  <c r="E183" i="18"/>
  <c r="H182" i="18"/>
  <c r="G182" i="18"/>
  <c r="F182" i="18"/>
  <c r="E182" i="18"/>
  <c r="H181" i="18"/>
  <c r="G181" i="18"/>
  <c r="F181" i="18"/>
  <c r="E181" i="18"/>
  <c r="H180" i="18"/>
  <c r="G180" i="18"/>
  <c r="F180" i="18"/>
  <c r="E180" i="18"/>
  <c r="H179" i="18"/>
  <c r="G179" i="18"/>
  <c r="F179" i="18"/>
  <c r="E179" i="18"/>
  <c r="H178" i="18"/>
  <c r="G178" i="18"/>
  <c r="F178" i="18"/>
  <c r="E178" i="18"/>
  <c r="H177" i="18"/>
  <c r="G177" i="18"/>
  <c r="F177" i="18"/>
  <c r="E177" i="18"/>
  <c r="G176" i="18"/>
  <c r="F176" i="18"/>
  <c r="E176" i="18"/>
  <c r="D176" i="18"/>
  <c r="C176" i="18"/>
  <c r="B176" i="18"/>
  <c r="H176" i="18" s="1"/>
  <c r="G174" i="18"/>
  <c r="E174" i="18"/>
  <c r="G173" i="18"/>
  <c r="E173" i="18"/>
  <c r="G172" i="18"/>
  <c r="E172" i="18"/>
  <c r="G171" i="18"/>
  <c r="E171" i="18"/>
  <c r="G170" i="18"/>
  <c r="E170" i="18"/>
  <c r="G169" i="18"/>
  <c r="E169" i="18"/>
  <c r="H169" i="18" s="1"/>
  <c r="D169" i="18"/>
  <c r="C169" i="18"/>
  <c r="B169" i="18"/>
  <c r="H167" i="18"/>
  <c r="G167" i="18"/>
  <c r="F167" i="18"/>
  <c r="E167" i="18"/>
  <c r="H166" i="18"/>
  <c r="G166" i="18"/>
  <c r="F166" i="18"/>
  <c r="E166" i="18"/>
  <c r="H165" i="18"/>
  <c r="G165" i="18"/>
  <c r="F165" i="18"/>
  <c r="E165" i="18"/>
  <c r="G164" i="18"/>
  <c r="F164" i="18"/>
  <c r="E164" i="18"/>
  <c r="D164" i="18"/>
  <c r="C164" i="18"/>
  <c r="B164" i="18"/>
  <c r="H164" i="18" s="1"/>
  <c r="G162" i="18"/>
  <c r="E162" i="18"/>
  <c r="G161" i="18"/>
  <c r="E161" i="18"/>
  <c r="G160" i="18"/>
  <c r="E160" i="18"/>
  <c r="G159" i="18"/>
  <c r="E159" i="18"/>
  <c r="G158" i="18"/>
  <c r="E158" i="18"/>
  <c r="G157" i="18"/>
  <c r="E157" i="18"/>
  <c r="H157" i="18" s="1"/>
  <c r="D157" i="18"/>
  <c r="C157" i="18"/>
  <c r="B157" i="18"/>
  <c r="H155" i="18"/>
  <c r="G155" i="18"/>
  <c r="F155" i="18"/>
  <c r="E155" i="18"/>
  <c r="H154" i="18"/>
  <c r="G154" i="18"/>
  <c r="F154" i="18"/>
  <c r="E154" i="18"/>
  <c r="H153" i="18"/>
  <c r="G153" i="18"/>
  <c r="F153" i="18"/>
  <c r="E153" i="18"/>
  <c r="H152" i="18"/>
  <c r="G152" i="18"/>
  <c r="F152" i="18"/>
  <c r="E152" i="18"/>
  <c r="H151" i="18"/>
  <c r="G151" i="18"/>
  <c r="F151" i="18"/>
  <c r="E151" i="18"/>
  <c r="H150" i="18"/>
  <c r="G150" i="18"/>
  <c r="F150" i="18"/>
  <c r="E150" i="18"/>
  <c r="H149" i="18"/>
  <c r="G149" i="18"/>
  <c r="F149" i="18"/>
  <c r="E149" i="18"/>
  <c r="H148" i="18"/>
  <c r="G148" i="18"/>
  <c r="F148" i="18"/>
  <c r="E148" i="18"/>
  <c r="H147" i="18"/>
  <c r="G147" i="18"/>
  <c r="F147" i="18"/>
  <c r="E147" i="18"/>
  <c r="H146" i="18"/>
  <c r="G146" i="18"/>
  <c r="F146" i="18"/>
  <c r="E146" i="18"/>
  <c r="H145" i="18"/>
  <c r="G145" i="18"/>
  <c r="F145" i="18"/>
  <c r="E145" i="18"/>
  <c r="H144" i="18"/>
  <c r="G144" i="18"/>
  <c r="F144" i="18"/>
  <c r="E144" i="18"/>
  <c r="H143" i="18"/>
  <c r="G143" i="18"/>
  <c r="F143" i="18"/>
  <c r="E143" i="18"/>
  <c r="H142" i="18"/>
  <c r="G142" i="18"/>
  <c r="F142" i="18"/>
  <c r="E142" i="18"/>
  <c r="H141" i="18"/>
  <c r="G141" i="18"/>
  <c r="F141" i="18"/>
  <c r="E141" i="18"/>
  <c r="H140" i="18"/>
  <c r="G140" i="18"/>
  <c r="F140" i="18"/>
  <c r="E140" i="18"/>
  <c r="H139" i="18"/>
  <c r="G139" i="18"/>
  <c r="F139" i="18"/>
  <c r="E139" i="18"/>
  <c r="H138" i="18"/>
  <c r="G138" i="18"/>
  <c r="F138" i="18"/>
  <c r="E138" i="18"/>
  <c r="H137" i="18"/>
  <c r="G137" i="18"/>
  <c r="F137" i="18"/>
  <c r="E137" i="18"/>
  <c r="G136" i="18"/>
  <c r="F136" i="18"/>
  <c r="E136" i="18"/>
  <c r="D136" i="18"/>
  <c r="C136" i="18"/>
  <c r="B136" i="18"/>
  <c r="H136" i="18" s="1"/>
  <c r="G134" i="18"/>
  <c r="E134" i="18"/>
  <c r="G132" i="18"/>
  <c r="E132" i="18"/>
  <c r="G131" i="18"/>
  <c r="G127" i="18" s="1"/>
  <c r="E131" i="18"/>
  <c r="E127" i="18" s="1"/>
  <c r="D131" i="18"/>
  <c r="C131" i="18"/>
  <c r="C127" i="18" s="1"/>
  <c r="B131" i="18"/>
  <c r="H130" i="18"/>
  <c r="G130" i="18"/>
  <c r="F130" i="18"/>
  <c r="E130" i="18"/>
  <c r="H129" i="18"/>
  <c r="G129" i="18"/>
  <c r="F129" i="18"/>
  <c r="E129" i="18"/>
  <c r="H128" i="18"/>
  <c r="G128" i="18"/>
  <c r="F128" i="18"/>
  <c r="E128" i="18"/>
  <c r="D127" i="18"/>
  <c r="B127" i="18"/>
  <c r="H127" i="18" s="1"/>
  <c r="G126" i="18"/>
  <c r="E126" i="18"/>
  <c r="G125" i="18"/>
  <c r="E125" i="18"/>
  <c r="E124" i="18"/>
  <c r="D124" i="18"/>
  <c r="C124" i="18"/>
  <c r="C119" i="18" s="1"/>
  <c r="B124" i="18"/>
  <c r="H123" i="18"/>
  <c r="G123" i="18"/>
  <c r="F123" i="18"/>
  <c r="E123" i="18"/>
  <c r="H122" i="18"/>
  <c r="G122" i="18"/>
  <c r="F122" i="18"/>
  <c r="E122" i="18"/>
  <c r="H121" i="18"/>
  <c r="G121" i="18"/>
  <c r="F121" i="18"/>
  <c r="E121" i="18"/>
  <c r="H120" i="18"/>
  <c r="G120" i="18"/>
  <c r="F120" i="18"/>
  <c r="E120" i="18"/>
  <c r="D119" i="18"/>
  <c r="D118" i="18" s="1"/>
  <c r="B119" i="18"/>
  <c r="C118" i="18"/>
  <c r="H116" i="18"/>
  <c r="G116" i="18"/>
  <c r="F116" i="18"/>
  <c r="E116" i="18"/>
  <c r="H115" i="18"/>
  <c r="G115" i="18"/>
  <c r="F115" i="18"/>
  <c r="E115" i="18"/>
  <c r="H114" i="18"/>
  <c r="G114" i="18"/>
  <c r="F114" i="18"/>
  <c r="E114" i="18"/>
  <c r="H113" i="18"/>
  <c r="G113" i="18"/>
  <c r="F113" i="18"/>
  <c r="E113" i="18"/>
  <c r="H112" i="18"/>
  <c r="G112" i="18"/>
  <c r="F112" i="18"/>
  <c r="E112" i="18"/>
  <c r="H111" i="18"/>
  <c r="G111" i="18"/>
  <c r="F111" i="18"/>
  <c r="E111" i="18"/>
  <c r="H110" i="18"/>
  <c r="G110" i="18"/>
  <c r="F110" i="18"/>
  <c r="E110" i="18"/>
  <c r="H109" i="18"/>
  <c r="G109" i="18"/>
  <c r="F109" i="18"/>
  <c r="E109" i="18"/>
  <c r="H108" i="18"/>
  <c r="G108" i="18"/>
  <c r="F108" i="18"/>
  <c r="E108" i="18"/>
  <c r="G107" i="18"/>
  <c r="F107" i="18"/>
  <c r="E107" i="18"/>
  <c r="D107" i="18"/>
  <c r="C107" i="18"/>
  <c r="B107" i="18"/>
  <c r="H107" i="18" s="1"/>
  <c r="G105" i="18"/>
  <c r="E105" i="18"/>
  <c r="G104" i="18"/>
  <c r="E104" i="18"/>
  <c r="G103" i="18"/>
  <c r="E103" i="18"/>
  <c r="G102" i="18"/>
  <c r="E102" i="18"/>
  <c r="G101" i="18"/>
  <c r="E101" i="18"/>
  <c r="G100" i="18"/>
  <c r="E100" i="18"/>
  <c r="G99" i="18"/>
  <c r="E99" i="18"/>
  <c r="G98" i="18"/>
  <c r="E98" i="18"/>
  <c r="G97" i="18"/>
  <c r="E97" i="18"/>
  <c r="G96" i="18"/>
  <c r="E96" i="18"/>
  <c r="G95" i="18"/>
  <c r="E95" i="18"/>
  <c r="H95" i="18" s="1"/>
  <c r="D95" i="18"/>
  <c r="C95" i="18"/>
  <c r="B95" i="18"/>
  <c r="H93" i="18"/>
  <c r="G93" i="18"/>
  <c r="F93" i="18"/>
  <c r="E93" i="18"/>
  <c r="H92" i="18"/>
  <c r="G92" i="18"/>
  <c r="F92" i="18"/>
  <c r="E92" i="18"/>
  <c r="H91" i="18"/>
  <c r="G91" i="18"/>
  <c r="F91" i="18"/>
  <c r="E91" i="18"/>
  <c r="H90" i="18"/>
  <c r="G90" i="18"/>
  <c r="F90" i="18"/>
  <c r="E90" i="18"/>
  <c r="H89" i="18"/>
  <c r="G89" i="18"/>
  <c r="F89" i="18"/>
  <c r="E89" i="18"/>
  <c r="H88" i="18"/>
  <c r="G88" i="18"/>
  <c r="F88" i="18"/>
  <c r="E88" i="18"/>
  <c r="H87" i="18"/>
  <c r="G87" i="18"/>
  <c r="F87" i="18"/>
  <c r="E87" i="18"/>
  <c r="G86" i="18"/>
  <c r="F86" i="18"/>
  <c r="E86" i="18"/>
  <c r="D86" i="18"/>
  <c r="C86" i="18"/>
  <c r="B86" i="18"/>
  <c r="H86" i="18" s="1"/>
  <c r="G84" i="18"/>
  <c r="E84" i="18"/>
  <c r="G83" i="18"/>
  <c r="G80" i="18" s="1"/>
  <c r="E83" i="18"/>
  <c r="G82" i="18"/>
  <c r="F82" i="18"/>
  <c r="E82" i="18"/>
  <c r="H81" i="18"/>
  <c r="G81" i="18"/>
  <c r="F81" i="18"/>
  <c r="E81" i="18"/>
  <c r="D80" i="18"/>
  <c r="C80" i="18"/>
  <c r="B80" i="18"/>
  <c r="G78" i="18"/>
  <c r="E78" i="18"/>
  <c r="G77" i="18"/>
  <c r="E77" i="18"/>
  <c r="G76" i="18"/>
  <c r="E76" i="18"/>
  <c r="G75" i="18"/>
  <c r="E75" i="18"/>
  <c r="H75" i="18" s="1"/>
  <c r="D75" i="18"/>
  <c r="C75" i="18"/>
  <c r="B75" i="18"/>
  <c r="H73" i="18"/>
  <c r="G73" i="18"/>
  <c r="F73" i="18"/>
  <c r="E73" i="18"/>
  <c r="H72" i="18"/>
  <c r="G72" i="18"/>
  <c r="F72" i="18"/>
  <c r="E72" i="18"/>
  <c r="H71" i="18"/>
  <c r="G71" i="18"/>
  <c r="F71" i="18"/>
  <c r="E71" i="18"/>
  <c r="H70" i="18"/>
  <c r="G70" i="18"/>
  <c r="F70" i="18"/>
  <c r="E70" i="18"/>
  <c r="G69" i="18"/>
  <c r="F69" i="18"/>
  <c r="E69" i="18"/>
  <c r="D69" i="18"/>
  <c r="C69" i="18"/>
  <c r="B69" i="18"/>
  <c r="H69" i="18" s="1"/>
  <c r="G67" i="18"/>
  <c r="E67" i="18"/>
  <c r="G66" i="18"/>
  <c r="E66" i="18"/>
  <c r="G65" i="18"/>
  <c r="E65" i="18"/>
  <c r="G64" i="18"/>
  <c r="E64" i="18"/>
  <c r="G63" i="18"/>
  <c r="E63" i="18"/>
  <c r="G62" i="18"/>
  <c r="E62" i="18"/>
  <c r="G61" i="18"/>
  <c r="E61" i="18"/>
  <c r="G60" i="18"/>
  <c r="E60" i="18"/>
  <c r="G59" i="18"/>
  <c r="E59" i="18"/>
  <c r="G58" i="18"/>
  <c r="E58" i="18"/>
  <c r="G57" i="18"/>
  <c r="E57" i="18"/>
  <c r="H57" i="18" s="1"/>
  <c r="D57" i="18"/>
  <c r="C57" i="18"/>
  <c r="B57" i="18"/>
  <c r="H55" i="18"/>
  <c r="G55" i="18"/>
  <c r="F55" i="18"/>
  <c r="E55" i="18"/>
  <c r="H54" i="18"/>
  <c r="G54" i="18"/>
  <c r="F54" i="18"/>
  <c r="E54" i="18"/>
  <c r="H53" i="18"/>
  <c r="G53" i="18"/>
  <c r="F53" i="18"/>
  <c r="E53" i="18"/>
  <c r="H52" i="18"/>
  <c r="G52" i="18"/>
  <c r="F52" i="18"/>
  <c r="E52" i="18"/>
  <c r="H51" i="18"/>
  <c r="G51" i="18"/>
  <c r="F51" i="18"/>
  <c r="E51" i="18"/>
  <c r="H50" i="18"/>
  <c r="G50" i="18"/>
  <c r="F50" i="18"/>
  <c r="E50" i="18"/>
  <c r="G49" i="18"/>
  <c r="F49" i="18"/>
  <c r="E49" i="18"/>
  <c r="D49" i="18"/>
  <c r="C49" i="18"/>
  <c r="B49" i="18"/>
  <c r="H49" i="18" s="1"/>
  <c r="G47" i="18"/>
  <c r="E47" i="18"/>
  <c r="H47" i="18" s="1"/>
  <c r="G45" i="18"/>
  <c r="E45" i="18"/>
  <c r="H45" i="18" s="1"/>
  <c r="G43" i="18"/>
  <c r="E43" i="18"/>
  <c r="H43" i="18" s="1"/>
  <c r="G42" i="18"/>
  <c r="E42" i="18"/>
  <c r="H42" i="18" s="1"/>
  <c r="G41" i="18"/>
  <c r="E41" i="18"/>
  <c r="H41" i="18" s="1"/>
  <c r="G40" i="18"/>
  <c r="E40" i="18"/>
  <c r="H40" i="18" s="1"/>
  <c r="G39" i="18"/>
  <c r="E39" i="18"/>
  <c r="H39" i="18" s="1"/>
  <c r="G38" i="18"/>
  <c r="E38" i="18"/>
  <c r="H38" i="18" s="1"/>
  <c r="G37" i="18"/>
  <c r="E37" i="18"/>
  <c r="H37" i="18" s="1"/>
  <c r="D37" i="18"/>
  <c r="C37" i="18"/>
  <c r="B37" i="18"/>
  <c r="H35" i="18"/>
  <c r="G35" i="18"/>
  <c r="F35" i="18"/>
  <c r="E35" i="18"/>
  <c r="H34" i="18"/>
  <c r="G34" i="18"/>
  <c r="F34" i="18"/>
  <c r="E34" i="18"/>
  <c r="G33" i="18"/>
  <c r="F33" i="18"/>
  <c r="E33" i="18"/>
  <c r="D33" i="18"/>
  <c r="C33" i="18"/>
  <c r="B33" i="18"/>
  <c r="H33" i="18" s="1"/>
  <c r="G31" i="18"/>
  <c r="E31" i="18"/>
  <c r="H31" i="18" s="1"/>
  <c r="G30" i="18"/>
  <c r="E30" i="18"/>
  <c r="H30" i="18" s="1"/>
  <c r="G29" i="18"/>
  <c r="E29" i="18"/>
  <c r="H29" i="18" s="1"/>
  <c r="G28" i="18"/>
  <c r="E28" i="18"/>
  <c r="H28" i="18" s="1"/>
  <c r="G27" i="18"/>
  <c r="E27" i="18"/>
  <c r="H27" i="18" s="1"/>
  <c r="G26" i="18"/>
  <c r="E26" i="18"/>
  <c r="H26" i="18" s="1"/>
  <c r="G25" i="18"/>
  <c r="E25" i="18"/>
  <c r="H25" i="18" s="1"/>
  <c r="G24" i="18"/>
  <c r="E24" i="18"/>
  <c r="H24" i="18" s="1"/>
  <c r="G23" i="18"/>
  <c r="E23" i="18"/>
  <c r="H23" i="18" s="1"/>
  <c r="D23" i="18"/>
  <c r="C23" i="18"/>
  <c r="B23" i="18"/>
  <c r="H21" i="18"/>
  <c r="G21" i="18"/>
  <c r="F21" i="18"/>
  <c r="E21" i="18"/>
  <c r="H19" i="18"/>
  <c r="G19" i="18"/>
  <c r="F19" i="18"/>
  <c r="E19" i="18"/>
  <c r="H17" i="18"/>
  <c r="G17" i="18"/>
  <c r="F17" i="18"/>
  <c r="E17" i="18"/>
  <c r="H15" i="18"/>
  <c r="G15" i="18"/>
  <c r="F15" i="18"/>
  <c r="E15" i="18"/>
  <c r="H14" i="18"/>
  <c r="G14" i="18"/>
  <c r="F14" i="18"/>
  <c r="E14" i="18"/>
  <c r="H13" i="18"/>
  <c r="G13" i="18"/>
  <c r="F13" i="18"/>
  <c r="E13" i="18"/>
  <c r="H12" i="18"/>
  <c r="G12" i="18"/>
  <c r="F12" i="18"/>
  <c r="E12" i="18"/>
  <c r="H11" i="18"/>
  <c r="G11" i="18"/>
  <c r="F11" i="18"/>
  <c r="E11" i="18"/>
  <c r="G10" i="18"/>
  <c r="F10" i="18"/>
  <c r="E10" i="18"/>
  <c r="D10" i="18"/>
  <c r="D266" i="18" s="1"/>
  <c r="C10" i="18"/>
  <c r="B10" i="18"/>
  <c r="B266" i="18" l="1"/>
  <c r="B300" i="18" s="1"/>
  <c r="B315" i="18" s="1"/>
  <c r="H10" i="18"/>
  <c r="H124" i="18"/>
  <c r="E119" i="18"/>
  <c r="H125" i="18"/>
  <c r="F125" i="18"/>
  <c r="H126" i="18"/>
  <c r="F126" i="18"/>
  <c r="C300" i="18"/>
  <c r="C315" i="18" s="1"/>
  <c r="C266" i="18"/>
  <c r="F24" i="18"/>
  <c r="F25" i="18"/>
  <c r="F26" i="18"/>
  <c r="F27" i="18"/>
  <c r="F28" i="18"/>
  <c r="F29" i="18"/>
  <c r="F30" i="18"/>
  <c r="F31" i="18"/>
  <c r="F38" i="18"/>
  <c r="F39" i="18"/>
  <c r="F40" i="18"/>
  <c r="F41" i="18"/>
  <c r="F42" i="18"/>
  <c r="F43" i="18"/>
  <c r="F45" i="18"/>
  <c r="F47" i="18"/>
  <c r="H58" i="18"/>
  <c r="F58" i="18"/>
  <c r="H59" i="18"/>
  <c r="F59" i="18"/>
  <c r="H60" i="18"/>
  <c r="F60" i="18"/>
  <c r="H61" i="18"/>
  <c r="F61" i="18"/>
  <c r="H62" i="18"/>
  <c r="F62" i="18"/>
  <c r="H63" i="18"/>
  <c r="F63" i="18"/>
  <c r="H64" i="18"/>
  <c r="F64" i="18"/>
  <c r="H65" i="18"/>
  <c r="F65" i="18"/>
  <c r="H66" i="18"/>
  <c r="F66" i="18"/>
  <c r="H67" i="18"/>
  <c r="F67" i="18"/>
  <c r="H76" i="18"/>
  <c r="F76" i="18"/>
  <c r="H77" i="18"/>
  <c r="F77" i="18"/>
  <c r="H78" i="18"/>
  <c r="F78" i="18"/>
  <c r="H83" i="18"/>
  <c r="F83" i="18"/>
  <c r="E80" i="18"/>
  <c r="H80" i="18" s="1"/>
  <c r="H84" i="18"/>
  <c r="F84" i="18"/>
  <c r="H96" i="18"/>
  <c r="F96" i="18"/>
  <c r="H97" i="18"/>
  <c r="F97" i="18"/>
  <c r="H98" i="18"/>
  <c r="F98" i="18"/>
  <c r="H99" i="18"/>
  <c r="F99" i="18"/>
  <c r="H100" i="18"/>
  <c r="F100" i="18"/>
  <c r="H101" i="18"/>
  <c r="F101" i="18"/>
  <c r="H102" i="18"/>
  <c r="F102" i="18"/>
  <c r="H103" i="18"/>
  <c r="F103" i="18"/>
  <c r="H104" i="18"/>
  <c r="F104" i="18"/>
  <c r="H105" i="18"/>
  <c r="F105" i="18"/>
  <c r="B118" i="18"/>
  <c r="G124" i="18"/>
  <c r="G119" i="18" s="1"/>
  <c r="G118" i="18" s="1"/>
  <c r="G266" i="18" s="1"/>
  <c r="G300" i="18" s="1"/>
  <c r="G315" i="18" s="1"/>
  <c r="H132" i="18"/>
  <c r="H131" i="18" s="1"/>
  <c r="F132" i="18"/>
  <c r="F131" i="18" s="1"/>
  <c r="F127" i="18" s="1"/>
  <c r="H134" i="18"/>
  <c r="F134" i="18"/>
  <c r="H158" i="18"/>
  <c r="F158" i="18"/>
  <c r="H159" i="18"/>
  <c r="F159" i="18"/>
  <c r="H160" i="18"/>
  <c r="F160" i="18"/>
  <c r="H161" i="18"/>
  <c r="F161" i="18"/>
  <c r="H162" i="18"/>
  <c r="F162" i="18"/>
  <c r="H170" i="18"/>
  <c r="F170" i="18"/>
  <c r="H171" i="18"/>
  <c r="F171" i="18"/>
  <c r="H172" i="18"/>
  <c r="F172" i="18"/>
  <c r="H173" i="18"/>
  <c r="F173" i="18"/>
  <c r="H174" i="18"/>
  <c r="F174" i="18"/>
  <c r="H186" i="18"/>
  <c r="F186" i="18"/>
  <c r="H187" i="18"/>
  <c r="F187" i="18"/>
  <c r="H188" i="18"/>
  <c r="F188" i="18"/>
  <c r="H189" i="18"/>
  <c r="F189" i="18"/>
  <c r="H190" i="18"/>
  <c r="F190" i="18"/>
  <c r="H191" i="18"/>
  <c r="F191" i="18"/>
  <c r="H203" i="18"/>
  <c r="F203" i="18"/>
  <c r="H204" i="18"/>
  <c r="F204" i="18"/>
  <c r="H205" i="18"/>
  <c r="F205" i="18"/>
  <c r="H206" i="18"/>
  <c r="F206" i="18"/>
  <c r="H207" i="18"/>
  <c r="F207" i="18"/>
  <c r="H208" i="18"/>
  <c r="F208" i="18"/>
  <c r="H209" i="18"/>
  <c r="F209" i="18"/>
  <c r="H210" i="18"/>
  <c r="F210" i="18"/>
  <c r="H211" i="18"/>
  <c r="F211" i="18"/>
  <c r="H212" i="18"/>
  <c r="F212" i="18"/>
  <c r="H213" i="18"/>
  <c r="F213" i="18"/>
  <c r="H214" i="18"/>
  <c r="F214" i="18"/>
  <c r="H215" i="18"/>
  <c r="F215" i="18"/>
  <c r="H216" i="18"/>
  <c r="F216" i="18"/>
  <c r="H217" i="18"/>
  <c r="F217" i="18"/>
  <c r="H218" i="18"/>
  <c r="F218" i="18"/>
  <c r="H219" i="18"/>
  <c r="F219" i="18"/>
  <c r="H220" i="18"/>
  <c r="H226" i="18"/>
  <c r="F226" i="18"/>
  <c r="H227" i="18"/>
  <c r="F227" i="18"/>
  <c r="H228" i="18"/>
  <c r="F228" i="18"/>
  <c r="H229" i="18"/>
  <c r="F229" i="18"/>
  <c r="H230" i="18"/>
  <c r="F230" i="18"/>
  <c r="H231" i="18"/>
  <c r="F231" i="18"/>
  <c r="H232" i="18"/>
  <c r="F232" i="18"/>
  <c r="H233" i="18"/>
  <c r="F233" i="18"/>
  <c r="H234" i="18"/>
  <c r="F234" i="18"/>
  <c r="H235" i="18"/>
  <c r="F235" i="18"/>
  <c r="H236" i="18"/>
  <c r="F236" i="18"/>
  <c r="H237" i="18"/>
  <c r="F237" i="18"/>
  <c r="H238" i="18"/>
  <c r="F238" i="18"/>
  <c r="H239" i="18"/>
  <c r="F239" i="18"/>
  <c r="H240" i="18"/>
  <c r="F240" i="18"/>
  <c r="H241" i="18"/>
  <c r="F241" i="18"/>
  <c r="H243" i="18"/>
  <c r="F243" i="18"/>
  <c r="H245" i="18"/>
  <c r="F245" i="18"/>
  <c r="H255" i="18"/>
  <c r="F255" i="18"/>
  <c r="H256" i="18"/>
  <c r="F256" i="18"/>
  <c r="H258" i="18"/>
  <c r="F258" i="18"/>
  <c r="H260" i="18"/>
  <c r="F260" i="18"/>
  <c r="H262" i="18"/>
  <c r="F262" i="18"/>
  <c r="H264" i="18"/>
  <c r="F264" i="18"/>
  <c r="D300" i="18"/>
  <c r="D315" i="18" s="1"/>
  <c r="P7" i="19"/>
  <c r="F7" i="19" s="1"/>
  <c r="Q6" i="19"/>
  <c r="O7" i="19"/>
  <c r="E7" i="19" s="1"/>
  <c r="H272" i="18"/>
  <c r="F272" i="18"/>
  <c r="H273" i="18"/>
  <c r="F273" i="18"/>
  <c r="N7" i="19"/>
  <c r="D7" i="19" s="1"/>
  <c r="M7" i="19"/>
  <c r="C7" i="19" s="1"/>
  <c r="F271" i="18" l="1"/>
  <c r="F298" i="18" s="1"/>
  <c r="F202" i="18"/>
  <c r="F185" i="18"/>
  <c r="F169" i="18"/>
  <c r="F157" i="18"/>
  <c r="F95" i="18"/>
  <c r="F37" i="18"/>
  <c r="F23" i="18"/>
  <c r="F124" i="18"/>
  <c r="F119" i="18" s="1"/>
  <c r="F118" i="18" s="1"/>
  <c r="E118" i="18"/>
  <c r="H118" i="18" s="1"/>
  <c r="H119" i="18"/>
  <c r="R6" i="19"/>
  <c r="Q7" i="19"/>
  <c r="G7" i="19" s="1"/>
  <c r="F254" i="18"/>
  <c r="F80" i="18"/>
  <c r="F75" i="18"/>
  <c r="F57" i="18"/>
  <c r="R7" i="19" l="1"/>
  <c r="H7" i="19" s="1"/>
  <c r="S6" i="19"/>
  <c r="S7" i="19" s="1"/>
  <c r="I7" i="19" s="1"/>
  <c r="E266" i="18"/>
  <c r="F266" i="18"/>
  <c r="F300" i="18" s="1"/>
  <c r="F315" i="18" s="1"/>
  <c r="H266" i="18" l="1"/>
  <c r="E300" i="18"/>
  <c r="E315" i="18" l="1"/>
  <c r="H315" i="18" s="1"/>
  <c r="H300" i="18"/>
  <c r="T53" i="17" l="1"/>
  <c r="T52" i="17"/>
  <c r="T50" i="17"/>
  <c r="T46" i="17"/>
  <c r="T45" i="17"/>
  <c r="T44" i="17"/>
  <c r="T43" i="17"/>
  <c r="T42" i="17"/>
  <c r="T41" i="17"/>
  <c r="T40" i="17"/>
  <c r="T39" i="17"/>
  <c r="T38" i="17"/>
  <c r="T37" i="17"/>
  <c r="T36" i="17"/>
  <c r="T35" i="17"/>
  <c r="T34" i="17"/>
  <c r="T33" i="17"/>
  <c r="T32" i="17"/>
  <c r="T31" i="17"/>
  <c r="T30" i="17"/>
  <c r="T29" i="17"/>
  <c r="T28" i="17"/>
  <c r="T27" i="17"/>
  <c r="T26" i="17"/>
  <c r="T25" i="17"/>
  <c r="T24" i="17"/>
  <c r="T23" i="17"/>
  <c r="T22" i="17"/>
  <c r="T21" i="17"/>
  <c r="T20" i="17"/>
  <c r="T19" i="17"/>
  <c r="T18" i="17"/>
  <c r="T17" i="17"/>
  <c r="T16" i="17"/>
  <c r="T15" i="17"/>
  <c r="T14" i="17"/>
  <c r="T13" i="17"/>
  <c r="T12" i="17"/>
  <c r="S53" i="17"/>
  <c r="S52" i="17"/>
  <c r="S50" i="17"/>
  <c r="S46" i="17"/>
  <c r="S45" i="17"/>
  <c r="S44" i="17"/>
  <c r="S43" i="17"/>
  <c r="S42" i="17"/>
  <c r="S41" i="17"/>
  <c r="S40" i="17"/>
  <c r="S39" i="17"/>
  <c r="S38" i="17"/>
  <c r="S37" i="17"/>
  <c r="S36" i="17"/>
  <c r="S35" i="17"/>
  <c r="S34" i="17"/>
  <c r="S33" i="17"/>
  <c r="S32" i="17"/>
  <c r="S31" i="17"/>
  <c r="S30" i="17"/>
  <c r="S29" i="17"/>
  <c r="S28" i="17"/>
  <c r="S27" i="17"/>
  <c r="S26" i="17"/>
  <c r="S25" i="17"/>
  <c r="S24" i="17"/>
  <c r="S23" i="17"/>
  <c r="S22" i="17"/>
  <c r="S21" i="17"/>
  <c r="S20" i="17"/>
  <c r="S19" i="17"/>
  <c r="S18" i="17"/>
  <c r="S17" i="17"/>
  <c r="S16" i="17"/>
  <c r="S15" i="17"/>
  <c r="S14" i="17"/>
  <c r="S13" i="17"/>
  <c r="S12" i="17"/>
  <c r="R53" i="17"/>
  <c r="R52" i="17"/>
  <c r="R50" i="17"/>
  <c r="R46" i="17"/>
  <c r="R45" i="17"/>
  <c r="R44" i="17"/>
  <c r="R43" i="17"/>
  <c r="R42" i="17"/>
  <c r="R41" i="17"/>
  <c r="R40" i="17"/>
  <c r="R39" i="17"/>
  <c r="R38" i="17"/>
  <c r="R37" i="17"/>
  <c r="R36" i="17"/>
  <c r="R35" i="17"/>
  <c r="R34" i="17"/>
  <c r="R33" i="17"/>
  <c r="R32" i="17"/>
  <c r="R31" i="17"/>
  <c r="R30" i="17"/>
  <c r="R29" i="17"/>
  <c r="R28" i="17"/>
  <c r="R27" i="17"/>
  <c r="R26" i="17"/>
  <c r="R25" i="17"/>
  <c r="R24" i="17"/>
  <c r="R23" i="17"/>
  <c r="R22" i="17"/>
  <c r="R21" i="17"/>
  <c r="R20" i="17"/>
  <c r="R19" i="17"/>
  <c r="R18" i="17"/>
  <c r="R17" i="17"/>
  <c r="R16" i="17"/>
  <c r="R15" i="17"/>
  <c r="R14" i="17"/>
  <c r="R13" i="17"/>
  <c r="R12" i="17"/>
  <c r="P51" i="17"/>
  <c r="M53" i="17" l="1"/>
  <c r="O52" i="17"/>
  <c r="M50" i="17"/>
  <c r="K48" i="17"/>
  <c r="I48" i="17"/>
  <c r="F48" i="17"/>
  <c r="D48" i="17"/>
  <c r="O46" i="17"/>
  <c r="M45" i="17"/>
  <c r="O44" i="17"/>
  <c r="M43" i="17"/>
  <c r="N42" i="17"/>
  <c r="N40" i="17"/>
  <c r="N38" i="17"/>
  <c r="Q37" i="17"/>
  <c r="N36" i="17"/>
  <c r="N34" i="17"/>
  <c r="N33" i="17"/>
  <c r="N32" i="17"/>
  <c r="N31" i="17"/>
  <c r="N29" i="17"/>
  <c r="N27" i="17"/>
  <c r="N24" i="17"/>
  <c r="N22" i="17"/>
  <c r="N20" i="17"/>
  <c r="N18" i="17"/>
  <c r="N16" i="17"/>
  <c r="N14" i="17"/>
  <c r="N12" i="17"/>
  <c r="H10" i="17"/>
  <c r="E10" i="17" l="1"/>
  <c r="Q12" i="17"/>
  <c r="Q14" i="17"/>
  <c r="Q16" i="17"/>
  <c r="Q18" i="17"/>
  <c r="Q20" i="17"/>
  <c r="Q22" i="17"/>
  <c r="Q24" i="17"/>
  <c r="Q26" i="17"/>
  <c r="Q28" i="17"/>
  <c r="C10" i="17"/>
  <c r="Q10" i="17" s="1"/>
  <c r="J10" i="17"/>
  <c r="Q13" i="17"/>
  <c r="Q15" i="17"/>
  <c r="Q17" i="17"/>
  <c r="Q19" i="17"/>
  <c r="Q21" i="17"/>
  <c r="Q23" i="17"/>
  <c r="Q25" i="17"/>
  <c r="Q27" i="17"/>
  <c r="Q29" i="17"/>
  <c r="Q30" i="17"/>
  <c r="Q31" i="17"/>
  <c r="Q32" i="17"/>
  <c r="Q38" i="17"/>
  <c r="Q39" i="17"/>
  <c r="Q41" i="17"/>
  <c r="Q42" i="17"/>
  <c r="M44" i="17"/>
  <c r="O45" i="17"/>
  <c r="M52" i="17"/>
  <c r="M48" i="17" s="1"/>
  <c r="I10" i="17"/>
  <c r="K10" i="17"/>
  <c r="Q33" i="17"/>
  <c r="Q34" i="17"/>
  <c r="Q35" i="17"/>
  <c r="Q36" i="17"/>
  <c r="N37" i="17"/>
  <c r="M46" i="17"/>
  <c r="C48" i="17"/>
  <c r="E48" i="17"/>
  <c r="H48" i="17"/>
  <c r="J48" i="17"/>
  <c r="O50" i="17"/>
  <c r="O48" i="17" s="1"/>
  <c r="L12" i="17"/>
  <c r="N13" i="17"/>
  <c r="L14" i="17"/>
  <c r="N15" i="17"/>
  <c r="L16" i="17"/>
  <c r="N17" i="17"/>
  <c r="L18" i="17"/>
  <c r="N19" i="17"/>
  <c r="L20" i="17"/>
  <c r="N21" i="17"/>
  <c r="L22" i="17"/>
  <c r="N23" i="17"/>
  <c r="L24" i="17"/>
  <c r="N25" i="17"/>
  <c r="N26" i="17"/>
  <c r="L27" i="17"/>
  <c r="N28" i="17"/>
  <c r="L29" i="17"/>
  <c r="N30" i="17"/>
  <c r="L31" i="17"/>
  <c r="L32" i="17"/>
  <c r="L36" i="17"/>
  <c r="Q40" i="17"/>
  <c r="L40" i="17"/>
  <c r="D10" i="17"/>
  <c r="D8" i="17" s="1"/>
  <c r="F10" i="17"/>
  <c r="F8" i="17" s="1"/>
  <c r="L13" i="17"/>
  <c r="L15" i="17"/>
  <c r="L17" i="17"/>
  <c r="L19" i="17"/>
  <c r="L21" i="17"/>
  <c r="L23" i="17"/>
  <c r="L25" i="17"/>
  <c r="L26" i="17"/>
  <c r="L28" i="17"/>
  <c r="L30" i="17"/>
  <c r="L34" i="17"/>
  <c r="N35" i="17"/>
  <c r="L38" i="17"/>
  <c r="N39" i="17"/>
  <c r="N41" i="17"/>
  <c r="L42" i="17"/>
  <c r="N43" i="17"/>
  <c r="G53" i="17"/>
  <c r="G12" i="17"/>
  <c r="M12" i="17"/>
  <c r="O12" i="17"/>
  <c r="G13" i="17"/>
  <c r="P13" i="17" s="1"/>
  <c r="M13" i="17"/>
  <c r="O13" i="17"/>
  <c r="G14" i="17"/>
  <c r="P14" i="17" s="1"/>
  <c r="M14" i="17"/>
  <c r="O14" i="17"/>
  <c r="G15" i="17"/>
  <c r="M15" i="17"/>
  <c r="O15" i="17"/>
  <c r="G16" i="17"/>
  <c r="M16" i="17"/>
  <c r="O16" i="17"/>
  <c r="G17" i="17"/>
  <c r="P17" i="17" s="1"/>
  <c r="M17" i="17"/>
  <c r="O17" i="17"/>
  <c r="G18" i="17"/>
  <c r="P18" i="17" s="1"/>
  <c r="M18" i="17"/>
  <c r="O18" i="17"/>
  <c r="G19" i="17"/>
  <c r="M19" i="17"/>
  <c r="O19" i="17"/>
  <c r="G20" i="17"/>
  <c r="M20" i="17"/>
  <c r="O20" i="17"/>
  <c r="G21" i="17"/>
  <c r="P21" i="17" s="1"/>
  <c r="M21" i="17"/>
  <c r="O21" i="17"/>
  <c r="G22" i="17"/>
  <c r="P22" i="17" s="1"/>
  <c r="M22" i="17"/>
  <c r="O22" i="17"/>
  <c r="G23" i="17"/>
  <c r="M23" i="17"/>
  <c r="O23" i="17"/>
  <c r="G24" i="17"/>
  <c r="M24" i="17"/>
  <c r="O24" i="17"/>
  <c r="G25" i="17"/>
  <c r="P25" i="17" s="1"/>
  <c r="M25" i="17"/>
  <c r="O25" i="17"/>
  <c r="G26" i="17"/>
  <c r="M26" i="17"/>
  <c r="O26" i="17"/>
  <c r="G27" i="17"/>
  <c r="M27" i="17"/>
  <c r="O27" i="17"/>
  <c r="G28" i="17"/>
  <c r="P28" i="17" s="1"/>
  <c r="M28" i="17"/>
  <c r="O28" i="17"/>
  <c r="G29" i="17"/>
  <c r="P29" i="17" s="1"/>
  <c r="M29" i="17"/>
  <c r="O29" i="17"/>
  <c r="G30" i="17"/>
  <c r="M30" i="17"/>
  <c r="O30" i="17"/>
  <c r="G31" i="17"/>
  <c r="M31" i="17"/>
  <c r="O31" i="17"/>
  <c r="L33" i="17"/>
  <c r="L35" i="17"/>
  <c r="L37" i="17"/>
  <c r="L39" i="17"/>
  <c r="L41" i="17"/>
  <c r="Q43" i="17"/>
  <c r="L43" i="17"/>
  <c r="G45" i="17"/>
  <c r="G50" i="17"/>
  <c r="O53" i="17"/>
  <c r="G32" i="17"/>
  <c r="P32" i="17" s="1"/>
  <c r="M32" i="17"/>
  <c r="O32" i="17"/>
  <c r="G33" i="17"/>
  <c r="P33" i="17" s="1"/>
  <c r="M33" i="17"/>
  <c r="O33" i="17"/>
  <c r="G34" i="17"/>
  <c r="P34" i="17" s="1"/>
  <c r="M34" i="17"/>
  <c r="O34" i="17"/>
  <c r="G35" i="17"/>
  <c r="P35" i="17" s="1"/>
  <c r="M35" i="17"/>
  <c r="O35" i="17"/>
  <c r="G36" i="17"/>
  <c r="M36" i="17"/>
  <c r="O36" i="17"/>
  <c r="G37" i="17"/>
  <c r="P37" i="17" s="1"/>
  <c r="M37" i="17"/>
  <c r="O37" i="17"/>
  <c r="G38" i="17"/>
  <c r="P38" i="17" s="1"/>
  <c r="M38" i="17"/>
  <c r="O38" i="17"/>
  <c r="G39" i="17"/>
  <c r="P39" i="17" s="1"/>
  <c r="M39" i="17"/>
  <c r="O39" i="17"/>
  <c r="G40" i="17"/>
  <c r="M40" i="17"/>
  <c r="O40" i="17"/>
  <c r="G41" i="17"/>
  <c r="P41" i="17" s="1"/>
  <c r="M41" i="17"/>
  <c r="O41" i="17"/>
  <c r="G42" i="17"/>
  <c r="M42" i="17"/>
  <c r="O42" i="17"/>
  <c r="G43" i="17"/>
  <c r="P43" i="17" s="1"/>
  <c r="O43" i="17"/>
  <c r="G44" i="17"/>
  <c r="G46" i="17"/>
  <c r="Q48" i="17"/>
  <c r="G52" i="17"/>
  <c r="L44" i="17"/>
  <c r="N44" i="17"/>
  <c r="Q44" i="17"/>
  <c r="L45" i="17"/>
  <c r="N45" i="17"/>
  <c r="Q45" i="17"/>
  <c r="L46" i="17"/>
  <c r="N46" i="17"/>
  <c r="Q46" i="17"/>
  <c r="L50" i="17"/>
  <c r="N50" i="17"/>
  <c r="Q50" i="17"/>
  <c r="L52" i="17"/>
  <c r="N52" i="17"/>
  <c r="Q52" i="17"/>
  <c r="L53" i="17"/>
  <c r="N53" i="17"/>
  <c r="Q53" i="17"/>
  <c r="H8" i="17" l="1"/>
  <c r="S48" i="17"/>
  <c r="R48" i="17"/>
  <c r="I8" i="17"/>
  <c r="T10" i="17"/>
  <c r="R10" i="17"/>
  <c r="T48" i="17"/>
  <c r="P42" i="17"/>
  <c r="P40" i="17"/>
  <c r="P36" i="17"/>
  <c r="S10" i="17"/>
  <c r="P44" i="17"/>
  <c r="P52" i="17"/>
  <c r="P46" i="17"/>
  <c r="P50" i="17"/>
  <c r="P45" i="17"/>
  <c r="P31" i="17"/>
  <c r="P30" i="17"/>
  <c r="P27" i="17"/>
  <c r="P26" i="17"/>
  <c r="P24" i="17"/>
  <c r="P23" i="17"/>
  <c r="P20" i="17"/>
  <c r="P19" i="17"/>
  <c r="P16" i="17"/>
  <c r="P15" i="17"/>
  <c r="P12" i="17"/>
  <c r="P53" i="17"/>
  <c r="K8" i="17"/>
  <c r="E8" i="17"/>
  <c r="C8" i="17"/>
  <c r="Q8" i="17" s="1"/>
  <c r="N10" i="17"/>
  <c r="J8" i="17"/>
  <c r="N48" i="17"/>
  <c r="M10" i="17"/>
  <c r="M8" i="17" s="1"/>
  <c r="L10" i="17"/>
  <c r="L48" i="17"/>
  <c r="G48" i="17"/>
  <c r="O10" i="17"/>
  <c r="O8" i="17" s="1"/>
  <c r="G10" i="17"/>
  <c r="R8" i="17" l="1"/>
  <c r="S8" i="17"/>
  <c r="T8" i="17"/>
  <c r="G8" i="17"/>
  <c r="P48" i="17"/>
  <c r="N8" i="17"/>
  <c r="L8" i="17"/>
  <c r="P10" i="17"/>
  <c r="P8" i="17" l="1"/>
</calcChain>
</file>

<file path=xl/sharedStrings.xml><?xml version="1.0" encoding="utf-8"?>
<sst xmlns="http://schemas.openxmlformats.org/spreadsheetml/2006/main" count="359" uniqueCount="326">
  <si>
    <t>TOTAL</t>
  </si>
  <si>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</si>
  <si>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AS OF AUGUST 31, 2018</t>
  </si>
  <si>
    <t>(in thousand pesos)</t>
  </si>
  <si>
    <t>DEPARTMENT</t>
  </si>
  <si>
    <r>
      <t>NCA RELEASES</t>
    </r>
    <r>
      <rPr>
        <vertAlign val="superscript"/>
        <sz val="10"/>
        <rFont val="Arial"/>
        <family val="2"/>
      </rPr>
      <t>/3</t>
    </r>
  </si>
  <si>
    <r>
      <t>NCAs UTILIZED</t>
    </r>
    <r>
      <rPr>
        <vertAlign val="superscript"/>
        <sz val="10"/>
        <rFont val="Arial"/>
        <family val="2"/>
      </rPr>
      <t>/4</t>
    </r>
  </si>
  <si>
    <t>Q1</t>
  </si>
  <si>
    <t>Q2</t>
  </si>
  <si>
    <t>July</t>
  </si>
  <si>
    <t>August</t>
  </si>
  <si>
    <t>As of end       August</t>
  </si>
  <si>
    <t>DEPARTMENTS</t>
  </si>
  <si>
    <t>Congress of the Philippines</t>
  </si>
  <si>
    <t>Office of the President</t>
  </si>
  <si>
    <t>Office of the Vice-President</t>
  </si>
  <si>
    <t>Department of Agrarian Reform</t>
  </si>
  <si>
    <t>Department of Agriculture</t>
  </si>
  <si>
    <r>
      <t>Department of Budget and Management</t>
    </r>
    <r>
      <rPr>
        <vertAlign val="superscript"/>
        <sz val="10"/>
        <rFont val="Arial"/>
        <family val="2"/>
      </rPr>
      <t>/6</t>
    </r>
  </si>
  <si>
    <t>Department of Education</t>
  </si>
  <si>
    <t>State Universities and Colleges</t>
  </si>
  <si>
    <t>Department of Energy</t>
  </si>
  <si>
    <t>Department of Environment and Natural Resources</t>
  </si>
  <si>
    <t>Department of Finance</t>
  </si>
  <si>
    <t>Department of Foreign Affairs</t>
  </si>
  <si>
    <t>Department of Health</t>
  </si>
  <si>
    <t>Department of Info and Communication Technology</t>
  </si>
  <si>
    <t>Department of Interior and Local Government</t>
  </si>
  <si>
    <t>Department of Justice</t>
  </si>
  <si>
    <t>Department of Labor and Employment</t>
  </si>
  <si>
    <t>Department of National Defense</t>
  </si>
  <si>
    <t>Department of Public Works and Highways</t>
  </si>
  <si>
    <t>Department of Science and Technology</t>
  </si>
  <si>
    <t>Dept. of Social Welfare and Development</t>
  </si>
  <si>
    <t>Department of Tourism</t>
  </si>
  <si>
    <t>Department of Trade and Industry</t>
  </si>
  <si>
    <t xml:space="preserve">Dept. of Transportation </t>
  </si>
  <si>
    <t>National Economic and Development Authority</t>
  </si>
  <si>
    <t>Presidential Communications Operations Office</t>
  </si>
  <si>
    <t>Other Executive Offices</t>
  </si>
  <si>
    <t>Joint Legislative-Executive Councils</t>
  </si>
  <si>
    <t>The Judiciary</t>
  </si>
  <si>
    <t>Civil Service Commission</t>
  </si>
  <si>
    <t>Commission on Audit</t>
  </si>
  <si>
    <t>Commission on Elections</t>
  </si>
  <si>
    <t>Office of the Ombudsman</t>
  </si>
  <si>
    <t>Commission on Human Rights</t>
  </si>
  <si>
    <t>Autonomous Region in Muslim Mindanao</t>
  </si>
  <si>
    <t>OTHERS</t>
  </si>
  <si>
    <t xml:space="preserve">Budgetary Support to Government </t>
  </si>
  <si>
    <t xml:space="preserve">  o.w.  Metropolitan Manila Development Authority
          (Fund 101)</t>
  </si>
  <si>
    <t>/1</t>
  </si>
  <si>
    <t>Source: Report of MDS-Government Servicing Banks as of August 2018</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</si>
  <si>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</si>
  <si>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</si>
  <si>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</si>
  <si>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</si>
  <si>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</si>
  <si>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</si>
  <si>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</si>
  <si>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/6</t>
  </si>
  <si>
    <t>Percent of NCAs utilized over NCA releases</t>
  </si>
  <si>
    <t>/7</t>
  </si>
  <si>
    <t xml:space="preserve">DBM: inclusive of grants from AECID </t>
  </si>
  <si>
    <t>/8</t>
  </si>
  <si>
    <t>BSGC: Total budget support covered by NCA releases (i.e. subsidy and equity). Details to be coordinated with Bureau of Treasury</t>
  </si>
  <si>
    <t>ALGU: inclusive of IRA, special shares for LGUs, MMDA and other transfers to LGUs</t>
  </si>
  <si>
    <t>As of end       July</t>
  </si>
  <si>
    <t>UNUSED NCAs</t>
  </si>
  <si>
    <r>
      <t>UTILIZATION RATIO (%)</t>
    </r>
    <r>
      <rPr>
        <vertAlign val="superscript"/>
        <sz val="10"/>
        <rFont val="Arial"/>
        <family val="2"/>
      </rPr>
      <t>/5</t>
    </r>
  </si>
  <si>
    <r>
      <t xml:space="preserve">     Owned and Controlled Corporations</t>
    </r>
    <r>
      <rPr>
        <vertAlign val="superscript"/>
        <sz val="10"/>
        <rFont val="Arial"/>
        <family val="2"/>
      </rPr>
      <t>/7</t>
    </r>
  </si>
  <si>
    <r>
      <t>Allotment to Local Government Units</t>
    </r>
    <r>
      <rPr>
        <vertAlign val="superscript"/>
        <sz val="10"/>
        <rFont val="Arial"/>
        <family val="2"/>
      </rPr>
      <t>/8</t>
    </r>
  </si>
  <si>
    <t>STATUS OF NCA UTILIZATION (Net Trust and Working Fund), as of August 31, 2018</t>
  </si>
  <si>
    <t>Based on Report of MDS-Government Servicing Banks</t>
  </si>
  <si>
    <t>In Thousand Pesos</t>
  </si>
  <si>
    <t>PARTICULARS</t>
  </si>
  <si>
    <r>
      <t xml:space="preserve">NCA RELEASES </t>
    </r>
    <r>
      <rPr>
        <b/>
        <vertAlign val="superscript"/>
        <sz val="8.5"/>
        <rFont val="Arial"/>
        <family val="2"/>
      </rPr>
      <t>/1</t>
    </r>
  </si>
  <si>
    <r>
      <t>NCAs UTILIZED</t>
    </r>
    <r>
      <rPr>
        <sz val="10"/>
        <rFont val="Arial"/>
        <family val="2"/>
      </rPr>
      <t xml:space="preserve"> </t>
    </r>
    <r>
      <rPr>
        <vertAlign val="superscript"/>
        <sz val="10"/>
        <rFont val="Arial"/>
        <family val="2"/>
      </rPr>
      <t>/2</t>
    </r>
  </si>
  <si>
    <r>
      <t xml:space="preserve">BOOK BALANCE </t>
    </r>
    <r>
      <rPr>
        <b/>
        <vertAlign val="superscript"/>
        <sz val="8"/>
        <rFont val="Arial"/>
        <family val="2"/>
      </rPr>
      <t>/5</t>
    </r>
  </si>
  <si>
    <r>
      <t xml:space="preserve">BANK BALANCE </t>
    </r>
    <r>
      <rPr>
        <b/>
        <vertAlign val="superscript"/>
        <sz val="8"/>
        <rFont val="Arial"/>
        <family val="2"/>
      </rPr>
      <t>/6</t>
    </r>
  </si>
  <si>
    <t>RATIO OF NCA UTILIZED to NCA RELEASED (%)</t>
  </si>
  <si>
    <r>
      <t xml:space="preserve">CASH DISBURSEMENT </t>
    </r>
    <r>
      <rPr>
        <b/>
        <vertAlign val="superscript"/>
        <sz val="8"/>
        <rFont val="Arial"/>
        <family val="2"/>
      </rPr>
      <t>/3</t>
    </r>
  </si>
  <si>
    <r>
      <t xml:space="preserve">OUTSTANDING CHECKS </t>
    </r>
    <r>
      <rPr>
        <b/>
        <vertAlign val="superscript"/>
        <sz val="8"/>
        <rFont val="Arial"/>
        <family val="2"/>
      </rPr>
      <t>/4</t>
    </r>
  </si>
  <si>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</si>
  <si>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</si>
  <si>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</si>
  <si>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</si>
  <si>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</si>
  <si>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</si>
  <si>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</si>
  <si>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</si>
  <si>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</si>
  <si>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</si>
  <si>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DA</t>
  </si>
  <si>
    <t xml:space="preserve">   OSEC</t>
  </si>
  <si>
    <t xml:space="preserve">   ACPC</t>
  </si>
  <si>
    <t xml:space="preserve">   BFAR</t>
  </si>
  <si>
    <t xml:space="preserve">   NMIS</t>
  </si>
  <si>
    <t xml:space="preserve">   PCC</t>
  </si>
  <si>
    <t xml:space="preserve">   PHILMECH</t>
  </si>
  <si>
    <t xml:space="preserve">   FDA</t>
  </si>
  <si>
    <t xml:space="preserve">   PCAF</t>
  </si>
  <si>
    <t xml:space="preserve">DBM </t>
  </si>
  <si>
    <t xml:space="preserve">   OSEC </t>
  </si>
  <si>
    <t xml:space="preserve">   GPPB-TSO</t>
  </si>
  <si>
    <t>DepEd</t>
  </si>
  <si>
    <t xml:space="preserve">  OSEC</t>
  </si>
  <si>
    <t xml:space="preserve">  NBDB</t>
  </si>
  <si>
    <t xml:space="preserve">  NCCT </t>
  </si>
  <si>
    <t xml:space="preserve">  NM</t>
  </si>
  <si>
    <t xml:space="preserve">  PHSA</t>
  </si>
  <si>
    <t xml:space="preserve">  ECCDC</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</si>
  <si>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</si>
  <si>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</si>
  <si>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</si>
  <si>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</si>
  <si>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</si>
  <si>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</si>
  <si>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</si>
  <si>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</si>
  <si>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</si>
  <si>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</si>
  <si>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</si>
  <si>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</si>
  <si>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</si>
  <si>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</si>
  <si>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</si>
  <si>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</si>
  <si>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</si>
  <si>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</si>
  <si>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 xml:space="preserve">   SEC</t>
  </si>
  <si>
    <t>DFA</t>
  </si>
  <si>
    <t xml:space="preserve">   FSI</t>
  </si>
  <si>
    <t xml:space="preserve">   TCCP </t>
  </si>
  <si>
    <t xml:space="preserve">   UNESCO</t>
  </si>
  <si>
    <t>DOH</t>
  </si>
  <si>
    <t xml:space="preserve">  OSEC  </t>
  </si>
  <si>
    <t xml:space="preserve">  POPCOM</t>
  </si>
  <si>
    <t xml:space="preserve">  NNC</t>
  </si>
  <si>
    <t>DICT</t>
  </si>
  <si>
    <t xml:space="preserve">  CICC</t>
  </si>
  <si>
    <t xml:space="preserve">  NPC</t>
  </si>
  <si>
    <t xml:space="preserve">  NTC</t>
  </si>
  <si>
    <t>DILG</t>
  </si>
  <si>
    <t xml:space="preserve">   BFP</t>
  </si>
  <si>
    <t xml:space="preserve">   BJMP</t>
  </si>
  <si>
    <t xml:space="preserve">   LGA</t>
  </si>
  <si>
    <t xml:space="preserve">   NAPOLCOM</t>
  </si>
  <si>
    <t xml:space="preserve">   PNP</t>
  </si>
  <si>
    <t xml:space="preserve">   PPSC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</si>
  <si>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</si>
  <si>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</si>
  <si>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</si>
  <si>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</si>
  <si>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</si>
  <si>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</si>
  <si>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</si>
  <si>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</si>
  <si>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</si>
  <si>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</si>
  <si>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</si>
  <si>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</si>
  <si>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</si>
  <si>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</si>
  <si>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NMP</t>
  </si>
  <si>
    <t xml:space="preserve">   NWPC</t>
  </si>
  <si>
    <t xml:space="preserve">   OWWA</t>
  </si>
  <si>
    <t xml:space="preserve">   POEA</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</si>
  <si>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</si>
  <si>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</si>
  <si>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</si>
  <si>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</si>
  <si>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</si>
  <si>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</si>
  <si>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</si>
  <si>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</si>
  <si>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</si>
  <si>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</si>
  <si>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</si>
  <si>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</si>
  <si>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</si>
  <si>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</si>
  <si>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</si>
  <si>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</si>
  <si>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</si>
  <si>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</si>
  <si>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</si>
  <si>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</si>
  <si>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</si>
  <si>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</si>
  <si>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</si>
  <si>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</si>
  <si>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</si>
  <si>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</si>
  <si>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PCAANRRD </t>
  </si>
  <si>
    <t xml:space="preserve">    PCHRD</t>
  </si>
  <si>
    <t xml:space="preserve">    PCIEETRD </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</si>
  <si>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</si>
  <si>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</si>
  <si>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</si>
  <si>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</si>
  <si>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</si>
  <si>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</si>
  <si>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</si>
  <si>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</si>
  <si>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</si>
  <si>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ICAB</t>
  </si>
  <si>
    <t xml:space="preserve">   NCDA</t>
  </si>
  <si>
    <t xml:space="preserve">   JJWC</t>
  </si>
  <si>
    <t>DOT</t>
  </si>
  <si>
    <t xml:space="preserve">    IA</t>
  </si>
  <si>
    <t xml:space="preserve">    NPDC</t>
  </si>
  <si>
    <t xml:space="preserve"> </t>
  </si>
  <si>
    <t>DTI</t>
  </si>
  <si>
    <t xml:space="preserve">    BOI</t>
  </si>
  <si>
    <t xml:space="preserve">    PTTC</t>
  </si>
  <si>
    <t xml:space="preserve">    DCP</t>
  </si>
  <si>
    <t xml:space="preserve">    CIAP</t>
  </si>
  <si>
    <t>DOTr</t>
  </si>
  <si>
    <t xml:space="preserve">    CAB</t>
  </si>
  <si>
    <t xml:space="preserve">    MARINA</t>
  </si>
  <si>
    <t xml:space="preserve">    OTC</t>
  </si>
  <si>
    <t xml:space="preserve">    OTS</t>
  </si>
  <si>
    <t xml:space="preserve">    PCG</t>
  </si>
  <si>
    <t xml:space="preserve">    TRB</t>
  </si>
  <si>
    <t>NEDA</t>
  </si>
  <si>
    <t xml:space="preserve">    ODG</t>
  </si>
  <si>
    <t xml:space="preserve">    PNVSCA</t>
  </si>
  <si>
    <t xml:space="preserve">    PPPCP</t>
  </si>
  <si>
    <t xml:space="preserve">    PSRTI</t>
  </si>
  <si>
    <t xml:space="preserve">    TARIFF</t>
  </si>
  <si>
    <t xml:space="preserve">    PSA</t>
  </si>
  <si>
    <t>PCOO</t>
  </si>
  <si>
    <t xml:space="preserve">    PCOO-Proper</t>
  </si>
  <si>
    <t xml:space="preserve">    BBS</t>
  </si>
  <si>
    <t xml:space="preserve">    BCS</t>
  </si>
  <si>
    <t xml:space="preserve">    NPO</t>
  </si>
  <si>
    <t xml:space="preserve">    NIB</t>
  </si>
  <si>
    <t xml:space="preserve">    PIA</t>
  </si>
  <si>
    <t xml:space="preserve">    PBS-RTVM</t>
  </si>
  <si>
    <t>OEOs</t>
  </si>
  <si>
    <t xml:space="preserve">    AMLC</t>
  </si>
  <si>
    <t xml:space="preserve">    CCC</t>
  </si>
  <si>
    <t xml:space="preserve">    CFO</t>
  </si>
  <si>
    <t xml:space="preserve">    CHED  </t>
  </si>
  <si>
    <t xml:space="preserve">    CDA</t>
  </si>
  <si>
    <t xml:space="preserve">    CFL</t>
  </si>
  <si>
    <t xml:space="preserve">    DDB</t>
  </si>
  <si>
    <t xml:space="preserve">    ERC</t>
  </si>
  <si>
    <t xml:space="preserve">    FPA</t>
  </si>
  <si>
    <t xml:space="preserve">    FDCP</t>
  </si>
  <si>
    <t xml:space="preserve">    GAB</t>
  </si>
  <si>
    <t xml:space="preserve">    GCGOCC</t>
  </si>
  <si>
    <t xml:space="preserve">    HLURB</t>
  </si>
  <si>
    <t xml:space="preserve">    HUDCC</t>
  </si>
  <si>
    <t xml:space="preserve">    MDA</t>
  </si>
  <si>
    <t xml:space="preserve">    MTRCB</t>
  </si>
  <si>
    <t xml:space="preserve">    NAPC</t>
  </si>
  <si>
    <t xml:space="preserve">    NCCA</t>
  </si>
  <si>
    <t xml:space="preserve">     NCCA-Proper</t>
  </si>
  <si>
    <t xml:space="preserve">     NHCP (NHI)</t>
  </si>
  <si>
    <t xml:space="preserve">     NLP</t>
  </si>
  <si>
    <t xml:space="preserve">     NAP (RMAO) </t>
  </si>
  <si>
    <t xml:space="preserve">   NCIP</t>
  </si>
  <si>
    <t xml:space="preserve">   NCMF (OMA)</t>
  </si>
  <si>
    <t xml:space="preserve">   NICA</t>
  </si>
  <si>
    <t xml:space="preserve">   NSC  </t>
  </si>
  <si>
    <t xml:space="preserve">   NYC</t>
  </si>
  <si>
    <t xml:space="preserve">   OPAPP</t>
  </si>
  <si>
    <t xml:space="preserve">   OMB (VRB)</t>
  </si>
  <si>
    <t xml:space="preserve">   PRRC</t>
  </si>
  <si>
    <t xml:space="preserve">   PCW (NCRFW)</t>
  </si>
  <si>
    <t xml:space="preserve">   PDEA</t>
  </si>
  <si>
    <t xml:space="preserve">   PHILRACOM</t>
  </si>
  <si>
    <t xml:space="preserve">   PSC  </t>
  </si>
  <si>
    <t xml:space="preserve">   PCUP</t>
  </si>
  <si>
    <t xml:space="preserve">   PLLO</t>
  </si>
  <si>
    <t xml:space="preserve">   PMS</t>
  </si>
  <si>
    <t xml:space="preserve">   TESDA</t>
  </si>
  <si>
    <t>ARMM</t>
  </si>
  <si>
    <t>JLEC</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</si>
  <si>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</si>
  <si>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</si>
  <si>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</si>
  <si>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</si>
  <si>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</si>
  <si>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</si>
  <si>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</si>
  <si>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</si>
  <si>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</si>
  <si>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</si>
  <si>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</si>
  <si>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</si>
  <si>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</si>
  <si>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Sub-Total, Departments</t>
  </si>
  <si>
    <t>Special Purpose Funds (SPFs)</t>
  </si>
  <si>
    <t xml:space="preserve">BSGC   </t>
  </si>
  <si>
    <t>ALGU</t>
  </si>
  <si>
    <t xml:space="preserve">    LGUs</t>
  </si>
  <si>
    <t xml:space="preserve">    o.w. MMDA (Fund 101)</t>
  </si>
  <si>
    <t>Sub-Total, SPFs</t>
  </si>
  <si>
    <t xml:space="preserve">     TOTAL (Departments &amp; SPFs)</t>
  </si>
  <si>
    <t>TOTAL (Departments &amp; SPFs)</t>
  </si>
  <si>
    <t>/1 NCA Releases refer to NCAs credited by the Modified Disbursement Scheme (MDS)-Government Servicing Banks (GSBs) to the agencies' MDS sub accounts, inclusive of lapsed NCAs.</t>
  </si>
  <si>
    <t>/2 NCA Utilization refers to agency issuance of checks or Advice to Debit Account (ADA) against the NCAs issued.</t>
  </si>
  <si>
    <t>/3 Cash Disbursement refers to negotiated checks (checks presented for encashment at the banks) and to the ADA credited by the banks to the bank accounts of the agency's creditors/payees</t>
  </si>
  <si>
    <t>/4 Outstanding Checks refer to those checks issued by the agency but not yet encashed at the banks by the creditor/payee.</t>
  </si>
  <si>
    <t>/5 Book Balance refers to the NCAs which remain unutilized or the NCA balances for which no checks/ADA has been charged.</t>
  </si>
  <si>
    <t>/6 Bank Balance refers to the difference between the NCAs credited by the banks to the agency's MDS sub-accounts and the cash disbursement.</t>
  </si>
  <si>
    <t>/7 Amounts presented for Departments/Agencies include transfers from SPFs.</t>
  </si>
  <si>
    <t>NCAs CREDITED VS NCA UTILIZATION, JANUARY-AUGUST 2018</t>
  </si>
  <si>
    <t>All Departments</t>
  </si>
  <si>
    <t>in millions</t>
  </si>
  <si>
    <t>CUMULATIVE</t>
  </si>
  <si>
    <t>JAN</t>
  </si>
  <si>
    <t>FEB</t>
  </si>
  <si>
    <t>MAR</t>
  </si>
  <si>
    <t>APR</t>
  </si>
  <si>
    <t>MAY</t>
  </si>
  <si>
    <t>JUNE</t>
  </si>
  <si>
    <t>JULY</t>
  </si>
  <si>
    <t>AUGUST</t>
  </si>
  <si>
    <t>AS OF AUGUST</t>
  </si>
  <si>
    <t>Monthly NCA Credited</t>
  </si>
  <si>
    <t>Monthly NCA Utilized</t>
  </si>
  <si>
    <t>NCA UtiIized / NCAs Credited - Cumulative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</si>
</sst>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_(* #,##0_);_(* \(#,##0\);_(* &quot;-&quot;??_);_(@_)"/>
    <numFmt numFmtId="165" formatCode="_(* #,##0.0_);_(* \(#,##0.0\);_(* &quot;-&quot;??_);_(@_)"/>
  </numFmts>
  <fonts count="38" x14ac:knownFonts="1">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vertAlign val="superscript"/>
      <sz val="10"/>
      <name val="Arial"/>
      <family val="2"/>
    </font>
    <font>
      <b/>
      <sz val="10"/>
      <name val="Arial"/>
      <family val="2"/>
    </font>
    <font>
      <b/>
      <i/>
      <sz val="10"/>
      <name val="Arial"/>
      <family val="2"/>
    </font>
    <font>
      <i/>
      <sz val="10"/>
      <name val="Arial"/>
      <family val="2"/>
    </font>
    <font>
      <u val="singleAccounting"/>
      <sz val="10"/>
      <name val="Arial"/>
      <family val="2"/>
    </font>
    <font>
      <b/>
      <sz val="9"/>
      <name val="Arial"/>
      <family val="2"/>
    </font>
    <font>
      <sz val="8"/>
      <name val="Arial"/>
      <family val="2"/>
    </font>
    <font>
      <b/>
      <sz val="9"/>
      <name val="Arial Black"/>
      <family val="2"/>
    </font>
    <font>
      <b/>
      <sz val="8"/>
      <name val="Arial"/>
      <family val="2"/>
    </font>
    <font>
      <b/>
      <sz val="8.5"/>
      <name val="Arial"/>
      <family val="2"/>
    </font>
    <font>
      <b/>
      <vertAlign val="superscript"/>
      <sz val="8.5"/>
      <name val="Arial"/>
      <family val="2"/>
    </font>
    <font>
      <b/>
      <vertAlign val="superscript"/>
      <sz val="8"/>
      <name val="Arial"/>
      <family val="2"/>
    </font>
    <font>
      <b/>
      <sz val="7"/>
      <name val="Arial"/>
      <family val="2"/>
    </font>
    <font>
      <vertAlign val="superscript"/>
      <sz val="9"/>
      <name val="Arial"/>
      <family val="2"/>
    </font>
    <font>
      <b/>
      <sz val="8"/>
      <color indexed="12"/>
      <name val="Arial"/>
      <family val="2"/>
    </font>
    <font>
      <sz val="9"/>
      <name val="Arial"/>
      <family val="2"/>
    </font>
    <font>
      <i/>
      <sz val="9"/>
      <name val="Arial"/>
      <family val="2"/>
    </font>
    <font>
      <sz val="8"/>
      <color indexed="12"/>
      <name val="Arial"/>
      <family val="2"/>
    </font>
    <font>
      <b/>
      <i/>
      <sz val="9"/>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indexed="22"/>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s>
  <cellStyleXfs count="45">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14" fillId="0" borderId="0"/>
    <xf numFmtId="0" fontId="14" fillId="23" borderId="7" applyNumberFormat="0" applyFont="0" applyAlignment="0" applyProtection="0"/>
    <xf numFmtId="0" fontId="15" fillId="20"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43" fontId="14" fillId="0" borderId="0" applyFont="0" applyFill="0" applyBorder="0" applyAlignment="0" applyProtection="0"/>
    <xf numFmtId="0" fontId="14" fillId="0" borderId="0"/>
  </cellStyleXfs>
  <cellXfs count="128">
    <xf numFmtId="0" fontId="0" fillId="0" borderId="0" xfId="0"/>
    <xf numFmtId="0" fontId="14" fillId="0" borderId="0" xfId="0" applyNumberFormat="1" applyFont="1" applyAlignment="1"/>
    <xf numFmtId="0" fontId="14" fillId="0" borderId="0" xfId="0" applyNumberFormat="1" applyFont="1"/>
    <xf numFmtId="0" fontId="14" fillId="0" borderId="0" xfId="0" applyFont="1"/>
    <xf numFmtId="0" fontId="14" fillId="0" borderId="0" xfId="0" applyFont="1" applyAlignment="1">
      <alignment horizontal="center" wrapText="1"/>
    </xf>
    <xf numFmtId="0" fontId="14" fillId="0" borderId="10" xfId="0" applyFont="1" applyBorder="1" applyAlignment="1">
      <alignment horizontal="center" wrapText="1"/>
    </xf>
    <xf numFmtId="0" fontId="14" fillId="0" borderId="0" xfId="0" applyNumberFormat="1" applyFont="1" applyAlignment="1">
      <alignment horizontal="center"/>
    </xf>
    <xf numFmtId="41" fontId="14" fillId="0" borderId="0" xfId="0" applyNumberFormat="1" applyFont="1"/>
    <xf numFmtId="165" fontId="14" fillId="0" borderId="0" xfId="0" applyNumberFormat="1" applyFont="1"/>
    <xf numFmtId="0" fontId="20" fillId="0" borderId="0" xfId="0" applyNumberFormat="1" applyFont="1"/>
    <xf numFmtId="41" fontId="20" fillId="0" borderId="0" xfId="0" applyNumberFormat="1" applyFont="1"/>
    <xf numFmtId="164" fontId="21" fillId="0" borderId="0" xfId="0" applyNumberFormat="1" applyFont="1"/>
    <xf numFmtId="0" fontId="20" fillId="0" borderId="0" xfId="0" applyFont="1"/>
    <xf numFmtId="164" fontId="22" fillId="0" borderId="0" xfId="0" applyNumberFormat="1" applyFont="1"/>
    <xf numFmtId="41" fontId="23" fillId="0" borderId="0" xfId="0" applyNumberFormat="1" applyFont="1"/>
    <xf numFmtId="0" fontId="14" fillId="0" borderId="0" xfId="43" applyNumberFormat="1" applyFont="1"/>
    <xf numFmtId="0" fontId="14" fillId="0" borderId="0" xfId="0" applyNumberFormat="1" applyFont="1" applyFill="1"/>
    <xf numFmtId="0" fontId="14" fillId="0" borderId="0" xfId="0" applyNumberFormat="1" applyFont="1" applyAlignment="1">
      <alignment wrapText="1"/>
    </xf>
    <xf numFmtId="0" fontId="14" fillId="0" borderId="11" xfId="0" applyNumberFormat="1" applyFont="1" applyBorder="1"/>
    <xf numFmtId="41" fontId="14" fillId="0" borderId="11" xfId="0" applyNumberFormat="1" applyFont="1" applyBorder="1"/>
    <xf numFmtId="165" fontId="14" fillId="0" borderId="11" xfId="0" applyNumberFormat="1" applyFont="1" applyBorder="1"/>
    <xf numFmtId="0" fontId="14" fillId="0" borderId="0" xfId="0" applyNumberFormat="1" applyFont="1" applyBorder="1"/>
    <xf numFmtId="41" fontId="14" fillId="0" borderId="0" xfId="0" applyNumberFormat="1" applyFont="1" applyBorder="1"/>
    <xf numFmtId="165" fontId="14" fillId="0" borderId="0" xfId="0" applyNumberFormat="1" applyFont="1" applyBorder="1"/>
    <xf numFmtId="0" fontId="14" fillId="0" borderId="0" xfId="0" applyNumberFormat="1" applyFont="1" applyBorder="1" applyAlignment="1"/>
    <xf numFmtId="0" fontId="14" fillId="0" borderId="0" xfId="0" applyFont="1" applyBorder="1"/>
    <xf numFmtId="0" fontId="14" fillId="0" borderId="10" xfId="0" applyNumberFormat="1" applyFont="1" applyBorder="1" applyAlignment="1">
      <alignment horizontal="center" wrapText="1"/>
    </xf>
    <xf numFmtId="0" fontId="14" fillId="0" borderId="10" xfId="0" applyFont="1" applyBorder="1" applyAlignment="1">
      <alignment horizontal="center" wrapText="1"/>
    </xf>
    <xf numFmtId="0" fontId="24" fillId="24" borderId="0" xfId="0" applyFont="1" applyFill="1" applyAlignment="1"/>
    <xf numFmtId="0" fontId="25" fillId="24" borderId="0" xfId="0" applyFont="1" applyFill="1"/>
    <xf numFmtId="164" fontId="25" fillId="24" borderId="0" xfId="43" applyNumberFormat="1" applyFont="1" applyFill="1" applyBorder="1"/>
    <xf numFmtId="164" fontId="25" fillId="25" borderId="0" xfId="43" applyNumberFormat="1" applyFont="1" applyFill="1" applyBorder="1"/>
    <xf numFmtId="0" fontId="25" fillId="25" borderId="0" xfId="0" applyFont="1" applyFill="1"/>
    <xf numFmtId="0" fontId="25" fillId="0" borderId="0" xfId="0" applyFont="1" applyFill="1"/>
    <xf numFmtId="0" fontId="26" fillId="24" borderId="0" xfId="0" applyFont="1" applyFill="1" applyBorder="1" applyAlignment="1">
      <alignment horizontal="left"/>
    </xf>
    <xf numFmtId="41" fontId="25" fillId="24" borderId="0" xfId="0" applyNumberFormat="1" applyFont="1" applyFill="1" applyBorder="1" applyAlignment="1">
      <alignment horizontal="left"/>
    </xf>
    <xf numFmtId="41" fontId="25" fillId="25" borderId="0" xfId="0" applyNumberFormat="1" applyFont="1" applyFill="1" applyBorder="1" applyAlignment="1">
      <alignment horizontal="left"/>
    </xf>
    <xf numFmtId="0" fontId="25" fillId="25" borderId="0" xfId="0" applyFont="1" applyFill="1" applyBorder="1"/>
    <xf numFmtId="0" fontId="25" fillId="0" borderId="0" xfId="0" applyFont="1" applyFill="1" applyBorder="1"/>
    <xf numFmtId="0" fontId="27" fillId="24" borderId="0" xfId="0" applyFont="1" applyFill="1" applyBorder="1" applyAlignment="1">
      <alignment horizontal="left"/>
    </xf>
    <xf numFmtId="41" fontId="25" fillId="24" borderId="0" xfId="0" applyNumberFormat="1" applyFont="1" applyFill="1"/>
    <xf numFmtId="41" fontId="25" fillId="25" borderId="0" xfId="0" applyNumberFormat="1" applyFont="1" applyFill="1"/>
    <xf numFmtId="0" fontId="27" fillId="24" borderId="0" xfId="0" applyFont="1" applyFill="1" applyBorder="1"/>
    <xf numFmtId="41" fontId="25" fillId="24" borderId="0" xfId="0" applyNumberFormat="1" applyFont="1" applyFill="1" applyBorder="1"/>
    <xf numFmtId="41" fontId="25" fillId="25" borderId="0" xfId="0" applyNumberFormat="1" applyFont="1" applyFill="1" applyBorder="1"/>
    <xf numFmtId="0" fontId="27" fillId="26" borderId="12" xfId="0" applyFont="1" applyFill="1" applyBorder="1" applyAlignment="1">
      <alignment horizontal="center" vertical="center"/>
    </xf>
    <xf numFmtId="164" fontId="27" fillId="26" borderId="12" xfId="43" applyNumberFormat="1" applyFont="1" applyFill="1" applyBorder="1" applyAlignment="1"/>
    <xf numFmtId="164" fontId="27" fillId="26" borderId="13" xfId="43" applyNumberFormat="1" applyFont="1" applyFill="1" applyBorder="1" applyAlignment="1"/>
    <xf numFmtId="164" fontId="27" fillId="26" borderId="14" xfId="43" applyNumberFormat="1" applyFont="1" applyFill="1" applyBorder="1" applyAlignment="1"/>
    <xf numFmtId="164" fontId="27" fillId="26" borderId="15" xfId="43" applyNumberFormat="1" applyFont="1" applyFill="1" applyBorder="1" applyAlignment="1"/>
    <xf numFmtId="0" fontId="27" fillId="26" borderId="16" xfId="0" applyFont="1" applyFill="1" applyBorder="1" applyAlignment="1">
      <alignment horizontal="center" vertical="center"/>
    </xf>
    <xf numFmtId="0" fontId="28" fillId="26" borderId="16" xfId="0" applyFont="1" applyFill="1" applyBorder="1" applyAlignment="1">
      <alignment horizontal="center" vertical="center" wrapText="1"/>
    </xf>
    <xf numFmtId="164" fontId="27" fillId="26" borderId="17" xfId="43" applyNumberFormat="1" applyFont="1" applyFill="1" applyBorder="1" applyAlignment="1">
      <alignment horizontal="center"/>
    </xf>
    <xf numFmtId="164" fontId="27" fillId="26" borderId="11" xfId="43" applyNumberFormat="1" applyFont="1" applyFill="1" applyBorder="1" applyAlignment="1">
      <alignment horizontal="center"/>
    </xf>
    <xf numFmtId="164" fontId="27" fillId="26" borderId="18" xfId="43" applyNumberFormat="1" applyFont="1" applyFill="1" applyBorder="1" applyAlignment="1">
      <alignment horizontal="center"/>
    </xf>
    <xf numFmtId="0" fontId="27" fillId="26" borderId="16" xfId="0" applyFont="1" applyFill="1" applyBorder="1" applyAlignment="1">
      <alignment horizontal="center" vertical="center" wrapText="1"/>
    </xf>
    <xf numFmtId="0" fontId="27" fillId="26" borderId="19" xfId="0" applyFont="1" applyFill="1" applyBorder="1" applyAlignment="1">
      <alignment horizontal="center" vertical="center" wrapText="1"/>
    </xf>
    <xf numFmtId="164" fontId="31" fillId="26" borderId="16" xfId="43" applyNumberFormat="1" applyFont="1" applyFill="1" applyBorder="1" applyAlignment="1">
      <alignment horizontal="center" vertical="center" wrapText="1"/>
    </xf>
    <xf numFmtId="0" fontId="27" fillId="26" borderId="20" xfId="0" applyFont="1" applyFill="1" applyBorder="1" applyAlignment="1">
      <alignment horizontal="center" vertical="center"/>
    </xf>
    <xf numFmtId="0" fontId="0" fillId="0" borderId="21" xfId="0" applyBorder="1"/>
    <xf numFmtId="0" fontId="27" fillId="26" borderId="10" xfId="0" applyFont="1" applyFill="1" applyBorder="1" applyAlignment="1">
      <alignment horizontal="center" vertical="center" wrapText="1"/>
    </xf>
    <xf numFmtId="0" fontId="27" fillId="26" borderId="21" xfId="0" applyFont="1" applyFill="1" applyBorder="1" applyAlignment="1">
      <alignment horizontal="center" vertical="center" wrapText="1"/>
    </xf>
    <xf numFmtId="0" fontId="27" fillId="26" borderId="18" xfId="0" applyFont="1" applyFill="1" applyBorder="1" applyAlignment="1">
      <alignment horizontal="center" vertical="center" wrapText="1"/>
    </xf>
    <xf numFmtId="164" fontId="31" fillId="26" borderId="21" xfId="43" applyNumberFormat="1" applyFont="1" applyFill="1" applyBorder="1" applyAlignment="1">
      <alignment horizontal="center" vertical="center" wrapText="1"/>
    </xf>
    <xf numFmtId="0" fontId="27" fillId="0" borderId="0" xfId="0" applyFont="1" applyAlignment="1">
      <alignment horizontal="center"/>
    </xf>
    <xf numFmtId="164" fontId="25" fillId="0" borderId="0" xfId="43" applyNumberFormat="1" applyFont="1" applyBorder="1"/>
    <xf numFmtId="0" fontId="25" fillId="0" borderId="0" xfId="0" applyFont="1"/>
    <xf numFmtId="0" fontId="27" fillId="0" borderId="0" xfId="0" applyFont="1" applyAlignment="1">
      <alignment horizontal="left"/>
    </xf>
    <xf numFmtId="0" fontId="33" fillId="0" borderId="0" xfId="0" applyFont="1" applyAlignment="1">
      <alignment horizontal="left" indent="1"/>
    </xf>
    <xf numFmtId="164" fontId="34" fillId="0" borderId="11" xfId="43" applyNumberFormat="1" applyFont="1" applyBorder="1" applyAlignment="1">
      <alignment horizontal="right"/>
    </xf>
    <xf numFmtId="164" fontId="35" fillId="0" borderId="0" xfId="43" applyNumberFormat="1" applyFont="1" applyBorder="1" applyAlignment="1"/>
    <xf numFmtId="164" fontId="25" fillId="0" borderId="0" xfId="0" applyNumberFormat="1" applyFont="1"/>
    <xf numFmtId="0" fontId="25" fillId="0" borderId="0" xfId="0" applyFont="1" applyAlignment="1">
      <alignment horizontal="left" indent="1"/>
    </xf>
    <xf numFmtId="164" fontId="34" fillId="0" borderId="0" xfId="43" applyNumberFormat="1" applyFont="1" applyFill="1"/>
    <xf numFmtId="164" fontId="34" fillId="0" borderId="0" xfId="43" applyNumberFormat="1" applyFont="1"/>
    <xf numFmtId="164" fontId="35" fillId="0" borderId="0" xfId="43" applyNumberFormat="1" applyFont="1" applyAlignment="1"/>
    <xf numFmtId="0" fontId="25" fillId="0" borderId="0" xfId="0" applyFont="1" applyAlignment="1" applyProtection="1">
      <alignment horizontal="left" indent="1"/>
      <protection locked="0"/>
    </xf>
    <xf numFmtId="164" fontId="34" fillId="0" borderId="0" xfId="43" applyNumberFormat="1" applyFont="1" applyBorder="1"/>
    <xf numFmtId="164" fontId="34" fillId="0" borderId="0" xfId="43" applyNumberFormat="1" applyFont="1" applyFill="1" applyBorder="1"/>
    <xf numFmtId="164" fontId="34" fillId="0" borderId="11" xfId="43" applyNumberFormat="1" applyFont="1" applyBorder="1"/>
    <xf numFmtId="0" fontId="25" fillId="0" borderId="0" xfId="0" quotePrefix="1" applyFont="1" applyAlignment="1">
      <alignment horizontal="left" indent="1"/>
    </xf>
    <xf numFmtId="0" fontId="36" fillId="0" borderId="0" xfId="0" applyFont="1" applyAlignment="1">
      <alignment horizontal="left" indent="1"/>
    </xf>
    <xf numFmtId="37" fontId="34" fillId="0" borderId="11" xfId="43" applyNumberFormat="1" applyFont="1" applyBorder="1" applyAlignment="1">
      <alignment horizontal="right"/>
    </xf>
    <xf numFmtId="0" fontId="14" fillId="0" borderId="0" xfId="44" applyFont="1" applyFill="1" applyAlignment="1">
      <alignment horizontal="left" indent="2"/>
    </xf>
    <xf numFmtId="0" fontId="33" fillId="0" borderId="0" xfId="0" applyFont="1" applyAlignment="1">
      <alignment horizontal="left"/>
    </xf>
    <xf numFmtId="0" fontId="25" fillId="0" borderId="0" xfId="0" applyFont="1" applyAlignment="1">
      <alignment horizontal="left" wrapText="1" indent="2"/>
    </xf>
    <xf numFmtId="37" fontId="34" fillId="0" borderId="22" xfId="43" applyNumberFormat="1" applyFont="1" applyFill="1" applyBorder="1"/>
    <xf numFmtId="37" fontId="34" fillId="0" borderId="22" xfId="43" applyNumberFormat="1" applyFont="1" applyBorder="1"/>
    <xf numFmtId="0" fontId="25" fillId="0" borderId="0" xfId="0" applyFont="1" applyAlignment="1">
      <alignment horizontal="left" indent="2"/>
    </xf>
    <xf numFmtId="37" fontId="34" fillId="0" borderId="11" xfId="43" applyNumberFormat="1" applyFont="1" applyFill="1" applyBorder="1"/>
    <xf numFmtId="0" fontId="25" fillId="0" borderId="0" xfId="0" applyFont="1" applyAlignment="1">
      <alignment horizontal="left" indent="3"/>
    </xf>
    <xf numFmtId="37" fontId="34" fillId="0" borderId="11" xfId="43" applyNumberFormat="1" applyFont="1" applyBorder="1"/>
    <xf numFmtId="0" fontId="25" fillId="0" borderId="0" xfId="0" applyFont="1" applyAlignment="1">
      <alignment horizontal="left" wrapText="1" indent="3"/>
    </xf>
    <xf numFmtId="37" fontId="35" fillId="0" borderId="0" xfId="43" applyNumberFormat="1" applyFont="1" applyAlignment="1"/>
    <xf numFmtId="164" fontId="34" fillId="0" borderId="11" xfId="43" applyNumberFormat="1" applyFont="1" applyFill="1" applyBorder="1"/>
    <xf numFmtId="0" fontId="25" fillId="0" borderId="0" xfId="0" applyFont="1" applyFill="1" applyAlignment="1">
      <alignment horizontal="left" indent="1"/>
    </xf>
    <xf numFmtId="164" fontId="34" fillId="0" borderId="0" xfId="43" applyNumberFormat="1" applyFont="1" applyBorder="1" applyAlignment="1"/>
    <xf numFmtId="164" fontId="34" fillId="0" borderId="11" xfId="43" applyNumberFormat="1" applyFont="1" applyFill="1" applyBorder="1" applyAlignment="1">
      <alignment horizontal="right" vertical="top"/>
    </xf>
    <xf numFmtId="164" fontId="34" fillId="0" borderId="11" xfId="43" applyNumberFormat="1" applyFont="1" applyBorder="1" applyAlignment="1">
      <alignment horizontal="right" vertical="top"/>
    </xf>
    <xf numFmtId="0" fontId="33" fillId="0" borderId="0" xfId="0" applyFont="1" applyAlignment="1">
      <alignment horizontal="left" vertical="top"/>
    </xf>
    <xf numFmtId="0" fontId="25" fillId="0" borderId="0" xfId="0" applyFont="1" applyAlignment="1"/>
    <xf numFmtId="0" fontId="27" fillId="0" borderId="0" xfId="0" applyFont="1" applyAlignment="1">
      <alignment vertical="top" wrapText="1"/>
    </xf>
    <xf numFmtId="164" fontId="34" fillId="0" borderId="22" xfId="43" applyNumberFormat="1" applyFont="1" applyBorder="1"/>
    <xf numFmtId="164" fontId="35" fillId="0" borderId="11" xfId="43" applyNumberFormat="1" applyFont="1" applyBorder="1" applyAlignment="1"/>
    <xf numFmtId="0" fontId="27" fillId="0" borderId="0" xfId="0" applyFont="1" applyAlignment="1">
      <alignment horizontal="left" indent="1"/>
    </xf>
    <xf numFmtId="164" fontId="35" fillId="0" borderId="0" xfId="43" applyNumberFormat="1" applyFont="1" applyFill="1" applyAlignment="1"/>
    <xf numFmtId="0" fontId="25" fillId="0" borderId="0" xfId="0" applyFont="1" applyAlignment="1">
      <alignment horizontal="left"/>
    </xf>
    <xf numFmtId="0" fontId="25" fillId="0" borderId="0" xfId="0" applyFont="1" applyAlignment="1">
      <alignment horizontal="left" wrapText="1" indent="1"/>
    </xf>
    <xf numFmtId="164" fontId="34" fillId="0" borderId="22" xfId="43" applyNumberFormat="1" applyFont="1" applyBorder="1" applyAlignment="1">
      <alignment horizontal="right" vertical="top"/>
    </xf>
    <xf numFmtId="0" fontId="27" fillId="0" borderId="0" xfId="0" applyFont="1" applyAlignment="1">
      <alignment horizontal="left" wrapText="1" indent="1"/>
    </xf>
    <xf numFmtId="0" fontId="25" fillId="0" borderId="0" xfId="0" applyFont="1" applyFill="1" applyAlignment="1">
      <alignment horizontal="left"/>
    </xf>
    <xf numFmtId="164" fontId="35" fillId="0" borderId="0" xfId="43" applyNumberFormat="1" applyFont="1" applyFill="1" applyBorder="1" applyAlignment="1"/>
    <xf numFmtId="0" fontId="27" fillId="0" borderId="0" xfId="0" applyFont="1" applyAlignment="1">
      <alignment horizontal="left" vertical="top"/>
    </xf>
    <xf numFmtId="164" fontId="24" fillId="0" borderId="23" xfId="0" applyNumberFormat="1" applyFont="1" applyBorder="1"/>
    <xf numFmtId="164" fontId="37" fillId="0" borderId="23" xfId="0" applyNumberFormat="1" applyFont="1" applyBorder="1"/>
    <xf numFmtId="0" fontId="27" fillId="0" borderId="0" xfId="0" applyFont="1" applyFill="1"/>
    <xf numFmtId="0" fontId="25" fillId="0" borderId="0" xfId="0" applyFont="1" applyBorder="1" applyAlignment="1"/>
    <xf numFmtId="0" fontId="36" fillId="0" borderId="0" xfId="0" applyFont="1" applyBorder="1" applyAlignment="1"/>
    <xf numFmtId="0" fontId="25" fillId="0" borderId="0" xfId="0" applyFont="1" applyBorder="1"/>
    <xf numFmtId="0" fontId="25" fillId="0" borderId="0" xfId="0" applyFont="1" applyBorder="1" applyAlignment="1">
      <alignment vertical="top" wrapText="1"/>
    </xf>
    <xf numFmtId="0" fontId="25" fillId="0" borderId="0" xfId="0" applyFont="1" applyBorder="1" applyAlignment="1"/>
    <xf numFmtId="0" fontId="25" fillId="0" borderId="0" xfId="0" applyFont="1" applyBorder="1" applyAlignment="1">
      <alignment horizontal="left" vertical="top" wrapText="1"/>
    </xf>
    <xf numFmtId="0" fontId="25" fillId="0" borderId="0" xfId="0" applyFont="1" applyAlignment="1"/>
    <xf numFmtId="0" fontId="36" fillId="0" borderId="0" xfId="0" applyFont="1" applyBorder="1"/>
    <xf numFmtId="0" fontId="0" fillId="0" borderId="0" xfId="0" applyAlignment="1">
      <alignment horizontal="center"/>
    </xf>
    <xf numFmtId="41" fontId="0" fillId="0" borderId="0" xfId="0" applyNumberFormat="1"/>
    <xf numFmtId="164" fontId="0" fillId="0" borderId="0" xfId="0" applyNumberFormat="1"/>
    <xf numFmtId="165" fontId="0" fillId="0" borderId="0" xfId="0" applyNumberFormat="1"/>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3"/>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 3" xfId="44"/>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a:ea typeface="Arial"/>
                <a:cs typeface="Arial"/>
              </a:defRPr>
            </a:pPr>
            <a:r>
              <a:rPr lang="en-PH"/>
              <a:t>NCAs CREDITED VS NCA UTILIZATION 
JANUARY-AUGUST 2018</a:t>
            </a:r>
          </a:p>
        </c:rich>
      </c:tx>
      <c:layout>
        <c:manualLayout>
          <c:xMode val="edge"/>
          <c:yMode val="edge"/>
          <c:x val="0.43431673291995931"/>
          <c:y val="2.6113710448034348E-2"/>
        </c:manualLayout>
      </c:layout>
      <c:overlay val="0"/>
      <c:spPr>
        <a:solidFill>
          <a:srgbClr val="FFFFFF"/>
        </a:solidFill>
        <a:ln w="25400">
          <a:noFill/>
        </a:ln>
      </c:spPr>
    </c:title>
    <c:autoTitleDeleted val="0"/>
    <c:plotArea>
      <c:layout>
        <c:manualLayout>
          <c:layoutTarget val="inner"/>
          <c:xMode val="edge"/>
          <c:yMode val="edge"/>
          <c:x val="0.26094750208359696"/>
          <c:y val="0.1597544639173866"/>
          <c:w val="0.68722133254207551"/>
          <c:h val="0.5898626360026582"/>
        </c:manualLayout>
      </c:layout>
      <c:barChart>
        <c:barDir val="col"/>
        <c:grouping val="clustered"/>
        <c:varyColors val="0"/>
        <c:ser>
          <c:idx val="0"/>
          <c:order val="0"/>
          <c:tx>
            <c:strRef>
              <c:f>Graph!$A$5</c:f>
              <c:strCache>
                <c:ptCount val="1"/>
                <c:pt idx="0">
                  <c:v>Monthly NCA Credited</c:v>
                </c:pt>
              </c:strCache>
            </c:strRef>
          </c:tx>
          <c:spPr>
            <a:solidFill>
              <a:srgbClr val="FFFF00"/>
            </a:solidFill>
            <a:ln w="12700">
              <a:solidFill>
                <a:srgbClr val="000000"/>
              </a:solidFill>
              <a:prstDash val="solid"/>
            </a:ln>
          </c:spPr>
          <c:invertIfNegative val="0"/>
          <c:cat>
            <c:strRef>
              <c:f>Graph!$B$4:$I$4</c:f>
              <c:strCache>
                <c:ptCount val="8"/>
                <c:pt idx="0">
                  <c:v>JAN</c:v>
                </c:pt>
                <c:pt idx="1">
                  <c:v>FEB</c:v>
                </c:pt>
                <c:pt idx="2">
                  <c:v>MAR</c:v>
                </c:pt>
                <c:pt idx="3">
                  <c:v>APR</c:v>
                </c:pt>
                <c:pt idx="4">
                  <c:v>MAY</c:v>
                </c:pt>
                <c:pt idx="5">
                  <c:v>JUNE</c:v>
                </c:pt>
                <c:pt idx="6">
                  <c:v>JULY</c:v>
                </c:pt>
                <c:pt idx="7">
                  <c:v>AUGUST</c:v>
                </c:pt>
              </c:strCache>
            </c:strRef>
          </c:cat>
          <c:val>
            <c:numRef>
              <c:f>Graph!$B$5:$I$5</c:f>
              <c:numCache>
                <c:formatCode>_(* #,##0_);_(* \(#,##0\);_(* "-"_);_(@_)</c:formatCode>
                <c:ptCount val="8"/>
                <c:pt idx="0">
                  <c:v>405412.64899999998</c:v>
                </c:pt>
                <c:pt idx="1">
                  <c:v>102062.54300000001</c:v>
                </c:pt>
                <c:pt idx="2">
                  <c:v>110753.783</c:v>
                </c:pt>
                <c:pt idx="3">
                  <c:v>647825.13</c:v>
                </c:pt>
                <c:pt idx="4">
                  <c:v>47140.567999999999</c:v>
                </c:pt>
                <c:pt idx="5">
                  <c:v>73225.115999999995</c:v>
                </c:pt>
                <c:pt idx="6">
                  <c:v>647013.21900000004</c:v>
                </c:pt>
                <c:pt idx="7">
                  <c:v>82854.063999999998</c:v>
                </c:pt>
              </c:numCache>
            </c:numRef>
          </c:val>
        </c:ser>
        <c:ser>
          <c:idx val="2"/>
          <c:order val="1"/>
          <c:tx>
            <c:strRef>
              <c:f>Graph!$A$6</c:f>
              <c:strCache>
                <c:ptCount val="1"/>
                <c:pt idx="0">
                  <c:v>Monthly NCA Utilized</c:v>
                </c:pt>
              </c:strCache>
            </c:strRef>
          </c:tx>
          <c:spPr>
            <a:solidFill>
              <a:srgbClr val="FF0000"/>
            </a:solidFill>
            <a:ln w="12700">
              <a:solidFill>
                <a:srgbClr val="000000"/>
              </a:solidFill>
              <a:prstDash val="solid"/>
            </a:ln>
          </c:spPr>
          <c:invertIfNegative val="0"/>
          <c:cat>
            <c:strRef>
              <c:f>Graph!$B$4:$I$4</c:f>
              <c:strCache>
                <c:ptCount val="8"/>
                <c:pt idx="0">
                  <c:v>JAN</c:v>
                </c:pt>
                <c:pt idx="1">
                  <c:v>FEB</c:v>
                </c:pt>
                <c:pt idx="2">
                  <c:v>MAR</c:v>
                </c:pt>
                <c:pt idx="3">
                  <c:v>APR</c:v>
                </c:pt>
                <c:pt idx="4">
                  <c:v>MAY</c:v>
                </c:pt>
                <c:pt idx="5">
                  <c:v>JUNE</c:v>
                </c:pt>
                <c:pt idx="6">
                  <c:v>JULY</c:v>
                </c:pt>
                <c:pt idx="7">
                  <c:v>AUGUST</c:v>
                </c:pt>
              </c:strCache>
            </c:strRef>
          </c:cat>
          <c:val>
            <c:numRef>
              <c:f>Graph!$B$6:$I$6</c:f>
              <c:numCache>
                <c:formatCode>_(* #,##0_);_(* \(#,##0\);_(* "-"_);_(@_)</c:formatCode>
                <c:ptCount val="8"/>
                <c:pt idx="0">
                  <c:v>132068.245</c:v>
                </c:pt>
                <c:pt idx="1">
                  <c:v>192025.54800000001</c:v>
                </c:pt>
                <c:pt idx="2">
                  <c:v>282231.93800000002</c:v>
                </c:pt>
                <c:pt idx="3">
                  <c:v>222143.948</c:v>
                </c:pt>
                <c:pt idx="4">
                  <c:v>256871.58799999999</c:v>
                </c:pt>
                <c:pt idx="5">
                  <c:v>260527.95699999999</c:v>
                </c:pt>
                <c:pt idx="6">
                  <c:v>247872.989</c:v>
                </c:pt>
                <c:pt idx="7">
                  <c:v>217712.435</c:v>
                </c:pt>
              </c:numCache>
            </c:numRef>
          </c:val>
        </c:ser>
        <c:dLbls>
          <c:showLegendKey val="0"/>
          <c:showVal val="0"/>
          <c:showCatName val="0"/>
          <c:showSerName val="0"/>
          <c:showPercent val="0"/>
          <c:showBubbleSize val="0"/>
        </c:dLbls>
        <c:gapWidth val="150"/>
        <c:axId val="394669568"/>
        <c:axId val="394670128"/>
      </c:barChart>
      <c:lineChart>
        <c:grouping val="standard"/>
        <c:varyColors val="0"/>
        <c:dLbls>
          <c:showLegendKey val="0"/>
          <c:showVal val="0"/>
          <c:showCatName val="0"/>
          <c:showSerName val="0"/>
          <c:showPercent val="0"/>
          <c:showBubbleSize val="0"/>
        </c:dLbls>
        <c:marker val="1"/>
        <c:smooth val="0"/>
        <c:axId val="394669568"/>
        <c:axId val="394670128"/>
        <c:extLst>
          <c:ext xmlns:c15="http://schemas.microsoft.com/office/drawing/2012/chart" uri="{02D57815-91ED-43cb-92C2-25804820EDAC}">
            <c15:filteredLineSeries>
              <c15:ser>
                <c:idx val="3"/>
                <c:order val="2"/>
                <c:tx>
                  <c:strRef>
                    <c:extLst>
                      <c:ext uri="{02D57815-91ED-43cb-92C2-25804820EDAC}">
                        <c15:formulaRef>
                          <c15:sqref>Graph!#REF!</c15:sqref>
                        </c15:formulaRef>
                      </c:ext>
                    </c:extLst>
                    <c:strCache>
                      <c:ptCount val="1"/>
                      <c:pt idx="0">
                        <c:v>#REF!</c:v>
                      </c:pt>
                    </c:strCache>
                  </c:strRef>
                </c:tx>
                <c:spPr>
                  <a:ln w="38100">
                    <a:solidFill>
                      <a:srgbClr val="0000FF"/>
                    </a:solidFill>
                    <a:prstDash val="solid"/>
                  </a:ln>
                </c:spPr>
                <c:marker>
                  <c:symbol val="x"/>
                  <c:size val="8"/>
                  <c:spPr>
                    <a:solidFill>
                      <a:srgbClr val="0000FF"/>
                    </a:solidFill>
                    <a:ln>
                      <a:solidFill>
                        <a:srgbClr val="0000FF"/>
                      </a:solidFill>
                      <a:prstDash val="solid"/>
                    </a:ln>
                  </c:spPr>
                </c:marker>
                <c:cat>
                  <c:strRef>
                    <c:extLst>
                      <c:ext uri="{02D57815-91ED-43cb-92C2-25804820EDAC}">
                        <c15:formulaRef>
                          <c15:sqref>Graph!$B$4:$I$4</c15:sqref>
                        </c15:formulaRef>
                      </c:ext>
                    </c:extLst>
                    <c:strCache>
                      <c:ptCount val="8"/>
                      <c:pt idx="0">
                        <c:v>JAN</c:v>
                      </c:pt>
                      <c:pt idx="1">
                        <c:v>FEB</c:v>
                      </c:pt>
                      <c:pt idx="2">
                        <c:v>MAR</c:v>
                      </c:pt>
                      <c:pt idx="3">
                        <c:v>APR</c:v>
                      </c:pt>
                      <c:pt idx="4">
                        <c:v>MAY</c:v>
                      </c:pt>
                      <c:pt idx="5">
                        <c:v>JUNE</c:v>
                      </c:pt>
                      <c:pt idx="6">
                        <c:v>JULY</c:v>
                      </c:pt>
                      <c:pt idx="7">
                        <c:v>AUGUST</c:v>
                      </c:pt>
                    </c:strCache>
                  </c:strRef>
                </c:cat>
                <c:val>
                  <c:numRef>
                    <c:extLst>
                      <c:ext uri="{02D57815-91ED-43cb-92C2-25804820EDAC}">
                        <c15:formulaRef>
                          <c15:sqref>Graph!#REF!</c15:sqref>
                        </c15:formulaRef>
                      </c:ext>
                    </c:extLst>
                    <c:numCache>
                      <c:formatCode>General</c:formatCode>
                      <c:ptCount val="1"/>
                      <c:pt idx="0">
                        <c:v>1</c:v>
                      </c:pt>
                    </c:numCache>
                  </c:numRef>
                </c:val>
                <c:smooth val="0"/>
              </c15:ser>
            </c15:filteredLineSeries>
          </c:ext>
        </c:extLst>
      </c:lineChart>
      <c:lineChart>
        <c:grouping val="standard"/>
        <c:varyColors val="0"/>
        <c:ser>
          <c:idx val="4"/>
          <c:order val="3"/>
          <c:tx>
            <c:strRef>
              <c:f>Graph!$A$7</c:f>
              <c:strCache>
                <c:ptCount val="1"/>
                <c:pt idx="0">
                  <c:v>NCA UtiIized / NCAs Credited - Cumulative</c:v>
                </c:pt>
              </c:strCache>
            </c:strRef>
          </c:tx>
          <c:spPr>
            <a:ln w="38100">
              <a:solidFill>
                <a:srgbClr val="00FF00"/>
              </a:solidFill>
              <a:prstDash val="solid"/>
            </a:ln>
          </c:spPr>
          <c:marker>
            <c:symbol val="triangle"/>
            <c:size val="9"/>
            <c:spPr>
              <a:solidFill>
                <a:srgbClr val="00FF00"/>
              </a:solidFill>
              <a:ln>
                <a:solidFill>
                  <a:srgbClr val="00FF00"/>
                </a:solidFill>
                <a:prstDash val="solid"/>
              </a:ln>
            </c:spPr>
          </c:marker>
          <c:cat>
            <c:strRef>
              <c:f>Graph!$B$4:$I$4</c:f>
              <c:strCache>
                <c:ptCount val="8"/>
                <c:pt idx="0">
                  <c:v>JAN</c:v>
                </c:pt>
                <c:pt idx="1">
                  <c:v>FEB</c:v>
                </c:pt>
                <c:pt idx="2">
                  <c:v>MAR</c:v>
                </c:pt>
                <c:pt idx="3">
                  <c:v>APR</c:v>
                </c:pt>
                <c:pt idx="4">
                  <c:v>MAY</c:v>
                </c:pt>
                <c:pt idx="5">
                  <c:v>JUNE</c:v>
                </c:pt>
                <c:pt idx="6">
                  <c:v>JULY</c:v>
                </c:pt>
                <c:pt idx="7">
                  <c:v>AUGUST</c:v>
                </c:pt>
              </c:strCache>
            </c:strRef>
          </c:cat>
          <c:val>
            <c:numRef>
              <c:f>Graph!$B$7:$I$7</c:f>
              <c:numCache>
                <c:formatCode>_(* #,##0_);_(* \(#,##0\);_(* "-"??_);_(@_)</c:formatCode>
                <c:ptCount val="8"/>
                <c:pt idx="0">
                  <c:v>32.576251709403373</c:v>
                </c:pt>
                <c:pt idx="1">
                  <c:v>63.863967758250539</c:v>
                </c:pt>
                <c:pt idx="2">
                  <c:v>98.074622109065672</c:v>
                </c:pt>
                <c:pt idx="3">
                  <c:v>65.437146463815623</c:v>
                </c:pt>
                <c:pt idx="4">
                  <c:v>82.648923980214775</c:v>
                </c:pt>
                <c:pt idx="5">
                  <c:v>97.075159679504551</c:v>
                </c:pt>
                <c:pt idx="6">
                  <c:v>78.376922511331642</c:v>
                </c:pt>
                <c:pt idx="7">
                  <c:v>85.595884980201802</c:v>
                </c:pt>
              </c:numCache>
            </c:numRef>
          </c:val>
          <c:smooth val="0"/>
        </c:ser>
        <c:dLbls>
          <c:showLegendKey val="0"/>
          <c:showVal val="0"/>
          <c:showCatName val="0"/>
          <c:showSerName val="0"/>
          <c:showPercent val="0"/>
          <c:showBubbleSize val="0"/>
        </c:dLbls>
        <c:marker val="1"/>
        <c:smooth val="0"/>
        <c:axId val="394670688"/>
        <c:axId val="394671248"/>
      </c:lineChart>
      <c:catAx>
        <c:axId val="394669568"/>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PH"/>
                  <a:t>MONTHLY FLOW</a:t>
                </a:r>
              </a:p>
            </c:rich>
          </c:tx>
          <c:layout>
            <c:manualLayout>
              <c:xMode val="edge"/>
              <c:yMode val="edge"/>
              <c:x val="0.55674758150027703"/>
              <c:y val="0.9447018779730072"/>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4670128"/>
        <c:crossesAt val="0"/>
        <c:auto val="0"/>
        <c:lblAlgn val="ctr"/>
        <c:lblOffset val="100"/>
        <c:tickLblSkip val="1"/>
        <c:tickMarkSkip val="1"/>
        <c:noMultiLvlLbl val="0"/>
      </c:catAx>
      <c:valAx>
        <c:axId val="394670128"/>
        <c:scaling>
          <c:orientation val="minMax"/>
          <c:max val="650000"/>
          <c:min val="50000"/>
        </c:scaling>
        <c:delete val="0"/>
        <c:axPos val="l"/>
        <c:minorGridlines>
          <c:spPr>
            <a:ln w="3175">
              <a:solidFill>
                <a:srgbClr val="000000"/>
              </a:solidFill>
              <a:prstDash val="solid"/>
            </a:ln>
          </c:spPr>
        </c:minorGridlines>
        <c:title>
          <c:tx>
            <c:rich>
              <a:bodyPr/>
              <a:lstStyle/>
              <a:p>
                <a:pPr>
                  <a:defRPr sz="1000" b="1" i="0" u="none" strike="noStrike" baseline="0">
                    <a:solidFill>
                      <a:srgbClr val="000000"/>
                    </a:solidFill>
                    <a:latin typeface="Arial"/>
                    <a:ea typeface="Arial"/>
                    <a:cs typeface="Arial"/>
                  </a:defRPr>
                </a:pPr>
                <a:r>
                  <a:rPr lang="en-PH"/>
                  <a:t>LEVELS (P MIllion)</a:t>
                </a:r>
              </a:p>
            </c:rich>
          </c:tx>
          <c:layout>
            <c:manualLayout>
              <c:xMode val="edge"/>
              <c:yMode val="edge"/>
              <c:x val="0.17873116581068285"/>
              <c:y val="0.34255043705362703"/>
            </c:manualLayout>
          </c:layout>
          <c:overlay val="0"/>
          <c:spPr>
            <a:noFill/>
            <a:ln w="25400">
              <a:noFill/>
            </a:ln>
          </c:spPr>
        </c:title>
        <c:numFmt formatCode="_(* #,##0_);_(* \(#,##0\);_(* &quot;-&quot;_);_(@_)"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4669568"/>
        <c:crosses val="autoZero"/>
        <c:crossBetween val="between"/>
        <c:majorUnit val="30000"/>
        <c:minorUnit val="10000"/>
      </c:valAx>
      <c:catAx>
        <c:axId val="394670688"/>
        <c:scaling>
          <c:orientation val="minMax"/>
        </c:scaling>
        <c:delete val="1"/>
        <c:axPos val="b"/>
        <c:numFmt formatCode="General" sourceLinked="1"/>
        <c:majorTickMark val="out"/>
        <c:minorTickMark val="none"/>
        <c:tickLblPos val="nextTo"/>
        <c:crossAx val="394671248"/>
        <c:crossesAt val="85"/>
        <c:auto val="0"/>
        <c:lblAlgn val="ctr"/>
        <c:lblOffset val="100"/>
        <c:noMultiLvlLbl val="0"/>
      </c:catAx>
      <c:valAx>
        <c:axId val="394671248"/>
        <c:scaling>
          <c:orientation val="minMax"/>
          <c:max val="260"/>
          <c:min val="10"/>
        </c:scaling>
        <c:delete val="0"/>
        <c:axPos val="r"/>
        <c:title>
          <c:tx>
            <c:rich>
              <a:bodyPr rot="5400000" vert="horz"/>
              <a:lstStyle/>
              <a:p>
                <a:pPr algn="ctr">
                  <a:defRPr sz="1000" b="1" i="0" u="none" strike="noStrike" baseline="0">
                    <a:solidFill>
                      <a:srgbClr val="000000"/>
                    </a:solidFill>
                    <a:latin typeface="Arial"/>
                    <a:ea typeface="Arial"/>
                    <a:cs typeface="Arial"/>
                  </a:defRPr>
                </a:pPr>
                <a:r>
                  <a:rPr lang="en-PH"/>
                  <a:t>NCA UTILIZATION RATES (%)</a:t>
                </a:r>
              </a:p>
            </c:rich>
          </c:tx>
          <c:layout>
            <c:manualLayout>
              <c:xMode val="edge"/>
              <c:yMode val="edge"/>
              <c:x val="0.97944677826799798"/>
              <c:y val="0.31592470296051706"/>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4670688"/>
        <c:crosses val="max"/>
        <c:crossBetween val="between"/>
        <c:majorUnit val="10"/>
        <c:minorUnit val="1"/>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123825</xdr:colOff>
      <xdr:row>9</xdr:row>
      <xdr:rowOff>9525</xdr:rowOff>
    </xdr:from>
    <xdr:to>
      <xdr:col>12</xdr:col>
      <xdr:colOff>485775</xdr:colOff>
      <xdr:row>47</xdr:row>
      <xdr:rowOff>57150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marasigan/Desktop/CPD/ACTUAL%20DISBURSEMENT%20(BANK)/bank%20reports/2018/WEBSITE/For%20website/WEBSITE%20-%20As%20of%20August%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artment"/>
      <sheetName val="Agency"/>
      <sheetName val="Graph"/>
    </sheetNames>
    <sheetDataSet>
      <sheetData sheetId="0"/>
      <sheetData sheetId="1"/>
      <sheetData sheetId="2">
        <row r="4">
          <cell r="B4" t="str">
            <v>JAN</v>
          </cell>
          <cell r="C4" t="str">
            <v>FEB</v>
          </cell>
          <cell r="D4" t="str">
            <v>MAR</v>
          </cell>
          <cell r="E4" t="str">
            <v>APR</v>
          </cell>
          <cell r="F4" t="str">
            <v>MAY</v>
          </cell>
          <cell r="G4" t="str">
            <v>JUNE</v>
          </cell>
          <cell r="H4" t="str">
            <v>JULY</v>
          </cell>
          <cell r="I4" t="str">
            <v>AUGUST</v>
          </cell>
        </row>
        <row r="5">
          <cell r="A5" t="str">
            <v>Monthly NCA Credited</v>
          </cell>
          <cell r="B5">
            <v>405412.64899999998</v>
          </cell>
          <cell r="C5">
            <v>102062.54300000001</v>
          </cell>
          <cell r="D5">
            <v>110753.783</v>
          </cell>
          <cell r="E5">
            <v>647825.13</v>
          </cell>
          <cell r="F5">
            <v>47140.567999999999</v>
          </cell>
          <cell r="G5">
            <v>73225.115999999995</v>
          </cell>
          <cell r="H5">
            <v>647013.21900000004</v>
          </cell>
          <cell r="I5">
            <v>82854.063999999998</v>
          </cell>
        </row>
        <row r="6">
          <cell r="A6" t="str">
            <v>Monthly NCA Utilized</v>
          </cell>
          <cell r="B6">
            <v>132068.245</v>
          </cell>
          <cell r="C6">
            <v>192025.54800000001</v>
          </cell>
          <cell r="D6">
            <v>282231.93800000002</v>
          </cell>
          <cell r="E6">
            <v>222143.948</v>
          </cell>
          <cell r="F6">
            <v>256871.58799999999</v>
          </cell>
          <cell r="G6">
            <v>260527.95699999999</v>
          </cell>
          <cell r="H6">
            <v>247872.989</v>
          </cell>
          <cell r="I6">
            <v>217712.435</v>
          </cell>
        </row>
        <row r="7">
          <cell r="A7" t="str">
            <v>NCA UtiIized / NCAs Credited - Cumulative</v>
          </cell>
          <cell r="B7">
            <v>32.576251709403373</v>
          </cell>
          <cell r="C7">
            <v>63.863967758250539</v>
          </cell>
          <cell r="D7">
            <v>98.074622109065672</v>
          </cell>
          <cell r="E7">
            <v>65.437146463815623</v>
          </cell>
          <cell r="F7">
            <v>82.648923980214775</v>
          </cell>
          <cell r="G7">
            <v>97.075159679504551</v>
          </cell>
          <cell r="H7">
            <v>78.376922511331642</v>
          </cell>
          <cell r="I7">
            <v>85.595884980201802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view="pageBreakPreview" zoomScaleNormal="100" zoomScaleSheetLayoutView="100" workbookViewId="0">
      <pane xSplit="2" ySplit="6" topLeftCell="C46" activePane="bottomRight" state="frozen"/>
      <selection pane="topRight" activeCell="C1" sqref="C1"/>
      <selection pane="bottomLeft" activeCell="A7" sqref="A7"/>
      <selection pane="bottomRight" activeCell="I19" sqref="I19"/>
    </sheetView>
  </sheetViews>
  <sheetFormatPr defaultRowHeight="12.75" x14ac:dyDescent="0.2"/>
  <cols>
    <col min="1" max="1" width="2.140625" style="2" customWidth="1"/>
    <col min="2" max="2" width="42.140625" style="2" customWidth="1"/>
    <col min="3" max="6" width="12.5703125" style="3" customWidth="1"/>
    <col min="7" max="7" width="14.140625" style="3" customWidth="1"/>
    <col min="8" max="11" width="12.5703125" style="3" customWidth="1"/>
    <col min="12" max="12" width="14.140625" style="3" customWidth="1"/>
    <col min="13" max="14" width="12" style="3" customWidth="1"/>
    <col min="15" max="16" width="12.42578125" style="3" customWidth="1"/>
    <col min="17" max="16384" width="9.140625" style="3"/>
  </cols>
  <sheetData>
    <row r="1" spans="1:20" ht="14.25" x14ac:dyDescent="0.2">
      <c r="A1" s="1" t="s">
        <v>1</v>
      </c>
    </row>
    <row r="2" spans="1:20" x14ac:dyDescent="0.2">
      <c r="A2" s="2" t="s">
        <v>2</v>
      </c>
    </row>
    <row r="3" spans="1:20" x14ac:dyDescent="0.2">
      <c r="A3" s="2" t="s">
        <v>3</v>
      </c>
    </row>
    <row r="5" spans="1:20" s="4" customFormat="1" ht="18.75" customHeight="1" x14ac:dyDescent="0.2">
      <c r="A5" s="26" t="s">
        <v>4</v>
      </c>
      <c r="B5" s="26"/>
      <c r="C5" s="27" t="s">
        <v>5</v>
      </c>
      <c r="D5" s="27"/>
      <c r="E5" s="27"/>
      <c r="F5" s="27"/>
      <c r="G5" s="27"/>
      <c r="H5" s="27" t="s">
        <v>6</v>
      </c>
      <c r="I5" s="27"/>
      <c r="J5" s="27"/>
      <c r="K5" s="27"/>
      <c r="L5" s="27"/>
      <c r="M5" s="27" t="s">
        <v>68</v>
      </c>
      <c r="N5" s="27"/>
      <c r="O5" s="27"/>
      <c r="P5" s="27"/>
      <c r="Q5" s="27" t="s">
        <v>69</v>
      </c>
      <c r="R5" s="27"/>
      <c r="S5" s="27"/>
      <c r="T5" s="27"/>
    </row>
    <row r="6" spans="1:20" s="4" customFormat="1" ht="25.5" x14ac:dyDescent="0.2">
      <c r="A6" s="26"/>
      <c r="B6" s="26"/>
      <c r="C6" s="5" t="s">
        <v>7</v>
      </c>
      <c r="D6" s="5" t="s">
        <v>8</v>
      </c>
      <c r="E6" s="5" t="s">
        <v>9</v>
      </c>
      <c r="F6" s="5" t="s">
        <v>10</v>
      </c>
      <c r="G6" s="5" t="s">
        <v>11</v>
      </c>
      <c r="H6" s="5" t="s">
        <v>7</v>
      </c>
      <c r="I6" s="5" t="s">
        <v>8</v>
      </c>
      <c r="J6" s="5" t="s">
        <v>9</v>
      </c>
      <c r="K6" s="5" t="s">
        <v>10</v>
      </c>
      <c r="L6" s="5" t="s">
        <v>11</v>
      </c>
      <c r="M6" s="5" t="s">
        <v>7</v>
      </c>
      <c r="N6" s="5" t="s">
        <v>8</v>
      </c>
      <c r="O6" s="5" t="s">
        <v>9</v>
      </c>
      <c r="P6" s="5" t="s">
        <v>11</v>
      </c>
      <c r="Q6" s="5" t="s">
        <v>7</v>
      </c>
      <c r="R6" s="5" t="s">
        <v>8</v>
      </c>
      <c r="S6" s="5" t="s">
        <v>67</v>
      </c>
      <c r="T6" s="5" t="s">
        <v>11</v>
      </c>
    </row>
    <row r="7" spans="1:20" x14ac:dyDescent="0.2">
      <c r="A7" s="6"/>
      <c r="B7" s="6"/>
      <c r="C7" s="7"/>
      <c r="D7" s="7"/>
      <c r="E7" s="7"/>
      <c r="F7" s="7"/>
      <c r="G7" s="7"/>
      <c r="H7" s="7"/>
      <c r="I7" s="7"/>
      <c r="J7" s="7"/>
      <c r="K7" s="7"/>
      <c r="L7" s="7"/>
      <c r="M7" s="7"/>
      <c r="N7" s="7"/>
      <c r="O7" s="7"/>
      <c r="P7" s="7"/>
      <c r="Q7" s="8"/>
      <c r="R7" s="8"/>
      <c r="S7" s="8"/>
      <c r="T7" s="8"/>
    </row>
    <row r="8" spans="1:20" s="12" customFormat="1" x14ac:dyDescent="0.2">
      <c r="A8" s="9" t="s">
        <v>0</v>
      </c>
      <c r="B8" s="9"/>
      <c r="C8" s="10">
        <f t="shared" ref="C8:P8" si="0">+C10+C48</f>
        <v>618228976.22978008</v>
      </c>
      <c r="D8" s="10">
        <f t="shared" si="0"/>
        <v>768190815.64886987</v>
      </c>
      <c r="E8" s="10">
        <f t="shared" si="0"/>
        <v>647013219.98872995</v>
      </c>
      <c r="F8" s="10">
        <f>+F10+F48</f>
        <v>82854064.063319951</v>
      </c>
      <c r="G8" s="10">
        <f t="shared" si="0"/>
        <v>2116287075.9307005</v>
      </c>
      <c r="H8" s="10">
        <f t="shared" si="0"/>
        <v>606325732.55328989</v>
      </c>
      <c r="I8" s="10">
        <f t="shared" si="0"/>
        <v>739543493.9358201</v>
      </c>
      <c r="J8" s="10">
        <f t="shared" si="0"/>
        <v>247872989.88811991</v>
      </c>
      <c r="K8" s="10">
        <f>+K10+K48</f>
        <v>217712435.57726294</v>
      </c>
      <c r="L8" s="10">
        <f t="shared" si="0"/>
        <v>1811454651.954493</v>
      </c>
      <c r="M8" s="10">
        <f t="shared" si="0"/>
        <v>11903243.676489981</v>
      </c>
      <c r="N8" s="10">
        <f t="shared" si="0"/>
        <v>28647321.713049926</v>
      </c>
      <c r="O8" s="10">
        <f t="shared" si="0"/>
        <v>399140230.10061008</v>
      </c>
      <c r="P8" s="10">
        <f t="shared" si="0"/>
        <v>304832423.9762069</v>
      </c>
      <c r="Q8" s="11">
        <f>+H8/C8*100</f>
        <v>98.074622165224085</v>
      </c>
      <c r="R8" s="11">
        <f>(H8+I8)/(C8+D8)*100</f>
        <v>97.075159657480626</v>
      </c>
      <c r="S8" s="11">
        <f>(H8+I8+J8)/(D8+E8+C8)*100</f>
        <v>78.37692252835194</v>
      </c>
      <c r="T8" s="11">
        <f>(I8+J8+K8+H8)/(E8+F8+D8+C8)*100</f>
        <v>85.595885008079648</v>
      </c>
    </row>
    <row r="9" spans="1:20" x14ac:dyDescent="0.2">
      <c r="C9" s="7"/>
      <c r="D9" s="7"/>
      <c r="E9" s="7"/>
      <c r="F9" s="7"/>
      <c r="G9" s="7"/>
      <c r="H9" s="7"/>
      <c r="I9" s="7"/>
      <c r="J9" s="7"/>
      <c r="K9" s="7"/>
      <c r="L9" s="7"/>
      <c r="M9" s="7"/>
      <c r="N9" s="7"/>
      <c r="O9" s="7"/>
      <c r="P9" s="7"/>
      <c r="Q9" s="13"/>
      <c r="R9" s="13"/>
      <c r="S9" s="13"/>
      <c r="T9" s="13"/>
    </row>
    <row r="10" spans="1:20" ht="15" x14ac:dyDescent="0.35">
      <c r="A10" s="2" t="s">
        <v>12</v>
      </c>
      <c r="C10" s="14">
        <f t="shared" ref="C10:P10" si="1">SUM(C12:C46)</f>
        <v>421379007.17758006</v>
      </c>
      <c r="D10" s="14">
        <f t="shared" si="1"/>
        <v>590416319.35368991</v>
      </c>
      <c r="E10" s="14">
        <f t="shared" si="1"/>
        <v>480152403.87173003</v>
      </c>
      <c r="F10" s="14">
        <f>SUM(F12:F46)</f>
        <v>64268841.428319931</v>
      </c>
      <c r="G10" s="14">
        <f t="shared" si="1"/>
        <v>1556216571.8313205</v>
      </c>
      <c r="H10" s="14">
        <f t="shared" si="1"/>
        <v>409643154.29407984</v>
      </c>
      <c r="I10" s="14">
        <f t="shared" si="1"/>
        <v>561771270.61935008</v>
      </c>
      <c r="J10" s="14">
        <f t="shared" si="1"/>
        <v>168080193.12772</v>
      </c>
      <c r="K10" s="14">
        <f>SUM(K12:K46)</f>
        <v>164417289.01796985</v>
      </c>
      <c r="L10" s="14">
        <f t="shared" si="1"/>
        <v>1303911907.0591199</v>
      </c>
      <c r="M10" s="14">
        <f t="shared" si="1"/>
        <v>11735852.883499982</v>
      </c>
      <c r="N10" s="14">
        <f t="shared" si="1"/>
        <v>28645048.73433996</v>
      </c>
      <c r="O10" s="14">
        <f t="shared" si="1"/>
        <v>312072210.74401003</v>
      </c>
      <c r="P10" s="14">
        <f t="shared" si="1"/>
        <v>252304664.7721999</v>
      </c>
      <c r="Q10" s="13">
        <f>+H10/C10*100</f>
        <v>97.214893793094348</v>
      </c>
      <c r="R10" s="13">
        <f>(H10+I10)/(C10+D10)*100</f>
        <v>96.0089851614281</v>
      </c>
      <c r="S10" s="13">
        <f>(H10+I10+J10)/(D10+E10+C10)*100</f>
        <v>76.376309626702096</v>
      </c>
      <c r="T10" s="13">
        <f>(I10+J10+K10+H10)/(E10+F10+D10+C10)*100</f>
        <v>83.787303814963622</v>
      </c>
    </row>
    <row r="11" spans="1:20" x14ac:dyDescent="0.2">
      <c r="C11" s="7"/>
      <c r="D11" s="7"/>
      <c r="E11" s="7"/>
      <c r="F11" s="7"/>
      <c r="G11" s="7"/>
      <c r="H11" s="7"/>
      <c r="I11" s="7"/>
      <c r="J11" s="7"/>
      <c r="K11" s="7"/>
      <c r="L11" s="7"/>
      <c r="M11" s="7"/>
      <c r="N11" s="7"/>
      <c r="O11" s="7"/>
      <c r="P11" s="7"/>
      <c r="Q11" s="13"/>
      <c r="R11" s="13"/>
      <c r="S11" s="13"/>
      <c r="T11" s="13"/>
    </row>
    <row r="12" spans="1:20" x14ac:dyDescent="0.2">
      <c r="B12" s="15" t="s">
        <v>13</v>
      </c>
      <c r="C12" s="7">
        <v>3624605</v>
      </c>
      <c r="D12" s="7">
        <v>4691433.4479999999</v>
      </c>
      <c r="E12" s="7">
        <v>2177266.0000000009</v>
      </c>
      <c r="F12" s="7">
        <v>885983</v>
      </c>
      <c r="G12" s="7">
        <f>SUM(C12:F12)</f>
        <v>11379287.448000001</v>
      </c>
      <c r="H12" s="7">
        <v>3509701.5546200001</v>
      </c>
      <c r="I12" s="7">
        <v>4654537.0780900009</v>
      </c>
      <c r="J12" s="7">
        <v>950378.89136999846</v>
      </c>
      <c r="K12" s="7">
        <v>1535292.7429000009</v>
      </c>
      <c r="L12" s="7">
        <f>SUM(H12:K12)</f>
        <v>10649910.26698</v>
      </c>
      <c r="M12" s="7">
        <f t="shared" ref="M12:O46" si="2">+C12-H12</f>
        <v>114903.44537999993</v>
      </c>
      <c r="N12" s="7">
        <f t="shared" si="2"/>
        <v>36896.369909998961</v>
      </c>
      <c r="O12" s="7">
        <f t="shared" si="2"/>
        <v>1226887.1086300025</v>
      </c>
      <c r="P12" s="7">
        <f>G12-L12</f>
        <v>729377.18102000095</v>
      </c>
      <c r="Q12" s="13">
        <f t="shared" ref="Q12:Q46" si="3">+H12/C12*100</f>
        <v>96.829904351508645</v>
      </c>
      <c r="R12" s="13">
        <f t="shared" ref="R12:R46" si="4">(H12+I12)/(C12+D12)*100</f>
        <v>98.174613835190868</v>
      </c>
      <c r="S12" s="13">
        <f t="shared" ref="S12:S46" si="5">(H12+I12+J12)/(D12+E12+C12)*100</f>
        <v>86.86127014848239</v>
      </c>
      <c r="T12" s="13">
        <f t="shared" ref="T12:T46" si="6">(I12+J12+K12+H12)/(E12+F12+D12+C12)*100</f>
        <v>93.590308845320578</v>
      </c>
    </row>
    <row r="13" spans="1:20" x14ac:dyDescent="0.2">
      <c r="B13" s="15" t="s">
        <v>14</v>
      </c>
      <c r="C13" s="7">
        <v>3526468.9609999997</v>
      </c>
      <c r="D13" s="7">
        <v>1531814.611000001</v>
      </c>
      <c r="E13" s="7">
        <v>1528057.8530000011</v>
      </c>
      <c r="F13" s="7">
        <v>7643.4549999991432</v>
      </c>
      <c r="G13" s="7">
        <f t="shared" ref="G13:G46" si="7">SUM(C13:F13)</f>
        <v>6593984.8800000008</v>
      </c>
      <c r="H13" s="7">
        <v>3275183.9036200005</v>
      </c>
      <c r="I13" s="7">
        <v>1195432.1782999984</v>
      </c>
      <c r="J13" s="7">
        <v>361411.39049000014</v>
      </c>
      <c r="K13" s="7">
        <v>519015.29223000072</v>
      </c>
      <c r="L13" s="7">
        <f t="shared" ref="L13:L46" si="8">SUM(H13:K13)</f>
        <v>5351042.7646399997</v>
      </c>
      <c r="M13" s="7">
        <f t="shared" si="2"/>
        <v>251285.0573799992</v>
      </c>
      <c r="N13" s="7">
        <f t="shared" si="2"/>
        <v>336382.43270000257</v>
      </c>
      <c r="O13" s="7">
        <f t="shared" si="2"/>
        <v>1166646.4625100009</v>
      </c>
      <c r="P13" s="7">
        <f t="shared" ref="P13:P46" si="9">G13-L13</f>
        <v>1242942.1153600011</v>
      </c>
      <c r="Q13" s="13">
        <f t="shared" si="3"/>
        <v>92.87431535172955</v>
      </c>
      <c r="R13" s="13">
        <f t="shared" si="4"/>
        <v>88.382077008631541</v>
      </c>
      <c r="S13" s="13">
        <f t="shared" si="5"/>
        <v>73.364363621796272</v>
      </c>
      <c r="T13" s="13">
        <f t="shared" si="6"/>
        <v>81.150364491584924</v>
      </c>
    </row>
    <row r="14" spans="1:20" x14ac:dyDescent="0.2">
      <c r="B14" s="15" t="s">
        <v>15</v>
      </c>
      <c r="C14" s="7">
        <v>111844.007</v>
      </c>
      <c r="D14" s="7">
        <v>147564.29400000002</v>
      </c>
      <c r="E14" s="7">
        <v>161803.40300000002</v>
      </c>
      <c r="F14" s="7">
        <v>2959.3889999999665</v>
      </c>
      <c r="G14" s="7">
        <f t="shared" si="7"/>
        <v>424171.09299999999</v>
      </c>
      <c r="H14" s="7">
        <v>110150.6038</v>
      </c>
      <c r="I14" s="7">
        <v>145221.92398000002</v>
      </c>
      <c r="J14" s="7">
        <v>34015.901330000022</v>
      </c>
      <c r="K14" s="7">
        <v>34240.419589999947</v>
      </c>
      <c r="L14" s="7">
        <f t="shared" si="8"/>
        <v>323628.84869999997</v>
      </c>
      <c r="M14" s="7">
        <f t="shared" si="2"/>
        <v>1693.4032000000007</v>
      </c>
      <c r="N14" s="7">
        <f t="shared" si="2"/>
        <v>2342.3700200000021</v>
      </c>
      <c r="O14" s="7">
        <f t="shared" si="2"/>
        <v>127787.50167</v>
      </c>
      <c r="P14" s="7">
        <f t="shared" si="9"/>
        <v>100542.24430000002</v>
      </c>
      <c r="Q14" s="13">
        <f t="shared" si="3"/>
        <v>98.485924060285143</v>
      </c>
      <c r="R14" s="13">
        <f t="shared" si="4"/>
        <v>98.444238983701595</v>
      </c>
      <c r="S14" s="13">
        <f t="shared" si="5"/>
        <v>68.703795825673453</v>
      </c>
      <c r="T14" s="13">
        <f t="shared" si="6"/>
        <v>76.296771288938345</v>
      </c>
    </row>
    <row r="15" spans="1:20" x14ac:dyDescent="0.2">
      <c r="B15" s="15" t="s">
        <v>16</v>
      </c>
      <c r="C15" s="7">
        <v>1322379.227</v>
      </c>
      <c r="D15" s="7">
        <v>2078915.3029999998</v>
      </c>
      <c r="E15" s="7">
        <v>1857247.1740000001</v>
      </c>
      <c r="F15" s="7">
        <v>33605.375</v>
      </c>
      <c r="G15" s="7">
        <f t="shared" si="7"/>
        <v>5292147.0789999999</v>
      </c>
      <c r="H15" s="7">
        <v>1314146.6191499999</v>
      </c>
      <c r="I15" s="7">
        <v>2058356.3249500005</v>
      </c>
      <c r="J15" s="7">
        <v>623046.84543999936</v>
      </c>
      <c r="K15" s="7">
        <v>521662.80077000102</v>
      </c>
      <c r="L15" s="7">
        <f t="shared" si="8"/>
        <v>4517212.5903100008</v>
      </c>
      <c r="M15" s="7">
        <f t="shared" si="2"/>
        <v>8232.6078500000294</v>
      </c>
      <c r="N15" s="7">
        <f t="shared" si="2"/>
        <v>20558.978049999336</v>
      </c>
      <c r="O15" s="7">
        <f t="shared" si="2"/>
        <v>1234200.3285600008</v>
      </c>
      <c r="P15" s="7">
        <f t="shared" si="9"/>
        <v>774934.4886899991</v>
      </c>
      <c r="Q15" s="13">
        <f t="shared" si="3"/>
        <v>99.377439717600765</v>
      </c>
      <c r="R15" s="13">
        <f t="shared" si="4"/>
        <v>99.153510945728087</v>
      </c>
      <c r="S15" s="13">
        <f t="shared" si="5"/>
        <v>75.982088085385286</v>
      </c>
      <c r="T15" s="13">
        <f t="shared" si="6"/>
        <v>85.356898114849258</v>
      </c>
    </row>
    <row r="16" spans="1:20" x14ac:dyDescent="0.2">
      <c r="B16" s="15" t="s">
        <v>17</v>
      </c>
      <c r="C16" s="7">
        <v>6019448.1869999999</v>
      </c>
      <c r="D16" s="7">
        <v>17413553.379620001</v>
      </c>
      <c r="E16" s="7">
        <v>13057311.942040004</v>
      </c>
      <c r="F16" s="7">
        <v>71936.206000000238</v>
      </c>
      <c r="G16" s="7">
        <f t="shared" si="7"/>
        <v>36562249.714660004</v>
      </c>
      <c r="H16" s="7">
        <v>6006515.7754799994</v>
      </c>
      <c r="I16" s="7">
        <v>15465881.3046</v>
      </c>
      <c r="J16" s="7">
        <v>2228426.2744200043</v>
      </c>
      <c r="K16" s="7">
        <v>2795696.4502599984</v>
      </c>
      <c r="L16" s="7">
        <f t="shared" si="8"/>
        <v>26496519.804760002</v>
      </c>
      <c r="M16" s="7">
        <f t="shared" si="2"/>
        <v>12932.411520000547</v>
      </c>
      <c r="N16" s="7">
        <f t="shared" si="2"/>
        <v>1947672.0750200003</v>
      </c>
      <c r="O16" s="7">
        <f t="shared" si="2"/>
        <v>10828885.667619999</v>
      </c>
      <c r="P16" s="7">
        <f t="shared" si="9"/>
        <v>10065729.909900002</v>
      </c>
      <c r="Q16" s="13">
        <f t="shared" si="3"/>
        <v>99.785156195082294</v>
      </c>
      <c r="R16" s="13">
        <f t="shared" si="4"/>
        <v>91.633148314499934</v>
      </c>
      <c r="S16" s="13">
        <f t="shared" si="5"/>
        <v>64.950999527245074</v>
      </c>
      <c r="T16" s="13">
        <f t="shared" si="6"/>
        <v>72.469610080191416</v>
      </c>
    </row>
    <row r="17" spans="2:20" ht="14.25" x14ac:dyDescent="0.2">
      <c r="B17" s="15" t="s">
        <v>18</v>
      </c>
      <c r="C17" s="7">
        <v>796733.62</v>
      </c>
      <c r="D17" s="7">
        <v>857986.13399999996</v>
      </c>
      <c r="E17" s="7">
        <v>574265.99199999985</v>
      </c>
      <c r="F17" s="7">
        <v>137575.41300000018</v>
      </c>
      <c r="G17" s="7">
        <f t="shared" si="7"/>
        <v>2366561.159</v>
      </c>
      <c r="H17" s="7">
        <v>617327.80894000002</v>
      </c>
      <c r="I17" s="7">
        <v>680749.06775999989</v>
      </c>
      <c r="J17" s="7">
        <v>216496.25402999995</v>
      </c>
      <c r="K17" s="7">
        <v>335374.85333999991</v>
      </c>
      <c r="L17" s="7">
        <f t="shared" si="8"/>
        <v>1849947.9840699998</v>
      </c>
      <c r="M17" s="7">
        <f t="shared" si="2"/>
        <v>179405.81105999998</v>
      </c>
      <c r="N17" s="7">
        <f t="shared" si="2"/>
        <v>177237.06624000007</v>
      </c>
      <c r="O17" s="7">
        <f t="shared" si="2"/>
        <v>357769.7379699999</v>
      </c>
      <c r="P17" s="7">
        <f t="shared" si="9"/>
        <v>516613.17493000021</v>
      </c>
      <c r="Q17" s="13">
        <f t="shared" si="3"/>
        <v>77.482334552419161</v>
      </c>
      <c r="R17" s="13">
        <f t="shared" si="4"/>
        <v>78.446931787822237</v>
      </c>
      <c r="S17" s="13">
        <f t="shared" si="5"/>
        <v>67.948982331895095</v>
      </c>
      <c r="T17" s="13">
        <f t="shared" si="6"/>
        <v>78.170301115383083</v>
      </c>
    </row>
    <row r="18" spans="2:20" x14ac:dyDescent="0.2">
      <c r="B18" s="15" t="s">
        <v>19</v>
      </c>
      <c r="C18" s="7">
        <v>98799211.620949998</v>
      </c>
      <c r="D18" s="7">
        <v>129994669.832</v>
      </c>
      <c r="E18" s="7">
        <v>90531449.954540014</v>
      </c>
      <c r="F18" s="7">
        <v>6489636.2978799939</v>
      </c>
      <c r="G18" s="7">
        <f t="shared" si="7"/>
        <v>325814967.70537001</v>
      </c>
      <c r="H18" s="7">
        <v>97074371.586360008</v>
      </c>
      <c r="I18" s="7">
        <v>122785165.17097002</v>
      </c>
      <c r="J18" s="7">
        <v>28505419.573100001</v>
      </c>
      <c r="K18" s="7">
        <v>35165859.522119939</v>
      </c>
      <c r="L18" s="7">
        <f t="shared" si="8"/>
        <v>283530815.85254997</v>
      </c>
      <c r="M18" s="7">
        <f t="shared" si="2"/>
        <v>1724840.034589991</v>
      </c>
      <c r="N18" s="7">
        <f t="shared" si="2"/>
        <v>7209504.6610299796</v>
      </c>
      <c r="O18" s="7">
        <f t="shared" si="2"/>
        <v>62026030.381440014</v>
      </c>
      <c r="P18" s="7">
        <f t="shared" si="9"/>
        <v>42284151.852820039</v>
      </c>
      <c r="Q18" s="13">
        <f t="shared" si="3"/>
        <v>98.254196560588497</v>
      </c>
      <c r="R18" s="13">
        <f t="shared" si="4"/>
        <v>96.09502464013346</v>
      </c>
      <c r="S18" s="13">
        <f t="shared" si="5"/>
        <v>77.778031337417559</v>
      </c>
      <c r="T18" s="13">
        <f t="shared" si="6"/>
        <v>87.022035190520469</v>
      </c>
    </row>
    <row r="19" spans="2:20" x14ac:dyDescent="0.2">
      <c r="B19" s="15" t="s">
        <v>20</v>
      </c>
      <c r="C19" s="7">
        <v>12380685.713469999</v>
      </c>
      <c r="D19" s="7">
        <v>17426398.317999996</v>
      </c>
      <c r="E19" s="7">
        <v>12561193.079360005</v>
      </c>
      <c r="F19" s="7">
        <v>981674.31667000055</v>
      </c>
      <c r="G19" s="7">
        <f t="shared" si="7"/>
        <v>43349951.427499995</v>
      </c>
      <c r="H19" s="7">
        <v>12209217.918749999</v>
      </c>
      <c r="I19" s="7">
        <v>16507415.659799997</v>
      </c>
      <c r="J19" s="7">
        <v>5557093.3259400055</v>
      </c>
      <c r="K19" s="7">
        <v>3349643.1757099926</v>
      </c>
      <c r="L19" s="7">
        <f t="shared" si="8"/>
        <v>37623370.080199994</v>
      </c>
      <c r="M19" s="7">
        <f t="shared" si="2"/>
        <v>171467.79471999966</v>
      </c>
      <c r="N19" s="7">
        <f t="shared" si="2"/>
        <v>918982.65819999948</v>
      </c>
      <c r="O19" s="7">
        <f t="shared" si="2"/>
        <v>7004099.753419999</v>
      </c>
      <c r="P19" s="7">
        <f t="shared" si="9"/>
        <v>5726581.3473000005</v>
      </c>
      <c r="Q19" s="13">
        <f t="shared" si="3"/>
        <v>98.615037981834519</v>
      </c>
      <c r="R19" s="13">
        <f t="shared" si="4"/>
        <v>96.341639954553386</v>
      </c>
      <c r="S19" s="13">
        <f t="shared" si="5"/>
        <v>80.894785536910803</v>
      </c>
      <c r="T19" s="13">
        <f t="shared" si="6"/>
        <v>86.7898782842298</v>
      </c>
    </row>
    <row r="20" spans="2:20" x14ac:dyDescent="0.2">
      <c r="B20" s="15" t="s">
        <v>21</v>
      </c>
      <c r="C20" s="7">
        <v>218490.399</v>
      </c>
      <c r="D20" s="7">
        <v>565346.66300000006</v>
      </c>
      <c r="E20" s="7">
        <v>740610.56999999972</v>
      </c>
      <c r="F20" s="7">
        <v>1059.064000000013</v>
      </c>
      <c r="G20" s="7">
        <f t="shared" si="7"/>
        <v>1525506.6959999998</v>
      </c>
      <c r="H20" s="7">
        <v>218426.04604000002</v>
      </c>
      <c r="I20" s="7">
        <v>524150.51954999997</v>
      </c>
      <c r="J20" s="7">
        <v>137255.72992999991</v>
      </c>
      <c r="K20" s="7">
        <v>174167.97952000005</v>
      </c>
      <c r="L20" s="7">
        <f t="shared" si="8"/>
        <v>1054000.27504</v>
      </c>
      <c r="M20" s="7">
        <f t="shared" si="2"/>
        <v>64.352959999989253</v>
      </c>
      <c r="N20" s="7">
        <f t="shared" si="2"/>
        <v>41196.143450000091</v>
      </c>
      <c r="O20" s="7">
        <f t="shared" si="2"/>
        <v>603354.8400699998</v>
      </c>
      <c r="P20" s="7">
        <f t="shared" si="9"/>
        <v>471506.42095999978</v>
      </c>
      <c r="Q20" s="13">
        <f t="shared" si="3"/>
        <v>99.970546550194186</v>
      </c>
      <c r="R20" s="13">
        <f t="shared" si="4"/>
        <v>94.736087586274394</v>
      </c>
      <c r="S20" s="13">
        <f t="shared" si="5"/>
        <v>57.714825819612024</v>
      </c>
      <c r="T20" s="13">
        <f t="shared" si="6"/>
        <v>69.09181570973584</v>
      </c>
    </row>
    <row r="21" spans="2:20" x14ac:dyDescent="0.2">
      <c r="B21" s="15" t="s">
        <v>22</v>
      </c>
      <c r="C21" s="7">
        <v>4644553.5070000002</v>
      </c>
      <c r="D21" s="7">
        <v>6492379.7829999989</v>
      </c>
      <c r="E21" s="7">
        <v>5482863.0810000002</v>
      </c>
      <c r="F21" s="7">
        <v>84990.001000002027</v>
      </c>
      <c r="G21" s="7">
        <f t="shared" si="7"/>
        <v>16704786.372000001</v>
      </c>
      <c r="H21" s="7">
        <v>4361541.8677599998</v>
      </c>
      <c r="I21" s="7">
        <v>6349625.8509900002</v>
      </c>
      <c r="J21" s="7">
        <v>1581190.3959200028</v>
      </c>
      <c r="K21" s="7">
        <v>1603560.8603699971</v>
      </c>
      <c r="L21" s="7">
        <f t="shared" si="8"/>
        <v>13895918.97504</v>
      </c>
      <c r="M21" s="7">
        <f t="shared" si="2"/>
        <v>283011.6392400004</v>
      </c>
      <c r="N21" s="7">
        <f t="shared" si="2"/>
        <v>142753.93200999871</v>
      </c>
      <c r="O21" s="7">
        <f t="shared" si="2"/>
        <v>3901672.6850799974</v>
      </c>
      <c r="P21" s="7">
        <f t="shared" si="9"/>
        <v>2808867.3969600014</v>
      </c>
      <c r="Q21" s="13">
        <f t="shared" si="3"/>
        <v>93.906591046621344</v>
      </c>
      <c r="R21" s="13">
        <f t="shared" si="4"/>
        <v>96.176994508602291</v>
      </c>
      <c r="S21" s="13">
        <f t="shared" si="5"/>
        <v>73.962146348068529</v>
      </c>
      <c r="T21" s="13">
        <f t="shared" si="6"/>
        <v>83.185254007988206</v>
      </c>
    </row>
    <row r="22" spans="2:20" x14ac:dyDescent="0.2">
      <c r="B22" s="15" t="s">
        <v>23</v>
      </c>
      <c r="C22" s="7">
        <v>7936763.2680199882</v>
      </c>
      <c r="D22" s="7">
        <v>4327705.705030025</v>
      </c>
      <c r="E22" s="7">
        <v>4372124.1289499924</v>
      </c>
      <c r="F22" s="7">
        <v>84388.864439941943</v>
      </c>
      <c r="G22" s="7">
        <f t="shared" si="7"/>
        <v>16720981.966439947</v>
      </c>
      <c r="H22" s="7">
        <v>7504182.1502599958</v>
      </c>
      <c r="I22" s="7">
        <v>4058680.935540041</v>
      </c>
      <c r="J22" s="7">
        <v>967575.69758996367</v>
      </c>
      <c r="K22" s="7">
        <v>1195338.2332699858</v>
      </c>
      <c r="L22" s="7">
        <f t="shared" si="8"/>
        <v>13725777.016659986</v>
      </c>
      <c r="M22" s="7">
        <f t="shared" si="2"/>
        <v>432581.11775999237</v>
      </c>
      <c r="N22" s="7">
        <f t="shared" si="2"/>
        <v>269024.76948998403</v>
      </c>
      <c r="O22" s="7">
        <f t="shared" si="2"/>
        <v>3404548.4313600287</v>
      </c>
      <c r="P22" s="7">
        <f t="shared" si="9"/>
        <v>2995204.9497799613</v>
      </c>
      <c r="Q22" s="13">
        <f t="shared" si="3"/>
        <v>94.54965326352854</v>
      </c>
      <c r="R22" s="13">
        <f t="shared" si="4"/>
        <v>94.279361880308983</v>
      </c>
      <c r="S22" s="13">
        <f t="shared" si="5"/>
        <v>75.318538516660766</v>
      </c>
      <c r="T22" s="13">
        <f t="shared" si="6"/>
        <v>82.087146820733821</v>
      </c>
    </row>
    <row r="23" spans="2:20" x14ac:dyDescent="0.2">
      <c r="B23" s="15" t="s">
        <v>24</v>
      </c>
      <c r="C23" s="7">
        <v>3249278.0630000001</v>
      </c>
      <c r="D23" s="7">
        <v>3939568.63</v>
      </c>
      <c r="E23" s="7">
        <v>4138739.0710000005</v>
      </c>
      <c r="F23" s="7">
        <v>98311.820000000298</v>
      </c>
      <c r="G23" s="7">
        <f t="shared" si="7"/>
        <v>11425897.584000001</v>
      </c>
      <c r="H23" s="7">
        <v>3245351.3839999996</v>
      </c>
      <c r="I23" s="7">
        <v>3936390.9501200002</v>
      </c>
      <c r="J23" s="7">
        <v>541619.27435999922</v>
      </c>
      <c r="K23" s="7">
        <v>1397293.065150002</v>
      </c>
      <c r="L23" s="7">
        <f t="shared" si="8"/>
        <v>9120654.673630001</v>
      </c>
      <c r="M23" s="7">
        <f t="shared" si="2"/>
        <v>3926.6790000004694</v>
      </c>
      <c r="N23" s="7">
        <f t="shared" si="2"/>
        <v>3177.6798799997196</v>
      </c>
      <c r="O23" s="7">
        <f t="shared" si="2"/>
        <v>3597119.7966400012</v>
      </c>
      <c r="P23" s="7">
        <f t="shared" si="9"/>
        <v>2305242.9103699997</v>
      </c>
      <c r="Q23" s="13">
        <f t="shared" si="3"/>
        <v>99.879152263245359</v>
      </c>
      <c r="R23" s="13">
        <f t="shared" si="4"/>
        <v>99.901175262411456</v>
      </c>
      <c r="S23" s="13">
        <f t="shared" si="5"/>
        <v>68.181885967489009</v>
      </c>
      <c r="T23" s="13">
        <f t="shared" si="6"/>
        <v>79.824404223628832</v>
      </c>
    </row>
    <row r="24" spans="2:20" x14ac:dyDescent="0.2">
      <c r="B24" s="15" t="s">
        <v>25</v>
      </c>
      <c r="C24" s="7">
        <v>16921517.375879999</v>
      </c>
      <c r="D24" s="7">
        <v>27923268.904719997</v>
      </c>
      <c r="E24" s="7">
        <v>20706264.018099993</v>
      </c>
      <c r="F24" s="7">
        <v>1774489.4557500184</v>
      </c>
      <c r="G24" s="7">
        <f t="shared" si="7"/>
        <v>67325539.754450008</v>
      </c>
      <c r="H24" s="7">
        <v>14607319.822409999</v>
      </c>
      <c r="I24" s="7">
        <v>22838764.898289997</v>
      </c>
      <c r="J24" s="7">
        <v>7188432.157310009</v>
      </c>
      <c r="K24" s="7">
        <v>5781490.373969987</v>
      </c>
      <c r="L24" s="7">
        <f t="shared" si="8"/>
        <v>50416007.251979992</v>
      </c>
      <c r="M24" s="7">
        <f t="shared" si="2"/>
        <v>2314197.5534700006</v>
      </c>
      <c r="N24" s="7">
        <f t="shared" si="2"/>
        <v>5084504.0064300001</v>
      </c>
      <c r="O24" s="7">
        <f t="shared" si="2"/>
        <v>13517831.860789984</v>
      </c>
      <c r="P24" s="7">
        <f t="shared" si="9"/>
        <v>16909532.502470016</v>
      </c>
      <c r="Q24" s="13">
        <f t="shared" si="3"/>
        <v>86.323935956425117</v>
      </c>
      <c r="R24" s="13">
        <f t="shared" si="4"/>
        <v>83.50153457392949</v>
      </c>
      <c r="S24" s="13">
        <f t="shared" si="5"/>
        <v>68.091230689091191</v>
      </c>
      <c r="T24" s="13">
        <f t="shared" si="6"/>
        <v>74.883925826450806</v>
      </c>
    </row>
    <row r="25" spans="2:20" x14ac:dyDescent="0.2">
      <c r="B25" s="15" t="s">
        <v>26</v>
      </c>
      <c r="C25" s="7">
        <v>2557391.9300000002</v>
      </c>
      <c r="D25" s="7">
        <v>1216282.8559999997</v>
      </c>
      <c r="E25" s="7">
        <v>1428325.5860000006</v>
      </c>
      <c r="F25" s="7">
        <v>2936.9652300002053</v>
      </c>
      <c r="G25" s="7">
        <f>SUM(C25:F25)</f>
        <v>5204937.3372300006</v>
      </c>
      <c r="H25" s="7">
        <v>2536180.2308200002</v>
      </c>
      <c r="I25" s="7">
        <v>1056838.5765799996</v>
      </c>
      <c r="J25" s="7">
        <v>116784.45093000028</v>
      </c>
      <c r="K25" s="7">
        <v>199995.27967000008</v>
      </c>
      <c r="L25" s="7">
        <f>SUM(H25:K25)</f>
        <v>3909798.5380000002</v>
      </c>
      <c r="M25" s="7">
        <f>+C25-H25</f>
        <v>21211.699179999996</v>
      </c>
      <c r="N25" s="7">
        <f>+D25-I25</f>
        <v>159444.27942000004</v>
      </c>
      <c r="O25" s="7">
        <f>+E25-J25</f>
        <v>1311541.1350700003</v>
      </c>
      <c r="P25" s="7">
        <f t="shared" si="9"/>
        <v>1295138.7992300005</v>
      </c>
      <c r="Q25" s="13">
        <f t="shared" si="3"/>
        <v>99.170572999344685</v>
      </c>
      <c r="R25" s="13">
        <f t="shared" si="4"/>
        <v>95.212730591671075</v>
      </c>
      <c r="S25" s="13">
        <f t="shared" si="5"/>
        <v>71.314936429035683</v>
      </c>
      <c r="T25" s="13">
        <f t="shared" si="6"/>
        <v>75.117110633280817</v>
      </c>
    </row>
    <row r="26" spans="2:20" x14ac:dyDescent="0.2">
      <c r="B26" s="15" t="s">
        <v>27</v>
      </c>
      <c r="C26" s="7">
        <v>50161581.180629998</v>
      </c>
      <c r="D26" s="7">
        <v>63127274.464370012</v>
      </c>
      <c r="E26" s="7">
        <v>52196911.618820012</v>
      </c>
      <c r="F26" s="7">
        <v>2449851.3799999952</v>
      </c>
      <c r="G26" s="7">
        <f t="shared" si="7"/>
        <v>167935618.64382002</v>
      </c>
      <c r="H26" s="7">
        <v>49966928.528140001</v>
      </c>
      <c r="I26" s="7">
        <v>62770721.138889991</v>
      </c>
      <c r="J26" s="7">
        <v>15137944.978320003</v>
      </c>
      <c r="K26" s="7">
        <v>17618883.339750007</v>
      </c>
      <c r="L26" s="7">
        <f t="shared" si="8"/>
        <v>145494477.9851</v>
      </c>
      <c r="M26" s="7">
        <f t="shared" si="2"/>
        <v>194652.65248999745</v>
      </c>
      <c r="N26" s="7">
        <f t="shared" si="2"/>
        <v>356553.32548002154</v>
      </c>
      <c r="O26" s="7">
        <f t="shared" si="2"/>
        <v>37058966.640500009</v>
      </c>
      <c r="P26" s="7">
        <f t="shared" si="9"/>
        <v>22441140.658720016</v>
      </c>
      <c r="Q26" s="13">
        <f t="shared" si="3"/>
        <v>99.611948730664892</v>
      </c>
      <c r="R26" s="13">
        <f t="shared" si="4"/>
        <v>99.513450837832394</v>
      </c>
      <c r="S26" s="13">
        <f t="shared" si="5"/>
        <v>77.272865672785443</v>
      </c>
      <c r="T26" s="13">
        <f t="shared" si="6"/>
        <v>86.637057200881159</v>
      </c>
    </row>
    <row r="27" spans="2:20" x14ac:dyDescent="0.2">
      <c r="B27" s="15" t="s">
        <v>28</v>
      </c>
      <c r="C27" s="7">
        <v>3816110.449</v>
      </c>
      <c r="D27" s="7">
        <v>5509196.1849999996</v>
      </c>
      <c r="E27" s="7">
        <v>4050601.0640000012</v>
      </c>
      <c r="F27" s="7">
        <v>998002.77500000037</v>
      </c>
      <c r="G27" s="7">
        <f t="shared" si="7"/>
        <v>14373910.473000001</v>
      </c>
      <c r="H27" s="7">
        <v>3778558.60922</v>
      </c>
      <c r="I27" s="7">
        <v>5064234.9218300004</v>
      </c>
      <c r="J27" s="7">
        <v>1480192.6081700008</v>
      </c>
      <c r="K27" s="7">
        <v>1904117.4772399999</v>
      </c>
      <c r="L27" s="7">
        <f t="shared" si="8"/>
        <v>12227103.616460001</v>
      </c>
      <c r="M27" s="7">
        <f t="shared" si="2"/>
        <v>37551.839780000038</v>
      </c>
      <c r="N27" s="7">
        <f t="shared" si="2"/>
        <v>444961.26316999923</v>
      </c>
      <c r="O27" s="7">
        <f t="shared" si="2"/>
        <v>2570408.4558300003</v>
      </c>
      <c r="P27" s="7">
        <f t="shared" si="9"/>
        <v>2146806.8565400001</v>
      </c>
      <c r="Q27" s="13">
        <f t="shared" si="3"/>
        <v>99.01596559423902</v>
      </c>
      <c r="R27" s="13">
        <f t="shared" si="4"/>
        <v>94.82576689552748</v>
      </c>
      <c r="S27" s="13">
        <f t="shared" si="5"/>
        <v>77.175967211283307</v>
      </c>
      <c r="T27" s="13">
        <f t="shared" si="6"/>
        <v>85.06455942819062</v>
      </c>
    </row>
    <row r="28" spans="2:20" x14ac:dyDescent="0.2">
      <c r="B28" s="2" t="s">
        <v>29</v>
      </c>
      <c r="C28" s="7">
        <v>3030956.9929999998</v>
      </c>
      <c r="D28" s="7">
        <v>3484270.3702500006</v>
      </c>
      <c r="E28" s="7">
        <v>3736623.7819999997</v>
      </c>
      <c r="F28" s="7">
        <v>73032.427999999374</v>
      </c>
      <c r="G28" s="7">
        <f t="shared" si="7"/>
        <v>10324883.573249999</v>
      </c>
      <c r="H28" s="7">
        <v>2828383.7410199996</v>
      </c>
      <c r="I28" s="7">
        <v>3050435.6452600006</v>
      </c>
      <c r="J28" s="7">
        <v>795864.39183000103</v>
      </c>
      <c r="K28" s="7">
        <v>895146.34682999924</v>
      </c>
      <c r="L28" s="7">
        <f t="shared" si="8"/>
        <v>7569830.1249400005</v>
      </c>
      <c r="M28" s="7">
        <f t="shared" si="2"/>
        <v>202573.25198000018</v>
      </c>
      <c r="N28" s="7">
        <f t="shared" si="2"/>
        <v>433834.72499000002</v>
      </c>
      <c r="O28" s="7">
        <f t="shared" si="2"/>
        <v>2940759.3901699986</v>
      </c>
      <c r="P28" s="7">
        <f t="shared" si="9"/>
        <v>2755053.448309999</v>
      </c>
      <c r="Q28" s="13">
        <f t="shared" si="3"/>
        <v>93.316525029954462</v>
      </c>
      <c r="R28" s="13">
        <f t="shared" si="4"/>
        <v>90.231991280001324</v>
      </c>
      <c r="S28" s="13">
        <f t="shared" si="5"/>
        <v>65.107107814402752</v>
      </c>
      <c r="T28" s="13">
        <f t="shared" si="6"/>
        <v>73.31637273423722</v>
      </c>
    </row>
    <row r="29" spans="2:20" x14ac:dyDescent="0.2">
      <c r="B29" s="2" t="s">
        <v>30</v>
      </c>
      <c r="C29" s="7">
        <v>45635958.369940005</v>
      </c>
      <c r="D29" s="7">
        <v>52638761.861840002</v>
      </c>
      <c r="E29" s="7">
        <v>52840121.035039946</v>
      </c>
      <c r="F29" s="7">
        <v>4217023.1720000207</v>
      </c>
      <c r="G29" s="7">
        <f t="shared" si="7"/>
        <v>155331864.43881997</v>
      </c>
      <c r="H29" s="7">
        <v>45235914.754559994</v>
      </c>
      <c r="I29" s="7">
        <v>52491724.005700007</v>
      </c>
      <c r="J29" s="7">
        <v>25227103.338870004</v>
      </c>
      <c r="K29" s="7">
        <v>17436624.583579987</v>
      </c>
      <c r="L29" s="7">
        <f t="shared" si="8"/>
        <v>140391366.68270999</v>
      </c>
      <c r="M29" s="7">
        <f t="shared" si="2"/>
        <v>400043.6153800115</v>
      </c>
      <c r="N29" s="7">
        <f t="shared" si="2"/>
        <v>147037.85613999516</v>
      </c>
      <c r="O29" s="7">
        <f t="shared" si="2"/>
        <v>27613017.696169943</v>
      </c>
      <c r="P29" s="7">
        <f t="shared" si="9"/>
        <v>14940497.756109983</v>
      </c>
      <c r="Q29" s="13">
        <f t="shared" si="3"/>
        <v>99.123402620063047</v>
      </c>
      <c r="R29" s="13">
        <f t="shared" si="4"/>
        <v>99.443314139964258</v>
      </c>
      <c r="S29" s="13">
        <f t="shared" si="5"/>
        <v>81.365100256454411</v>
      </c>
      <c r="T29" s="13">
        <f t="shared" si="6"/>
        <v>90.3815628492668</v>
      </c>
    </row>
    <row r="30" spans="2:20" x14ac:dyDescent="0.2">
      <c r="B30" s="2" t="s">
        <v>31</v>
      </c>
      <c r="C30" s="7">
        <v>82063859.660889998</v>
      </c>
      <c r="D30" s="7">
        <v>147930651.49243999</v>
      </c>
      <c r="E30" s="7">
        <v>109506660.98558998</v>
      </c>
      <c r="F30" s="7">
        <v>44574729.935239971</v>
      </c>
      <c r="G30" s="7">
        <f t="shared" si="7"/>
        <v>384075902.07415992</v>
      </c>
      <c r="H30" s="7">
        <v>81949476.757170007</v>
      </c>
      <c r="I30" s="7">
        <v>147220161.57611001</v>
      </c>
      <c r="J30" s="7">
        <v>60374151.615319997</v>
      </c>
      <c r="K30" s="7">
        <v>53919848.450320005</v>
      </c>
      <c r="L30" s="7">
        <f t="shared" si="8"/>
        <v>343463638.39892006</v>
      </c>
      <c r="M30" s="7">
        <f t="shared" si="2"/>
        <v>114382.90371999145</v>
      </c>
      <c r="N30" s="7">
        <f t="shared" si="2"/>
        <v>710489.9163299799</v>
      </c>
      <c r="O30" s="7">
        <f t="shared" si="2"/>
        <v>49132509.370269984</v>
      </c>
      <c r="P30" s="7">
        <f t="shared" si="9"/>
        <v>40612263.675239861</v>
      </c>
      <c r="Q30" s="13">
        <f t="shared" si="3"/>
        <v>99.860617202026987</v>
      </c>
      <c r="R30" s="13">
        <f t="shared" si="4"/>
        <v>99.641351084461306</v>
      </c>
      <c r="S30" s="13">
        <f t="shared" si="5"/>
        <v>85.285063413602018</v>
      </c>
      <c r="T30" s="13">
        <f t="shared" si="6"/>
        <v>89.425979746212178</v>
      </c>
    </row>
    <row r="31" spans="2:20" x14ac:dyDescent="0.2">
      <c r="B31" s="2" t="s">
        <v>32</v>
      </c>
      <c r="C31" s="7">
        <v>4249736.0820000004</v>
      </c>
      <c r="D31" s="7">
        <v>5791962.1180000007</v>
      </c>
      <c r="E31" s="7">
        <v>5055135.4210000001</v>
      </c>
      <c r="F31" s="7">
        <v>279886.1409999989</v>
      </c>
      <c r="G31" s="7">
        <f t="shared" si="7"/>
        <v>15376719.762</v>
      </c>
      <c r="H31" s="7">
        <v>4187696.1585900001</v>
      </c>
      <c r="I31" s="7">
        <v>5470630.6534399986</v>
      </c>
      <c r="J31" s="7">
        <v>1502791.4229500014</v>
      </c>
      <c r="K31" s="7">
        <v>1190797.4675199986</v>
      </c>
      <c r="L31" s="7">
        <f t="shared" si="8"/>
        <v>12351915.702499999</v>
      </c>
      <c r="M31" s="7">
        <f t="shared" si="2"/>
        <v>62039.92341000028</v>
      </c>
      <c r="N31" s="7">
        <f t="shared" si="2"/>
        <v>321331.46456000209</v>
      </c>
      <c r="O31" s="7">
        <f t="shared" si="2"/>
        <v>3552343.9980499987</v>
      </c>
      <c r="P31" s="7">
        <f t="shared" si="9"/>
        <v>3024804.0595000014</v>
      </c>
      <c r="Q31" s="13">
        <f t="shared" si="3"/>
        <v>98.540146441733782</v>
      </c>
      <c r="R31" s="13">
        <f t="shared" si="4"/>
        <v>96.182205635596546</v>
      </c>
      <c r="S31" s="13">
        <f t="shared" si="5"/>
        <v>73.930193013816208</v>
      </c>
      <c r="T31" s="13">
        <f t="shared" si="6"/>
        <v>80.328677986477302</v>
      </c>
    </row>
    <row r="32" spans="2:20" x14ac:dyDescent="0.2">
      <c r="B32" s="2" t="s">
        <v>33</v>
      </c>
      <c r="C32" s="7">
        <v>24270045.557999998</v>
      </c>
      <c r="D32" s="7">
        <v>38780131.210000001</v>
      </c>
      <c r="E32" s="7">
        <v>27829439.618000008</v>
      </c>
      <c r="F32" s="7">
        <v>121046.21999999881</v>
      </c>
      <c r="G32" s="7">
        <f t="shared" si="7"/>
        <v>91000662.606000006</v>
      </c>
      <c r="H32" s="7">
        <v>22039477.562660001</v>
      </c>
      <c r="I32" s="7">
        <v>38213614.16923999</v>
      </c>
      <c r="J32" s="7">
        <v>4679253.5828200057</v>
      </c>
      <c r="K32" s="7">
        <v>4262643.851379998</v>
      </c>
      <c r="L32" s="7">
        <f t="shared" si="8"/>
        <v>69194989.166099995</v>
      </c>
      <c r="M32" s="7">
        <f t="shared" si="2"/>
        <v>2230567.9953399971</v>
      </c>
      <c r="N32" s="7">
        <f t="shared" si="2"/>
        <v>566517.04076001048</v>
      </c>
      <c r="O32" s="7">
        <f t="shared" si="2"/>
        <v>23150186.035180002</v>
      </c>
      <c r="P32" s="7">
        <f t="shared" si="9"/>
        <v>21805673.439900011</v>
      </c>
      <c r="Q32" s="13">
        <f t="shared" si="3"/>
        <v>90.809378622675268</v>
      </c>
      <c r="R32" s="13">
        <f t="shared" si="4"/>
        <v>95.56371579037409</v>
      </c>
      <c r="S32" s="13">
        <f t="shared" si="5"/>
        <v>71.448744940700266</v>
      </c>
      <c r="T32" s="13">
        <f t="shared" si="6"/>
        <v>76.037895971910999</v>
      </c>
    </row>
    <row r="33" spans="1:22" x14ac:dyDescent="0.2">
      <c r="B33" s="2" t="s">
        <v>34</v>
      </c>
      <c r="C33" s="7">
        <v>712087.10199999996</v>
      </c>
      <c r="D33" s="7">
        <v>1315949.797</v>
      </c>
      <c r="E33" s="7">
        <v>817027.75800000015</v>
      </c>
      <c r="F33" s="7">
        <v>1077.8659999999218</v>
      </c>
      <c r="G33" s="7">
        <f t="shared" si="7"/>
        <v>2846142.523</v>
      </c>
      <c r="H33" s="7">
        <v>664453.82889999996</v>
      </c>
      <c r="I33" s="7">
        <v>1212511.4781400003</v>
      </c>
      <c r="J33" s="7">
        <v>125687.52328000008</v>
      </c>
      <c r="K33" s="7">
        <v>192738.3762799995</v>
      </c>
      <c r="L33" s="7">
        <f t="shared" si="8"/>
        <v>2195391.2066000002</v>
      </c>
      <c r="M33" s="7">
        <f t="shared" si="2"/>
        <v>47633.273099999991</v>
      </c>
      <c r="N33" s="7">
        <f t="shared" si="2"/>
        <v>103438.31885999977</v>
      </c>
      <c r="O33" s="7">
        <f t="shared" si="2"/>
        <v>691340.23472000007</v>
      </c>
      <c r="P33" s="7">
        <f t="shared" si="9"/>
        <v>650751.31639999989</v>
      </c>
      <c r="Q33" s="13">
        <f t="shared" si="3"/>
        <v>93.310751877654425</v>
      </c>
      <c r="R33" s="13">
        <f t="shared" si="4"/>
        <v>92.550845991288853</v>
      </c>
      <c r="S33" s="13">
        <f t="shared" si="5"/>
        <v>70.390415395048095</v>
      </c>
      <c r="T33" s="13">
        <f t="shared" si="6"/>
        <v>77.135673595359151</v>
      </c>
    </row>
    <row r="34" spans="1:22" x14ac:dyDescent="0.2">
      <c r="B34" s="2" t="s">
        <v>35</v>
      </c>
      <c r="C34" s="7">
        <v>1063346.0120000001</v>
      </c>
      <c r="D34" s="7">
        <v>1573871.8019999997</v>
      </c>
      <c r="E34" s="7">
        <v>1977372.3510000003</v>
      </c>
      <c r="F34" s="7">
        <v>8469.3700000001118</v>
      </c>
      <c r="G34" s="7">
        <f t="shared" si="7"/>
        <v>4623059.5350000001</v>
      </c>
      <c r="H34" s="7">
        <v>1059323.4614599999</v>
      </c>
      <c r="I34" s="7">
        <v>1499264.9397499999</v>
      </c>
      <c r="J34" s="7">
        <v>369973.12401000038</v>
      </c>
      <c r="K34" s="7">
        <v>370509.31503999978</v>
      </c>
      <c r="L34" s="7">
        <f t="shared" si="8"/>
        <v>3299070.84026</v>
      </c>
      <c r="M34" s="7">
        <f t="shared" si="2"/>
        <v>4022.5505400002003</v>
      </c>
      <c r="N34" s="7">
        <f t="shared" si="2"/>
        <v>74606.862249999773</v>
      </c>
      <c r="O34" s="7">
        <f t="shared" si="2"/>
        <v>1607399.2269899999</v>
      </c>
      <c r="P34" s="7">
        <f t="shared" si="9"/>
        <v>1323988.6947400002</v>
      </c>
      <c r="Q34" s="13">
        <f t="shared" si="3"/>
        <v>99.621708221537943</v>
      </c>
      <c r="R34" s="13">
        <f t="shared" si="4"/>
        <v>97.018471042756275</v>
      </c>
      <c r="S34" s="13">
        <f t="shared" si="5"/>
        <v>63.463090339681337</v>
      </c>
      <c r="T34" s="13">
        <f t="shared" si="6"/>
        <v>71.361201716819338</v>
      </c>
    </row>
    <row r="35" spans="1:22" x14ac:dyDescent="0.2">
      <c r="B35" s="2" t="s">
        <v>36</v>
      </c>
      <c r="C35" s="7">
        <v>7725204.7380000008</v>
      </c>
      <c r="D35" s="7">
        <v>9159996.7361299954</v>
      </c>
      <c r="E35" s="7">
        <v>12936413.346390001</v>
      </c>
      <c r="F35" s="7">
        <v>112714.96800000221</v>
      </c>
      <c r="G35" s="7">
        <f t="shared" si="7"/>
        <v>29934329.788520001</v>
      </c>
      <c r="H35" s="7">
        <v>7414254.1957200002</v>
      </c>
      <c r="I35" s="7">
        <v>8963462.1074999981</v>
      </c>
      <c r="J35" s="7">
        <v>3372044.3945900034</v>
      </c>
      <c r="K35" s="7">
        <v>3755221.311529994</v>
      </c>
      <c r="L35" s="7">
        <f t="shared" si="8"/>
        <v>23504982.009339996</v>
      </c>
      <c r="M35" s="7">
        <f t="shared" si="2"/>
        <v>310950.54228000063</v>
      </c>
      <c r="N35" s="7">
        <f t="shared" si="2"/>
        <v>196534.62862999737</v>
      </c>
      <c r="O35" s="7">
        <f t="shared" si="2"/>
        <v>9564368.9517999981</v>
      </c>
      <c r="P35" s="7">
        <f t="shared" si="9"/>
        <v>6429347.7791800052</v>
      </c>
      <c r="Q35" s="13">
        <f t="shared" si="3"/>
        <v>95.974856941325498</v>
      </c>
      <c r="R35" s="13">
        <f t="shared" si="4"/>
        <v>96.994497390584755</v>
      </c>
      <c r="S35" s="13">
        <f t="shared" si="5"/>
        <v>66.226328844608247</v>
      </c>
      <c r="T35" s="13">
        <f t="shared" si="6"/>
        <v>78.521824859276791</v>
      </c>
    </row>
    <row r="36" spans="1:22" x14ac:dyDescent="0.2">
      <c r="B36" s="16" t="s">
        <v>37</v>
      </c>
      <c r="C36" s="7">
        <v>1085495.4100000001</v>
      </c>
      <c r="D36" s="7">
        <v>3312973.6729999995</v>
      </c>
      <c r="E36" s="7">
        <v>1413375.517</v>
      </c>
      <c r="F36" s="7">
        <v>33371.900000000373</v>
      </c>
      <c r="G36" s="7">
        <f t="shared" si="7"/>
        <v>5845216.5</v>
      </c>
      <c r="H36" s="7">
        <v>1002999.33366</v>
      </c>
      <c r="I36" s="7">
        <v>1567190.4488000004</v>
      </c>
      <c r="J36" s="7">
        <v>288286.42061999952</v>
      </c>
      <c r="K36" s="7">
        <v>310952.83915999997</v>
      </c>
      <c r="L36" s="7">
        <f t="shared" si="8"/>
        <v>3169429.0422399999</v>
      </c>
      <c r="M36" s="7">
        <f t="shared" si="2"/>
        <v>82496.076340000145</v>
      </c>
      <c r="N36" s="7">
        <f t="shared" si="2"/>
        <v>1745783.2241999991</v>
      </c>
      <c r="O36" s="7">
        <f t="shared" si="2"/>
        <v>1125089.0963800005</v>
      </c>
      <c r="P36" s="7">
        <f t="shared" si="9"/>
        <v>2675787.4577600001</v>
      </c>
      <c r="Q36" s="13">
        <f t="shared" si="3"/>
        <v>92.400145078457768</v>
      </c>
      <c r="R36" s="13">
        <f t="shared" si="4"/>
        <v>58.433735328360846</v>
      </c>
      <c r="S36" s="13">
        <f t="shared" si="5"/>
        <v>49.183631012432784</v>
      </c>
      <c r="T36" s="13">
        <f t="shared" si="6"/>
        <v>54.222611638764782</v>
      </c>
    </row>
    <row r="37" spans="1:22" x14ac:dyDescent="0.2">
      <c r="B37" s="2" t="s">
        <v>38</v>
      </c>
      <c r="C37" s="7">
        <v>307719.17300000001</v>
      </c>
      <c r="D37" s="7">
        <v>372069.53900000005</v>
      </c>
      <c r="E37" s="7">
        <v>298812.31999999995</v>
      </c>
      <c r="F37" s="7">
        <v>356.45400000002701</v>
      </c>
      <c r="G37" s="7">
        <f t="shared" si="7"/>
        <v>978957.48600000003</v>
      </c>
      <c r="H37" s="7">
        <v>288948.79501</v>
      </c>
      <c r="I37" s="7">
        <v>353387.0368900001</v>
      </c>
      <c r="J37" s="7">
        <v>107834.51737999998</v>
      </c>
      <c r="K37" s="7">
        <v>98842.759579999954</v>
      </c>
      <c r="L37" s="7">
        <f t="shared" si="8"/>
        <v>849013.10886000004</v>
      </c>
      <c r="M37" s="7">
        <f t="shared" si="2"/>
        <v>18770.377990000008</v>
      </c>
      <c r="N37" s="7">
        <f t="shared" si="2"/>
        <v>18682.502109999943</v>
      </c>
      <c r="O37" s="7">
        <f t="shared" si="2"/>
        <v>190977.80261999997</v>
      </c>
      <c r="P37" s="7">
        <f t="shared" si="9"/>
        <v>129944.37714</v>
      </c>
      <c r="Q37" s="13">
        <f t="shared" si="3"/>
        <v>93.900159744027391</v>
      </c>
      <c r="R37" s="13">
        <f t="shared" si="4"/>
        <v>94.490511619439786</v>
      </c>
      <c r="S37" s="13">
        <f t="shared" si="5"/>
        <v>76.657424706251504</v>
      </c>
      <c r="T37" s="13">
        <f t="shared" si="6"/>
        <v>86.726249198936102</v>
      </c>
    </row>
    <row r="38" spans="1:22" x14ac:dyDescent="0.2">
      <c r="B38" s="2" t="s">
        <v>39</v>
      </c>
      <c r="C38" s="7">
        <v>11935464.548799999</v>
      </c>
      <c r="D38" s="7">
        <v>16895215.295289997</v>
      </c>
      <c r="E38" s="7">
        <v>26201663.736899998</v>
      </c>
      <c r="F38" s="7">
        <v>73660.505109995604</v>
      </c>
      <c r="G38" s="7">
        <f t="shared" si="7"/>
        <v>55106004.08609999</v>
      </c>
      <c r="H38" s="7">
        <v>9704201.2097599991</v>
      </c>
      <c r="I38" s="7">
        <v>9789578.7290400043</v>
      </c>
      <c r="J38" s="7">
        <v>1766493.989919994</v>
      </c>
      <c r="K38" s="7">
        <v>2350580.8432900012</v>
      </c>
      <c r="L38" s="7">
        <f t="shared" si="8"/>
        <v>23610854.772009999</v>
      </c>
      <c r="M38" s="7">
        <f t="shared" si="2"/>
        <v>2231263.33904</v>
      </c>
      <c r="N38" s="7">
        <f t="shared" si="2"/>
        <v>7105636.5662499927</v>
      </c>
      <c r="O38" s="7">
        <f t="shared" si="2"/>
        <v>24435169.746980004</v>
      </c>
      <c r="P38" s="7">
        <f t="shared" si="9"/>
        <v>31495149.314089991</v>
      </c>
      <c r="Q38" s="13">
        <f t="shared" si="3"/>
        <v>81.305601219649787</v>
      </c>
      <c r="R38" s="13">
        <f t="shared" si="4"/>
        <v>67.614707818955694</v>
      </c>
      <c r="S38" s="13">
        <f t="shared" si="5"/>
        <v>38.632325184246753</v>
      </c>
      <c r="T38" s="13">
        <f t="shared" si="6"/>
        <v>42.846247271203666</v>
      </c>
      <c r="V38" s="7"/>
    </row>
    <row r="39" spans="1:22" x14ac:dyDescent="0.2">
      <c r="B39" s="2" t="s">
        <v>40</v>
      </c>
      <c r="C39" s="7">
        <v>799</v>
      </c>
      <c r="D39" s="7">
        <v>1011</v>
      </c>
      <c r="E39" s="7">
        <v>778</v>
      </c>
      <c r="F39" s="7">
        <v>0</v>
      </c>
      <c r="G39" s="7">
        <f t="shared" si="7"/>
        <v>2588</v>
      </c>
      <c r="H39" s="7">
        <v>763.74213999999984</v>
      </c>
      <c r="I39" s="7">
        <v>1010.86109</v>
      </c>
      <c r="J39" s="7">
        <v>149.81654000000026</v>
      </c>
      <c r="K39" s="7">
        <v>300.11635000000001</v>
      </c>
      <c r="L39" s="7">
        <f t="shared" si="8"/>
        <v>2224.5361199999998</v>
      </c>
      <c r="M39" s="7">
        <f t="shared" si="2"/>
        <v>35.257860000000164</v>
      </c>
      <c r="N39" s="7">
        <f t="shared" si="2"/>
        <v>0.13891000000000986</v>
      </c>
      <c r="O39" s="7">
        <f t="shared" si="2"/>
        <v>628.18345999999974</v>
      </c>
      <c r="P39" s="7">
        <f t="shared" si="9"/>
        <v>363.46388000000024</v>
      </c>
      <c r="Q39" s="13">
        <f t="shared" si="3"/>
        <v>95.587251564455542</v>
      </c>
      <c r="R39" s="13">
        <f t="shared" si="4"/>
        <v>98.044377348066277</v>
      </c>
      <c r="S39" s="13">
        <f t="shared" si="5"/>
        <v>74.359341962905717</v>
      </c>
      <c r="T39" s="13">
        <f t="shared" si="6"/>
        <v>85.955800618238015</v>
      </c>
    </row>
    <row r="40" spans="1:22" x14ac:dyDescent="0.2">
      <c r="B40" s="2" t="s">
        <v>41</v>
      </c>
      <c r="C40" s="7">
        <v>6916710.2829999998</v>
      </c>
      <c r="D40" s="7">
        <v>8406298.943</v>
      </c>
      <c r="E40" s="7">
        <v>6873894.0309999995</v>
      </c>
      <c r="F40" s="7">
        <v>156119.18600000069</v>
      </c>
      <c r="G40" s="7">
        <f t="shared" si="7"/>
        <v>22353022.443</v>
      </c>
      <c r="H40" s="7">
        <v>6910872.1303900005</v>
      </c>
      <c r="I40" s="7">
        <v>8389911.500690002</v>
      </c>
      <c r="J40" s="7">
        <v>1665422.3442800008</v>
      </c>
      <c r="K40" s="7">
        <v>1507551.7056899928</v>
      </c>
      <c r="L40" s="7">
        <f t="shared" si="8"/>
        <v>18473757.681049995</v>
      </c>
      <c r="M40" s="7">
        <f t="shared" si="2"/>
        <v>5838.1526099992916</v>
      </c>
      <c r="N40" s="7">
        <f t="shared" si="2"/>
        <v>16387.442309997976</v>
      </c>
      <c r="O40" s="7">
        <f t="shared" si="2"/>
        <v>5208471.6867199987</v>
      </c>
      <c r="P40" s="7">
        <f t="shared" si="9"/>
        <v>3879264.7619500048</v>
      </c>
      <c r="Q40" s="13">
        <f t="shared" si="3"/>
        <v>99.915593506578588</v>
      </c>
      <c r="R40" s="13">
        <f t="shared" si="4"/>
        <v>99.85495280599136</v>
      </c>
      <c r="S40" s="13">
        <f t="shared" si="5"/>
        <v>76.435013384173544</v>
      </c>
      <c r="T40" s="13">
        <f t="shared" si="6"/>
        <v>82.64545758032456</v>
      </c>
    </row>
    <row r="41" spans="1:22" x14ac:dyDescent="0.2">
      <c r="B41" s="2" t="s">
        <v>42</v>
      </c>
      <c r="C41" s="7">
        <v>375462.54099999997</v>
      </c>
      <c r="D41" s="7">
        <v>437223.57200000004</v>
      </c>
      <c r="E41" s="7">
        <v>314784.78200000001</v>
      </c>
      <c r="F41" s="7">
        <v>4511.564000000013</v>
      </c>
      <c r="G41" s="7">
        <f t="shared" si="7"/>
        <v>1131982.459</v>
      </c>
      <c r="H41" s="7">
        <v>370122.58144000004</v>
      </c>
      <c r="I41" s="7">
        <v>437198.95804</v>
      </c>
      <c r="J41" s="7">
        <v>88502.886969999876</v>
      </c>
      <c r="K41" s="7">
        <v>95528.463830000139</v>
      </c>
      <c r="L41" s="7">
        <f t="shared" si="8"/>
        <v>991352.89028000005</v>
      </c>
      <c r="M41" s="7">
        <f t="shared" si="2"/>
        <v>5339.9595599999302</v>
      </c>
      <c r="N41" s="7">
        <f t="shared" si="2"/>
        <v>24.613960000046063</v>
      </c>
      <c r="O41" s="7">
        <f t="shared" si="2"/>
        <v>226281.89503000013</v>
      </c>
      <c r="P41" s="7">
        <f t="shared" si="9"/>
        <v>140629.56871999998</v>
      </c>
      <c r="Q41" s="13">
        <f t="shared" si="3"/>
        <v>98.577765029294923</v>
      </c>
      <c r="R41" s="13">
        <f t="shared" si="4"/>
        <v>99.33989600238192</v>
      </c>
      <c r="S41" s="13">
        <f t="shared" si="5"/>
        <v>79.45432830441267</v>
      </c>
      <c r="T41" s="13">
        <f t="shared" si="6"/>
        <v>87.576700716349166</v>
      </c>
    </row>
    <row r="42" spans="1:22" x14ac:dyDescent="0.2">
      <c r="B42" s="2" t="s">
        <v>43</v>
      </c>
      <c r="C42" s="7">
        <v>2614802.3119999999</v>
      </c>
      <c r="D42" s="7">
        <v>3092452.2580000004</v>
      </c>
      <c r="E42" s="7">
        <v>2591511.665</v>
      </c>
      <c r="F42" s="7">
        <v>41056.160999999382</v>
      </c>
      <c r="G42" s="7">
        <f t="shared" si="7"/>
        <v>8339822.3959999997</v>
      </c>
      <c r="H42" s="7">
        <v>2378301.0679299999</v>
      </c>
      <c r="I42" s="7">
        <v>3051726.0938499998</v>
      </c>
      <c r="J42" s="7">
        <v>504304.65125000011</v>
      </c>
      <c r="K42" s="7">
        <v>1150426.0634699995</v>
      </c>
      <c r="L42" s="7">
        <f t="shared" si="8"/>
        <v>7084757.8764999993</v>
      </c>
      <c r="M42" s="7">
        <f t="shared" si="2"/>
        <v>236501.24407000002</v>
      </c>
      <c r="N42" s="7">
        <f t="shared" si="2"/>
        <v>40726.16415000055</v>
      </c>
      <c r="O42" s="7">
        <f t="shared" si="2"/>
        <v>2087207.0137499999</v>
      </c>
      <c r="P42" s="7">
        <f t="shared" si="9"/>
        <v>1255064.5195000004</v>
      </c>
      <c r="Q42" s="13">
        <f t="shared" si="3"/>
        <v>90.955291610970548</v>
      </c>
      <c r="R42" s="13">
        <f t="shared" si="4"/>
        <v>95.142543497582224</v>
      </c>
      <c r="S42" s="13">
        <f t="shared" si="5"/>
        <v>71.508603146356734</v>
      </c>
      <c r="T42" s="13">
        <f t="shared" si="6"/>
        <v>84.950944277878591</v>
      </c>
    </row>
    <row r="43" spans="1:22" x14ac:dyDescent="0.2">
      <c r="B43" s="2" t="s">
        <v>44</v>
      </c>
      <c r="C43" s="7">
        <v>6861233.8879999993</v>
      </c>
      <c r="D43" s="7">
        <v>1054495.0830000006</v>
      </c>
      <c r="E43" s="7">
        <v>4672838.5710000014</v>
      </c>
      <c r="F43" s="7">
        <v>4788.9529999997467</v>
      </c>
      <c r="G43" s="7">
        <f t="shared" si="7"/>
        <v>12593356.495000001</v>
      </c>
      <c r="H43" s="7">
        <v>6861233.5868200008</v>
      </c>
      <c r="I43" s="7">
        <v>1054494.9593799999</v>
      </c>
      <c r="J43" s="7">
        <v>432657.23931000009</v>
      </c>
      <c r="K43" s="7">
        <v>346883.17350999825</v>
      </c>
      <c r="L43" s="7">
        <f t="shared" si="8"/>
        <v>8695268.95902</v>
      </c>
      <c r="M43" s="7">
        <f t="shared" si="2"/>
        <v>0.30117999855428934</v>
      </c>
      <c r="N43" s="7">
        <f t="shared" si="2"/>
        <v>0.12362000066787004</v>
      </c>
      <c r="O43" s="7">
        <f t="shared" si="2"/>
        <v>4240181.3316900013</v>
      </c>
      <c r="P43" s="7">
        <f t="shared" si="9"/>
        <v>3898087.5359800011</v>
      </c>
      <c r="Q43" s="13">
        <f t="shared" si="3"/>
        <v>99.999995610410551</v>
      </c>
      <c r="R43" s="13">
        <f t="shared" si="4"/>
        <v>99.99999463346964</v>
      </c>
      <c r="S43" s="13">
        <f t="shared" si="5"/>
        <v>66.31720215709035</v>
      </c>
      <c r="T43" s="13">
        <f t="shared" si="6"/>
        <v>69.046476707558639</v>
      </c>
    </row>
    <row r="44" spans="1:22" x14ac:dyDescent="0.2">
      <c r="B44" s="2" t="s">
        <v>45</v>
      </c>
      <c r="C44" s="7">
        <v>556997.82900000003</v>
      </c>
      <c r="D44" s="7">
        <v>682442.90099999995</v>
      </c>
      <c r="E44" s="7">
        <v>607654</v>
      </c>
      <c r="F44" s="7">
        <v>17307.513000000035</v>
      </c>
      <c r="G44" s="7">
        <f t="shared" si="7"/>
        <v>1864402.243</v>
      </c>
      <c r="H44" s="7">
        <v>556997.82899000007</v>
      </c>
      <c r="I44" s="7">
        <v>682442.90099999984</v>
      </c>
      <c r="J44" s="7">
        <v>99431.995810000226</v>
      </c>
      <c r="K44" s="7">
        <v>237242.83096999978</v>
      </c>
      <c r="L44" s="7">
        <f t="shared" si="8"/>
        <v>1576115.5567699999</v>
      </c>
      <c r="M44" s="7">
        <f t="shared" si="2"/>
        <v>9.9999597296118736E-6</v>
      </c>
      <c r="N44" s="7">
        <f t="shared" si="2"/>
        <v>0</v>
      </c>
      <c r="O44" s="7">
        <f t="shared" si="2"/>
        <v>508222.00418999977</v>
      </c>
      <c r="P44" s="7">
        <f t="shared" si="9"/>
        <v>288286.68623000011</v>
      </c>
      <c r="Q44" s="13">
        <f t="shared" si="3"/>
        <v>99.999999998204672</v>
      </c>
      <c r="R44" s="13">
        <f t="shared" si="4"/>
        <v>99.999999999193179</v>
      </c>
      <c r="S44" s="13">
        <f t="shared" si="5"/>
        <v>72.485330830866488</v>
      </c>
      <c r="T44" s="13">
        <f t="shared" si="6"/>
        <v>84.537312840488795</v>
      </c>
    </row>
    <row r="45" spans="1:22" x14ac:dyDescent="0.2">
      <c r="B45" s="2" t="s">
        <v>46</v>
      </c>
      <c r="C45" s="7">
        <v>136164.26199999999</v>
      </c>
      <c r="D45" s="7">
        <v>213015.00699999998</v>
      </c>
      <c r="E45" s="7">
        <v>183598.87100000004</v>
      </c>
      <c r="F45" s="7">
        <v>2156.0690000000177</v>
      </c>
      <c r="G45" s="7">
        <f t="shared" si="7"/>
        <v>534934.20900000003</v>
      </c>
      <c r="H45" s="7">
        <v>136005.74726</v>
      </c>
      <c r="I45" s="7">
        <v>207674.19549999994</v>
      </c>
      <c r="J45" s="7">
        <v>59302.724070000055</v>
      </c>
      <c r="K45" s="7">
        <v>68649.814000000013</v>
      </c>
      <c r="L45" s="7">
        <f t="shared" si="8"/>
        <v>471632.48083000001</v>
      </c>
      <c r="M45" s="7">
        <f t="shared" si="2"/>
        <v>158.51473999998416</v>
      </c>
      <c r="N45" s="7">
        <f t="shared" si="2"/>
        <v>5340.8115000000398</v>
      </c>
      <c r="O45" s="7">
        <f t="shared" si="2"/>
        <v>124296.14692999999</v>
      </c>
      <c r="P45" s="7">
        <f t="shared" si="9"/>
        <v>63301.728170000017</v>
      </c>
      <c r="Q45" s="13">
        <f t="shared" si="3"/>
        <v>99.883585650396299</v>
      </c>
      <c r="R45" s="13">
        <f t="shared" si="4"/>
        <v>98.425070807969405</v>
      </c>
      <c r="S45" s="13">
        <f t="shared" si="5"/>
        <v>75.637988230898515</v>
      </c>
      <c r="T45" s="13">
        <f t="shared" si="6"/>
        <v>88.166446059163889</v>
      </c>
    </row>
    <row r="46" spans="1:22" x14ac:dyDescent="0.2">
      <c r="B46" s="2" t="s">
        <v>47</v>
      </c>
      <c r="C46" s="7">
        <v>5749900.9060000004</v>
      </c>
      <c r="D46" s="7">
        <v>8030168.1839999994</v>
      </c>
      <c r="E46" s="7">
        <v>6729663.5450000018</v>
      </c>
      <c r="F46" s="7">
        <v>442489.24499999732</v>
      </c>
      <c r="G46" s="7">
        <f t="shared" si="7"/>
        <v>20952221.879999999</v>
      </c>
      <c r="H46" s="7">
        <v>5718623.401229999</v>
      </c>
      <c r="I46" s="7">
        <v>8022683.8596900003</v>
      </c>
      <c r="J46" s="7">
        <v>993653.39925000072</v>
      </c>
      <c r="K46" s="7">
        <v>2095168.8397799991</v>
      </c>
      <c r="L46" s="7">
        <f t="shared" si="8"/>
        <v>16830129.499949999</v>
      </c>
      <c r="M46" s="7">
        <f t="shared" si="2"/>
        <v>31277.504770001397</v>
      </c>
      <c r="N46" s="7">
        <f t="shared" si="2"/>
        <v>7484.3243099991232</v>
      </c>
      <c r="O46" s="7">
        <f t="shared" si="2"/>
        <v>5736010.1457500011</v>
      </c>
      <c r="P46" s="7">
        <f t="shared" si="9"/>
        <v>4122092.3800499998</v>
      </c>
      <c r="Q46" s="13">
        <f t="shared" si="3"/>
        <v>99.456034020736539</v>
      </c>
      <c r="R46" s="13">
        <f t="shared" si="4"/>
        <v>99.718710923531361</v>
      </c>
      <c r="S46" s="13">
        <f t="shared" si="5"/>
        <v>71.843748148255656</v>
      </c>
      <c r="T46" s="13">
        <f t="shared" si="6"/>
        <v>80.326227911967877</v>
      </c>
    </row>
    <row r="47" spans="1:22" x14ac:dyDescent="0.2">
      <c r="C47" s="7"/>
      <c r="D47" s="7"/>
      <c r="E47" s="7"/>
      <c r="F47" s="7"/>
      <c r="G47" s="7"/>
      <c r="H47" s="7"/>
      <c r="I47" s="7"/>
      <c r="J47" s="7"/>
      <c r="K47" s="7"/>
      <c r="L47" s="7"/>
      <c r="M47" s="7"/>
      <c r="N47" s="7"/>
      <c r="O47" s="7"/>
      <c r="P47" s="7"/>
      <c r="Q47" s="13"/>
      <c r="R47" s="13"/>
      <c r="S47" s="13"/>
      <c r="T47" s="13"/>
    </row>
    <row r="48" spans="1:22" ht="15" x14ac:dyDescent="0.35">
      <c r="A48" s="2" t="s">
        <v>48</v>
      </c>
      <c r="C48" s="14">
        <f t="shared" ref="C48:P48" si="10">SUM(C50:C52)</f>
        <v>196849969.05220002</v>
      </c>
      <c r="D48" s="14">
        <f t="shared" si="10"/>
        <v>177774496.29517999</v>
      </c>
      <c r="E48" s="14">
        <f t="shared" si="10"/>
        <v>166860816.11699998</v>
      </c>
      <c r="F48" s="14">
        <f>SUM(F50:F52)</f>
        <v>18585222.63500002</v>
      </c>
      <c r="G48" s="14">
        <f t="shared" si="10"/>
        <v>560070504.09938002</v>
      </c>
      <c r="H48" s="14">
        <f t="shared" si="10"/>
        <v>196682578.25920999</v>
      </c>
      <c r="I48" s="14">
        <f t="shared" si="10"/>
        <v>177772223.31647003</v>
      </c>
      <c r="J48" s="14">
        <f t="shared" si="10"/>
        <v>79792796.760399908</v>
      </c>
      <c r="K48" s="14">
        <f>SUM(K50:K52)</f>
        <v>53295146.559293099</v>
      </c>
      <c r="L48" s="14">
        <f t="shared" si="10"/>
        <v>507542744.89537305</v>
      </c>
      <c r="M48" s="14">
        <f t="shared" si="10"/>
        <v>167390.79298999906</v>
      </c>
      <c r="N48" s="14">
        <f t="shared" si="10"/>
        <v>2272.9787099659443</v>
      </c>
      <c r="O48" s="14">
        <f t="shared" si="10"/>
        <v>87068019.356600046</v>
      </c>
      <c r="P48" s="14">
        <f t="shared" si="10"/>
        <v>52527759.204006985</v>
      </c>
      <c r="Q48" s="13">
        <f>+H48/C48*100</f>
        <v>99.914965293722929</v>
      </c>
      <c r="R48" s="13">
        <f>(H48+I48)/(C48+D48)*100</f>
        <v>99.954710973950228</v>
      </c>
      <c r="S48" s="13">
        <f>(H48+I48+J48)/(D48+E48+C48)*100</f>
        <v>83.889186628974187</v>
      </c>
      <c r="T48" s="13">
        <f>(I48+J48+K48+H48)/(E48+F48+D48+C48)*100</f>
        <v>90.621223788873849</v>
      </c>
    </row>
    <row r="49" spans="1:20" x14ac:dyDescent="0.2">
      <c r="C49" s="7"/>
      <c r="D49" s="7"/>
      <c r="E49" s="7"/>
      <c r="F49" s="7"/>
      <c r="G49" s="7"/>
      <c r="H49" s="7"/>
      <c r="I49" s="7"/>
      <c r="J49" s="7"/>
      <c r="K49" s="7"/>
      <c r="L49" s="7"/>
      <c r="M49" s="7"/>
      <c r="N49" s="7"/>
      <c r="O49" s="7"/>
      <c r="P49" s="7"/>
      <c r="Q49" s="13"/>
      <c r="R49" s="13"/>
      <c r="S49" s="13"/>
      <c r="T49" s="13"/>
    </row>
    <row r="50" spans="1:20" x14ac:dyDescent="0.2">
      <c r="B50" s="2" t="s">
        <v>49</v>
      </c>
      <c r="C50" s="7">
        <v>47495334.322999999</v>
      </c>
      <c r="D50" s="7">
        <v>22994797.437000006</v>
      </c>
      <c r="E50" s="7">
        <v>48718534.862999991</v>
      </c>
      <c r="F50" s="7">
        <v>5010196.4189999998</v>
      </c>
      <c r="G50" s="7">
        <f>SUM(C50:F50)</f>
        <v>124218863.042</v>
      </c>
      <c r="H50" s="7">
        <v>47330455.776000008</v>
      </c>
      <c r="I50" s="7">
        <v>22994797.436999999</v>
      </c>
      <c r="J50" s="7">
        <v>33307131.629470006</v>
      </c>
      <c r="K50" s="7">
        <v>7349566.087112993</v>
      </c>
      <c r="L50" s="7">
        <f>SUM(H50:K50)</f>
        <v>110981950.929583</v>
      </c>
      <c r="M50" s="7">
        <f>+C50-H50</f>
        <v>164878.54699999094</v>
      </c>
      <c r="N50" s="7">
        <f>+D50-I50</f>
        <v>0</v>
      </c>
      <c r="O50" s="7">
        <f>+E50-J50</f>
        <v>15411403.233529985</v>
      </c>
      <c r="P50" s="7">
        <f t="shared" ref="P50:P53" si="11">G50-L50</f>
        <v>13236912.112416998</v>
      </c>
      <c r="Q50" s="13">
        <f>+H50/C50*100</f>
        <v>99.652853171053167</v>
      </c>
      <c r="R50" s="13">
        <f>(H50+I50)/(C50+D50)*100</f>
        <v>99.766096979983843</v>
      </c>
      <c r="S50" s="13">
        <f>(H50+I50+J50)/(D50+E50+C50)*100</f>
        <v>86.933599526123118</v>
      </c>
      <c r="T50" s="13">
        <f>(I50+J50+K50+H50)/(E50+F50+D50+C50)*100</f>
        <v>89.343879191728377</v>
      </c>
    </row>
    <row r="51" spans="1:20" ht="14.25" x14ac:dyDescent="0.2">
      <c r="B51" s="2" t="s">
        <v>70</v>
      </c>
      <c r="C51" s="7"/>
      <c r="D51" s="7"/>
      <c r="E51" s="7"/>
      <c r="F51" s="7"/>
      <c r="G51" s="7"/>
      <c r="H51" s="7"/>
      <c r="I51" s="7"/>
      <c r="J51" s="7"/>
      <c r="K51" s="7"/>
      <c r="L51" s="7"/>
      <c r="M51" s="7"/>
      <c r="N51" s="7"/>
      <c r="O51" s="7"/>
      <c r="P51" s="7">
        <f t="shared" si="11"/>
        <v>0</v>
      </c>
      <c r="Q51" s="13"/>
      <c r="R51" s="13"/>
      <c r="S51" s="13"/>
      <c r="T51" s="13"/>
    </row>
    <row r="52" spans="1:20" ht="14.25" x14ac:dyDescent="0.2">
      <c r="B52" s="2" t="s">
        <v>71</v>
      </c>
      <c r="C52" s="7">
        <v>149354634.72920001</v>
      </c>
      <c r="D52" s="7">
        <v>154779698.85817999</v>
      </c>
      <c r="E52" s="7">
        <v>118142281.25399998</v>
      </c>
      <c r="F52" s="7">
        <v>13575026.216000021</v>
      </c>
      <c r="G52" s="7">
        <f>SUM(C52:F52)</f>
        <v>435851641.05738002</v>
      </c>
      <c r="H52" s="7">
        <v>149352122.48321</v>
      </c>
      <c r="I52" s="7">
        <v>154777425.87947002</v>
      </c>
      <c r="J52" s="7">
        <v>46485665.13092991</v>
      </c>
      <c r="K52" s="7">
        <v>45945580.472180106</v>
      </c>
      <c r="L52" s="7">
        <f>SUM(H52:K52)</f>
        <v>396560793.96579003</v>
      </c>
      <c r="M52" s="7">
        <f t="shared" ref="M52:O53" si="12">+C52-H52</f>
        <v>2512.2459900081158</v>
      </c>
      <c r="N52" s="7">
        <f t="shared" si="12"/>
        <v>2272.9787099659443</v>
      </c>
      <c r="O52" s="7">
        <f t="shared" si="12"/>
        <v>71656616.123070061</v>
      </c>
      <c r="P52" s="7">
        <f t="shared" si="11"/>
        <v>39290847.091589987</v>
      </c>
      <c r="Q52" s="13">
        <f t="shared" ref="Q52:Q53" si="13">+H52/C52*100</f>
        <v>99.998317932353046</v>
      </c>
      <c r="R52" s="13">
        <f>(H52+I52)/(C52+D52)*100</f>
        <v>99.998426608188723</v>
      </c>
      <c r="S52" s="13">
        <f>(H52+I52+J52)/(D52+E52+C52)*100</f>
        <v>83.029749024892524</v>
      </c>
      <c r="T52" s="13">
        <f>(I52+J52+K52+H52)/(E52+F52+D52+C52)*100</f>
        <v>90.985270355694894</v>
      </c>
    </row>
    <row r="53" spans="1:20" ht="24.75" customHeight="1" x14ac:dyDescent="0.2">
      <c r="B53" s="17" t="s">
        <v>50</v>
      </c>
      <c r="C53" s="7">
        <v>589763.77055999998</v>
      </c>
      <c r="D53" s="7">
        <v>804891.06317999994</v>
      </c>
      <c r="E53" s="7">
        <v>574379.03900000011</v>
      </c>
      <c r="F53" s="7">
        <v>3571.2870000000112</v>
      </c>
      <c r="G53" s="7">
        <f>SUM(C53:F53)</f>
        <v>1972605.15974</v>
      </c>
      <c r="H53" s="7">
        <v>589763.29630000005</v>
      </c>
      <c r="I53" s="7">
        <v>804729.70461999997</v>
      </c>
      <c r="J53" s="7">
        <v>126338.89026000001</v>
      </c>
      <c r="K53" s="7">
        <v>136915.77191999997</v>
      </c>
      <c r="L53" s="7">
        <f>SUM(H53:K53)</f>
        <v>1657747.6631</v>
      </c>
      <c r="M53" s="7">
        <f t="shared" si="12"/>
        <v>0.47425999992992729</v>
      </c>
      <c r="N53" s="7">
        <f t="shared" si="12"/>
        <v>161.3585599999642</v>
      </c>
      <c r="O53" s="7">
        <f t="shared" si="12"/>
        <v>448040.14874000009</v>
      </c>
      <c r="P53" s="7">
        <f t="shared" si="11"/>
        <v>314857.49664000003</v>
      </c>
      <c r="Q53" s="13">
        <f t="shared" si="13"/>
        <v>99.999919584751794</v>
      </c>
      <c r="R53" s="13">
        <f>(H53+I53)/(C53+D53)*100</f>
        <v>99.988396209866067</v>
      </c>
      <c r="S53" s="13">
        <f>(H53+I53+J53)/(D53+E53+C53)*100</f>
        <v>77.237467177936026</v>
      </c>
      <c r="T53" s="13">
        <f>(I53+J53+K53+H53)/(E53+F53+D53+C53)*100</f>
        <v>84.038493710444314</v>
      </c>
    </row>
    <row r="54" spans="1:20" x14ac:dyDescent="0.2">
      <c r="C54" s="7"/>
      <c r="D54" s="7"/>
      <c r="E54" s="7"/>
      <c r="F54" s="7"/>
      <c r="G54" s="7"/>
      <c r="H54" s="7"/>
      <c r="I54" s="7"/>
      <c r="J54" s="7"/>
      <c r="K54" s="7"/>
      <c r="L54" s="7"/>
      <c r="M54" s="7"/>
      <c r="N54" s="7"/>
      <c r="O54" s="7"/>
      <c r="P54" s="7"/>
      <c r="Q54" s="8"/>
      <c r="R54" s="8"/>
      <c r="S54" s="8"/>
      <c r="T54" s="8"/>
    </row>
    <row r="55" spans="1:20" x14ac:dyDescent="0.2">
      <c r="C55" s="7"/>
      <c r="D55" s="7"/>
      <c r="E55" s="7"/>
      <c r="F55" s="7"/>
      <c r="G55" s="7"/>
      <c r="H55" s="7"/>
      <c r="I55" s="7"/>
      <c r="J55" s="7"/>
      <c r="K55" s="7"/>
      <c r="L55" s="7"/>
      <c r="M55" s="7"/>
      <c r="N55" s="7"/>
      <c r="O55" s="7"/>
      <c r="P55" s="7"/>
      <c r="Q55" s="8"/>
      <c r="R55" s="8"/>
      <c r="S55" s="8"/>
      <c r="T55" s="8"/>
    </row>
    <row r="56" spans="1:20" x14ac:dyDescent="0.2">
      <c r="A56" s="18"/>
      <c r="B56" s="18"/>
      <c r="C56" s="19"/>
      <c r="D56" s="19"/>
      <c r="E56" s="19"/>
      <c r="F56" s="19"/>
      <c r="G56" s="19"/>
      <c r="H56" s="19"/>
      <c r="I56" s="19"/>
      <c r="J56" s="19"/>
      <c r="K56" s="19"/>
      <c r="L56" s="19"/>
      <c r="M56" s="19"/>
      <c r="N56" s="19"/>
      <c r="O56" s="19"/>
      <c r="P56" s="19"/>
      <c r="Q56" s="20"/>
      <c r="R56" s="20"/>
      <c r="S56" s="20"/>
      <c r="T56" s="20"/>
    </row>
    <row r="57" spans="1:20" x14ac:dyDescent="0.2">
      <c r="A57" s="21"/>
      <c r="B57" s="21"/>
      <c r="C57" s="22"/>
      <c r="D57" s="22"/>
      <c r="E57" s="22"/>
      <c r="F57" s="22"/>
      <c r="G57" s="22"/>
      <c r="H57" s="22"/>
      <c r="I57" s="22"/>
      <c r="J57" s="22"/>
      <c r="K57" s="22"/>
      <c r="L57" s="22"/>
      <c r="M57" s="22"/>
      <c r="N57" s="22"/>
      <c r="O57" s="22"/>
      <c r="P57" s="22"/>
      <c r="Q57" s="23"/>
      <c r="R57" s="23"/>
      <c r="S57" s="23"/>
      <c r="T57" s="23"/>
    </row>
    <row r="58" spans="1:20" ht="12.75" customHeight="1" x14ac:dyDescent="0.2">
      <c r="A58" s="21" t="s">
        <v>51</v>
      </c>
      <c r="B58" s="24" t="s">
        <v>52</v>
      </c>
      <c r="C58" s="24"/>
      <c r="D58" s="24"/>
      <c r="E58" s="24"/>
      <c r="F58" s="24"/>
      <c r="G58" s="22"/>
      <c r="H58" s="22"/>
      <c r="I58" s="22"/>
      <c r="J58" s="22"/>
      <c r="K58" s="22"/>
      <c r="L58" s="25"/>
      <c r="M58" s="25"/>
      <c r="N58" s="25"/>
      <c r="Q58" s="8"/>
      <c r="R58" s="8"/>
      <c r="S58" s="8"/>
      <c r="T58" s="8"/>
    </row>
    <row r="59" spans="1:20" ht="12.75" customHeight="1" x14ac:dyDescent="0.2">
      <c r="A59" s="21" t="s">
        <v>53</v>
      </c>
      <c r="B59" s="24" t="s">
        <v>54</v>
      </c>
      <c r="C59" s="24"/>
      <c r="D59" s="24"/>
      <c r="E59" s="24"/>
      <c r="F59" s="24"/>
      <c r="G59" s="22"/>
      <c r="H59" s="22"/>
      <c r="I59" s="22"/>
      <c r="J59" s="22"/>
      <c r="K59" s="22"/>
      <c r="L59" s="25"/>
      <c r="M59" s="25"/>
      <c r="N59" s="25"/>
      <c r="Q59" s="8"/>
      <c r="R59" s="8"/>
      <c r="S59" s="8"/>
      <c r="T59" s="8"/>
    </row>
    <row r="60" spans="1:20" x14ac:dyDescent="0.2">
      <c r="A60" s="21" t="s">
        <v>55</v>
      </c>
      <c r="B60" s="21" t="s">
        <v>56</v>
      </c>
      <c r="C60" s="22"/>
      <c r="D60" s="22"/>
      <c r="E60" s="22"/>
      <c r="F60" s="22"/>
      <c r="G60" s="22"/>
      <c r="H60" s="22"/>
      <c r="I60" s="22"/>
      <c r="J60" s="22"/>
      <c r="K60" s="22"/>
      <c r="L60" s="25"/>
      <c r="M60" s="25"/>
      <c r="N60" s="25"/>
      <c r="Q60" s="8"/>
      <c r="R60" s="8"/>
      <c r="S60" s="8"/>
      <c r="T60" s="8"/>
    </row>
    <row r="61" spans="1:20" x14ac:dyDescent="0.2">
      <c r="A61" s="21" t="s">
        <v>57</v>
      </c>
      <c r="B61" s="21" t="s">
        <v>58</v>
      </c>
      <c r="C61" s="22"/>
      <c r="D61" s="22"/>
      <c r="E61" s="22"/>
      <c r="F61" s="22"/>
      <c r="G61" s="22"/>
      <c r="H61" s="22"/>
      <c r="I61" s="22"/>
      <c r="J61" s="22"/>
      <c r="K61" s="22"/>
      <c r="L61" s="25"/>
      <c r="M61" s="25"/>
      <c r="N61" s="25"/>
    </row>
    <row r="62" spans="1:20" x14ac:dyDescent="0.2">
      <c r="A62" s="21" t="s">
        <v>59</v>
      </c>
      <c r="B62" s="21" t="s">
        <v>61</v>
      </c>
      <c r="C62" s="22"/>
      <c r="D62" s="22"/>
      <c r="E62" s="22"/>
      <c r="F62" s="22"/>
      <c r="G62" s="22"/>
      <c r="H62" s="22"/>
      <c r="I62" s="22"/>
      <c r="J62" s="22"/>
      <c r="K62" s="22"/>
      <c r="L62" s="25"/>
      <c r="M62" s="25"/>
      <c r="N62" s="25"/>
    </row>
    <row r="63" spans="1:20" x14ac:dyDescent="0.2">
      <c r="A63" s="21" t="s">
        <v>60</v>
      </c>
      <c r="B63" s="21" t="s">
        <v>63</v>
      </c>
      <c r="C63" s="22"/>
      <c r="D63" s="22"/>
      <c r="E63" s="22"/>
      <c r="F63" s="22"/>
      <c r="G63" s="22"/>
      <c r="H63" s="22"/>
      <c r="I63" s="22"/>
      <c r="J63" s="22"/>
      <c r="K63" s="22"/>
      <c r="L63" s="25"/>
      <c r="M63" s="25"/>
      <c r="N63" s="25"/>
    </row>
    <row r="64" spans="1:20" x14ac:dyDescent="0.2">
      <c r="A64" s="21" t="s">
        <v>62</v>
      </c>
      <c r="B64" s="21" t="s">
        <v>65</v>
      </c>
      <c r="C64" s="22"/>
      <c r="D64" s="22"/>
      <c r="E64" s="22"/>
      <c r="F64" s="22"/>
      <c r="G64" s="22"/>
      <c r="H64" s="22"/>
      <c r="I64" s="22"/>
      <c r="J64" s="22"/>
      <c r="K64" s="22"/>
      <c r="L64" s="25"/>
      <c r="M64" s="25"/>
      <c r="N64" s="25"/>
    </row>
    <row r="65" spans="1:16" x14ac:dyDescent="0.2">
      <c r="A65" s="21" t="s">
        <v>64</v>
      </c>
      <c r="B65" s="21" t="s">
        <v>66</v>
      </c>
      <c r="C65" s="7"/>
      <c r="D65" s="7"/>
      <c r="E65" s="7"/>
      <c r="F65" s="7"/>
      <c r="G65" s="7"/>
      <c r="H65" s="7"/>
      <c r="I65" s="7"/>
      <c r="J65" s="7"/>
      <c r="K65" s="7"/>
      <c r="L65" s="7"/>
      <c r="M65" s="7"/>
      <c r="N65" s="7"/>
      <c r="O65" s="7"/>
      <c r="P65" s="7"/>
    </row>
    <row r="66" spans="1:16" x14ac:dyDescent="0.2">
      <c r="C66" s="7"/>
      <c r="D66" s="7"/>
      <c r="E66" s="7"/>
      <c r="F66" s="7"/>
      <c r="G66" s="7"/>
      <c r="H66" s="7"/>
      <c r="I66" s="7"/>
      <c r="J66" s="7"/>
      <c r="K66" s="7"/>
      <c r="L66" s="7"/>
      <c r="M66" s="7"/>
      <c r="N66" s="7"/>
      <c r="O66" s="7"/>
      <c r="P66" s="7"/>
    </row>
    <row r="67" spans="1:16" x14ac:dyDescent="0.2">
      <c r="C67" s="7"/>
      <c r="D67" s="7"/>
      <c r="E67" s="7"/>
      <c r="F67" s="7"/>
      <c r="G67" s="7"/>
      <c r="H67" s="7"/>
      <c r="I67" s="7"/>
      <c r="J67" s="7"/>
      <c r="K67" s="7"/>
      <c r="L67" s="7"/>
      <c r="M67" s="7"/>
      <c r="N67" s="7"/>
      <c r="O67" s="7"/>
      <c r="P67" s="7"/>
    </row>
    <row r="68" spans="1:16" x14ac:dyDescent="0.2">
      <c r="C68" s="7"/>
      <c r="D68" s="7"/>
      <c r="E68" s="7"/>
      <c r="F68" s="7"/>
      <c r="G68" s="7"/>
      <c r="H68" s="7"/>
      <c r="I68" s="7"/>
      <c r="J68" s="7"/>
      <c r="K68" s="7"/>
      <c r="L68" s="7"/>
      <c r="M68" s="7"/>
      <c r="N68" s="7"/>
      <c r="O68" s="7"/>
      <c r="P68" s="7"/>
    </row>
    <row r="69" spans="1:16" x14ac:dyDescent="0.2">
      <c r="C69" s="7"/>
      <c r="D69" s="7"/>
      <c r="E69" s="7"/>
      <c r="F69" s="7"/>
      <c r="G69" s="7"/>
      <c r="H69" s="7"/>
      <c r="I69" s="7"/>
      <c r="J69" s="7"/>
      <c r="K69" s="7"/>
      <c r="L69" s="7"/>
      <c r="M69" s="7"/>
      <c r="N69" s="7"/>
      <c r="O69" s="7"/>
      <c r="P69" s="7"/>
    </row>
    <row r="70" spans="1:16" x14ac:dyDescent="0.2">
      <c r="C70" s="7"/>
      <c r="D70" s="7"/>
      <c r="E70" s="7"/>
      <c r="F70" s="7"/>
      <c r="G70" s="7"/>
      <c r="H70" s="7"/>
      <c r="I70" s="7"/>
      <c r="J70" s="7"/>
      <c r="K70" s="7"/>
      <c r="L70" s="7"/>
      <c r="M70" s="7"/>
      <c r="N70" s="7"/>
      <c r="O70" s="7"/>
      <c r="P70" s="7"/>
    </row>
    <row r="71" spans="1:16" x14ac:dyDescent="0.2">
      <c r="C71" s="7"/>
      <c r="D71" s="7"/>
      <c r="E71" s="7"/>
      <c r="F71" s="7"/>
      <c r="G71" s="7"/>
      <c r="H71" s="7"/>
      <c r="I71" s="7"/>
      <c r="J71" s="7"/>
      <c r="K71" s="7"/>
      <c r="L71" s="7"/>
      <c r="M71" s="7"/>
      <c r="N71" s="7"/>
      <c r="O71" s="7"/>
      <c r="P71" s="7"/>
    </row>
    <row r="72" spans="1:16" x14ac:dyDescent="0.2">
      <c r="C72" s="7"/>
      <c r="D72" s="7"/>
      <c r="E72" s="7"/>
      <c r="F72" s="7"/>
      <c r="G72" s="7"/>
      <c r="H72" s="7"/>
      <c r="I72" s="7"/>
      <c r="J72" s="7"/>
      <c r="K72" s="7"/>
      <c r="L72" s="7"/>
      <c r="M72" s="7"/>
      <c r="N72" s="7"/>
      <c r="O72" s="7"/>
      <c r="P72" s="7"/>
    </row>
    <row r="73" spans="1:16" x14ac:dyDescent="0.2">
      <c r="C73" s="7"/>
      <c r="D73" s="7"/>
      <c r="E73" s="7"/>
      <c r="F73" s="7"/>
      <c r="G73" s="7"/>
      <c r="H73" s="7"/>
      <c r="I73" s="7"/>
      <c r="J73" s="7"/>
      <c r="K73" s="7"/>
      <c r="L73" s="7"/>
      <c r="M73" s="7"/>
      <c r="N73" s="7"/>
      <c r="O73" s="7"/>
      <c r="P73" s="7"/>
    </row>
    <row r="74" spans="1:16" x14ac:dyDescent="0.2">
      <c r="C74" s="7"/>
      <c r="D74" s="7"/>
      <c r="E74" s="7"/>
      <c r="F74" s="7"/>
      <c r="G74" s="7"/>
      <c r="H74" s="7"/>
      <c r="I74" s="7"/>
      <c r="J74" s="7"/>
      <c r="K74" s="7"/>
      <c r="L74" s="7"/>
      <c r="M74" s="7"/>
      <c r="N74" s="7"/>
      <c r="O74" s="7"/>
      <c r="P74" s="7"/>
    </row>
  </sheetData>
  <mergeCells count="5">
    <mergeCell ref="A5:B6"/>
    <mergeCell ref="C5:G5"/>
    <mergeCell ref="H5:L5"/>
    <mergeCell ref="M5:P5"/>
    <mergeCell ref="Q5:T5"/>
  </mergeCells>
  <pageMargins left="0.22" right="0.2" top="0.53" bottom="0.48" header="0.3" footer="0.17"/>
  <pageSetup paperSize="9" scale="56"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24"/>
  <sheetViews>
    <sheetView tabSelected="1" view="pageBreakPreview" zoomScale="115" zoomScaleNormal="175" zoomScaleSheetLayoutView="115" workbookViewId="0">
      <pane xSplit="1" ySplit="7" topLeftCell="B236" activePane="bottomRight" state="frozen"/>
      <selection activeCell="A238" sqref="A238"/>
      <selection pane="topRight" activeCell="A238" sqref="A238"/>
      <selection pane="bottomLeft" activeCell="A238" sqref="A238"/>
      <selection pane="bottomRight" activeCell="A254" sqref="A254"/>
    </sheetView>
  </sheetViews>
  <sheetFormatPr defaultColWidth="9.140625" defaultRowHeight="11.25" x14ac:dyDescent="0.2"/>
  <cols>
    <col min="1" max="1" width="30.28515625" style="66" customWidth="1"/>
    <col min="2" max="4" width="13.85546875" style="66" customWidth="1"/>
    <col min="5" max="5" width="13.85546875" style="123" customWidth="1"/>
    <col min="6" max="6" width="13.85546875" style="118" customWidth="1"/>
    <col min="7" max="7" width="13.85546875" style="38" customWidth="1"/>
    <col min="8" max="8" width="10.85546875" style="118" customWidth="1"/>
    <col min="9" max="16384" width="9.140625" style="118"/>
  </cols>
  <sheetData>
    <row r="1" spans="1:22" s="33" customFormat="1" ht="12.75" customHeight="1" x14ac:dyDescent="0.2">
      <c r="A1" s="28"/>
      <c r="B1" s="29"/>
      <c r="C1" s="29"/>
      <c r="D1" s="29"/>
      <c r="E1" s="29"/>
      <c r="F1" s="30"/>
      <c r="G1" s="31"/>
      <c r="H1" s="32"/>
    </row>
    <row r="2" spans="1:22" s="38" customFormat="1" ht="14.25" x14ac:dyDescent="0.3">
      <c r="A2" s="34" t="s">
        <v>72</v>
      </c>
      <c r="B2" s="35"/>
      <c r="C2" s="35"/>
      <c r="D2" s="35"/>
      <c r="E2" s="35"/>
      <c r="F2" s="35"/>
      <c r="G2" s="36"/>
      <c r="H2" s="37"/>
    </row>
    <row r="3" spans="1:22" s="38" customFormat="1" x14ac:dyDescent="0.2">
      <c r="A3" s="39" t="s">
        <v>73</v>
      </c>
      <c r="B3" s="35"/>
      <c r="C3" s="35"/>
      <c r="D3" s="35"/>
      <c r="E3" s="35"/>
      <c r="F3" s="40"/>
      <c r="G3" s="41"/>
      <c r="H3" s="37"/>
    </row>
    <row r="4" spans="1:22" s="38" customFormat="1" x14ac:dyDescent="0.2">
      <c r="A4" s="42" t="s">
        <v>74</v>
      </c>
      <c r="B4" s="43"/>
      <c r="C4" s="43"/>
      <c r="D4" s="43"/>
      <c r="E4" s="43"/>
      <c r="F4" s="43"/>
      <c r="G4" s="44"/>
      <c r="H4" s="37"/>
    </row>
    <row r="5" spans="1:22" s="33" customFormat="1" ht="6" customHeight="1" x14ac:dyDescent="0.2">
      <c r="A5" s="45" t="s">
        <v>75</v>
      </c>
      <c r="B5" s="46"/>
      <c r="C5" s="47"/>
      <c r="D5" s="48"/>
      <c r="E5" s="49"/>
      <c r="F5" s="46"/>
      <c r="G5" s="49"/>
      <c r="H5" s="49"/>
    </row>
    <row r="6" spans="1:22" s="33" customFormat="1" ht="14.25" customHeight="1" x14ac:dyDescent="0.2">
      <c r="A6" s="50"/>
      <c r="B6" s="51" t="s">
        <v>76</v>
      </c>
      <c r="C6" s="52" t="s">
        <v>77</v>
      </c>
      <c r="D6" s="53"/>
      <c r="E6" s="54"/>
      <c r="F6" s="55" t="s">
        <v>78</v>
      </c>
      <c r="G6" s="56" t="s">
        <v>79</v>
      </c>
      <c r="H6" s="57" t="s">
        <v>80</v>
      </c>
    </row>
    <row r="7" spans="1:22" s="33" customFormat="1" ht="37.15" customHeight="1" x14ac:dyDescent="0.2">
      <c r="A7" s="58"/>
      <c r="B7" s="59"/>
      <c r="C7" s="60" t="s">
        <v>81</v>
      </c>
      <c r="D7" s="60" t="s">
        <v>82</v>
      </c>
      <c r="E7" s="60" t="s">
        <v>0</v>
      </c>
      <c r="F7" s="61"/>
      <c r="G7" s="62"/>
      <c r="H7" s="63"/>
    </row>
    <row r="8" spans="1:22" s="66" customFormat="1" x14ac:dyDescent="0.2">
      <c r="A8" s="64"/>
      <c r="B8" s="65"/>
      <c r="C8" s="65"/>
      <c r="D8" s="65"/>
      <c r="E8" s="65"/>
      <c r="F8" s="65"/>
      <c r="G8" s="65"/>
      <c r="H8" s="65"/>
    </row>
    <row r="9" spans="1:22" s="66" customFormat="1" ht="13.5" x14ac:dyDescent="0.2">
      <c r="A9" s="67" t="s">
        <v>83</v>
      </c>
      <c r="B9" s="65"/>
      <c r="C9" s="65"/>
      <c r="D9" s="65"/>
      <c r="E9" s="65"/>
      <c r="F9" s="65"/>
      <c r="G9" s="65"/>
      <c r="H9" s="65"/>
    </row>
    <row r="10" spans="1:22" s="66" customFormat="1" ht="11.25" customHeight="1" x14ac:dyDescent="0.2">
      <c r="A10" s="68" t="s">
        <v>84</v>
      </c>
      <c r="B10" s="69">
        <f t="shared" ref="B10:G10" si="0">SUM(B11:B15)</f>
        <v>11379287.447999997</v>
      </c>
      <c r="C10" s="69">
        <f t="shared" si="0"/>
        <v>9956532.2712299991</v>
      </c>
      <c r="D10" s="69">
        <f t="shared" si="0"/>
        <v>693377.99574999989</v>
      </c>
      <c r="E10" s="69">
        <f t="shared" si="0"/>
        <v>10649910.266979998</v>
      </c>
      <c r="F10" s="69">
        <f t="shared" si="0"/>
        <v>729377.18101999932</v>
      </c>
      <c r="G10" s="69">
        <f t="shared" si="0"/>
        <v>1422755.1767699991</v>
      </c>
      <c r="H10" s="70">
        <f t="shared" ref="H10:H15" si="1">E10/B10*100</f>
        <v>93.590308845320607</v>
      </c>
      <c r="I10" s="71"/>
      <c r="J10" s="71"/>
      <c r="K10" s="71"/>
      <c r="L10" s="71"/>
      <c r="M10" s="71"/>
      <c r="N10" s="71"/>
      <c r="O10" s="71"/>
      <c r="P10" s="71"/>
      <c r="Q10" s="71"/>
      <c r="R10" s="71"/>
      <c r="S10" s="71"/>
      <c r="T10" s="71"/>
      <c r="U10" s="71"/>
      <c r="V10" s="71"/>
    </row>
    <row r="11" spans="1:22" s="66" customFormat="1" ht="11.25" customHeight="1" x14ac:dyDescent="0.2">
      <c r="A11" s="72" t="s">
        <v>85</v>
      </c>
      <c r="B11" s="73">
        <v>3432689.0009999978</v>
      </c>
      <c r="C11" s="74">
        <v>2931962.4248099979</v>
      </c>
      <c r="D11" s="73">
        <v>23741.953959999952</v>
      </c>
      <c r="E11" s="74">
        <f>SUM(C11:D11)</f>
        <v>2955704.378769998</v>
      </c>
      <c r="F11" s="74">
        <f>B11-E11</f>
        <v>476984.62222999986</v>
      </c>
      <c r="G11" s="74">
        <f>B11-C11</f>
        <v>500726.57618999993</v>
      </c>
      <c r="H11" s="75">
        <f t="shared" si="1"/>
        <v>86.10463627520447</v>
      </c>
    </row>
    <row r="12" spans="1:22" s="66" customFormat="1" ht="11.25" customHeight="1" x14ac:dyDescent="0.2">
      <c r="A12" s="76" t="s">
        <v>86</v>
      </c>
      <c r="B12" s="73">
        <v>195617.00000000003</v>
      </c>
      <c r="C12" s="74">
        <v>105247.84087</v>
      </c>
      <c r="D12" s="73">
        <v>3363.63724</v>
      </c>
      <c r="E12" s="74">
        <f>SUM(C12:D12)</f>
        <v>108611.47811</v>
      </c>
      <c r="F12" s="74">
        <f>B12-E12</f>
        <v>87005.521890000033</v>
      </c>
      <c r="G12" s="74">
        <f>B12-C12</f>
        <v>90369.159130000029</v>
      </c>
      <c r="H12" s="75">
        <f t="shared" si="1"/>
        <v>55.522514970580261</v>
      </c>
    </row>
    <row r="13" spans="1:22" s="66" customFormat="1" ht="11.25" customHeight="1" x14ac:dyDescent="0.2">
      <c r="A13" s="72" t="s">
        <v>87</v>
      </c>
      <c r="B13" s="73">
        <v>463998.44799999992</v>
      </c>
      <c r="C13" s="74">
        <v>364417.29569</v>
      </c>
      <c r="D13" s="73">
        <v>6813.4853600000006</v>
      </c>
      <c r="E13" s="74">
        <f>SUM(C13:D13)</f>
        <v>371230.78104999999</v>
      </c>
      <c r="F13" s="74">
        <f>B13-E13</f>
        <v>92767.666949999926</v>
      </c>
      <c r="G13" s="74">
        <f>B13-C13</f>
        <v>99581.152309999918</v>
      </c>
      <c r="H13" s="75">
        <f t="shared" si="1"/>
        <v>80.006901456273852</v>
      </c>
    </row>
    <row r="14" spans="1:22" s="66" customFormat="1" ht="11.25" customHeight="1" x14ac:dyDescent="0.2">
      <c r="A14" s="72" t="s">
        <v>88</v>
      </c>
      <c r="B14" s="73">
        <v>7149189.9989999998</v>
      </c>
      <c r="C14" s="74">
        <v>6442555.2372200005</v>
      </c>
      <c r="D14" s="73">
        <v>657229.85534999997</v>
      </c>
      <c r="E14" s="74">
        <f>SUM(C14:D14)</f>
        <v>7099785.0925700003</v>
      </c>
      <c r="F14" s="74">
        <f>B14-E14</f>
        <v>49404.906429999508</v>
      </c>
      <c r="G14" s="74">
        <f>B14-C14</f>
        <v>706634.76177999936</v>
      </c>
      <c r="H14" s="75">
        <f t="shared" si="1"/>
        <v>99.30894400013274</v>
      </c>
    </row>
    <row r="15" spans="1:22" s="66" customFormat="1" ht="11.25" customHeight="1" x14ac:dyDescent="0.2">
      <c r="A15" s="72" t="s">
        <v>89</v>
      </c>
      <c r="B15" s="73">
        <v>137793</v>
      </c>
      <c r="C15" s="74">
        <v>112349.47264000001</v>
      </c>
      <c r="D15" s="73">
        <v>2229.0638399999998</v>
      </c>
      <c r="E15" s="74">
        <f>SUM(C15:D15)</f>
        <v>114578.53648000001</v>
      </c>
      <c r="F15" s="74">
        <f>B15-E15</f>
        <v>23214.46351999999</v>
      </c>
      <c r="G15" s="74">
        <f>B15-C15</f>
        <v>25443.527359999993</v>
      </c>
      <c r="H15" s="75">
        <f t="shared" si="1"/>
        <v>83.152653966456938</v>
      </c>
    </row>
    <row r="16" spans="1:22" s="66" customFormat="1" ht="11.25" customHeight="1" x14ac:dyDescent="0.2">
      <c r="B16" s="77"/>
      <c r="C16" s="77"/>
      <c r="D16" s="77"/>
      <c r="E16" s="77"/>
      <c r="F16" s="77"/>
      <c r="G16" s="77"/>
      <c r="H16" s="70"/>
    </row>
    <row r="17" spans="1:8" s="66" customFormat="1" ht="11.25" customHeight="1" x14ac:dyDescent="0.2">
      <c r="A17" s="68" t="s">
        <v>90</v>
      </c>
      <c r="B17" s="73">
        <v>6593984.8800000008</v>
      </c>
      <c r="C17" s="74">
        <v>5306018.0898199994</v>
      </c>
      <c r="D17" s="73">
        <v>45024.67482</v>
      </c>
      <c r="E17" s="74">
        <f>SUM(C17:D17)</f>
        <v>5351042.7646399997</v>
      </c>
      <c r="F17" s="74">
        <f>B17-E17</f>
        <v>1242942.1153600011</v>
      </c>
      <c r="G17" s="74">
        <f>B17-C17</f>
        <v>1287966.7901800014</v>
      </c>
      <c r="H17" s="75">
        <f>E17/B17*100</f>
        <v>81.150364491584924</v>
      </c>
    </row>
    <row r="18" spans="1:8" s="66" customFormat="1" ht="11.25" customHeight="1" x14ac:dyDescent="0.2">
      <c r="A18" s="72"/>
      <c r="B18" s="78"/>
      <c r="C18" s="77"/>
      <c r="D18" s="78"/>
      <c r="E18" s="77"/>
      <c r="F18" s="77"/>
      <c r="G18" s="77"/>
      <c r="H18" s="70"/>
    </row>
    <row r="19" spans="1:8" s="66" customFormat="1" ht="11.25" customHeight="1" x14ac:dyDescent="0.2">
      <c r="A19" s="68" t="s">
        <v>91</v>
      </c>
      <c r="B19" s="73">
        <v>424171.09299999999</v>
      </c>
      <c r="C19" s="74">
        <v>318931.26026999997</v>
      </c>
      <c r="D19" s="73">
        <v>4697.5884299999998</v>
      </c>
      <c r="E19" s="74">
        <f>SUM(C19:D19)</f>
        <v>323628.84869999997</v>
      </c>
      <c r="F19" s="74">
        <f>B19-E19</f>
        <v>100542.24430000002</v>
      </c>
      <c r="G19" s="74">
        <f>B19-C19</f>
        <v>105239.83273000002</v>
      </c>
      <c r="H19" s="75">
        <f>E19/B19*100</f>
        <v>76.296771288938345</v>
      </c>
    </row>
    <row r="20" spans="1:8" s="66" customFormat="1" ht="11.25" customHeight="1" x14ac:dyDescent="0.2">
      <c r="A20" s="72"/>
      <c r="B20" s="78"/>
      <c r="C20" s="77"/>
      <c r="D20" s="78"/>
      <c r="E20" s="77"/>
      <c r="F20" s="77"/>
      <c r="G20" s="77"/>
      <c r="H20" s="70"/>
    </row>
    <row r="21" spans="1:8" s="66" customFormat="1" ht="11.25" customHeight="1" x14ac:dyDescent="0.2">
      <c r="A21" s="68" t="s">
        <v>92</v>
      </c>
      <c r="B21" s="73">
        <v>5292147.0789999999</v>
      </c>
      <c r="C21" s="74">
        <v>4445442.7561500007</v>
      </c>
      <c r="D21" s="73">
        <v>71769.834159999999</v>
      </c>
      <c r="E21" s="74">
        <f>SUM(C21:D21)</f>
        <v>4517212.5903100008</v>
      </c>
      <c r="F21" s="74">
        <f>B21-E21</f>
        <v>774934.4886899991</v>
      </c>
      <c r="G21" s="74">
        <f>B21-C21</f>
        <v>846704.32284999918</v>
      </c>
      <c r="H21" s="75">
        <f>E21/B21*100</f>
        <v>85.356898114849258</v>
      </c>
    </row>
    <row r="22" spans="1:8" s="66" customFormat="1" ht="11.25" customHeight="1" x14ac:dyDescent="0.2">
      <c r="A22" s="72"/>
      <c r="B22" s="77"/>
      <c r="C22" s="77"/>
      <c r="D22" s="77"/>
      <c r="E22" s="77"/>
      <c r="F22" s="77"/>
      <c r="G22" s="77"/>
      <c r="H22" s="70"/>
    </row>
    <row r="23" spans="1:8" s="66" customFormat="1" ht="11.25" customHeight="1" x14ac:dyDescent="0.2">
      <c r="A23" s="68" t="s">
        <v>93</v>
      </c>
      <c r="B23" s="69">
        <f t="shared" ref="B23:G23" si="2">SUM(B24:B31)</f>
        <v>36562249.714659996</v>
      </c>
      <c r="C23" s="69">
        <f t="shared" si="2"/>
        <v>25372167.572290003</v>
      </c>
      <c r="D23" s="69">
        <f t="shared" si="2"/>
        <v>1124352.2324700002</v>
      </c>
      <c r="E23" s="69">
        <f t="shared" si="2"/>
        <v>26496519.804760005</v>
      </c>
      <c r="F23" s="69">
        <f t="shared" si="2"/>
        <v>10065729.909899991</v>
      </c>
      <c r="G23" s="69">
        <f t="shared" si="2"/>
        <v>11190082.142369993</v>
      </c>
      <c r="H23" s="70">
        <f t="shared" ref="H23:H31" si="3">E23/B23*100</f>
        <v>72.469610080191444</v>
      </c>
    </row>
    <row r="24" spans="1:8" s="66" customFormat="1" ht="11.25" customHeight="1" x14ac:dyDescent="0.2">
      <c r="A24" s="72" t="s">
        <v>94</v>
      </c>
      <c r="B24" s="73">
        <v>29770895.716659997</v>
      </c>
      <c r="C24" s="74">
        <v>19998378.966790002</v>
      </c>
      <c r="D24" s="73">
        <v>973096.11469999992</v>
      </c>
      <c r="E24" s="74">
        <f t="shared" ref="E24:E31" si="4">SUM(C24:D24)</f>
        <v>20971475.081490003</v>
      </c>
      <c r="F24" s="74">
        <f t="shared" ref="F24:F31" si="5">B24-E24</f>
        <v>8799420.6351699941</v>
      </c>
      <c r="G24" s="74">
        <f t="shared" ref="G24:G31" si="6">B24-C24</f>
        <v>9772516.7498699948</v>
      </c>
      <c r="H24" s="75">
        <f t="shared" si="3"/>
        <v>70.442875757192027</v>
      </c>
    </row>
    <row r="25" spans="1:8" s="66" customFormat="1" ht="11.25" customHeight="1" x14ac:dyDescent="0.2">
      <c r="A25" s="72" t="s">
        <v>95</v>
      </c>
      <c r="B25" s="73">
        <v>958218.99999999988</v>
      </c>
      <c r="C25" s="74">
        <v>718589.47849999997</v>
      </c>
      <c r="D25" s="73">
        <v>67881.664390000005</v>
      </c>
      <c r="E25" s="74">
        <f t="shared" si="4"/>
        <v>786471.14289000002</v>
      </c>
      <c r="F25" s="74">
        <f t="shared" si="5"/>
        <v>171747.85710999987</v>
      </c>
      <c r="G25" s="74">
        <f t="shared" si="6"/>
        <v>239629.52149999992</v>
      </c>
      <c r="H25" s="75">
        <f t="shared" si="3"/>
        <v>82.076346105639743</v>
      </c>
    </row>
    <row r="26" spans="1:8" s="66" customFormat="1" ht="11.25" customHeight="1" x14ac:dyDescent="0.2">
      <c r="A26" s="72" t="s">
        <v>96</v>
      </c>
      <c r="B26" s="73">
        <v>4147717.378</v>
      </c>
      <c r="C26" s="74">
        <v>3492510.2146800007</v>
      </c>
      <c r="D26" s="73">
        <v>60670.425479999991</v>
      </c>
      <c r="E26" s="74">
        <f t="shared" si="4"/>
        <v>3553180.6401600009</v>
      </c>
      <c r="F26" s="74">
        <f t="shared" si="5"/>
        <v>594536.73783999914</v>
      </c>
      <c r="G26" s="74">
        <f t="shared" si="6"/>
        <v>655207.16331999935</v>
      </c>
      <c r="H26" s="75">
        <f t="shared" si="3"/>
        <v>85.66592938579916</v>
      </c>
    </row>
    <row r="27" spans="1:8" s="66" customFormat="1" ht="11.25" customHeight="1" x14ac:dyDescent="0.2">
      <c r="A27" s="72" t="s">
        <v>97</v>
      </c>
      <c r="B27" s="73">
        <v>431333.28700000001</v>
      </c>
      <c r="C27" s="74">
        <v>264718.96571000002</v>
      </c>
      <c r="D27" s="73">
        <v>508.00927000000001</v>
      </c>
      <c r="E27" s="74">
        <f t="shared" si="4"/>
        <v>265226.97498</v>
      </c>
      <c r="F27" s="74">
        <f t="shared" si="5"/>
        <v>166106.31202000001</v>
      </c>
      <c r="G27" s="74">
        <f t="shared" si="6"/>
        <v>166614.32128999999</v>
      </c>
      <c r="H27" s="75">
        <f t="shared" si="3"/>
        <v>61.490031716471719</v>
      </c>
    </row>
    <row r="28" spans="1:8" s="66" customFormat="1" ht="11.25" customHeight="1" x14ac:dyDescent="0.2">
      <c r="A28" s="72" t="s">
        <v>98</v>
      </c>
      <c r="B28" s="73">
        <v>388837.45799999993</v>
      </c>
      <c r="C28" s="74">
        <v>322837.19713999995</v>
      </c>
      <c r="D28" s="73">
        <v>8998.2146300000004</v>
      </c>
      <c r="E28" s="74">
        <f t="shared" si="4"/>
        <v>331835.41176999995</v>
      </c>
      <c r="F28" s="74">
        <f t="shared" si="5"/>
        <v>57002.046229999978</v>
      </c>
      <c r="G28" s="74">
        <f t="shared" si="6"/>
        <v>66000.26085999998</v>
      </c>
      <c r="H28" s="75">
        <f t="shared" si="3"/>
        <v>85.340392223734781</v>
      </c>
    </row>
    <row r="29" spans="1:8" s="66" customFormat="1" ht="11.25" customHeight="1" x14ac:dyDescent="0.2">
      <c r="A29" s="72" t="s">
        <v>99</v>
      </c>
      <c r="B29" s="73">
        <v>245016.42600000004</v>
      </c>
      <c r="C29" s="74">
        <v>169147.4425</v>
      </c>
      <c r="D29" s="73">
        <v>5391.8530199999996</v>
      </c>
      <c r="E29" s="74">
        <f t="shared" si="4"/>
        <v>174539.29552000001</v>
      </c>
      <c r="F29" s="74">
        <f t="shared" si="5"/>
        <v>70477.130480000022</v>
      </c>
      <c r="G29" s="74">
        <f t="shared" si="6"/>
        <v>75868.983500000031</v>
      </c>
      <c r="H29" s="75">
        <f t="shared" si="3"/>
        <v>71.235752789896623</v>
      </c>
    </row>
    <row r="30" spans="1:8" s="66" customFormat="1" ht="11.25" customHeight="1" x14ac:dyDescent="0.2">
      <c r="A30" s="72" t="s">
        <v>100</v>
      </c>
      <c r="B30" s="73">
        <v>472467.72200000001</v>
      </c>
      <c r="C30" s="74">
        <v>275621.72564999998</v>
      </c>
      <c r="D30" s="73">
        <v>6722.8549999999996</v>
      </c>
      <c r="E30" s="74">
        <f t="shared" si="4"/>
        <v>282344.58064999996</v>
      </c>
      <c r="F30" s="74">
        <f t="shared" si="5"/>
        <v>190123.14135000005</v>
      </c>
      <c r="G30" s="74">
        <f t="shared" si="6"/>
        <v>196845.99635000003</v>
      </c>
      <c r="H30" s="75">
        <f t="shared" si="3"/>
        <v>59.759549171911466</v>
      </c>
    </row>
    <row r="31" spans="1:8" s="66" customFormat="1" ht="11.25" customHeight="1" x14ac:dyDescent="0.2">
      <c r="A31" s="72" t="s">
        <v>101</v>
      </c>
      <c r="B31" s="73">
        <v>147762.72699999998</v>
      </c>
      <c r="C31" s="74">
        <v>130363.58132</v>
      </c>
      <c r="D31" s="73">
        <v>1083.0959800000001</v>
      </c>
      <c r="E31" s="74">
        <f t="shared" si="4"/>
        <v>131446.67730000001</v>
      </c>
      <c r="F31" s="74">
        <f t="shared" si="5"/>
        <v>16316.049699999974</v>
      </c>
      <c r="G31" s="74">
        <f t="shared" si="6"/>
        <v>17399.145679999987</v>
      </c>
      <c r="H31" s="75">
        <f t="shared" si="3"/>
        <v>88.957939507978907</v>
      </c>
    </row>
    <row r="32" spans="1:8" s="66" customFormat="1" ht="11.25" customHeight="1" x14ac:dyDescent="0.2">
      <c r="A32" s="72"/>
      <c r="B32" s="77"/>
      <c r="C32" s="77"/>
      <c r="D32" s="77"/>
      <c r="E32" s="77"/>
      <c r="F32" s="77"/>
      <c r="G32" s="77"/>
      <c r="H32" s="70"/>
    </row>
    <row r="33" spans="1:8" s="66" customFormat="1" ht="11.25" customHeight="1" x14ac:dyDescent="0.2">
      <c r="A33" s="68" t="s">
        <v>102</v>
      </c>
      <c r="B33" s="79">
        <f t="shared" ref="B33:G33" si="7">+B34+B35</f>
        <v>2366561.159</v>
      </c>
      <c r="C33" s="79">
        <f t="shared" si="7"/>
        <v>1712769.0208600003</v>
      </c>
      <c r="D33" s="79">
        <f t="shared" si="7"/>
        <v>137178.96320999999</v>
      </c>
      <c r="E33" s="79">
        <f t="shared" si="7"/>
        <v>1849947.9840700002</v>
      </c>
      <c r="F33" s="79">
        <f t="shared" si="7"/>
        <v>516613.17492999969</v>
      </c>
      <c r="G33" s="79">
        <f t="shared" si="7"/>
        <v>653792.13813999959</v>
      </c>
      <c r="H33" s="70">
        <f>E33/B33*100</f>
        <v>78.170301115383097</v>
      </c>
    </row>
    <row r="34" spans="1:8" s="66" customFormat="1" ht="11.25" customHeight="1" x14ac:dyDescent="0.2">
      <c r="A34" s="72" t="s">
        <v>103</v>
      </c>
      <c r="B34" s="73">
        <v>2326388.5989999999</v>
      </c>
      <c r="C34" s="74">
        <v>1684927.5038000003</v>
      </c>
      <c r="D34" s="73">
        <v>136644.83924999999</v>
      </c>
      <c r="E34" s="74">
        <f>SUM(C34:D34)</f>
        <v>1821572.3430500003</v>
      </c>
      <c r="F34" s="74">
        <f>B34-E34</f>
        <v>504816.25594999967</v>
      </c>
      <c r="G34" s="74">
        <f>B34-C34</f>
        <v>641461.09519999963</v>
      </c>
      <c r="H34" s="75">
        <f>E34/B34*100</f>
        <v>78.300432861173945</v>
      </c>
    </row>
    <row r="35" spans="1:8" s="66" customFormat="1" ht="11.25" customHeight="1" x14ac:dyDescent="0.2">
      <c r="A35" s="72" t="s">
        <v>104</v>
      </c>
      <c r="B35" s="73">
        <v>40172.560000000005</v>
      </c>
      <c r="C35" s="74">
        <v>27841.517059999998</v>
      </c>
      <c r="D35" s="73">
        <v>534.12396000000001</v>
      </c>
      <c r="E35" s="74">
        <f>SUM(C35:D35)</f>
        <v>28375.641019999999</v>
      </c>
      <c r="F35" s="74">
        <f>B35-E35</f>
        <v>11796.918980000006</v>
      </c>
      <c r="G35" s="74">
        <f>B35-C35</f>
        <v>12331.042940000007</v>
      </c>
      <c r="H35" s="75">
        <f>E35/B35*100</f>
        <v>70.634385809617299</v>
      </c>
    </row>
    <row r="36" spans="1:8" s="66" customFormat="1" ht="11.25" customHeight="1" x14ac:dyDescent="0.2">
      <c r="A36" s="72"/>
      <c r="B36" s="77"/>
      <c r="C36" s="77"/>
      <c r="D36" s="77"/>
      <c r="E36" s="77"/>
      <c r="F36" s="77"/>
      <c r="G36" s="77"/>
      <c r="H36" s="70"/>
    </row>
    <row r="37" spans="1:8" s="66" customFormat="1" ht="11.25" customHeight="1" x14ac:dyDescent="0.2">
      <c r="A37" s="68" t="s">
        <v>105</v>
      </c>
      <c r="B37" s="79">
        <f t="shared" ref="B37:G37" si="8">SUM(B38:B43)</f>
        <v>325814967.70537007</v>
      </c>
      <c r="C37" s="79">
        <f t="shared" si="8"/>
        <v>280926493.76043004</v>
      </c>
      <c r="D37" s="79">
        <f t="shared" si="8"/>
        <v>2604322.0921199997</v>
      </c>
      <c r="E37" s="79">
        <f t="shared" si="8"/>
        <v>283530815.85254997</v>
      </c>
      <c r="F37" s="79">
        <f t="shared" si="8"/>
        <v>42284151.852820046</v>
      </c>
      <c r="G37" s="79">
        <f t="shared" si="8"/>
        <v>44888473.944940016</v>
      </c>
      <c r="H37" s="70">
        <f t="shared" ref="H37:H43" si="9">E37/B37*100</f>
        <v>87.022035190520441</v>
      </c>
    </row>
    <row r="38" spans="1:8" s="66" customFormat="1" ht="11.25" customHeight="1" x14ac:dyDescent="0.2">
      <c r="A38" s="72" t="s">
        <v>106</v>
      </c>
      <c r="B38" s="73">
        <v>324648262.13537002</v>
      </c>
      <c r="C38" s="74">
        <v>280331072.76852</v>
      </c>
      <c r="D38" s="73">
        <v>2566258.8174399999</v>
      </c>
      <c r="E38" s="74">
        <f t="shared" ref="E38:E43" si="10">SUM(C38:D38)</f>
        <v>282897331.58595997</v>
      </c>
      <c r="F38" s="74">
        <f t="shared" ref="F38:F43" si="11">B38-E38</f>
        <v>41750930.549410045</v>
      </c>
      <c r="G38" s="74">
        <f t="shared" ref="G38:G43" si="12">B38-C38</f>
        <v>44317189.366850019</v>
      </c>
      <c r="H38" s="75">
        <f t="shared" si="9"/>
        <v>87.139641446162756</v>
      </c>
    </row>
    <row r="39" spans="1:8" s="66" customFormat="1" ht="11.25" customHeight="1" x14ac:dyDescent="0.2">
      <c r="A39" s="80" t="s">
        <v>107</v>
      </c>
      <c r="B39" s="73">
        <v>38750.600000000006</v>
      </c>
      <c r="C39" s="74">
        <v>26315.751190000003</v>
      </c>
      <c r="D39" s="73">
        <v>201.99892000000003</v>
      </c>
      <c r="E39" s="74">
        <f t="shared" si="10"/>
        <v>26517.750110000004</v>
      </c>
      <c r="F39" s="74">
        <f t="shared" si="11"/>
        <v>12232.849890000001</v>
      </c>
      <c r="G39" s="74">
        <f t="shared" si="12"/>
        <v>12434.848810000003</v>
      </c>
      <c r="H39" s="75">
        <f t="shared" si="9"/>
        <v>68.431843919836084</v>
      </c>
    </row>
    <row r="40" spans="1:8" s="66" customFormat="1" ht="11.25" customHeight="1" x14ac:dyDescent="0.2">
      <c r="A40" s="80" t="s">
        <v>108</v>
      </c>
      <c r="B40" s="73">
        <v>11918</v>
      </c>
      <c r="C40" s="74">
        <v>7045.1182600000002</v>
      </c>
      <c r="D40" s="73">
        <v>1684.70785</v>
      </c>
      <c r="E40" s="74">
        <f t="shared" si="10"/>
        <v>8729.82611</v>
      </c>
      <c r="F40" s="74">
        <f t="shared" si="11"/>
        <v>3188.17389</v>
      </c>
      <c r="G40" s="74">
        <f t="shared" si="12"/>
        <v>4872.8817399999998</v>
      </c>
      <c r="H40" s="75">
        <f t="shared" si="9"/>
        <v>73.24908633998993</v>
      </c>
    </row>
    <row r="41" spans="1:8" s="66" customFormat="1" ht="11.25" customHeight="1" x14ac:dyDescent="0.2">
      <c r="A41" s="72" t="s">
        <v>109</v>
      </c>
      <c r="B41" s="73">
        <v>420212.58600000001</v>
      </c>
      <c r="C41" s="74">
        <v>344189.73413</v>
      </c>
      <c r="D41" s="73">
        <v>14693.159220000001</v>
      </c>
      <c r="E41" s="74">
        <f t="shared" si="10"/>
        <v>358882.89335000003</v>
      </c>
      <c r="F41" s="74">
        <f t="shared" si="11"/>
        <v>61329.692649999983</v>
      </c>
      <c r="G41" s="74">
        <f t="shared" si="12"/>
        <v>76022.851870000013</v>
      </c>
      <c r="H41" s="75">
        <f t="shared" si="9"/>
        <v>85.405079549425963</v>
      </c>
    </row>
    <row r="42" spans="1:8" s="66" customFormat="1" ht="11.25" customHeight="1" x14ac:dyDescent="0.2">
      <c r="A42" s="72" t="s">
        <v>110</v>
      </c>
      <c r="B42" s="73">
        <v>97922.032000000007</v>
      </c>
      <c r="C42" s="74">
        <v>75947.910499999998</v>
      </c>
      <c r="D42" s="73">
        <v>459.10646000000003</v>
      </c>
      <c r="E42" s="74">
        <f t="shared" si="10"/>
        <v>76407.016959999994</v>
      </c>
      <c r="F42" s="74">
        <f t="shared" si="11"/>
        <v>21515.015040000013</v>
      </c>
      <c r="G42" s="74">
        <f t="shared" si="12"/>
        <v>21974.121500000008</v>
      </c>
      <c r="H42" s="75">
        <f t="shared" si="9"/>
        <v>78.028422612798707</v>
      </c>
    </row>
    <row r="43" spans="1:8" s="66" customFormat="1" ht="11.25" customHeight="1" x14ac:dyDescent="0.2">
      <c r="A43" s="72" t="s">
        <v>111</v>
      </c>
      <c r="B43" s="73">
        <v>597902.35200000007</v>
      </c>
      <c r="C43" s="74">
        <v>141922.47783000002</v>
      </c>
      <c r="D43" s="73">
        <v>21024.302230000001</v>
      </c>
      <c r="E43" s="74">
        <f t="shared" si="10"/>
        <v>162946.78006000002</v>
      </c>
      <c r="F43" s="74">
        <f t="shared" si="11"/>
        <v>434955.57194000005</v>
      </c>
      <c r="G43" s="74">
        <f t="shared" si="12"/>
        <v>455979.87417000008</v>
      </c>
      <c r="H43" s="75">
        <f t="shared" si="9"/>
        <v>27.253075609242629</v>
      </c>
    </row>
    <row r="44" spans="1:8" s="66" customFormat="1" ht="11.25" customHeight="1" x14ac:dyDescent="0.2">
      <c r="A44" s="72"/>
      <c r="B44" s="74"/>
      <c r="C44" s="74"/>
      <c r="D44" s="74"/>
      <c r="E44" s="74"/>
      <c r="F44" s="74"/>
      <c r="G44" s="74"/>
      <c r="H44" s="75"/>
    </row>
    <row r="45" spans="1:8" s="66" customFormat="1" ht="11.25" customHeight="1" x14ac:dyDescent="0.2">
      <c r="A45" s="68" t="s">
        <v>112</v>
      </c>
      <c r="B45" s="73">
        <v>43349951.427500002</v>
      </c>
      <c r="C45" s="74">
        <v>37123779.141839996</v>
      </c>
      <c r="D45" s="73">
        <v>499590.93835999997</v>
      </c>
      <c r="E45" s="74">
        <f>SUM(C45:D45)</f>
        <v>37623370.080199994</v>
      </c>
      <c r="F45" s="74">
        <f>B45-E45</f>
        <v>5726581.3473000079</v>
      </c>
      <c r="G45" s="74">
        <f>B45-C45</f>
        <v>6226172.2856600061</v>
      </c>
      <c r="H45" s="75">
        <f>E45/B45*100</f>
        <v>86.7898782842298</v>
      </c>
    </row>
    <row r="46" spans="1:8" s="66" customFormat="1" ht="11.25" customHeight="1" x14ac:dyDescent="0.2">
      <c r="A46" s="81"/>
      <c r="B46" s="77"/>
      <c r="C46" s="77"/>
      <c r="D46" s="77"/>
      <c r="E46" s="77"/>
      <c r="F46" s="77"/>
      <c r="G46" s="77"/>
      <c r="H46" s="70"/>
    </row>
    <row r="47" spans="1:8" s="66" customFormat="1" ht="11.25" customHeight="1" x14ac:dyDescent="0.2">
      <c r="A47" s="68" t="s">
        <v>113</v>
      </c>
      <c r="B47" s="73">
        <v>1525506.6959999998</v>
      </c>
      <c r="C47" s="74">
        <v>1052644.5034099999</v>
      </c>
      <c r="D47" s="73">
        <v>1355.77163</v>
      </c>
      <c r="E47" s="74">
        <f>SUM(C47:D47)</f>
        <v>1054000.27504</v>
      </c>
      <c r="F47" s="74">
        <f>B47-E47</f>
        <v>471506.42095999978</v>
      </c>
      <c r="G47" s="74">
        <f>B47-C47</f>
        <v>472862.19258999988</v>
      </c>
      <c r="H47" s="75">
        <f>E47/B47*100</f>
        <v>69.09181570973584</v>
      </c>
    </row>
    <row r="48" spans="1:8" s="66" customFormat="1" ht="11.25" customHeight="1" x14ac:dyDescent="0.2">
      <c r="A48" s="72"/>
      <c r="B48" s="77"/>
      <c r="C48" s="77"/>
      <c r="D48" s="77"/>
      <c r="E48" s="77"/>
      <c r="F48" s="77"/>
      <c r="G48" s="77"/>
      <c r="H48" s="70"/>
    </row>
    <row r="49" spans="1:8" s="66" customFormat="1" ht="11.25" customHeight="1" x14ac:dyDescent="0.2">
      <c r="A49" s="68" t="s">
        <v>114</v>
      </c>
      <c r="B49" s="79">
        <f t="shared" ref="B49:G49" si="13">SUM(B50:B55)</f>
        <v>16704786.372</v>
      </c>
      <c r="C49" s="79">
        <f t="shared" si="13"/>
        <v>13643729.569290001</v>
      </c>
      <c r="D49" s="79">
        <f t="shared" si="13"/>
        <v>252189.40575000006</v>
      </c>
      <c r="E49" s="79">
        <f t="shared" si="13"/>
        <v>13895918.975040004</v>
      </c>
      <c r="F49" s="79">
        <f t="shared" si="13"/>
        <v>2808867.3969599977</v>
      </c>
      <c r="G49" s="79">
        <f t="shared" si="13"/>
        <v>3061056.8027099981</v>
      </c>
      <c r="H49" s="70">
        <f t="shared" ref="H49:H55" si="14">E49/B49*100</f>
        <v>83.185254007988235</v>
      </c>
    </row>
    <row r="50" spans="1:8" s="66" customFormat="1" ht="11.25" customHeight="1" x14ac:dyDescent="0.2">
      <c r="A50" s="72" t="s">
        <v>94</v>
      </c>
      <c r="B50" s="73">
        <v>12418833.925030001</v>
      </c>
      <c r="C50" s="74">
        <v>10190916.071480002</v>
      </c>
      <c r="D50" s="73">
        <v>187834.57991000003</v>
      </c>
      <c r="E50" s="74">
        <f t="shared" ref="E50:E55" si="15">SUM(C50:D50)</f>
        <v>10378750.651390003</v>
      </c>
      <c r="F50" s="74">
        <f t="shared" ref="F50:F55" si="16">B50-E50</f>
        <v>2040083.2736399975</v>
      </c>
      <c r="G50" s="74">
        <f t="shared" ref="G50:G55" si="17">B50-C50</f>
        <v>2227917.8535499983</v>
      </c>
      <c r="H50" s="75">
        <f t="shared" si="14"/>
        <v>83.572666435870147</v>
      </c>
    </row>
    <row r="51" spans="1:8" s="66" customFormat="1" ht="11.25" customHeight="1" x14ac:dyDescent="0.2">
      <c r="A51" s="72" t="s">
        <v>115</v>
      </c>
      <c r="B51" s="73">
        <v>2193806.7859999998</v>
      </c>
      <c r="C51" s="74">
        <v>1677690.7993999999</v>
      </c>
      <c r="D51" s="73">
        <v>52575.562480000008</v>
      </c>
      <c r="E51" s="74">
        <f t="shared" si="15"/>
        <v>1730266.36188</v>
      </c>
      <c r="F51" s="74">
        <f t="shared" si="16"/>
        <v>463540.42411999987</v>
      </c>
      <c r="G51" s="74">
        <f t="shared" si="17"/>
        <v>516115.98659999995</v>
      </c>
      <c r="H51" s="75">
        <f t="shared" si="14"/>
        <v>78.870499121521092</v>
      </c>
    </row>
    <row r="52" spans="1:8" s="66" customFormat="1" ht="11.25" customHeight="1" x14ac:dyDescent="0.2">
      <c r="A52" s="72" t="s">
        <v>116</v>
      </c>
      <c r="B52" s="73">
        <v>817497.04097000021</v>
      </c>
      <c r="C52" s="74">
        <v>666348.74569000001</v>
      </c>
      <c r="D52" s="73">
        <v>10203.861970000002</v>
      </c>
      <c r="E52" s="74">
        <f t="shared" si="15"/>
        <v>676552.60765999998</v>
      </c>
      <c r="F52" s="74">
        <f t="shared" si="16"/>
        <v>140944.43331000023</v>
      </c>
      <c r="G52" s="74">
        <f t="shared" si="17"/>
        <v>151148.29528000019</v>
      </c>
      <c r="H52" s="75">
        <f t="shared" si="14"/>
        <v>82.759028321036766</v>
      </c>
    </row>
    <row r="53" spans="1:8" s="66" customFormat="1" ht="11.25" customHeight="1" x14ac:dyDescent="0.2">
      <c r="A53" s="72" t="s">
        <v>117</v>
      </c>
      <c r="B53" s="73">
        <v>1058950.226</v>
      </c>
      <c r="C53" s="74">
        <v>937086.24071000004</v>
      </c>
      <c r="D53" s="73">
        <v>737.08313999999996</v>
      </c>
      <c r="E53" s="74">
        <f t="shared" si="15"/>
        <v>937823.32385000004</v>
      </c>
      <c r="F53" s="74">
        <f t="shared" si="16"/>
        <v>121126.90214999998</v>
      </c>
      <c r="G53" s="74">
        <f t="shared" si="17"/>
        <v>121863.98528999998</v>
      </c>
      <c r="H53" s="75">
        <f t="shared" si="14"/>
        <v>88.561605713279306</v>
      </c>
    </row>
    <row r="54" spans="1:8" s="66" customFormat="1" ht="11.25" customHeight="1" x14ac:dyDescent="0.2">
      <c r="A54" s="72" t="s">
        <v>118</v>
      </c>
      <c r="B54" s="73">
        <v>126449.655</v>
      </c>
      <c r="C54" s="74">
        <v>92754.062109999999</v>
      </c>
      <c r="D54" s="73">
        <v>119.81938000000001</v>
      </c>
      <c r="E54" s="74">
        <f t="shared" si="15"/>
        <v>92873.88149</v>
      </c>
      <c r="F54" s="74">
        <f t="shared" si="16"/>
        <v>33575.773509999999</v>
      </c>
      <c r="G54" s="74">
        <f t="shared" si="17"/>
        <v>33695.59289</v>
      </c>
      <c r="H54" s="75">
        <f t="shared" si="14"/>
        <v>73.447319006129348</v>
      </c>
    </row>
    <row r="55" spans="1:8" s="66" customFormat="1" ht="11.25" customHeight="1" x14ac:dyDescent="0.2">
      <c r="A55" s="72" t="s">
        <v>119</v>
      </c>
      <c r="B55" s="73">
        <v>89248.739000000001</v>
      </c>
      <c r="C55" s="74">
        <v>78933.649900000004</v>
      </c>
      <c r="D55" s="73">
        <v>718.49887000000001</v>
      </c>
      <c r="E55" s="74">
        <f t="shared" si="15"/>
        <v>79652.14877</v>
      </c>
      <c r="F55" s="74">
        <f t="shared" si="16"/>
        <v>9596.5902300000016</v>
      </c>
      <c r="G55" s="74">
        <f t="shared" si="17"/>
        <v>10315.089099999997</v>
      </c>
      <c r="H55" s="75">
        <f t="shared" si="14"/>
        <v>89.247366027210759</v>
      </c>
    </row>
    <row r="56" spans="1:8" s="66" customFormat="1" ht="11.25" customHeight="1" x14ac:dyDescent="0.2">
      <c r="A56" s="72"/>
      <c r="B56" s="77"/>
      <c r="C56" s="77"/>
      <c r="D56" s="77"/>
      <c r="E56" s="77"/>
      <c r="F56" s="77"/>
      <c r="G56" s="77"/>
      <c r="H56" s="70"/>
    </row>
    <row r="57" spans="1:8" s="66" customFormat="1" ht="11.25" customHeight="1" x14ac:dyDescent="0.2">
      <c r="A57" s="68" t="s">
        <v>120</v>
      </c>
      <c r="B57" s="82">
        <f t="shared" ref="B57:G57" si="18">SUM(B58:B67)</f>
        <v>16720981.966459984</v>
      </c>
      <c r="C57" s="82">
        <f t="shared" si="18"/>
        <v>11478035.306459937</v>
      </c>
      <c r="D57" s="82">
        <f t="shared" si="18"/>
        <v>2247741.7102100002</v>
      </c>
      <c r="E57" s="82">
        <f t="shared" si="18"/>
        <v>13725777.01666994</v>
      </c>
      <c r="F57" s="82">
        <f t="shared" si="18"/>
        <v>2995204.9497900466</v>
      </c>
      <c r="G57" s="82">
        <f t="shared" si="18"/>
        <v>5242946.6600000467</v>
      </c>
      <c r="H57" s="70">
        <f t="shared" ref="H57:H67" si="19">E57/B57*100</f>
        <v>82.087146820694997</v>
      </c>
    </row>
    <row r="58" spans="1:8" s="66" customFormat="1" ht="11.25" customHeight="1" x14ac:dyDescent="0.2">
      <c r="A58" s="72" t="s">
        <v>121</v>
      </c>
      <c r="B58" s="73">
        <v>1112315.7527249875</v>
      </c>
      <c r="C58" s="74">
        <v>835355.94058993808</v>
      </c>
      <c r="D58" s="73">
        <v>20485.876560000012</v>
      </c>
      <c r="E58" s="74">
        <f t="shared" ref="E58:E67" si="20">SUM(C58:D58)</f>
        <v>855841.81714993808</v>
      </c>
      <c r="F58" s="74">
        <f t="shared" ref="F58:F67" si="21">B58-E58</f>
        <v>256473.93557504937</v>
      </c>
      <c r="G58" s="74">
        <f t="shared" ref="G58:G67" si="22">B58-C58</f>
        <v>276959.81213504937</v>
      </c>
      <c r="H58" s="75">
        <f t="shared" si="19"/>
        <v>76.942344388566724</v>
      </c>
    </row>
    <row r="59" spans="1:8" s="66" customFormat="1" ht="11.25" customHeight="1" x14ac:dyDescent="0.2">
      <c r="A59" s="72" t="s">
        <v>122</v>
      </c>
      <c r="B59" s="73">
        <v>6206166.8839999996</v>
      </c>
      <c r="C59" s="74">
        <v>2802166.0718800002</v>
      </c>
      <c r="D59" s="73">
        <v>2031293.6116499999</v>
      </c>
      <c r="E59" s="74">
        <f t="shared" si="20"/>
        <v>4833459.68353</v>
      </c>
      <c r="F59" s="74">
        <f t="shared" si="21"/>
        <v>1372707.2004699996</v>
      </c>
      <c r="G59" s="74">
        <f t="shared" si="22"/>
        <v>3404000.8121199994</v>
      </c>
      <c r="H59" s="75">
        <f t="shared" si="19"/>
        <v>77.881561580160692</v>
      </c>
    </row>
    <row r="60" spans="1:8" s="66" customFormat="1" ht="11.25" customHeight="1" x14ac:dyDescent="0.2">
      <c r="A60" s="72" t="s">
        <v>123</v>
      </c>
      <c r="B60" s="73">
        <v>7044540.4999199975</v>
      </c>
      <c r="C60" s="74">
        <v>6122629.0745099997</v>
      </c>
      <c r="D60" s="73">
        <v>79418.613420000009</v>
      </c>
      <c r="E60" s="74">
        <f t="shared" si="20"/>
        <v>6202047.68793</v>
      </c>
      <c r="F60" s="74">
        <f t="shared" si="21"/>
        <v>842492.81198999751</v>
      </c>
      <c r="G60" s="74">
        <f t="shared" si="22"/>
        <v>921911.42540999781</v>
      </c>
      <c r="H60" s="75">
        <f t="shared" si="19"/>
        <v>88.040485933758688</v>
      </c>
    </row>
    <row r="61" spans="1:8" s="66" customFormat="1" ht="11.25" customHeight="1" x14ac:dyDescent="0.2">
      <c r="A61" s="72" t="s">
        <v>124</v>
      </c>
      <c r="B61" s="73">
        <v>217490.72899999999</v>
      </c>
      <c r="C61" s="74">
        <v>180030.32481999998</v>
      </c>
      <c r="D61" s="73">
        <v>2379.2994800000006</v>
      </c>
      <c r="E61" s="74">
        <f t="shared" si="20"/>
        <v>182409.62429999997</v>
      </c>
      <c r="F61" s="74">
        <f t="shared" si="21"/>
        <v>35081.104700000025</v>
      </c>
      <c r="G61" s="74">
        <f t="shared" si="22"/>
        <v>37460.404180000012</v>
      </c>
      <c r="H61" s="75">
        <f t="shared" si="19"/>
        <v>83.870068916822646</v>
      </c>
    </row>
    <row r="62" spans="1:8" s="66" customFormat="1" ht="11.25" customHeight="1" x14ac:dyDescent="0.2">
      <c r="A62" s="72" t="s">
        <v>125</v>
      </c>
      <c r="B62" s="73">
        <v>1301487.1538149999</v>
      </c>
      <c r="C62" s="74">
        <v>894499.56501000002</v>
      </c>
      <c r="D62" s="73">
        <v>97086.13596</v>
      </c>
      <c r="E62" s="74">
        <f t="shared" si="20"/>
        <v>991585.70097000001</v>
      </c>
      <c r="F62" s="74">
        <f t="shared" si="21"/>
        <v>309901.45284499985</v>
      </c>
      <c r="G62" s="74">
        <f t="shared" si="22"/>
        <v>406987.58880499983</v>
      </c>
      <c r="H62" s="75">
        <f t="shared" si="19"/>
        <v>76.188666024355484</v>
      </c>
    </row>
    <row r="63" spans="1:8" s="66" customFormat="1" ht="11.25" customHeight="1" x14ac:dyDescent="0.2">
      <c r="A63" s="72" t="s">
        <v>126</v>
      </c>
      <c r="B63" s="73">
        <v>13963.359999999999</v>
      </c>
      <c r="C63" s="74">
        <v>10069.5124</v>
      </c>
      <c r="D63" s="73">
        <v>205.89517000000001</v>
      </c>
      <c r="E63" s="74">
        <f t="shared" si="20"/>
        <v>10275.407569999999</v>
      </c>
      <c r="F63" s="74">
        <f t="shared" si="21"/>
        <v>3687.9524299999994</v>
      </c>
      <c r="G63" s="74">
        <f t="shared" si="22"/>
        <v>3893.8475999999991</v>
      </c>
      <c r="H63" s="75">
        <f t="shared" si="19"/>
        <v>73.588359606856798</v>
      </c>
    </row>
    <row r="64" spans="1:8" s="66" customFormat="1" ht="11.25" customHeight="1" x14ac:dyDescent="0.2">
      <c r="A64" s="72" t="s">
        <v>127</v>
      </c>
      <c r="B64" s="73">
        <v>264476.06299999997</v>
      </c>
      <c r="C64" s="74">
        <v>205886.16131999998</v>
      </c>
      <c r="D64" s="73">
        <v>8956.5343300000004</v>
      </c>
      <c r="E64" s="74">
        <f t="shared" si="20"/>
        <v>214842.69564999998</v>
      </c>
      <c r="F64" s="74">
        <f t="shared" si="21"/>
        <v>49633.367349999986</v>
      </c>
      <c r="G64" s="74">
        <f t="shared" si="22"/>
        <v>58589.901679999981</v>
      </c>
      <c r="H64" s="75">
        <f t="shared" si="19"/>
        <v>81.23332342934944</v>
      </c>
    </row>
    <row r="65" spans="1:8" s="66" customFormat="1" ht="11.25" customHeight="1" x14ac:dyDescent="0.2">
      <c r="A65" s="72" t="s">
        <v>128</v>
      </c>
      <c r="B65" s="73">
        <v>43080.925000000003</v>
      </c>
      <c r="C65" s="74">
        <v>37017.138639999997</v>
      </c>
      <c r="D65" s="73">
        <v>960.30230000000006</v>
      </c>
      <c r="E65" s="74">
        <f t="shared" si="20"/>
        <v>37977.44094</v>
      </c>
      <c r="F65" s="74">
        <f t="shared" si="21"/>
        <v>5103.4840600000025</v>
      </c>
      <c r="G65" s="74">
        <f t="shared" si="22"/>
        <v>6063.7863600000055</v>
      </c>
      <c r="H65" s="75">
        <f t="shared" si="19"/>
        <v>88.153726829217334</v>
      </c>
    </row>
    <row r="66" spans="1:8" s="66" customFormat="1" ht="11.25" customHeight="1" x14ac:dyDescent="0.2">
      <c r="A66" s="80" t="s">
        <v>129</v>
      </c>
      <c r="B66" s="73">
        <v>51405</v>
      </c>
      <c r="C66" s="74">
        <v>38107.220450000001</v>
      </c>
      <c r="D66" s="73">
        <v>1330.7331799999999</v>
      </c>
      <c r="E66" s="74">
        <f t="shared" si="20"/>
        <v>39437.953630000004</v>
      </c>
      <c r="F66" s="74">
        <f t="shared" si="21"/>
        <v>11967.046369999996</v>
      </c>
      <c r="G66" s="74">
        <f t="shared" si="22"/>
        <v>13297.779549999999</v>
      </c>
      <c r="H66" s="75">
        <f t="shared" si="19"/>
        <v>76.72007320299582</v>
      </c>
    </row>
    <row r="67" spans="1:8" s="66" customFormat="1" ht="11.25" customHeight="1" x14ac:dyDescent="0.2">
      <c r="A67" s="72" t="s">
        <v>130</v>
      </c>
      <c r="B67" s="73">
        <v>466055.59900000005</v>
      </c>
      <c r="C67" s="74">
        <v>352274.29683999997</v>
      </c>
      <c r="D67" s="73">
        <v>5624.7081600000001</v>
      </c>
      <c r="E67" s="74">
        <f t="shared" si="20"/>
        <v>357899.00499999995</v>
      </c>
      <c r="F67" s="74">
        <f t="shared" si="21"/>
        <v>108156.5940000001</v>
      </c>
      <c r="G67" s="74">
        <f t="shared" si="22"/>
        <v>113781.30216000008</v>
      </c>
      <c r="H67" s="75">
        <f t="shared" si="19"/>
        <v>76.793199302386213</v>
      </c>
    </row>
    <row r="68" spans="1:8" s="66" customFormat="1" ht="11.25" customHeight="1" x14ac:dyDescent="0.2">
      <c r="A68" s="72"/>
      <c r="B68" s="77"/>
      <c r="C68" s="77"/>
      <c r="D68" s="77"/>
      <c r="E68" s="77"/>
      <c r="F68" s="77"/>
      <c r="G68" s="77"/>
      <c r="H68" s="70"/>
    </row>
    <row r="69" spans="1:8" s="66" customFormat="1" ht="11.25" customHeight="1" x14ac:dyDescent="0.2">
      <c r="A69" s="68" t="s">
        <v>131</v>
      </c>
      <c r="B69" s="79">
        <f t="shared" ref="B69:G69" si="23">SUM(B70:B73)</f>
        <v>11425897.584000003</v>
      </c>
      <c r="C69" s="79">
        <f t="shared" si="23"/>
        <v>9109879.6301699989</v>
      </c>
      <c r="D69" s="79">
        <f t="shared" si="23"/>
        <v>10775.043459999999</v>
      </c>
      <c r="E69" s="79">
        <f t="shared" si="23"/>
        <v>9120654.6736299992</v>
      </c>
      <c r="F69" s="79">
        <f t="shared" si="23"/>
        <v>2305242.9103700025</v>
      </c>
      <c r="G69" s="79">
        <f t="shared" si="23"/>
        <v>2316017.9538300023</v>
      </c>
      <c r="H69" s="70">
        <f>E69/B69*100</f>
        <v>79.824404223628804</v>
      </c>
    </row>
    <row r="70" spans="1:8" s="66" customFormat="1" ht="11.25" customHeight="1" x14ac:dyDescent="0.2">
      <c r="A70" s="72" t="s">
        <v>94</v>
      </c>
      <c r="B70" s="73">
        <v>11342580.738000002</v>
      </c>
      <c r="C70" s="74">
        <v>9051682.7921699993</v>
      </c>
      <c r="D70" s="73">
        <v>9309.3889199999994</v>
      </c>
      <c r="E70" s="74">
        <f>SUM(C70:D70)</f>
        <v>9060992.1810899992</v>
      </c>
      <c r="F70" s="74">
        <f>B70-E70</f>
        <v>2281588.5569100026</v>
      </c>
      <c r="G70" s="74">
        <f>B70-C70</f>
        <v>2290897.9458300024</v>
      </c>
      <c r="H70" s="75">
        <f>E70/B70*100</f>
        <v>79.884749250528088</v>
      </c>
    </row>
    <row r="71" spans="1:8" s="66" customFormat="1" ht="11.25" customHeight="1" x14ac:dyDescent="0.2">
      <c r="A71" s="72" t="s">
        <v>132</v>
      </c>
      <c r="B71" s="73">
        <v>65041.765999999989</v>
      </c>
      <c r="C71" s="74">
        <v>43497.538869999997</v>
      </c>
      <c r="D71" s="73">
        <v>1357.3850500000001</v>
      </c>
      <c r="E71" s="74">
        <f>SUM(C71:D71)</f>
        <v>44854.923919999994</v>
      </c>
      <c r="F71" s="74">
        <f>B71-E71</f>
        <v>20186.842079999995</v>
      </c>
      <c r="G71" s="74">
        <f>B71-C71</f>
        <v>21544.227129999992</v>
      </c>
      <c r="H71" s="75">
        <f>E71/B71*100</f>
        <v>68.963262651878182</v>
      </c>
    </row>
    <row r="72" spans="1:8" s="66" customFormat="1" ht="11.25" customHeight="1" x14ac:dyDescent="0.2">
      <c r="A72" s="72" t="s">
        <v>133</v>
      </c>
      <c r="B72" s="73">
        <v>4407.08</v>
      </c>
      <c r="C72" s="74">
        <v>3747.9747200000002</v>
      </c>
      <c r="D72" s="73">
        <v>52.92427</v>
      </c>
      <c r="E72" s="74">
        <f>SUM(C72:D72)</f>
        <v>3800.8989900000001</v>
      </c>
      <c r="F72" s="74">
        <f>B72-E72</f>
        <v>606.18100999999979</v>
      </c>
      <c r="G72" s="74">
        <f>B72-C72</f>
        <v>659.10527999999977</v>
      </c>
      <c r="H72" s="75">
        <f>E72/B72*100</f>
        <v>86.245291440137237</v>
      </c>
    </row>
    <row r="73" spans="1:8" s="66" customFormat="1" ht="11.25" customHeight="1" x14ac:dyDescent="0.2">
      <c r="A73" s="72" t="s">
        <v>134</v>
      </c>
      <c r="B73" s="73">
        <v>13868</v>
      </c>
      <c r="C73" s="74">
        <v>10951.324409999999</v>
      </c>
      <c r="D73" s="73">
        <v>55.345219999999998</v>
      </c>
      <c r="E73" s="74">
        <f>SUM(C73:D73)</f>
        <v>11006.669629999999</v>
      </c>
      <c r="F73" s="74">
        <f>B73-E73</f>
        <v>2861.3303700000015</v>
      </c>
      <c r="G73" s="74">
        <f>B73-C73</f>
        <v>2916.6755900000007</v>
      </c>
      <c r="H73" s="75">
        <f>E73/B73*100</f>
        <v>79.367389890395145</v>
      </c>
    </row>
    <row r="74" spans="1:8" s="66" customFormat="1" ht="11.25" customHeight="1" x14ac:dyDescent="0.2">
      <c r="A74" s="72"/>
      <c r="B74" s="77"/>
      <c r="C74" s="77"/>
      <c r="D74" s="77"/>
      <c r="E74" s="77"/>
      <c r="F74" s="77"/>
      <c r="G74" s="77"/>
      <c r="H74" s="70"/>
    </row>
    <row r="75" spans="1:8" s="66" customFormat="1" ht="11.25" customHeight="1" x14ac:dyDescent="0.2">
      <c r="A75" s="68" t="s">
        <v>135</v>
      </c>
      <c r="B75" s="79">
        <f t="shared" ref="B75:G75" si="24">SUM(B76:B78)</f>
        <v>67325539.754450008</v>
      </c>
      <c r="C75" s="79">
        <f t="shared" si="24"/>
        <v>48743160.421079986</v>
      </c>
      <c r="D75" s="79">
        <f t="shared" si="24"/>
        <v>1672846.8308999997</v>
      </c>
      <c r="E75" s="79">
        <f t="shared" si="24"/>
        <v>50416007.251979992</v>
      </c>
      <c r="F75" s="79">
        <f t="shared" si="24"/>
        <v>16909532.502470013</v>
      </c>
      <c r="G75" s="79">
        <f t="shared" si="24"/>
        <v>18582379.333370011</v>
      </c>
      <c r="H75" s="70">
        <f>E75/B75*100</f>
        <v>74.883925826450806</v>
      </c>
    </row>
    <row r="76" spans="1:8" s="66" customFormat="1" ht="11.25" customHeight="1" x14ac:dyDescent="0.2">
      <c r="A76" s="72" t="s">
        <v>136</v>
      </c>
      <c r="B76" s="73">
        <v>66283351.059450001</v>
      </c>
      <c r="C76" s="74">
        <v>47991868.518419988</v>
      </c>
      <c r="D76" s="73">
        <v>1657028.6410299998</v>
      </c>
      <c r="E76" s="74">
        <f>SUM(C76:D76)</f>
        <v>49648897.159449987</v>
      </c>
      <c r="F76" s="74">
        <f>B76-E76</f>
        <v>16634453.900000013</v>
      </c>
      <c r="G76" s="74">
        <f>B76-C76</f>
        <v>18291482.541030012</v>
      </c>
      <c r="H76" s="75">
        <f>E76/B76*100</f>
        <v>74.904023960586343</v>
      </c>
    </row>
    <row r="77" spans="1:8" s="66" customFormat="1" ht="11.25" customHeight="1" x14ac:dyDescent="0.2">
      <c r="A77" s="72" t="s">
        <v>137</v>
      </c>
      <c r="B77" s="73">
        <v>389620.47100000014</v>
      </c>
      <c r="C77" s="74">
        <v>292316.97389999998</v>
      </c>
      <c r="D77" s="73">
        <v>5427.4111700000012</v>
      </c>
      <c r="E77" s="74">
        <f>SUM(C77:D77)</f>
        <v>297744.38506999996</v>
      </c>
      <c r="F77" s="74">
        <f>B77-E77</f>
        <v>91876.085930000176</v>
      </c>
      <c r="G77" s="74">
        <f>B77-C77</f>
        <v>97303.497100000153</v>
      </c>
      <c r="H77" s="75">
        <f>E77/B77*100</f>
        <v>76.419081447596696</v>
      </c>
    </row>
    <row r="78" spans="1:8" s="66" customFormat="1" ht="11.25" customHeight="1" x14ac:dyDescent="0.2">
      <c r="A78" s="72" t="s">
        <v>138</v>
      </c>
      <c r="B78" s="73">
        <v>652568.22399999993</v>
      </c>
      <c r="C78" s="74">
        <v>458974.92875999998</v>
      </c>
      <c r="D78" s="73">
        <v>10390.778699999999</v>
      </c>
      <c r="E78" s="74">
        <f>SUM(C78:D78)</f>
        <v>469365.70746000001</v>
      </c>
      <c r="F78" s="74">
        <f>B78-E78</f>
        <v>183202.51653999992</v>
      </c>
      <c r="G78" s="74">
        <f>B78-C78</f>
        <v>193593.29523999995</v>
      </c>
      <c r="H78" s="75">
        <f>E78/B78*100</f>
        <v>71.925921336310736</v>
      </c>
    </row>
    <row r="79" spans="1:8" s="66" customFormat="1" ht="11.25" customHeight="1" x14ac:dyDescent="0.2">
      <c r="A79" s="72"/>
      <c r="B79" s="77"/>
      <c r="C79" s="77"/>
      <c r="D79" s="77"/>
      <c r="E79" s="77"/>
      <c r="F79" s="77"/>
      <c r="G79" s="77"/>
      <c r="H79" s="70"/>
    </row>
    <row r="80" spans="1:8" s="66" customFormat="1" ht="11.25" customHeight="1" x14ac:dyDescent="0.2">
      <c r="A80" s="68" t="s">
        <v>139</v>
      </c>
      <c r="B80" s="79">
        <f t="shared" ref="B80:G80" si="25">SUM(B81:B84)</f>
        <v>5204937.3380000005</v>
      </c>
      <c r="C80" s="79">
        <f t="shared" si="25"/>
        <v>3888582.96416</v>
      </c>
      <c r="D80" s="79">
        <f t="shared" si="25"/>
        <v>21215.573839999997</v>
      </c>
      <c r="E80" s="79">
        <f t="shared" si="25"/>
        <v>3909798.5380000002</v>
      </c>
      <c r="F80" s="79">
        <f t="shared" si="25"/>
        <v>1295138.8000000005</v>
      </c>
      <c r="G80" s="79">
        <f t="shared" si="25"/>
        <v>1316354.3738400005</v>
      </c>
      <c r="H80" s="70">
        <f>E80/B80*100</f>
        <v>75.117110622168255</v>
      </c>
    </row>
    <row r="81" spans="1:8" s="66" customFormat="1" ht="11.25" customHeight="1" x14ac:dyDescent="0.2">
      <c r="A81" s="72" t="s">
        <v>106</v>
      </c>
      <c r="B81" s="73">
        <v>4674252.8897100007</v>
      </c>
      <c r="C81" s="74">
        <v>3559069.6285600001</v>
      </c>
      <c r="D81" s="73">
        <v>13942.878489999999</v>
      </c>
      <c r="E81" s="74">
        <f>SUM(C81:D81)</f>
        <v>3573012.5070500001</v>
      </c>
      <c r="F81" s="74">
        <f>B81-E81</f>
        <v>1101240.3826600006</v>
      </c>
      <c r="G81" s="74">
        <f>B81-C81</f>
        <v>1115183.2611500006</v>
      </c>
      <c r="H81" s="75">
        <f>E81/B81*100</f>
        <v>76.440290916131332</v>
      </c>
    </row>
    <row r="82" spans="1:8" s="66" customFormat="1" ht="11.25" customHeight="1" x14ac:dyDescent="0.2">
      <c r="A82" s="72" t="s">
        <v>140</v>
      </c>
      <c r="B82" s="73">
        <v>0</v>
      </c>
      <c r="C82" s="74">
        <v>0</v>
      </c>
      <c r="D82" s="73">
        <v>0</v>
      </c>
      <c r="E82" s="74">
        <f>SUM(C82:D82)</f>
        <v>0</v>
      </c>
      <c r="F82" s="74">
        <f>B82-E82</f>
        <v>0</v>
      </c>
      <c r="G82" s="74">
        <f>B82-C82</f>
        <v>0</v>
      </c>
      <c r="H82" s="75"/>
    </row>
    <row r="83" spans="1:8" s="66" customFormat="1" ht="11.25" customHeight="1" x14ac:dyDescent="0.2">
      <c r="A83" s="72" t="s">
        <v>141</v>
      </c>
      <c r="B83" s="73">
        <v>172105</v>
      </c>
      <c r="C83" s="74">
        <v>108705.00181</v>
      </c>
      <c r="D83" s="73">
        <v>3664.5382999999997</v>
      </c>
      <c r="E83" s="74">
        <f>SUM(C83:D83)</f>
        <v>112369.54011</v>
      </c>
      <c r="F83" s="74">
        <f>B83-E83</f>
        <v>59735.459889999998</v>
      </c>
      <c r="G83" s="74">
        <f>B83-C83</f>
        <v>63399.998189999998</v>
      </c>
      <c r="H83" s="75">
        <f>E83/B83*100</f>
        <v>65.291269928241476</v>
      </c>
    </row>
    <row r="84" spans="1:8" s="66" customFormat="1" ht="11.25" customHeight="1" x14ac:dyDescent="0.2">
      <c r="A84" s="72" t="s">
        <v>142</v>
      </c>
      <c r="B84" s="73">
        <v>358579.44828999991</v>
      </c>
      <c r="C84" s="74">
        <v>220808.33379</v>
      </c>
      <c r="D84" s="73">
        <v>3608.1570499999998</v>
      </c>
      <c r="E84" s="74">
        <f>SUM(C84:D84)</f>
        <v>224416.49084000001</v>
      </c>
      <c r="F84" s="74">
        <f>B84-E84</f>
        <v>134162.9574499999</v>
      </c>
      <c r="G84" s="74">
        <f>B84-C84</f>
        <v>137771.11449999991</v>
      </c>
      <c r="H84" s="75">
        <f>E84/B84*100</f>
        <v>62.584872588264993</v>
      </c>
    </row>
    <row r="85" spans="1:8" s="66" customFormat="1" ht="11.25" customHeight="1" x14ac:dyDescent="0.2">
      <c r="A85" s="83"/>
      <c r="B85" s="73"/>
      <c r="C85" s="74"/>
      <c r="D85" s="73"/>
      <c r="E85" s="74"/>
      <c r="F85" s="74"/>
      <c r="G85" s="74"/>
      <c r="H85" s="75"/>
    </row>
    <row r="86" spans="1:8" s="66" customFormat="1" ht="11.25" customHeight="1" x14ac:dyDescent="0.2">
      <c r="A86" s="68" t="s">
        <v>143</v>
      </c>
      <c r="B86" s="79">
        <f t="shared" ref="B86:G86" si="26">SUM(B87:B93)</f>
        <v>167935618.64381999</v>
      </c>
      <c r="C86" s="79">
        <f t="shared" si="26"/>
        <v>144827680.78163999</v>
      </c>
      <c r="D86" s="79">
        <f t="shared" si="26"/>
        <v>666797.20345999999</v>
      </c>
      <c r="E86" s="79">
        <f t="shared" si="26"/>
        <v>145494477.9851</v>
      </c>
      <c r="F86" s="79">
        <f t="shared" si="26"/>
        <v>22441140.658719994</v>
      </c>
      <c r="G86" s="79">
        <f t="shared" si="26"/>
        <v>23107937.862179995</v>
      </c>
      <c r="H86" s="70">
        <f t="shared" ref="H86:H93" si="27">E86/B86*100</f>
        <v>86.637057200881188</v>
      </c>
    </row>
    <row r="87" spans="1:8" s="66" customFormat="1" ht="11.25" customHeight="1" x14ac:dyDescent="0.2">
      <c r="A87" s="72" t="s">
        <v>121</v>
      </c>
      <c r="B87" s="73">
        <v>5883550.3809000002</v>
      </c>
      <c r="C87" s="74">
        <v>5066076.5327000003</v>
      </c>
      <c r="D87" s="73">
        <v>105144.53138</v>
      </c>
      <c r="E87" s="74">
        <f t="shared" ref="E87:E93" si="28">SUM(C87:D87)</f>
        <v>5171221.0640799999</v>
      </c>
      <c r="F87" s="74">
        <f t="shared" ref="F87:F93" si="29">B87-E87</f>
        <v>712329.3168200003</v>
      </c>
      <c r="G87" s="74">
        <f t="shared" ref="G87:G93" si="30">B87-C87</f>
        <v>817473.84819999989</v>
      </c>
      <c r="H87" s="75">
        <f t="shared" si="27"/>
        <v>87.892866199761571</v>
      </c>
    </row>
    <row r="88" spans="1:8" s="66" customFormat="1" ht="11.25" customHeight="1" x14ac:dyDescent="0.2">
      <c r="A88" s="72" t="s">
        <v>144</v>
      </c>
      <c r="B88" s="73">
        <v>14779062.624819998</v>
      </c>
      <c r="C88" s="74">
        <v>12282820.590310002</v>
      </c>
      <c r="D88" s="73">
        <v>33715.917450000001</v>
      </c>
      <c r="E88" s="74">
        <f t="shared" si="28"/>
        <v>12316536.507760001</v>
      </c>
      <c r="F88" s="74">
        <f t="shared" si="29"/>
        <v>2462526.1170599964</v>
      </c>
      <c r="G88" s="74">
        <f t="shared" si="30"/>
        <v>2496242.034509996</v>
      </c>
      <c r="H88" s="75">
        <f t="shared" si="27"/>
        <v>83.337738126067464</v>
      </c>
    </row>
    <row r="89" spans="1:8" s="66" customFormat="1" ht="11.25" customHeight="1" x14ac:dyDescent="0.2">
      <c r="A89" s="72" t="s">
        <v>145</v>
      </c>
      <c r="B89" s="73">
        <v>11011457.834000004</v>
      </c>
      <c r="C89" s="74">
        <v>9367489.4553900007</v>
      </c>
      <c r="D89" s="73">
        <v>108658.24361000002</v>
      </c>
      <c r="E89" s="74">
        <f t="shared" si="28"/>
        <v>9476147.699000001</v>
      </c>
      <c r="F89" s="74">
        <f t="shared" si="29"/>
        <v>1535310.1350000035</v>
      </c>
      <c r="G89" s="74">
        <f t="shared" si="30"/>
        <v>1643968.3786100037</v>
      </c>
      <c r="H89" s="75">
        <f t="shared" si="27"/>
        <v>86.057158296883841</v>
      </c>
    </row>
    <row r="90" spans="1:8" s="66" customFormat="1" ht="11.25" customHeight="1" x14ac:dyDescent="0.2">
      <c r="A90" s="72" t="s">
        <v>146</v>
      </c>
      <c r="B90" s="73">
        <v>249133.63000000003</v>
      </c>
      <c r="C90" s="74">
        <v>183150.64738000001</v>
      </c>
      <c r="D90" s="73">
        <v>4295.6193300000004</v>
      </c>
      <c r="E90" s="74">
        <f t="shared" si="28"/>
        <v>187446.26671</v>
      </c>
      <c r="F90" s="74">
        <f t="shared" si="29"/>
        <v>61687.363290000038</v>
      </c>
      <c r="G90" s="74">
        <f t="shared" si="30"/>
        <v>65982.982620000024</v>
      </c>
      <c r="H90" s="75">
        <f t="shared" si="27"/>
        <v>75.239246788962205</v>
      </c>
    </row>
    <row r="91" spans="1:8" s="66" customFormat="1" ht="11.25" customHeight="1" x14ac:dyDescent="0.2">
      <c r="A91" s="72" t="s">
        <v>147</v>
      </c>
      <c r="B91" s="73">
        <v>1006432.8049999999</v>
      </c>
      <c r="C91" s="74">
        <v>842866.05718999985</v>
      </c>
      <c r="D91" s="73">
        <v>12772.02204</v>
      </c>
      <c r="E91" s="74">
        <f t="shared" si="28"/>
        <v>855638.0792299998</v>
      </c>
      <c r="F91" s="74">
        <f t="shared" si="29"/>
        <v>150794.72577000014</v>
      </c>
      <c r="G91" s="74">
        <f t="shared" si="30"/>
        <v>163566.74781000009</v>
      </c>
      <c r="H91" s="75">
        <f t="shared" si="27"/>
        <v>85.016910714670104</v>
      </c>
    </row>
    <row r="92" spans="1:8" s="66" customFormat="1" ht="11.25" customHeight="1" x14ac:dyDescent="0.2">
      <c r="A92" s="72" t="s">
        <v>148</v>
      </c>
      <c r="B92" s="73">
        <v>133782751.07509999</v>
      </c>
      <c r="C92" s="74">
        <v>116100217.24236</v>
      </c>
      <c r="D92" s="73">
        <v>394101.71174999996</v>
      </c>
      <c r="E92" s="74">
        <f t="shared" si="28"/>
        <v>116494318.95411</v>
      </c>
      <c r="F92" s="74">
        <f t="shared" si="29"/>
        <v>17288432.120989993</v>
      </c>
      <c r="G92" s="74">
        <f t="shared" si="30"/>
        <v>17682533.832739994</v>
      </c>
      <c r="H92" s="75">
        <f t="shared" si="27"/>
        <v>87.077233812238617</v>
      </c>
    </row>
    <row r="93" spans="1:8" s="66" customFormat="1" ht="11.25" customHeight="1" x14ac:dyDescent="0.2">
      <c r="A93" s="72" t="s">
        <v>149</v>
      </c>
      <c r="B93" s="73">
        <v>1223230.294</v>
      </c>
      <c r="C93" s="74">
        <v>985060.25630999997</v>
      </c>
      <c r="D93" s="73">
        <v>8109.1579000000002</v>
      </c>
      <c r="E93" s="74">
        <f t="shared" si="28"/>
        <v>993169.41420999996</v>
      </c>
      <c r="F93" s="74">
        <f t="shared" si="29"/>
        <v>230060.87979000004</v>
      </c>
      <c r="G93" s="74">
        <f t="shared" si="30"/>
        <v>238170.03769000003</v>
      </c>
      <c r="H93" s="75">
        <f t="shared" si="27"/>
        <v>81.192349395002793</v>
      </c>
    </row>
    <row r="94" spans="1:8" s="66" customFormat="1" ht="11.25" customHeight="1" x14ac:dyDescent="0.2">
      <c r="A94" s="72"/>
      <c r="B94" s="77"/>
      <c r="C94" s="77"/>
      <c r="D94" s="77"/>
      <c r="E94" s="77"/>
      <c r="F94" s="77"/>
      <c r="G94" s="77"/>
      <c r="H94" s="70"/>
    </row>
    <row r="95" spans="1:8" s="66" customFormat="1" ht="11.25" customHeight="1" x14ac:dyDescent="0.2">
      <c r="A95" s="68" t="s">
        <v>150</v>
      </c>
      <c r="B95" s="79">
        <f t="shared" ref="B95:G95" si="31">SUM(B96:B105)</f>
        <v>14373910.472999999</v>
      </c>
      <c r="C95" s="79">
        <f t="shared" si="31"/>
        <v>11997755.244539998</v>
      </c>
      <c r="D95" s="79">
        <f t="shared" si="31"/>
        <v>229348.37192000003</v>
      </c>
      <c r="E95" s="79">
        <f t="shared" si="31"/>
        <v>12227103.616459997</v>
      </c>
      <c r="F95" s="79">
        <f t="shared" si="31"/>
        <v>2146806.8565400024</v>
      </c>
      <c r="G95" s="79">
        <f t="shared" si="31"/>
        <v>2376155.2284600022</v>
      </c>
      <c r="H95" s="70">
        <f t="shared" ref="H95:H105" si="32">E95/B95*100</f>
        <v>85.064559428190606</v>
      </c>
    </row>
    <row r="96" spans="1:8" s="66" customFormat="1" ht="11.25" customHeight="1" x14ac:dyDescent="0.2">
      <c r="A96" s="72" t="s">
        <v>94</v>
      </c>
      <c r="B96" s="73">
        <v>5044670.6899999995</v>
      </c>
      <c r="C96" s="74">
        <v>4117089.3266299996</v>
      </c>
      <c r="D96" s="73">
        <v>81013.004589999997</v>
      </c>
      <c r="E96" s="74">
        <f t="shared" ref="E96:E105" si="33">SUM(C96:D96)</f>
        <v>4198102.3312199991</v>
      </c>
      <c r="F96" s="74">
        <f t="shared" ref="F96:F105" si="34">B96-E96</f>
        <v>846568.35878000036</v>
      </c>
      <c r="G96" s="74">
        <f t="shared" ref="G96:G105" si="35">B96-C96</f>
        <v>927581.36336999992</v>
      </c>
      <c r="H96" s="75">
        <f t="shared" si="32"/>
        <v>83.218560520548067</v>
      </c>
    </row>
    <row r="97" spans="1:8" s="66" customFormat="1" ht="11.25" customHeight="1" x14ac:dyDescent="0.2">
      <c r="A97" s="72" t="s">
        <v>151</v>
      </c>
      <c r="B97" s="73">
        <v>1869023.818</v>
      </c>
      <c r="C97" s="74">
        <v>1513804.7838400002</v>
      </c>
      <c r="D97" s="73">
        <v>56889.559650000003</v>
      </c>
      <c r="E97" s="74">
        <f t="shared" si="33"/>
        <v>1570694.3434900001</v>
      </c>
      <c r="F97" s="74">
        <f t="shared" si="34"/>
        <v>298329.47450999985</v>
      </c>
      <c r="G97" s="74">
        <f t="shared" si="35"/>
        <v>355219.03415999981</v>
      </c>
      <c r="H97" s="75">
        <f t="shared" si="32"/>
        <v>84.038219757454158</v>
      </c>
    </row>
    <row r="98" spans="1:8" s="66" customFormat="1" ht="11.25" customHeight="1" x14ac:dyDescent="0.2">
      <c r="A98" s="72" t="s">
        <v>152</v>
      </c>
      <c r="B98" s="73">
        <v>1043716.053</v>
      </c>
      <c r="C98" s="74">
        <v>961562.55079999997</v>
      </c>
      <c r="D98" s="73">
        <v>4274.22912</v>
      </c>
      <c r="E98" s="74">
        <f t="shared" si="33"/>
        <v>965836.77992</v>
      </c>
      <c r="F98" s="74">
        <f t="shared" si="34"/>
        <v>77879.273079999955</v>
      </c>
      <c r="G98" s="74">
        <f t="shared" si="35"/>
        <v>82153.502199999988</v>
      </c>
      <c r="H98" s="75">
        <f t="shared" si="32"/>
        <v>92.538270072962078</v>
      </c>
    </row>
    <row r="99" spans="1:8" s="66" customFormat="1" ht="11.25" customHeight="1" x14ac:dyDescent="0.2">
      <c r="A99" s="72" t="s">
        <v>153</v>
      </c>
      <c r="B99" s="73">
        <v>983451.98899999983</v>
      </c>
      <c r="C99" s="74">
        <v>841254.9757500001</v>
      </c>
      <c r="D99" s="73">
        <v>12479.13213</v>
      </c>
      <c r="E99" s="74">
        <f t="shared" si="33"/>
        <v>853734.10788000014</v>
      </c>
      <c r="F99" s="74">
        <f t="shared" si="34"/>
        <v>129717.88111999969</v>
      </c>
      <c r="G99" s="74">
        <f t="shared" si="35"/>
        <v>142197.01324999973</v>
      </c>
      <c r="H99" s="75">
        <f t="shared" si="32"/>
        <v>86.809942674283434</v>
      </c>
    </row>
    <row r="100" spans="1:8" s="66" customFormat="1" ht="11.25" customHeight="1" x14ac:dyDescent="0.2">
      <c r="A100" s="72" t="s">
        <v>154</v>
      </c>
      <c r="B100" s="73">
        <v>1257137.4750000001</v>
      </c>
      <c r="C100" s="74">
        <v>1062176.0141799999</v>
      </c>
      <c r="D100" s="73">
        <v>21526.312690000002</v>
      </c>
      <c r="E100" s="74">
        <f t="shared" si="33"/>
        <v>1083702.32687</v>
      </c>
      <c r="F100" s="74">
        <f t="shared" si="34"/>
        <v>173435.1481300001</v>
      </c>
      <c r="G100" s="74">
        <f t="shared" si="35"/>
        <v>194961.46082000015</v>
      </c>
      <c r="H100" s="75">
        <f t="shared" si="32"/>
        <v>86.203963243558533</v>
      </c>
    </row>
    <row r="101" spans="1:8" s="66" customFormat="1" ht="11.25" customHeight="1" x14ac:dyDescent="0.2">
      <c r="A101" s="72" t="s">
        <v>155</v>
      </c>
      <c r="B101" s="73">
        <v>101440.807</v>
      </c>
      <c r="C101" s="74">
        <v>85869.586190000002</v>
      </c>
      <c r="D101" s="73">
        <v>1469.9539199999999</v>
      </c>
      <c r="E101" s="74">
        <f t="shared" si="33"/>
        <v>87339.540110000002</v>
      </c>
      <c r="F101" s="74">
        <f t="shared" si="34"/>
        <v>14101.266889999999</v>
      </c>
      <c r="G101" s="74">
        <f t="shared" si="35"/>
        <v>15571.220809999999</v>
      </c>
      <c r="H101" s="75">
        <f t="shared" si="32"/>
        <v>86.099019411389349</v>
      </c>
    </row>
    <row r="102" spans="1:8" s="66" customFormat="1" ht="11.25" customHeight="1" x14ac:dyDescent="0.2">
      <c r="A102" s="72" t="s">
        <v>156</v>
      </c>
      <c r="B102" s="73">
        <v>674542.71899999992</v>
      </c>
      <c r="C102" s="74">
        <v>555747.22849000001</v>
      </c>
      <c r="D102" s="73">
        <v>516.30883000000006</v>
      </c>
      <c r="E102" s="74">
        <f t="shared" si="33"/>
        <v>556263.53732</v>
      </c>
      <c r="F102" s="74">
        <f t="shared" si="34"/>
        <v>118279.18167999992</v>
      </c>
      <c r="G102" s="74">
        <f t="shared" si="35"/>
        <v>118795.49050999992</v>
      </c>
      <c r="H102" s="75">
        <f t="shared" si="32"/>
        <v>82.465279314652278</v>
      </c>
    </row>
    <row r="103" spans="1:8" s="66" customFormat="1" ht="11.25" customHeight="1" x14ac:dyDescent="0.2">
      <c r="A103" s="72" t="s">
        <v>157</v>
      </c>
      <c r="B103" s="73">
        <v>706484.87900000159</v>
      </c>
      <c r="C103" s="74">
        <v>525529.70790999942</v>
      </c>
      <c r="D103" s="73">
        <v>9219.6223300000129</v>
      </c>
      <c r="E103" s="74">
        <f t="shared" si="33"/>
        <v>534749.33023999946</v>
      </c>
      <c r="F103" s="74">
        <f t="shared" si="34"/>
        <v>171735.54876000213</v>
      </c>
      <c r="G103" s="74">
        <f t="shared" si="35"/>
        <v>180955.17109000217</v>
      </c>
      <c r="H103" s="75">
        <f t="shared" si="32"/>
        <v>75.691546434357335</v>
      </c>
    </row>
    <row r="104" spans="1:8" s="66" customFormat="1" ht="11.25" customHeight="1" x14ac:dyDescent="0.2">
      <c r="A104" s="72" t="s">
        <v>158</v>
      </c>
      <c r="B104" s="73">
        <v>101576.65700000001</v>
      </c>
      <c r="C104" s="74">
        <v>76516.999849999993</v>
      </c>
      <c r="D104" s="73">
        <v>588.11598000000004</v>
      </c>
      <c r="E104" s="74">
        <f t="shared" si="33"/>
        <v>77105.115829999995</v>
      </c>
      <c r="F104" s="74">
        <f t="shared" si="34"/>
        <v>24471.541170000011</v>
      </c>
      <c r="G104" s="74">
        <f t="shared" si="35"/>
        <v>25059.657150000014</v>
      </c>
      <c r="H104" s="75">
        <f t="shared" si="32"/>
        <v>75.908302268699373</v>
      </c>
    </row>
    <row r="105" spans="1:8" s="66" customFormat="1" ht="11.25" customHeight="1" x14ac:dyDescent="0.2">
      <c r="A105" s="72" t="s">
        <v>159</v>
      </c>
      <c r="B105" s="73">
        <v>2591865.3859999999</v>
      </c>
      <c r="C105" s="74">
        <v>2258204.0708999997</v>
      </c>
      <c r="D105" s="73">
        <v>41372.132680000002</v>
      </c>
      <c r="E105" s="74">
        <f t="shared" si="33"/>
        <v>2299576.2035799995</v>
      </c>
      <c r="F105" s="74">
        <f t="shared" si="34"/>
        <v>292289.18242000043</v>
      </c>
      <c r="G105" s="74">
        <f t="shared" si="35"/>
        <v>333661.31510000024</v>
      </c>
      <c r="H105" s="75">
        <f t="shared" si="32"/>
        <v>88.722825498623308</v>
      </c>
    </row>
    <row r="106" spans="1:8" s="66" customFormat="1" ht="11.25" customHeight="1" x14ac:dyDescent="0.2">
      <c r="A106" s="72"/>
      <c r="B106" s="77"/>
      <c r="C106" s="77"/>
      <c r="D106" s="77"/>
      <c r="E106" s="77"/>
      <c r="F106" s="77"/>
      <c r="G106" s="77"/>
      <c r="H106" s="70"/>
    </row>
    <row r="107" spans="1:8" s="66" customFormat="1" ht="11.25" customHeight="1" x14ac:dyDescent="0.2">
      <c r="A107" s="68" t="s">
        <v>160</v>
      </c>
      <c r="B107" s="79">
        <f t="shared" ref="B107:G107" si="36">SUM(B108:B116)</f>
        <v>10324883.573240001</v>
      </c>
      <c r="C107" s="79">
        <f t="shared" si="36"/>
        <v>7348375.4012500001</v>
      </c>
      <c r="D107" s="79">
        <f t="shared" si="36"/>
        <v>221454.72420000003</v>
      </c>
      <c r="E107" s="79">
        <f t="shared" si="36"/>
        <v>7569830.1254500011</v>
      </c>
      <c r="F107" s="79">
        <f t="shared" si="36"/>
        <v>2755053.4477899978</v>
      </c>
      <c r="G107" s="79">
        <f t="shared" si="36"/>
        <v>2976508.1719899983</v>
      </c>
      <c r="H107" s="70">
        <f t="shared" ref="H107:H116" si="37">E107/B107*100</f>
        <v>73.316372739247754</v>
      </c>
    </row>
    <row r="108" spans="1:8" s="66" customFormat="1" ht="11.25" customHeight="1" x14ac:dyDescent="0.2">
      <c r="A108" s="72" t="s">
        <v>94</v>
      </c>
      <c r="B108" s="73">
        <v>7295106.0129999993</v>
      </c>
      <c r="C108" s="74">
        <v>4833495.0992800007</v>
      </c>
      <c r="D108" s="73">
        <v>198593.74144000004</v>
      </c>
      <c r="E108" s="74">
        <f t="shared" ref="E108:E116" si="38">SUM(C108:D108)</f>
        <v>5032088.8407200007</v>
      </c>
      <c r="F108" s="74">
        <f t="shared" ref="F108:F116" si="39">B108-E108</f>
        <v>2263017.1722799987</v>
      </c>
      <c r="G108" s="74">
        <f t="shared" ref="G108:G116" si="40">B108-C108</f>
        <v>2461610.9137199987</v>
      </c>
      <c r="H108" s="75">
        <f t="shared" si="37"/>
        <v>68.978967978707033</v>
      </c>
    </row>
    <row r="109" spans="1:8" s="66" customFormat="1" ht="11.25" customHeight="1" x14ac:dyDescent="0.2">
      <c r="A109" s="72" t="s">
        <v>161</v>
      </c>
      <c r="B109" s="73">
        <v>25351.396999999997</v>
      </c>
      <c r="C109" s="74">
        <v>21772.337149999999</v>
      </c>
      <c r="D109" s="73">
        <v>105.62665</v>
      </c>
      <c r="E109" s="74">
        <f t="shared" si="38"/>
        <v>21877.963799999998</v>
      </c>
      <c r="F109" s="74">
        <f t="shared" si="39"/>
        <v>3473.4331999999995</v>
      </c>
      <c r="G109" s="74">
        <f t="shared" si="40"/>
        <v>3579.0598499999978</v>
      </c>
      <c r="H109" s="75">
        <f t="shared" si="37"/>
        <v>86.298848935228307</v>
      </c>
    </row>
    <row r="110" spans="1:8" s="66" customFormat="1" ht="11.25" customHeight="1" x14ac:dyDescent="0.2">
      <c r="A110" s="72" t="s">
        <v>162</v>
      </c>
      <c r="B110" s="73">
        <v>158340.19534000001</v>
      </c>
      <c r="C110" s="74">
        <v>130421.31991999998</v>
      </c>
      <c r="D110" s="73">
        <v>1577.9283899999998</v>
      </c>
      <c r="E110" s="74">
        <f t="shared" si="38"/>
        <v>131999.24830999997</v>
      </c>
      <c r="F110" s="74">
        <f t="shared" si="39"/>
        <v>26340.947030000039</v>
      </c>
      <c r="G110" s="74">
        <f t="shared" si="40"/>
        <v>27918.875420000026</v>
      </c>
      <c r="H110" s="75">
        <f t="shared" si="37"/>
        <v>83.364333375085991</v>
      </c>
    </row>
    <row r="111" spans="1:8" s="66" customFormat="1" ht="11.25" customHeight="1" x14ac:dyDescent="0.2">
      <c r="A111" s="72" t="s">
        <v>163</v>
      </c>
      <c r="B111" s="73">
        <v>932651.90399999975</v>
      </c>
      <c r="C111" s="74">
        <v>819312.39439999999</v>
      </c>
      <c r="D111" s="73">
        <v>6527.2704100000001</v>
      </c>
      <c r="E111" s="74">
        <f t="shared" si="38"/>
        <v>825839.66480999999</v>
      </c>
      <c r="F111" s="74">
        <f t="shared" si="39"/>
        <v>106812.23918999976</v>
      </c>
      <c r="G111" s="74">
        <f t="shared" si="40"/>
        <v>113339.50959999976</v>
      </c>
      <c r="H111" s="75">
        <f t="shared" si="37"/>
        <v>88.547469990475705</v>
      </c>
    </row>
    <row r="112" spans="1:8" s="66" customFormat="1" ht="11.25" customHeight="1" x14ac:dyDescent="0.2">
      <c r="A112" s="72" t="s">
        <v>164</v>
      </c>
      <c r="B112" s="73">
        <v>67274.987999999998</v>
      </c>
      <c r="C112" s="74">
        <v>59267.992030000001</v>
      </c>
      <c r="D112" s="73">
        <v>110.03627</v>
      </c>
      <c r="E112" s="74">
        <f t="shared" si="38"/>
        <v>59378.028299999998</v>
      </c>
      <c r="F112" s="74">
        <f t="shared" si="39"/>
        <v>7896.9596999999994</v>
      </c>
      <c r="G112" s="74">
        <f t="shared" si="40"/>
        <v>8006.9959699999963</v>
      </c>
      <c r="H112" s="75">
        <f t="shared" si="37"/>
        <v>88.261670592940135</v>
      </c>
    </row>
    <row r="113" spans="1:8" s="66" customFormat="1" ht="11.25" customHeight="1" x14ac:dyDescent="0.2">
      <c r="A113" s="72" t="s">
        <v>165</v>
      </c>
      <c r="B113" s="73">
        <v>154181.19189999998</v>
      </c>
      <c r="C113" s="74">
        <v>130272.01980000001</v>
      </c>
      <c r="D113" s="73">
        <v>1744.8143200000004</v>
      </c>
      <c r="E113" s="74">
        <f t="shared" si="38"/>
        <v>132016.83412000001</v>
      </c>
      <c r="F113" s="74">
        <f t="shared" si="39"/>
        <v>22164.357779999962</v>
      </c>
      <c r="G113" s="74">
        <f t="shared" si="40"/>
        <v>23909.172099999967</v>
      </c>
      <c r="H113" s="75">
        <f t="shared" si="37"/>
        <v>85.624473707288828</v>
      </c>
    </row>
    <row r="114" spans="1:8" s="66" customFormat="1" ht="11.25" customHeight="1" x14ac:dyDescent="0.2">
      <c r="A114" s="72" t="s">
        <v>166</v>
      </c>
      <c r="B114" s="73">
        <v>660958.83299999987</v>
      </c>
      <c r="C114" s="74">
        <v>479041.74558000005</v>
      </c>
      <c r="D114" s="73">
        <v>6247.0035099999996</v>
      </c>
      <c r="E114" s="74">
        <f t="shared" si="38"/>
        <v>485288.74909000006</v>
      </c>
      <c r="F114" s="74">
        <f t="shared" si="39"/>
        <v>175670.08390999981</v>
      </c>
      <c r="G114" s="74">
        <f t="shared" si="40"/>
        <v>181917.08741999982</v>
      </c>
      <c r="H114" s="75">
        <f t="shared" si="37"/>
        <v>73.421932631922346</v>
      </c>
    </row>
    <row r="115" spans="1:8" s="66" customFormat="1" ht="11.25" customHeight="1" x14ac:dyDescent="0.2">
      <c r="A115" s="72" t="s">
        <v>167</v>
      </c>
      <c r="B115" s="73">
        <v>316504.57900000003</v>
      </c>
      <c r="C115" s="74">
        <v>283493.82853</v>
      </c>
      <c r="D115" s="73">
        <v>3071.72514</v>
      </c>
      <c r="E115" s="74">
        <f t="shared" si="38"/>
        <v>286565.55366999999</v>
      </c>
      <c r="F115" s="74">
        <f t="shared" si="39"/>
        <v>29939.025330000033</v>
      </c>
      <c r="G115" s="74">
        <f t="shared" si="40"/>
        <v>33010.750470000028</v>
      </c>
      <c r="H115" s="75">
        <f t="shared" si="37"/>
        <v>90.540729165880393</v>
      </c>
    </row>
    <row r="116" spans="1:8" s="66" customFormat="1" ht="11.25" customHeight="1" x14ac:dyDescent="0.2">
      <c r="A116" s="72" t="s">
        <v>168</v>
      </c>
      <c r="B116" s="77">
        <v>714514.47200000018</v>
      </c>
      <c r="C116" s="77">
        <v>591298.66456000006</v>
      </c>
      <c r="D116" s="77">
        <v>3476.57807</v>
      </c>
      <c r="E116" s="77">
        <f t="shared" si="38"/>
        <v>594775.24263000011</v>
      </c>
      <c r="F116" s="77">
        <f t="shared" si="39"/>
        <v>119739.22937000007</v>
      </c>
      <c r="G116" s="77">
        <f t="shared" si="40"/>
        <v>123215.80744000012</v>
      </c>
      <c r="H116" s="70">
        <f t="shared" si="37"/>
        <v>83.241874858764234</v>
      </c>
    </row>
    <row r="117" spans="1:8" s="66" customFormat="1" ht="11.25" customHeight="1" x14ac:dyDescent="0.2">
      <c r="A117" s="81"/>
      <c r="B117" s="77"/>
      <c r="C117" s="77"/>
      <c r="D117" s="77"/>
      <c r="E117" s="77"/>
      <c r="F117" s="77"/>
      <c r="G117" s="77"/>
      <c r="H117" s="70"/>
    </row>
    <row r="118" spans="1:8" s="66" customFormat="1" ht="11.25" customHeight="1" x14ac:dyDescent="0.2">
      <c r="A118" s="84" t="s">
        <v>169</v>
      </c>
      <c r="B118" s="79">
        <f t="shared" ref="B118:G118" si="41">+B119+B127</f>
        <v>155331864.43881997</v>
      </c>
      <c r="C118" s="79">
        <f t="shared" si="41"/>
        <v>138651343.11094001</v>
      </c>
      <c r="D118" s="79">
        <f t="shared" si="41"/>
        <v>1740023.5717700003</v>
      </c>
      <c r="E118" s="79">
        <f t="shared" si="41"/>
        <v>140391366.68271002</v>
      </c>
      <c r="F118" s="79">
        <f t="shared" si="41"/>
        <v>14940497.756109966</v>
      </c>
      <c r="G118" s="79">
        <f t="shared" si="41"/>
        <v>16680521.327879963</v>
      </c>
      <c r="H118" s="75">
        <f t="shared" ref="H118:H130" si="42">E118/B118*100</f>
        <v>90.381562849266828</v>
      </c>
    </row>
    <row r="119" spans="1:8" s="66" customFormat="1" ht="12" x14ac:dyDescent="0.2">
      <c r="A119" s="85" t="s">
        <v>170</v>
      </c>
      <c r="B119" s="86">
        <f t="shared" ref="B119:G119" si="43">SUM(B120:B124)</f>
        <v>11195165.513</v>
      </c>
      <c r="C119" s="87">
        <f t="shared" si="43"/>
        <v>10009453.056700001</v>
      </c>
      <c r="D119" s="86">
        <f t="shared" si="43"/>
        <v>303985.86843000003</v>
      </c>
      <c r="E119" s="87">
        <f t="shared" si="43"/>
        <v>10313438.92513</v>
      </c>
      <c r="F119" s="87">
        <f t="shared" si="43"/>
        <v>881726.5878699997</v>
      </c>
      <c r="G119" s="87">
        <f t="shared" si="43"/>
        <v>1185712.4562999993</v>
      </c>
      <c r="H119" s="75">
        <f t="shared" si="42"/>
        <v>92.124041517330625</v>
      </c>
    </row>
    <row r="120" spans="1:8" s="66" customFormat="1" ht="11.25" customHeight="1" x14ac:dyDescent="0.2">
      <c r="A120" s="88" t="s">
        <v>171</v>
      </c>
      <c r="B120" s="73">
        <v>312964.59500000003</v>
      </c>
      <c r="C120" s="74">
        <v>272997.25163000001</v>
      </c>
      <c r="D120" s="73">
        <v>3075.2318100000002</v>
      </c>
      <c r="E120" s="74">
        <f t="shared" ref="E120:E126" si="44">SUM(C120:D120)</f>
        <v>276072.48344000004</v>
      </c>
      <c r="F120" s="74">
        <f>B120-E120</f>
        <v>36892.11155999999</v>
      </c>
      <c r="G120" s="74">
        <f t="shared" ref="G120:G126" si="45">B120-C120</f>
        <v>39967.343370000017</v>
      </c>
      <c r="H120" s="75">
        <f t="shared" si="42"/>
        <v>88.212049493969118</v>
      </c>
    </row>
    <row r="121" spans="1:8" s="66" customFormat="1" ht="11.25" customHeight="1" x14ac:dyDescent="0.2">
      <c r="A121" s="88" t="s">
        <v>172</v>
      </c>
      <c r="B121" s="73">
        <v>991131.22800000012</v>
      </c>
      <c r="C121" s="74">
        <v>633828.63675000006</v>
      </c>
      <c r="D121" s="73">
        <v>4658.1012300000002</v>
      </c>
      <c r="E121" s="74">
        <f t="shared" si="44"/>
        <v>638486.73798000009</v>
      </c>
      <c r="F121" s="74">
        <f>B121-E121</f>
        <v>352644.49002000003</v>
      </c>
      <c r="G121" s="74">
        <f t="shared" si="45"/>
        <v>357302.59125000006</v>
      </c>
      <c r="H121" s="75">
        <f t="shared" si="42"/>
        <v>64.420000091047484</v>
      </c>
    </row>
    <row r="122" spans="1:8" s="66" customFormat="1" ht="11.25" customHeight="1" x14ac:dyDescent="0.2">
      <c r="A122" s="88" t="s">
        <v>173</v>
      </c>
      <c r="B122" s="73">
        <v>94827.251999999979</v>
      </c>
      <c r="C122" s="74">
        <v>88077.894029999996</v>
      </c>
      <c r="D122" s="73">
        <v>1147.4076499999999</v>
      </c>
      <c r="E122" s="74">
        <f t="shared" si="44"/>
        <v>89225.30167999999</v>
      </c>
      <c r="F122" s="74">
        <f>B122-E122</f>
        <v>5601.950319999989</v>
      </c>
      <c r="G122" s="74">
        <f t="shared" si="45"/>
        <v>6749.3579699999827</v>
      </c>
      <c r="H122" s="75">
        <f t="shared" si="42"/>
        <v>94.092467933163363</v>
      </c>
    </row>
    <row r="123" spans="1:8" s="66" customFormat="1" ht="11.25" customHeight="1" x14ac:dyDescent="0.2">
      <c r="A123" s="88" t="s">
        <v>174</v>
      </c>
      <c r="B123" s="77">
        <v>639706.24899999995</v>
      </c>
      <c r="C123" s="77">
        <v>571311.86536000005</v>
      </c>
      <c r="D123" s="77">
        <v>2019.11851</v>
      </c>
      <c r="E123" s="77">
        <f t="shared" si="44"/>
        <v>573330.98387</v>
      </c>
      <c r="F123" s="77">
        <f>B123-E123</f>
        <v>66375.265129999956</v>
      </c>
      <c r="G123" s="77">
        <f t="shared" si="45"/>
        <v>68394.383639999898</v>
      </c>
      <c r="H123" s="75">
        <f t="shared" si="42"/>
        <v>89.624102432365021</v>
      </c>
    </row>
    <row r="124" spans="1:8" s="66" customFormat="1" ht="11.25" customHeight="1" x14ac:dyDescent="0.2">
      <c r="A124" s="85" t="s">
        <v>175</v>
      </c>
      <c r="B124" s="89">
        <f>SUM(B125:B126)</f>
        <v>9156536.1889999993</v>
      </c>
      <c r="C124" s="89">
        <f t="shared" ref="C124:F124" si="46">SUM(C125:C126)</f>
        <v>8443237.4089299999</v>
      </c>
      <c r="D124" s="89">
        <f t="shared" si="46"/>
        <v>293086.00923000003</v>
      </c>
      <c r="E124" s="89">
        <f t="shared" si="46"/>
        <v>8736323.4181600008</v>
      </c>
      <c r="F124" s="89">
        <f t="shared" si="46"/>
        <v>420212.77083999966</v>
      </c>
      <c r="G124" s="79">
        <f t="shared" si="45"/>
        <v>713298.7800699994</v>
      </c>
      <c r="H124" s="75">
        <f t="shared" si="42"/>
        <v>95.410788947191492</v>
      </c>
    </row>
    <row r="125" spans="1:8" s="66" customFormat="1" ht="11.25" customHeight="1" x14ac:dyDescent="0.2">
      <c r="A125" s="90" t="s">
        <v>175</v>
      </c>
      <c r="B125" s="73">
        <v>8029553.8039999995</v>
      </c>
      <c r="C125" s="74">
        <v>7613728.89224</v>
      </c>
      <c r="D125" s="73">
        <v>275706.17810000002</v>
      </c>
      <c r="E125" s="74">
        <f t="shared" si="44"/>
        <v>7889435.0703400001</v>
      </c>
      <c r="F125" s="74">
        <f>B125-E125</f>
        <v>140118.73365999945</v>
      </c>
      <c r="G125" s="74">
        <f t="shared" si="45"/>
        <v>415824.91175999958</v>
      </c>
      <c r="H125" s="75">
        <f t="shared" si="42"/>
        <v>98.254962391681119</v>
      </c>
    </row>
    <row r="126" spans="1:8" s="66" customFormat="1" ht="11.25" customHeight="1" x14ac:dyDescent="0.2">
      <c r="A126" s="90" t="s">
        <v>176</v>
      </c>
      <c r="B126" s="77">
        <v>1126982.3850000002</v>
      </c>
      <c r="C126" s="77">
        <v>829508.51669000008</v>
      </c>
      <c r="D126" s="77">
        <v>17379.831129999999</v>
      </c>
      <c r="E126" s="77">
        <f t="shared" si="44"/>
        <v>846888.34782000002</v>
      </c>
      <c r="F126" s="77">
        <f>B126-E126</f>
        <v>280094.03718000022</v>
      </c>
      <c r="G126" s="77">
        <f t="shared" si="45"/>
        <v>297473.86831000017</v>
      </c>
      <c r="H126" s="75">
        <f t="shared" si="42"/>
        <v>75.146547017236642</v>
      </c>
    </row>
    <row r="127" spans="1:8" s="66" customFormat="1" ht="11.25" customHeight="1" x14ac:dyDescent="0.2">
      <c r="A127" s="85" t="s">
        <v>177</v>
      </c>
      <c r="B127" s="89">
        <f t="shared" ref="B127:G127" si="47">SUM(B128:B131)</f>
        <v>144136698.92581996</v>
      </c>
      <c r="C127" s="91">
        <f t="shared" si="47"/>
        <v>128641890.05424</v>
      </c>
      <c r="D127" s="89">
        <f t="shared" si="47"/>
        <v>1436037.7033400002</v>
      </c>
      <c r="E127" s="91">
        <f t="shared" si="47"/>
        <v>130077927.75758001</v>
      </c>
      <c r="F127" s="91">
        <f t="shared" si="47"/>
        <v>14058771.168239966</v>
      </c>
      <c r="G127" s="91">
        <f t="shared" si="47"/>
        <v>15494808.871579964</v>
      </c>
      <c r="H127" s="75">
        <f t="shared" si="42"/>
        <v>90.246223707762795</v>
      </c>
    </row>
    <row r="128" spans="1:8" s="66" customFormat="1" ht="11.25" customHeight="1" x14ac:dyDescent="0.2">
      <c r="A128" s="90" t="s">
        <v>178</v>
      </c>
      <c r="B128" s="73">
        <v>56081388.176819973</v>
      </c>
      <c r="C128" s="74">
        <v>49875217.146596014</v>
      </c>
      <c r="D128" s="73">
        <v>750736.49559000041</v>
      </c>
      <c r="E128" s="74">
        <f>SUM(C128:D128)</f>
        <v>50625953.642186016</v>
      </c>
      <c r="F128" s="74">
        <f>B128-E128</f>
        <v>5455434.5346339568</v>
      </c>
      <c r="G128" s="74">
        <f>B128-C128</f>
        <v>6206171.0302239582</v>
      </c>
      <c r="H128" s="75">
        <f t="shared" si="42"/>
        <v>90.272290483549682</v>
      </c>
    </row>
    <row r="129" spans="1:8" s="66" customFormat="1" ht="11.25" customHeight="1" x14ac:dyDescent="0.2">
      <c r="A129" s="90" t="s">
        <v>179</v>
      </c>
      <c r="B129" s="73">
        <v>15169076.945599997</v>
      </c>
      <c r="C129" s="74">
        <v>13761863.78221</v>
      </c>
      <c r="D129" s="73">
        <v>92769.341099999991</v>
      </c>
      <c r="E129" s="74">
        <f>SUM(C129:D129)</f>
        <v>13854633.12331</v>
      </c>
      <c r="F129" s="74">
        <f>B129-E129</f>
        <v>1314443.8222899977</v>
      </c>
      <c r="G129" s="74">
        <f>B129-C129</f>
        <v>1407213.1633899976</v>
      </c>
      <c r="H129" s="75">
        <f t="shared" si="42"/>
        <v>91.334714518200983</v>
      </c>
    </row>
    <row r="130" spans="1:8" s="66" customFormat="1" ht="11.25" customHeight="1" x14ac:dyDescent="0.2">
      <c r="A130" s="90" t="s">
        <v>180</v>
      </c>
      <c r="B130" s="74">
        <v>17575596.92159</v>
      </c>
      <c r="C130" s="74">
        <v>15827925.815714</v>
      </c>
      <c r="D130" s="74">
        <v>75121.585599999991</v>
      </c>
      <c r="E130" s="74">
        <f>SUM(C130:D130)</f>
        <v>15903047.401314</v>
      </c>
      <c r="F130" s="74">
        <f>B130-E130</f>
        <v>1672549.5202760007</v>
      </c>
      <c r="G130" s="74">
        <f>B130-C130</f>
        <v>1747671.1058760006</v>
      </c>
      <c r="H130" s="75">
        <f t="shared" si="42"/>
        <v>90.483682985347556</v>
      </c>
    </row>
    <row r="131" spans="1:8" s="66" customFormat="1" ht="11.25" customHeight="1" x14ac:dyDescent="0.2">
      <c r="A131" s="92" t="s">
        <v>181</v>
      </c>
      <c r="B131" s="89">
        <f>SUM(B132)</f>
        <v>55310636.881810002</v>
      </c>
      <c r="C131" s="89">
        <f t="shared" ref="C131:E131" si="48">SUM(C132)</f>
        <v>49176883.309719995</v>
      </c>
      <c r="D131" s="89">
        <f t="shared" si="48"/>
        <v>517410.28104999993</v>
      </c>
      <c r="E131" s="89">
        <f t="shared" si="48"/>
        <v>49694293.590769991</v>
      </c>
      <c r="F131" s="91">
        <f>+F132</f>
        <v>5616343.2910400108</v>
      </c>
      <c r="G131" s="91">
        <f>+G132</f>
        <v>6133753.5720900074</v>
      </c>
      <c r="H131" s="93">
        <f>+H132</f>
        <v>89.845816993499383</v>
      </c>
    </row>
    <row r="132" spans="1:8" s="66" customFormat="1" ht="11.25" customHeight="1" x14ac:dyDescent="0.2">
      <c r="A132" s="90" t="s">
        <v>182</v>
      </c>
      <c r="B132" s="77">
        <v>55310636.881810002</v>
      </c>
      <c r="C132" s="77">
        <v>49176883.309719995</v>
      </c>
      <c r="D132" s="77">
        <v>517410.28104999993</v>
      </c>
      <c r="E132" s="77">
        <f>SUM(C132:D132)</f>
        <v>49694293.590769991</v>
      </c>
      <c r="F132" s="77">
        <f>B132-E132</f>
        <v>5616343.2910400108</v>
      </c>
      <c r="G132" s="77">
        <f>B132-C132</f>
        <v>6133753.5720900074</v>
      </c>
      <c r="H132" s="70">
        <f>E132/B132*100</f>
        <v>89.845816993499383</v>
      </c>
    </row>
    <row r="133" spans="1:8" s="66" customFormat="1" ht="11.25" customHeight="1" x14ac:dyDescent="0.2">
      <c r="A133" s="81"/>
      <c r="B133" s="73"/>
      <c r="C133" s="74"/>
      <c r="D133" s="73"/>
      <c r="E133" s="74"/>
      <c r="F133" s="74"/>
      <c r="G133" s="74"/>
      <c r="H133" s="75"/>
    </row>
    <row r="134" spans="1:8" s="66" customFormat="1" ht="11.25" customHeight="1" x14ac:dyDescent="0.2">
      <c r="A134" s="68" t="s">
        <v>183</v>
      </c>
      <c r="B134" s="77">
        <v>384075902.07415998</v>
      </c>
      <c r="C134" s="77">
        <v>334327085.34239</v>
      </c>
      <c r="D134" s="77">
        <v>9136553.0565300006</v>
      </c>
      <c r="E134" s="77">
        <f>SUM(C134:D134)</f>
        <v>343463638.39892</v>
      </c>
      <c r="F134" s="77">
        <f>B134-E134</f>
        <v>40612263.67523998</v>
      </c>
      <c r="G134" s="77">
        <f>B134-C134</f>
        <v>49748816.731769979</v>
      </c>
      <c r="H134" s="70">
        <f>E134/B134*100</f>
        <v>89.425979746212164</v>
      </c>
    </row>
    <row r="135" spans="1:8" s="66" customFormat="1" ht="11.25" customHeight="1" x14ac:dyDescent="0.2">
      <c r="A135" s="81"/>
      <c r="B135" s="77"/>
      <c r="C135" s="77"/>
      <c r="D135" s="77"/>
      <c r="E135" s="77"/>
      <c r="F135" s="77"/>
      <c r="G135" s="77"/>
      <c r="H135" s="70"/>
    </row>
    <row r="136" spans="1:8" s="66" customFormat="1" ht="11.25" customHeight="1" x14ac:dyDescent="0.2">
      <c r="A136" s="68" t="s">
        <v>184</v>
      </c>
      <c r="B136" s="94">
        <f t="shared" ref="B136:G136" si="49">SUM(B137:B155)</f>
        <v>15376719.762</v>
      </c>
      <c r="C136" s="79">
        <f t="shared" si="49"/>
        <v>12132243.024250001</v>
      </c>
      <c r="D136" s="94">
        <f t="shared" si="49"/>
        <v>219672.67825000006</v>
      </c>
      <c r="E136" s="79">
        <f t="shared" si="49"/>
        <v>12351915.702500001</v>
      </c>
      <c r="F136" s="79">
        <f t="shared" si="49"/>
        <v>3024804.0594999986</v>
      </c>
      <c r="G136" s="79">
        <f t="shared" si="49"/>
        <v>3244476.7377499985</v>
      </c>
      <c r="H136" s="75">
        <f t="shared" ref="H136:H155" si="50">E136/B136*100</f>
        <v>80.328677986477317</v>
      </c>
    </row>
    <row r="137" spans="1:8" s="66" customFormat="1" ht="11.25" customHeight="1" x14ac:dyDescent="0.2">
      <c r="A137" s="72" t="s">
        <v>185</v>
      </c>
      <c r="B137" s="73">
        <v>4374716.2159999991</v>
      </c>
      <c r="C137" s="74">
        <v>3160491.1080300007</v>
      </c>
      <c r="D137" s="73">
        <v>48157.976610000042</v>
      </c>
      <c r="E137" s="74">
        <f t="shared" ref="E137:E155" si="51">SUM(C137:D137)</f>
        <v>3208649.0846400009</v>
      </c>
      <c r="F137" s="74">
        <f t="shared" ref="F137:F155" si="52">B137-E137</f>
        <v>1166067.1313599981</v>
      </c>
      <c r="G137" s="74">
        <f t="shared" ref="G137:G155" si="53">B137-C137</f>
        <v>1214225.1079699984</v>
      </c>
      <c r="H137" s="75">
        <f t="shared" si="50"/>
        <v>73.345308043176658</v>
      </c>
    </row>
    <row r="138" spans="1:8" s="66" customFormat="1" ht="11.25" customHeight="1" x14ac:dyDescent="0.2">
      <c r="A138" s="72" t="s">
        <v>186</v>
      </c>
      <c r="B138" s="73">
        <v>322668.50400000007</v>
      </c>
      <c r="C138" s="74">
        <v>292668.18048000004</v>
      </c>
      <c r="D138" s="73">
        <v>1650.8298</v>
      </c>
      <c r="E138" s="74">
        <f t="shared" si="51"/>
        <v>294319.01028000005</v>
      </c>
      <c r="F138" s="74">
        <f t="shared" si="52"/>
        <v>28349.493720000028</v>
      </c>
      <c r="G138" s="74">
        <f t="shared" si="53"/>
        <v>30000.323520000034</v>
      </c>
      <c r="H138" s="75">
        <f t="shared" si="50"/>
        <v>91.214049909252992</v>
      </c>
    </row>
    <row r="139" spans="1:8" s="66" customFormat="1" ht="11.25" customHeight="1" x14ac:dyDescent="0.2">
      <c r="A139" s="72" t="s">
        <v>187</v>
      </c>
      <c r="B139" s="73">
        <v>285034.63</v>
      </c>
      <c r="C139" s="74">
        <v>261124.61230000001</v>
      </c>
      <c r="D139" s="73">
        <v>2081.6747099999998</v>
      </c>
      <c r="E139" s="74">
        <f t="shared" si="51"/>
        <v>263206.28701000003</v>
      </c>
      <c r="F139" s="74">
        <f t="shared" si="52"/>
        <v>21828.342989999976</v>
      </c>
      <c r="G139" s="74">
        <f t="shared" si="53"/>
        <v>23910.017699999997</v>
      </c>
      <c r="H139" s="75">
        <f t="shared" si="50"/>
        <v>92.341862815055137</v>
      </c>
    </row>
    <row r="140" spans="1:8" s="66" customFormat="1" ht="11.25" customHeight="1" x14ac:dyDescent="0.2">
      <c r="A140" s="95" t="s">
        <v>188</v>
      </c>
      <c r="B140" s="73">
        <v>174005.30200000003</v>
      </c>
      <c r="C140" s="74">
        <v>133152.62802</v>
      </c>
      <c r="D140" s="73">
        <v>291.39903999999996</v>
      </c>
      <c r="E140" s="74">
        <f t="shared" si="51"/>
        <v>133444.02705999999</v>
      </c>
      <c r="F140" s="74">
        <f t="shared" si="52"/>
        <v>40561.274940000032</v>
      </c>
      <c r="G140" s="74">
        <f t="shared" si="53"/>
        <v>40852.673980000021</v>
      </c>
      <c r="H140" s="75">
        <f t="shared" si="50"/>
        <v>76.689632744638985</v>
      </c>
    </row>
    <row r="141" spans="1:8" s="66" customFormat="1" ht="11.25" customHeight="1" x14ac:dyDescent="0.2">
      <c r="A141" s="95" t="s">
        <v>189</v>
      </c>
      <c r="B141" s="73">
        <v>454348.34800000006</v>
      </c>
      <c r="C141" s="74">
        <v>323947.85158000002</v>
      </c>
      <c r="D141" s="73">
        <v>11356.267599999999</v>
      </c>
      <c r="E141" s="74">
        <f t="shared" si="51"/>
        <v>335304.11918000004</v>
      </c>
      <c r="F141" s="74">
        <f t="shared" si="52"/>
        <v>119044.22882000002</v>
      </c>
      <c r="G141" s="74">
        <f t="shared" si="53"/>
        <v>130400.49642000004</v>
      </c>
      <c r="H141" s="75">
        <f t="shared" si="50"/>
        <v>73.798907964775964</v>
      </c>
    </row>
    <row r="142" spans="1:8" s="66" customFormat="1" ht="11.25" customHeight="1" x14ac:dyDescent="0.2">
      <c r="A142" s="72" t="s">
        <v>190</v>
      </c>
      <c r="B142" s="73">
        <v>279773.88699999993</v>
      </c>
      <c r="C142" s="74">
        <v>221647.45687999998</v>
      </c>
      <c r="D142" s="73">
        <v>536.15996999999993</v>
      </c>
      <c r="E142" s="74">
        <f t="shared" si="51"/>
        <v>222183.61684999999</v>
      </c>
      <c r="F142" s="74">
        <f t="shared" si="52"/>
        <v>57590.270149999938</v>
      </c>
      <c r="G142" s="74">
        <f t="shared" si="53"/>
        <v>58126.430119999946</v>
      </c>
      <c r="H142" s="75">
        <f t="shared" si="50"/>
        <v>79.415423373661767</v>
      </c>
    </row>
    <row r="143" spans="1:8" s="66" customFormat="1" ht="11.25" customHeight="1" x14ac:dyDescent="0.2">
      <c r="A143" s="72" t="s">
        <v>191</v>
      </c>
      <c r="B143" s="73">
        <v>52995.000000000007</v>
      </c>
      <c r="C143" s="74">
        <v>39311.767460000003</v>
      </c>
      <c r="D143" s="73">
        <v>227.29416000000001</v>
      </c>
      <c r="E143" s="74">
        <f t="shared" si="51"/>
        <v>39539.06162</v>
      </c>
      <c r="F143" s="74">
        <f t="shared" si="52"/>
        <v>13455.938380000007</v>
      </c>
      <c r="G143" s="74">
        <f t="shared" si="53"/>
        <v>13683.232540000005</v>
      </c>
      <c r="H143" s="75">
        <f t="shared" si="50"/>
        <v>74.609041645438239</v>
      </c>
    </row>
    <row r="144" spans="1:8" s="66" customFormat="1" ht="11.25" customHeight="1" x14ac:dyDescent="0.2">
      <c r="A144" s="72" t="s">
        <v>192</v>
      </c>
      <c r="B144" s="73">
        <v>53991</v>
      </c>
      <c r="C144" s="74">
        <v>42285.01427</v>
      </c>
      <c r="D144" s="73">
        <v>431.37916999999999</v>
      </c>
      <c r="E144" s="74">
        <f t="shared" si="51"/>
        <v>42716.39344</v>
      </c>
      <c r="F144" s="74">
        <f t="shared" si="52"/>
        <v>11274.60656</v>
      </c>
      <c r="G144" s="74">
        <f t="shared" si="53"/>
        <v>11705.98573</v>
      </c>
      <c r="H144" s="75">
        <f t="shared" si="50"/>
        <v>79.117618566057303</v>
      </c>
    </row>
    <row r="145" spans="1:8" s="66" customFormat="1" ht="11.25" customHeight="1" x14ac:dyDescent="0.2">
      <c r="A145" s="72" t="s">
        <v>193</v>
      </c>
      <c r="B145" s="73">
        <v>1137677.9650000001</v>
      </c>
      <c r="C145" s="74">
        <v>1052476.11528</v>
      </c>
      <c r="D145" s="73">
        <v>7248.6068700000005</v>
      </c>
      <c r="E145" s="74">
        <f t="shared" si="51"/>
        <v>1059724.72215</v>
      </c>
      <c r="F145" s="74">
        <f t="shared" si="52"/>
        <v>77953.242850000039</v>
      </c>
      <c r="G145" s="74">
        <f t="shared" si="53"/>
        <v>85201.849720000057</v>
      </c>
      <c r="H145" s="75">
        <f t="shared" si="50"/>
        <v>93.148039669556226</v>
      </c>
    </row>
    <row r="146" spans="1:8" s="66" customFormat="1" ht="11.25" customHeight="1" x14ac:dyDescent="0.2">
      <c r="A146" s="72" t="s">
        <v>194</v>
      </c>
      <c r="B146" s="73">
        <v>1036215.2240000002</v>
      </c>
      <c r="C146" s="74">
        <v>811578.72139999992</v>
      </c>
      <c r="D146" s="73">
        <v>3230.7462599999999</v>
      </c>
      <c r="E146" s="74">
        <f t="shared" si="51"/>
        <v>814809.46765999997</v>
      </c>
      <c r="F146" s="74">
        <f t="shared" si="52"/>
        <v>221405.7563400002</v>
      </c>
      <c r="G146" s="74">
        <f t="shared" si="53"/>
        <v>224636.50260000024</v>
      </c>
      <c r="H146" s="75">
        <f t="shared" si="50"/>
        <v>78.633226842071551</v>
      </c>
    </row>
    <row r="147" spans="1:8" s="66" customFormat="1" ht="11.25" customHeight="1" x14ac:dyDescent="0.2">
      <c r="A147" s="95" t="s">
        <v>195</v>
      </c>
      <c r="B147" s="73">
        <v>428330.20299999998</v>
      </c>
      <c r="C147" s="74">
        <v>360203.48362999997</v>
      </c>
      <c r="D147" s="73">
        <v>612.87267000000008</v>
      </c>
      <c r="E147" s="74">
        <f t="shared" si="51"/>
        <v>360816.35629999998</v>
      </c>
      <c r="F147" s="74">
        <f t="shared" si="52"/>
        <v>67513.846699999995</v>
      </c>
      <c r="G147" s="74">
        <f t="shared" si="53"/>
        <v>68126.719370000006</v>
      </c>
      <c r="H147" s="75">
        <f t="shared" si="50"/>
        <v>84.237897251434319</v>
      </c>
    </row>
    <row r="148" spans="1:8" s="66" customFormat="1" ht="11.25" customHeight="1" x14ac:dyDescent="0.2">
      <c r="A148" s="72" t="s">
        <v>196</v>
      </c>
      <c r="B148" s="73">
        <v>642912</v>
      </c>
      <c r="C148" s="74">
        <v>489608.47010999999</v>
      </c>
      <c r="D148" s="73">
        <v>14428.27219</v>
      </c>
      <c r="E148" s="74">
        <f t="shared" si="51"/>
        <v>504036.74229999998</v>
      </c>
      <c r="F148" s="74">
        <f t="shared" si="52"/>
        <v>138875.25770000002</v>
      </c>
      <c r="G148" s="74">
        <f t="shared" si="53"/>
        <v>153303.52989000001</v>
      </c>
      <c r="H148" s="75">
        <f t="shared" si="50"/>
        <v>78.39902541871983</v>
      </c>
    </row>
    <row r="149" spans="1:8" s="66" customFormat="1" ht="11.25" customHeight="1" x14ac:dyDescent="0.2">
      <c r="A149" s="72" t="s">
        <v>197</v>
      </c>
      <c r="B149" s="73">
        <v>429822.94799999997</v>
      </c>
      <c r="C149" s="74">
        <v>235364.91225999998</v>
      </c>
      <c r="D149" s="73">
        <v>65601.98633</v>
      </c>
      <c r="E149" s="74">
        <f t="shared" si="51"/>
        <v>300966.89859</v>
      </c>
      <c r="F149" s="74">
        <f t="shared" si="52"/>
        <v>128856.04940999998</v>
      </c>
      <c r="G149" s="74">
        <f t="shared" si="53"/>
        <v>194458.03573999999</v>
      </c>
      <c r="H149" s="75">
        <f t="shared" si="50"/>
        <v>70.021133117815765</v>
      </c>
    </row>
    <row r="150" spans="1:8" s="66" customFormat="1" ht="11.25" customHeight="1" x14ac:dyDescent="0.2">
      <c r="A150" s="72" t="s">
        <v>198</v>
      </c>
      <c r="B150" s="73">
        <v>208955.39800000002</v>
      </c>
      <c r="C150" s="74">
        <v>187104.86758999998</v>
      </c>
      <c r="D150" s="73">
        <v>260.44315999999998</v>
      </c>
      <c r="E150" s="74">
        <f t="shared" si="51"/>
        <v>187365.31074999998</v>
      </c>
      <c r="F150" s="74">
        <f t="shared" si="52"/>
        <v>21590.087250000041</v>
      </c>
      <c r="G150" s="74">
        <f t="shared" si="53"/>
        <v>21850.530410000036</v>
      </c>
      <c r="H150" s="75">
        <f t="shared" si="50"/>
        <v>89.667609711618908</v>
      </c>
    </row>
    <row r="151" spans="1:8" s="66" customFormat="1" ht="11.25" customHeight="1" x14ac:dyDescent="0.2">
      <c r="A151" s="72" t="s">
        <v>199</v>
      </c>
      <c r="B151" s="73">
        <v>2484315.199</v>
      </c>
      <c r="C151" s="74">
        <v>1623565.63781</v>
      </c>
      <c r="D151" s="73">
        <v>45627.741130000002</v>
      </c>
      <c r="E151" s="74">
        <f t="shared" si="51"/>
        <v>1669193.37894</v>
      </c>
      <c r="F151" s="74">
        <f t="shared" si="52"/>
        <v>815121.82006000006</v>
      </c>
      <c r="G151" s="74">
        <f t="shared" si="53"/>
        <v>860749.56119000004</v>
      </c>
      <c r="H151" s="75">
        <f t="shared" si="50"/>
        <v>67.189275322708355</v>
      </c>
    </row>
    <row r="152" spans="1:8" s="66" customFormat="1" ht="11.25" customHeight="1" x14ac:dyDescent="0.2">
      <c r="A152" s="72" t="s">
        <v>200</v>
      </c>
      <c r="B152" s="73">
        <v>66794</v>
      </c>
      <c r="C152" s="74">
        <v>51698.9519</v>
      </c>
      <c r="D152" s="73">
        <v>5568.9930100000001</v>
      </c>
      <c r="E152" s="74">
        <f t="shared" si="51"/>
        <v>57267.944909999998</v>
      </c>
      <c r="F152" s="74">
        <f t="shared" si="52"/>
        <v>9526.0550900000017</v>
      </c>
      <c r="G152" s="74">
        <f t="shared" si="53"/>
        <v>15095.0481</v>
      </c>
      <c r="H152" s="75">
        <f t="shared" si="50"/>
        <v>85.738157484205175</v>
      </c>
    </row>
    <row r="153" spans="1:8" s="66" customFormat="1" ht="11.25" customHeight="1" x14ac:dyDescent="0.2">
      <c r="A153" s="72" t="s">
        <v>201</v>
      </c>
      <c r="B153" s="73">
        <v>2783391</v>
      </c>
      <c r="C153" s="74">
        <v>2711688.32302</v>
      </c>
      <c r="D153" s="73">
        <v>8721.531289999999</v>
      </c>
      <c r="E153" s="74">
        <f t="shared" si="51"/>
        <v>2720409.8543099998</v>
      </c>
      <c r="F153" s="74">
        <f t="shared" si="52"/>
        <v>62981.14569000015</v>
      </c>
      <c r="G153" s="74">
        <f t="shared" si="53"/>
        <v>71702.676979999989</v>
      </c>
      <c r="H153" s="75">
        <f t="shared" si="50"/>
        <v>97.737251227369768</v>
      </c>
    </row>
    <row r="154" spans="1:8" s="66" customFormat="1" ht="11.25" customHeight="1" x14ac:dyDescent="0.2">
      <c r="A154" s="72" t="s">
        <v>202</v>
      </c>
      <c r="B154" s="73">
        <v>68980.120999999985</v>
      </c>
      <c r="C154" s="74">
        <v>54312.422630000001</v>
      </c>
      <c r="D154" s="73">
        <v>1925.21416</v>
      </c>
      <c r="E154" s="74">
        <f t="shared" si="51"/>
        <v>56237.636790000004</v>
      </c>
      <c r="F154" s="74">
        <f t="shared" si="52"/>
        <v>12742.484209999981</v>
      </c>
      <c r="G154" s="74">
        <f t="shared" si="53"/>
        <v>14667.698369999984</v>
      </c>
      <c r="H154" s="75">
        <f t="shared" si="50"/>
        <v>81.527309570825508</v>
      </c>
    </row>
    <row r="155" spans="1:8" s="66" customFormat="1" ht="11.25" customHeight="1" x14ac:dyDescent="0.2">
      <c r="A155" s="72" t="s">
        <v>203</v>
      </c>
      <c r="B155" s="77">
        <v>91792.81700000001</v>
      </c>
      <c r="C155" s="77">
        <v>80012.499599999996</v>
      </c>
      <c r="D155" s="77">
        <v>1713.2901200000001</v>
      </c>
      <c r="E155" s="77">
        <f t="shared" si="51"/>
        <v>81725.789720000001</v>
      </c>
      <c r="F155" s="77">
        <f t="shared" si="52"/>
        <v>10067.027280000009</v>
      </c>
      <c r="G155" s="77">
        <f t="shared" si="53"/>
        <v>11780.317400000014</v>
      </c>
      <c r="H155" s="70">
        <f t="shared" si="50"/>
        <v>89.032881211173631</v>
      </c>
    </row>
    <row r="156" spans="1:8" s="66" customFormat="1" ht="11.25" customHeight="1" x14ac:dyDescent="0.2">
      <c r="A156" s="81"/>
      <c r="B156" s="77"/>
      <c r="C156" s="77"/>
      <c r="D156" s="77"/>
      <c r="E156" s="77"/>
      <c r="F156" s="77"/>
      <c r="G156" s="77"/>
      <c r="H156" s="70"/>
    </row>
    <row r="157" spans="1:8" s="66" customFormat="1" ht="11.25" customHeight="1" x14ac:dyDescent="0.2">
      <c r="A157" s="68" t="s">
        <v>204</v>
      </c>
      <c r="B157" s="94">
        <f t="shared" ref="B157:G157" si="54">SUM(B158:B162)</f>
        <v>91000662.605999991</v>
      </c>
      <c r="C157" s="79">
        <f t="shared" si="54"/>
        <v>67699414.808689997</v>
      </c>
      <c r="D157" s="94">
        <f t="shared" si="54"/>
        <v>1495574.3574099999</v>
      </c>
      <c r="E157" s="79">
        <f t="shared" si="54"/>
        <v>69194989.166099995</v>
      </c>
      <c r="F157" s="79">
        <f t="shared" si="54"/>
        <v>21805673.439900007</v>
      </c>
      <c r="G157" s="79">
        <f t="shared" si="54"/>
        <v>23301247.797310002</v>
      </c>
      <c r="H157" s="75">
        <f t="shared" ref="H157:H162" si="55">E157/B157*100</f>
        <v>76.037895971911013</v>
      </c>
    </row>
    <row r="158" spans="1:8" s="66" customFormat="1" ht="11.25" customHeight="1" x14ac:dyDescent="0.2">
      <c r="A158" s="72" t="s">
        <v>94</v>
      </c>
      <c r="B158" s="73">
        <v>90776510.474000007</v>
      </c>
      <c r="C158" s="74">
        <v>67544482.135250002</v>
      </c>
      <c r="D158" s="73">
        <v>1492344.1032499999</v>
      </c>
      <c r="E158" s="74">
        <f>SUM(C158:D158)</f>
        <v>69036826.238499999</v>
      </c>
      <c r="F158" s="74">
        <f>B158-E158</f>
        <v>21739684.235500008</v>
      </c>
      <c r="G158" s="74">
        <f>B158-C158</f>
        <v>23232028.338750005</v>
      </c>
      <c r="H158" s="75">
        <f t="shared" si="55"/>
        <v>76.051421097832744</v>
      </c>
    </row>
    <row r="159" spans="1:8" s="66" customFormat="1" ht="11.25" customHeight="1" x14ac:dyDescent="0.2">
      <c r="A159" s="72" t="s">
        <v>205</v>
      </c>
      <c r="B159" s="73">
        <v>46494.000000000007</v>
      </c>
      <c r="C159" s="74">
        <v>30729.867039999997</v>
      </c>
      <c r="D159" s="73">
        <v>277.15553999999997</v>
      </c>
      <c r="E159" s="74">
        <f>SUM(C159:D159)</f>
        <v>31007.022579999997</v>
      </c>
      <c r="F159" s="74">
        <f>B159-E159</f>
        <v>15486.97742000001</v>
      </c>
      <c r="G159" s="74">
        <f>B159-C159</f>
        <v>15764.13296000001</v>
      </c>
      <c r="H159" s="75">
        <f t="shared" si="55"/>
        <v>66.690374198821331</v>
      </c>
    </row>
    <row r="160" spans="1:8" s="66" customFormat="1" ht="11.25" customHeight="1" x14ac:dyDescent="0.2">
      <c r="A160" s="72" t="s">
        <v>206</v>
      </c>
      <c r="B160" s="73">
        <v>34228.555999999997</v>
      </c>
      <c r="C160" s="74">
        <v>28226.169879999998</v>
      </c>
      <c r="D160" s="73">
        <v>1088.1987300000001</v>
      </c>
      <c r="E160" s="74">
        <f>SUM(C160:D160)</f>
        <v>29314.368609999998</v>
      </c>
      <c r="F160" s="74">
        <f>B160-E160</f>
        <v>4914.1873899999991</v>
      </c>
      <c r="G160" s="74">
        <f>B160-C160</f>
        <v>6002.3861199999992</v>
      </c>
      <c r="H160" s="75">
        <f t="shared" si="55"/>
        <v>85.64301868299674</v>
      </c>
    </row>
    <row r="161" spans="1:8" s="66" customFormat="1" ht="11.25" customHeight="1" x14ac:dyDescent="0.2">
      <c r="A161" s="72" t="s">
        <v>207</v>
      </c>
      <c r="B161" s="73">
        <v>41203.629000000001</v>
      </c>
      <c r="C161" s="74">
        <v>28832.21632</v>
      </c>
      <c r="D161" s="73">
        <v>1079.45975</v>
      </c>
      <c r="E161" s="74">
        <f>SUM(C161:D161)</f>
        <v>29911.676070000001</v>
      </c>
      <c r="F161" s="74">
        <f>B161-E161</f>
        <v>11291.952929999999</v>
      </c>
      <c r="G161" s="74">
        <f>B161-C161</f>
        <v>12371.412680000001</v>
      </c>
      <c r="H161" s="75">
        <f t="shared" si="55"/>
        <v>72.594761179895102</v>
      </c>
    </row>
    <row r="162" spans="1:8" s="66" customFormat="1" ht="11.25" customHeight="1" x14ac:dyDescent="0.2">
      <c r="A162" s="72" t="s">
        <v>208</v>
      </c>
      <c r="B162" s="77">
        <v>102225.94699999999</v>
      </c>
      <c r="C162" s="77">
        <v>67144.420200000008</v>
      </c>
      <c r="D162" s="77">
        <v>785.44014000000004</v>
      </c>
      <c r="E162" s="77">
        <f>SUM(C162:D162)</f>
        <v>67929.860340000014</v>
      </c>
      <c r="F162" s="77">
        <f>B162-E162</f>
        <v>34296.086659999972</v>
      </c>
      <c r="G162" s="77">
        <f>B162-C162</f>
        <v>35081.526799999978</v>
      </c>
      <c r="H162" s="70">
        <f t="shared" si="55"/>
        <v>66.450702912050332</v>
      </c>
    </row>
    <row r="163" spans="1:8" s="66" customFormat="1" ht="11.25" customHeight="1" x14ac:dyDescent="0.2">
      <c r="A163" s="81"/>
      <c r="B163" s="77"/>
      <c r="C163" s="77"/>
      <c r="D163" s="77"/>
      <c r="E163" s="77"/>
      <c r="F163" s="77"/>
      <c r="G163" s="77"/>
      <c r="H163" s="70"/>
    </row>
    <row r="164" spans="1:8" s="66" customFormat="1" ht="11.25" customHeight="1" x14ac:dyDescent="0.2">
      <c r="A164" s="68" t="s">
        <v>209</v>
      </c>
      <c r="B164" s="94">
        <f t="shared" ref="B164:G164" si="56">SUM(B165:B167)</f>
        <v>2846142.523</v>
      </c>
      <c r="C164" s="79">
        <f t="shared" si="56"/>
        <v>2156830.5585500002</v>
      </c>
      <c r="D164" s="94">
        <f t="shared" si="56"/>
        <v>38560.648049999989</v>
      </c>
      <c r="E164" s="79">
        <f t="shared" si="56"/>
        <v>2195391.2066000002</v>
      </c>
      <c r="F164" s="79">
        <f t="shared" si="56"/>
        <v>650751.31639999989</v>
      </c>
      <c r="G164" s="79">
        <f t="shared" si="56"/>
        <v>689311.96444999985</v>
      </c>
      <c r="H164" s="75">
        <f>E164/B164*100</f>
        <v>77.135673595359165</v>
      </c>
    </row>
    <row r="165" spans="1:8" s="66" customFormat="1" ht="11.25" customHeight="1" x14ac:dyDescent="0.2">
      <c r="A165" s="72" t="s">
        <v>185</v>
      </c>
      <c r="B165" s="73">
        <v>2532721.105</v>
      </c>
      <c r="C165" s="74">
        <v>1939499.3550200001</v>
      </c>
      <c r="D165" s="73">
        <v>32733.071569999993</v>
      </c>
      <c r="E165" s="74">
        <f>SUM(C165:D165)</f>
        <v>1972232.42659</v>
      </c>
      <c r="F165" s="74">
        <f>B165-E165</f>
        <v>560488.67840999993</v>
      </c>
      <c r="G165" s="74">
        <f>B165-C165</f>
        <v>593221.74997999985</v>
      </c>
      <c r="H165" s="75">
        <f>E165/B165*100</f>
        <v>77.870098792026297</v>
      </c>
    </row>
    <row r="166" spans="1:8" s="66" customFormat="1" ht="11.25" customHeight="1" x14ac:dyDescent="0.2">
      <c r="A166" s="72" t="s">
        <v>210</v>
      </c>
      <c r="B166" s="73">
        <v>44717</v>
      </c>
      <c r="C166" s="74">
        <v>32404.936369999999</v>
      </c>
      <c r="D166" s="73">
        <v>4166.5252</v>
      </c>
      <c r="E166" s="74">
        <f>SUM(C166:D166)</f>
        <v>36571.461569999999</v>
      </c>
      <c r="F166" s="74">
        <f>B166-E166</f>
        <v>8145.5384300000005</v>
      </c>
      <c r="G166" s="74">
        <f>B166-C166</f>
        <v>12312.063630000001</v>
      </c>
      <c r="H166" s="75">
        <f>E166/B166*100</f>
        <v>81.784246639980324</v>
      </c>
    </row>
    <row r="167" spans="1:8" s="66" customFormat="1" ht="11.25" customHeight="1" x14ac:dyDescent="0.2">
      <c r="A167" s="72" t="s">
        <v>211</v>
      </c>
      <c r="B167" s="77">
        <v>268704.41800000001</v>
      </c>
      <c r="C167" s="77">
        <v>184926.26715999999</v>
      </c>
      <c r="D167" s="77">
        <v>1661.0512800000001</v>
      </c>
      <c r="E167" s="77">
        <f>SUM(C167:D167)</f>
        <v>186587.31844</v>
      </c>
      <c r="F167" s="77">
        <f>B167-E167</f>
        <v>82117.099560000002</v>
      </c>
      <c r="G167" s="77">
        <f>B167-C167</f>
        <v>83778.150840000017</v>
      </c>
      <c r="H167" s="70">
        <f>E167/B167*100</f>
        <v>69.43961689532027</v>
      </c>
    </row>
    <row r="168" spans="1:8" s="66" customFormat="1" ht="11.25" customHeight="1" x14ac:dyDescent="0.2">
      <c r="A168" s="81" t="s">
        <v>212</v>
      </c>
      <c r="B168" s="77"/>
      <c r="C168" s="77"/>
      <c r="D168" s="77"/>
      <c r="E168" s="77"/>
      <c r="F168" s="77"/>
      <c r="G168" s="77"/>
      <c r="H168" s="70"/>
    </row>
    <row r="169" spans="1:8" s="66" customFormat="1" ht="11.25" customHeight="1" x14ac:dyDescent="0.2">
      <c r="A169" s="68" t="s">
        <v>213</v>
      </c>
      <c r="B169" s="94">
        <f t="shared" ref="B169:G169" si="57">SUM(B170:B174)</f>
        <v>4623059.5349999992</v>
      </c>
      <c r="C169" s="79">
        <f t="shared" si="57"/>
        <v>3267983.1212199992</v>
      </c>
      <c r="D169" s="94">
        <f t="shared" si="57"/>
        <v>31087.719039999993</v>
      </c>
      <c r="E169" s="79">
        <f t="shared" si="57"/>
        <v>3299070.84026</v>
      </c>
      <c r="F169" s="79">
        <f t="shared" si="57"/>
        <v>1323988.6947400002</v>
      </c>
      <c r="G169" s="79">
        <f t="shared" si="57"/>
        <v>1355076.4137800003</v>
      </c>
      <c r="H169" s="75">
        <f t="shared" ref="H169:H174" si="58">E169/B169*100</f>
        <v>71.361201716819352</v>
      </c>
    </row>
    <row r="170" spans="1:8" s="66" customFormat="1" ht="11.25" customHeight="1" x14ac:dyDescent="0.2">
      <c r="A170" s="72" t="s">
        <v>185</v>
      </c>
      <c r="B170" s="73">
        <v>4136327.6669999999</v>
      </c>
      <c r="C170" s="74">
        <v>2879925.3732299996</v>
      </c>
      <c r="D170" s="73">
        <v>29155.384179999997</v>
      </c>
      <c r="E170" s="74">
        <f>SUM(C170:D170)</f>
        <v>2909080.7574099996</v>
      </c>
      <c r="F170" s="74">
        <f>B170-E170</f>
        <v>1227246.9095900003</v>
      </c>
      <c r="G170" s="74">
        <f>B170-C170</f>
        <v>1256402.2937700003</v>
      </c>
      <c r="H170" s="75">
        <f t="shared" si="58"/>
        <v>70.330036486686282</v>
      </c>
    </row>
    <row r="171" spans="1:8" s="66" customFormat="1" ht="11.25" customHeight="1" x14ac:dyDescent="0.2">
      <c r="A171" s="72" t="s">
        <v>214</v>
      </c>
      <c r="B171" s="73">
        <v>294608.57299999997</v>
      </c>
      <c r="C171" s="74">
        <v>247831.28495999999</v>
      </c>
      <c r="D171" s="73">
        <v>231.13614000000001</v>
      </c>
      <c r="E171" s="74">
        <f>SUM(C171:D171)</f>
        <v>248062.42109999998</v>
      </c>
      <c r="F171" s="74">
        <f>B171-E171</f>
        <v>46546.151899999997</v>
      </c>
      <c r="G171" s="74">
        <f>B171-C171</f>
        <v>46777.288039999985</v>
      </c>
      <c r="H171" s="75">
        <f t="shared" si="58"/>
        <v>84.200679760938257</v>
      </c>
    </row>
    <row r="172" spans="1:8" s="66" customFormat="1" ht="11.25" customHeight="1" x14ac:dyDescent="0.2">
      <c r="A172" s="72" t="s">
        <v>215</v>
      </c>
      <c r="B172" s="73">
        <v>44602.231</v>
      </c>
      <c r="C172" s="74">
        <v>34259.331149999998</v>
      </c>
      <c r="D172" s="73">
        <v>0.27710000000000001</v>
      </c>
      <c r="E172" s="74">
        <f>SUM(C172:D172)</f>
        <v>34259.608249999997</v>
      </c>
      <c r="F172" s="74">
        <f>B172-E172</f>
        <v>10342.622750000002</v>
      </c>
      <c r="G172" s="74">
        <f>B172-C172</f>
        <v>10342.899850000002</v>
      </c>
      <c r="H172" s="75">
        <f t="shared" si="58"/>
        <v>76.811422841157878</v>
      </c>
    </row>
    <row r="173" spans="1:8" s="66" customFormat="1" ht="11.45" customHeight="1" x14ac:dyDescent="0.2">
      <c r="A173" s="72" t="s">
        <v>216</v>
      </c>
      <c r="B173" s="73">
        <v>74535.173999999999</v>
      </c>
      <c r="C173" s="74">
        <v>47860.497100000001</v>
      </c>
      <c r="D173" s="73">
        <v>846.23695999999995</v>
      </c>
      <c r="E173" s="74">
        <f>SUM(C173:D173)</f>
        <v>48706.734060000003</v>
      </c>
      <c r="F173" s="74">
        <f>B173-E173</f>
        <v>25828.439939999997</v>
      </c>
      <c r="G173" s="74">
        <f>B173-C173</f>
        <v>26674.676899999999</v>
      </c>
      <c r="H173" s="75">
        <f t="shared" si="58"/>
        <v>65.347313819915414</v>
      </c>
    </row>
    <row r="174" spans="1:8" s="66" customFormat="1" ht="11.25" customHeight="1" x14ac:dyDescent="0.2">
      <c r="A174" s="72" t="s">
        <v>217</v>
      </c>
      <c r="B174" s="77">
        <v>72985.889999999985</v>
      </c>
      <c r="C174" s="77">
        <v>58106.63478</v>
      </c>
      <c r="D174" s="77">
        <v>854.68466000000001</v>
      </c>
      <c r="E174" s="77">
        <f>SUM(C174:D174)</f>
        <v>58961.319439999999</v>
      </c>
      <c r="F174" s="77">
        <f>B174-E174</f>
        <v>14024.570559999986</v>
      </c>
      <c r="G174" s="77">
        <f>B174-C174</f>
        <v>14879.255219999985</v>
      </c>
      <c r="H174" s="70">
        <f t="shared" si="58"/>
        <v>80.784545396377311</v>
      </c>
    </row>
    <row r="175" spans="1:8" s="66" customFormat="1" ht="11.25" customHeight="1" x14ac:dyDescent="0.2">
      <c r="A175" s="81"/>
      <c r="B175" s="77"/>
      <c r="C175" s="77"/>
      <c r="D175" s="77"/>
      <c r="E175" s="77"/>
      <c r="F175" s="77"/>
      <c r="G175" s="77"/>
      <c r="H175" s="70"/>
    </row>
    <row r="176" spans="1:8" s="66" customFormat="1" ht="11.25" customHeight="1" x14ac:dyDescent="0.2">
      <c r="A176" s="68" t="s">
        <v>218</v>
      </c>
      <c r="B176" s="94">
        <f t="shared" ref="B176:G176" si="59">SUM(B177:B183)</f>
        <v>29934329.788520008</v>
      </c>
      <c r="C176" s="79">
        <f t="shared" si="59"/>
        <v>22078454.007789999</v>
      </c>
      <c r="D176" s="94">
        <f t="shared" si="59"/>
        <v>1426528.0015500002</v>
      </c>
      <c r="E176" s="79">
        <f t="shared" si="59"/>
        <v>23504982.009340003</v>
      </c>
      <c r="F176" s="79">
        <f t="shared" si="59"/>
        <v>6429347.7791800043</v>
      </c>
      <c r="G176" s="79">
        <f t="shared" si="59"/>
        <v>7855875.7807300054</v>
      </c>
      <c r="H176" s="75">
        <f t="shared" ref="H176:H183" si="60">E176/B176*100</f>
        <v>78.521824859276805</v>
      </c>
    </row>
    <row r="177" spans="1:8" s="66" customFormat="1" ht="11.25" customHeight="1" x14ac:dyDescent="0.2">
      <c r="A177" s="72" t="s">
        <v>185</v>
      </c>
      <c r="B177" s="73">
        <v>18946026.256020006</v>
      </c>
      <c r="C177" s="74">
        <v>12531263.13132</v>
      </c>
      <c r="D177" s="73">
        <v>1403876.3752200003</v>
      </c>
      <c r="E177" s="74">
        <f t="shared" ref="E177:E183" si="61">SUM(C177:D177)</f>
        <v>13935139.50654</v>
      </c>
      <c r="F177" s="74">
        <f t="shared" ref="F177:F183" si="62">B177-E177</f>
        <v>5010886.7494800054</v>
      </c>
      <c r="G177" s="74">
        <f t="shared" ref="G177:G183" si="63">B177-C177</f>
        <v>6414763.1247000061</v>
      </c>
      <c r="H177" s="75">
        <f t="shared" si="60"/>
        <v>73.551779767602611</v>
      </c>
    </row>
    <row r="178" spans="1:8" s="66" customFormat="1" ht="11.25" customHeight="1" x14ac:dyDescent="0.2">
      <c r="A178" s="72" t="s">
        <v>219</v>
      </c>
      <c r="B178" s="73">
        <v>91212.000000000015</v>
      </c>
      <c r="C178" s="74">
        <v>78084.235799999995</v>
      </c>
      <c r="D178" s="73">
        <v>1969.3838700000001</v>
      </c>
      <c r="E178" s="74">
        <f t="shared" si="61"/>
        <v>80053.61967</v>
      </c>
      <c r="F178" s="74">
        <f t="shared" si="62"/>
        <v>11158.380330000015</v>
      </c>
      <c r="G178" s="74">
        <f t="shared" si="63"/>
        <v>13127.76420000002</v>
      </c>
      <c r="H178" s="75">
        <f t="shared" si="60"/>
        <v>87.766543514011303</v>
      </c>
    </row>
    <row r="179" spans="1:8" s="66" customFormat="1" ht="11.25" customHeight="1" x14ac:dyDescent="0.2">
      <c r="A179" s="72" t="s">
        <v>220</v>
      </c>
      <c r="B179" s="73">
        <v>807643.63249999983</v>
      </c>
      <c r="C179" s="74">
        <v>668561.72050000005</v>
      </c>
      <c r="D179" s="73">
        <v>6195.7669999999998</v>
      </c>
      <c r="E179" s="74">
        <f t="shared" si="61"/>
        <v>674757.48750000005</v>
      </c>
      <c r="F179" s="74">
        <f t="shared" si="62"/>
        <v>132886.14499999979</v>
      </c>
      <c r="G179" s="74">
        <f t="shared" si="63"/>
        <v>139081.91199999978</v>
      </c>
      <c r="H179" s="75">
        <f t="shared" si="60"/>
        <v>83.546438100593861</v>
      </c>
    </row>
    <row r="180" spans="1:8" s="66" customFormat="1" ht="11.25" customHeight="1" x14ac:dyDescent="0.2">
      <c r="A180" s="72" t="s">
        <v>221</v>
      </c>
      <c r="B180" s="73">
        <v>65919.739000000001</v>
      </c>
      <c r="C180" s="74">
        <v>35284.475700000003</v>
      </c>
      <c r="D180" s="73">
        <v>315.89999999999998</v>
      </c>
      <c r="E180" s="74">
        <f t="shared" si="61"/>
        <v>35600.375700000004</v>
      </c>
      <c r="F180" s="74">
        <f t="shared" si="62"/>
        <v>30319.363299999997</v>
      </c>
      <c r="G180" s="74">
        <f t="shared" si="63"/>
        <v>30635.263299999999</v>
      </c>
      <c r="H180" s="75">
        <f t="shared" si="60"/>
        <v>54.005638129119419</v>
      </c>
    </row>
    <row r="181" spans="1:8" s="66" customFormat="1" ht="11.25" customHeight="1" x14ac:dyDescent="0.2">
      <c r="A181" s="72" t="s">
        <v>222</v>
      </c>
      <c r="B181" s="73">
        <v>1347085.3039999998</v>
      </c>
      <c r="C181" s="74">
        <v>831065.67207000009</v>
      </c>
      <c r="D181" s="73">
        <v>1470.2544800000001</v>
      </c>
      <c r="E181" s="74">
        <f t="shared" si="61"/>
        <v>832535.92655000009</v>
      </c>
      <c r="F181" s="74">
        <f t="shared" si="62"/>
        <v>514549.37744999968</v>
      </c>
      <c r="G181" s="74">
        <f t="shared" si="63"/>
        <v>516019.63192999968</v>
      </c>
      <c r="H181" s="75">
        <f t="shared" si="60"/>
        <v>61.802762161972204</v>
      </c>
    </row>
    <row r="182" spans="1:8" s="66" customFormat="1" ht="11.25" customHeight="1" x14ac:dyDescent="0.2">
      <c r="A182" s="72" t="s">
        <v>223</v>
      </c>
      <c r="B182" s="73">
        <v>8654605.6579999998</v>
      </c>
      <c r="C182" s="74">
        <v>7917006.7254600003</v>
      </c>
      <c r="D182" s="73">
        <v>12155.529119999999</v>
      </c>
      <c r="E182" s="74">
        <f t="shared" si="61"/>
        <v>7929162.2545800004</v>
      </c>
      <c r="F182" s="74">
        <f t="shared" si="62"/>
        <v>725443.40341999941</v>
      </c>
      <c r="G182" s="74">
        <f t="shared" si="63"/>
        <v>737598.93253999949</v>
      </c>
      <c r="H182" s="75">
        <f t="shared" si="60"/>
        <v>91.617834109524949</v>
      </c>
    </row>
    <row r="183" spans="1:8" s="66" customFormat="1" ht="11.25" customHeight="1" x14ac:dyDescent="0.2">
      <c r="A183" s="72" t="s">
        <v>224</v>
      </c>
      <c r="B183" s="77">
        <v>21837.199000000001</v>
      </c>
      <c r="C183" s="77">
        <v>17188.04694</v>
      </c>
      <c r="D183" s="77">
        <v>544.79186000000004</v>
      </c>
      <c r="E183" s="77">
        <f t="shared" si="61"/>
        <v>17732.838800000001</v>
      </c>
      <c r="F183" s="77">
        <f t="shared" si="62"/>
        <v>4104.3601999999992</v>
      </c>
      <c r="G183" s="77">
        <f t="shared" si="63"/>
        <v>4649.1520600000003</v>
      </c>
      <c r="H183" s="70">
        <f t="shared" si="60"/>
        <v>81.204731430986186</v>
      </c>
    </row>
    <row r="184" spans="1:8" s="66" customFormat="1" ht="11.25" customHeight="1" x14ac:dyDescent="0.2">
      <c r="A184" s="81"/>
      <c r="B184" s="96"/>
      <c r="C184" s="96"/>
      <c r="D184" s="96"/>
      <c r="E184" s="96"/>
      <c r="F184" s="96"/>
      <c r="G184" s="96"/>
      <c r="H184" s="70"/>
    </row>
    <row r="185" spans="1:8" s="66" customFormat="1" ht="11.25" customHeight="1" x14ac:dyDescent="0.2">
      <c r="A185" s="68" t="s">
        <v>225</v>
      </c>
      <c r="B185" s="97">
        <f t="shared" ref="B185:G185" si="64">SUM(B186:B191)</f>
        <v>5845216.5</v>
      </c>
      <c r="C185" s="98">
        <f t="shared" si="64"/>
        <v>3103340.3985800003</v>
      </c>
      <c r="D185" s="97">
        <f t="shared" si="64"/>
        <v>66088.643659999987</v>
      </c>
      <c r="E185" s="98">
        <f t="shared" si="64"/>
        <v>3169429.0422400003</v>
      </c>
      <c r="F185" s="98">
        <f t="shared" si="64"/>
        <v>2675787.4577599992</v>
      </c>
      <c r="G185" s="98">
        <f t="shared" si="64"/>
        <v>2741876.1014199993</v>
      </c>
      <c r="H185" s="75">
        <f t="shared" ref="H185:H191" si="65">E185/B185*100</f>
        <v>54.222611638764796</v>
      </c>
    </row>
    <row r="186" spans="1:8" s="66" customFormat="1" ht="11.25" customHeight="1" x14ac:dyDescent="0.2">
      <c r="A186" s="72" t="s">
        <v>226</v>
      </c>
      <c r="B186" s="73">
        <v>1160059.8109999988</v>
      </c>
      <c r="C186" s="74">
        <v>859654.8423900007</v>
      </c>
      <c r="D186" s="73">
        <v>43254.999649999991</v>
      </c>
      <c r="E186" s="74">
        <f t="shared" ref="E186:E191" si="66">SUM(C186:D186)</f>
        <v>902909.84204000072</v>
      </c>
      <c r="F186" s="74">
        <f t="shared" ref="F186:F191" si="67">B186-E186</f>
        <v>257149.96895999811</v>
      </c>
      <c r="G186" s="74">
        <f t="shared" ref="G186:G191" si="68">B186-C186</f>
        <v>300404.96860999812</v>
      </c>
      <c r="H186" s="75">
        <f t="shared" si="65"/>
        <v>77.833042182684636</v>
      </c>
    </row>
    <row r="187" spans="1:8" s="66" customFormat="1" ht="11.25" customHeight="1" x14ac:dyDescent="0.2">
      <c r="A187" s="72" t="s">
        <v>227</v>
      </c>
      <c r="B187" s="73">
        <v>20535</v>
      </c>
      <c r="C187" s="74">
        <v>17033.013370000001</v>
      </c>
      <c r="D187" s="73">
        <v>54.459000000000003</v>
      </c>
      <c r="E187" s="74">
        <f t="shared" si="66"/>
        <v>17087.47237</v>
      </c>
      <c r="F187" s="74">
        <f t="shared" si="67"/>
        <v>3447.5276300000005</v>
      </c>
      <c r="G187" s="74">
        <f t="shared" si="68"/>
        <v>3501.9866299999994</v>
      </c>
      <c r="H187" s="75">
        <f t="shared" si="65"/>
        <v>83.211455417579742</v>
      </c>
    </row>
    <row r="188" spans="1:8" s="66" customFormat="1" ht="11.25" customHeight="1" x14ac:dyDescent="0.2">
      <c r="A188" s="72" t="s">
        <v>228</v>
      </c>
      <c r="B188" s="73">
        <v>106312.53</v>
      </c>
      <c r="C188" s="74">
        <v>90673.520950000006</v>
      </c>
      <c r="D188" s="73">
        <v>173.91029</v>
      </c>
      <c r="E188" s="74">
        <f t="shared" si="66"/>
        <v>90847.431240000005</v>
      </c>
      <c r="F188" s="74">
        <f t="shared" si="67"/>
        <v>15465.098759999993</v>
      </c>
      <c r="G188" s="74">
        <f t="shared" si="68"/>
        <v>15639.009049999993</v>
      </c>
      <c r="H188" s="75">
        <f t="shared" si="65"/>
        <v>85.453173995577018</v>
      </c>
    </row>
    <row r="189" spans="1:8" s="66" customFormat="1" ht="11.25" customHeight="1" x14ac:dyDescent="0.2">
      <c r="A189" s="72" t="s">
        <v>229</v>
      </c>
      <c r="B189" s="73">
        <v>33178.790999999997</v>
      </c>
      <c r="C189" s="74">
        <v>26465.500009999996</v>
      </c>
      <c r="D189" s="73">
        <v>798.29445999999996</v>
      </c>
      <c r="E189" s="74">
        <f t="shared" si="66"/>
        <v>27263.794469999997</v>
      </c>
      <c r="F189" s="74">
        <f t="shared" si="67"/>
        <v>5914.9965300000003</v>
      </c>
      <c r="G189" s="74">
        <f t="shared" si="68"/>
        <v>6713.2909900000013</v>
      </c>
      <c r="H189" s="75">
        <f t="shared" si="65"/>
        <v>82.172356641928275</v>
      </c>
    </row>
    <row r="190" spans="1:8" s="66" customFormat="1" ht="11.25" customHeight="1" x14ac:dyDescent="0.2">
      <c r="A190" s="72" t="s">
        <v>230</v>
      </c>
      <c r="B190" s="73">
        <v>47178</v>
      </c>
      <c r="C190" s="74">
        <v>42926.47597</v>
      </c>
      <c r="D190" s="73">
        <v>1286.6451399999999</v>
      </c>
      <c r="E190" s="74">
        <f t="shared" si="66"/>
        <v>44213.12111</v>
      </c>
      <c r="F190" s="74">
        <f t="shared" si="67"/>
        <v>2964.87889</v>
      </c>
      <c r="G190" s="74">
        <f t="shared" si="68"/>
        <v>4251.5240300000005</v>
      </c>
      <c r="H190" s="75">
        <f t="shared" si="65"/>
        <v>93.715547734113358</v>
      </c>
    </row>
    <row r="191" spans="1:8" s="66" customFormat="1" ht="11.25" customHeight="1" x14ac:dyDescent="0.2">
      <c r="A191" s="72" t="s">
        <v>231</v>
      </c>
      <c r="B191" s="77">
        <v>4477952.3680000007</v>
      </c>
      <c r="C191" s="77">
        <v>2066587.0458899997</v>
      </c>
      <c r="D191" s="77">
        <v>20520.33512</v>
      </c>
      <c r="E191" s="77">
        <f t="shared" si="66"/>
        <v>2087107.3810099997</v>
      </c>
      <c r="F191" s="77">
        <f t="shared" si="67"/>
        <v>2390844.9869900011</v>
      </c>
      <c r="G191" s="77">
        <f t="shared" si="68"/>
        <v>2411365.322110001</v>
      </c>
      <c r="H191" s="70">
        <f t="shared" si="65"/>
        <v>46.608521250130444</v>
      </c>
    </row>
    <row r="192" spans="1:8" s="66" customFormat="1" ht="11.25" customHeight="1" x14ac:dyDescent="0.2">
      <c r="A192" s="81"/>
      <c r="B192" s="77"/>
      <c r="C192" s="77"/>
      <c r="D192" s="77"/>
      <c r="E192" s="77"/>
      <c r="F192" s="77"/>
      <c r="G192" s="77"/>
      <c r="H192" s="70"/>
    </row>
    <row r="193" spans="1:8" s="66" customFormat="1" ht="11.25" customHeight="1" x14ac:dyDescent="0.2">
      <c r="A193" s="68" t="s">
        <v>232</v>
      </c>
      <c r="B193" s="94">
        <f t="shared" ref="B193:G193" si="69">SUM(B194:B200)</f>
        <v>978957.48599999992</v>
      </c>
      <c r="C193" s="79">
        <f t="shared" si="69"/>
        <v>827768.42691000015</v>
      </c>
      <c r="D193" s="94">
        <f t="shared" si="69"/>
        <v>21244.681949999995</v>
      </c>
      <c r="E193" s="79">
        <f t="shared" si="69"/>
        <v>849013.10886000004</v>
      </c>
      <c r="F193" s="79">
        <f t="shared" si="69"/>
        <v>129944.37713999988</v>
      </c>
      <c r="G193" s="79">
        <f t="shared" si="69"/>
        <v>151189.05908999988</v>
      </c>
      <c r="H193" s="75">
        <f t="shared" ref="H193:H200" si="70">E193/B193*100</f>
        <v>86.726249198936117</v>
      </c>
    </row>
    <row r="194" spans="1:8" s="66" customFormat="1" ht="11.25" customHeight="1" x14ac:dyDescent="0.2">
      <c r="A194" s="72" t="s">
        <v>233</v>
      </c>
      <c r="B194" s="73">
        <v>195720.97597999999</v>
      </c>
      <c r="C194" s="74">
        <v>169875.76602000007</v>
      </c>
      <c r="D194" s="73">
        <v>5859.6667099999977</v>
      </c>
      <c r="E194" s="74">
        <f t="shared" ref="E194:E200" si="71">SUM(C194:D194)</f>
        <v>175735.43273000006</v>
      </c>
      <c r="F194" s="74">
        <f t="shared" ref="F194:F200" si="72">B194-E194</f>
        <v>19985.54324999993</v>
      </c>
      <c r="G194" s="74">
        <f t="shared" ref="G194:G200" si="73">B194-C194</f>
        <v>25845.20995999992</v>
      </c>
      <c r="H194" s="75">
        <f t="shared" si="70"/>
        <v>89.788757617864022</v>
      </c>
    </row>
    <row r="195" spans="1:8" s="66" customFormat="1" ht="11.25" customHeight="1" x14ac:dyDescent="0.2">
      <c r="A195" s="72" t="s">
        <v>234</v>
      </c>
      <c r="B195" s="73">
        <v>262891.92999999993</v>
      </c>
      <c r="C195" s="74">
        <v>240346.00727999999</v>
      </c>
      <c r="D195" s="73">
        <v>2124.8051</v>
      </c>
      <c r="E195" s="74">
        <f t="shared" si="71"/>
        <v>242470.81237999999</v>
      </c>
      <c r="F195" s="74">
        <f t="shared" si="72"/>
        <v>20421.117619999946</v>
      </c>
      <c r="G195" s="74">
        <f t="shared" si="73"/>
        <v>22545.922719999944</v>
      </c>
      <c r="H195" s="75">
        <f t="shared" si="70"/>
        <v>92.232124576817569</v>
      </c>
    </row>
    <row r="196" spans="1:8" s="66" customFormat="1" ht="11.25" customHeight="1" x14ac:dyDescent="0.2">
      <c r="A196" s="72" t="s">
        <v>235</v>
      </c>
      <c r="B196" s="73">
        <v>25654.000000000004</v>
      </c>
      <c r="C196" s="74">
        <v>21247.972979999999</v>
      </c>
      <c r="D196" s="73">
        <v>4.8413000000000004</v>
      </c>
      <c r="E196" s="74">
        <f t="shared" si="71"/>
        <v>21252.814279999999</v>
      </c>
      <c r="F196" s="74">
        <f t="shared" si="72"/>
        <v>4401.1857200000049</v>
      </c>
      <c r="G196" s="74">
        <f t="shared" si="73"/>
        <v>4406.027020000005</v>
      </c>
      <c r="H196" s="75">
        <f t="shared" si="70"/>
        <v>82.844056599360698</v>
      </c>
    </row>
    <row r="197" spans="1:8" s="66" customFormat="1" ht="11.25" customHeight="1" x14ac:dyDescent="0.2">
      <c r="A197" s="72" t="s">
        <v>236</v>
      </c>
      <c r="B197" s="73">
        <v>6223</v>
      </c>
      <c r="C197" s="74">
        <v>0</v>
      </c>
      <c r="D197" s="73">
        <v>0</v>
      </c>
      <c r="E197" s="74">
        <f t="shared" si="71"/>
        <v>0</v>
      </c>
      <c r="F197" s="74">
        <f t="shared" si="72"/>
        <v>6223</v>
      </c>
      <c r="G197" s="74">
        <f t="shared" si="73"/>
        <v>6223</v>
      </c>
      <c r="H197" s="75">
        <f t="shared" si="70"/>
        <v>0</v>
      </c>
    </row>
    <row r="198" spans="1:8" s="66" customFormat="1" ht="11.25" customHeight="1" x14ac:dyDescent="0.2">
      <c r="A198" s="72" t="s">
        <v>237</v>
      </c>
      <c r="B198" s="73">
        <v>84024.822019999992</v>
      </c>
      <c r="C198" s="74">
        <v>70523.060700000002</v>
      </c>
      <c r="D198" s="73">
        <v>1979.4287400000001</v>
      </c>
      <c r="E198" s="74">
        <f t="shared" si="71"/>
        <v>72502.489440000005</v>
      </c>
      <c r="F198" s="74">
        <f t="shared" si="72"/>
        <v>11522.332579999988</v>
      </c>
      <c r="G198" s="74">
        <f t="shared" si="73"/>
        <v>13501.761319999991</v>
      </c>
      <c r="H198" s="75">
        <f t="shared" si="70"/>
        <v>86.286989602599348</v>
      </c>
    </row>
    <row r="199" spans="1:8" s="66" customFormat="1" ht="11.25" customHeight="1" x14ac:dyDescent="0.2">
      <c r="A199" s="72" t="s">
        <v>238</v>
      </c>
      <c r="B199" s="73">
        <v>242753.26800000001</v>
      </c>
      <c r="C199" s="74">
        <v>200980.86377000003</v>
      </c>
      <c r="D199" s="73">
        <v>10523.158820000001</v>
      </c>
      <c r="E199" s="74">
        <f t="shared" si="71"/>
        <v>211504.02259000004</v>
      </c>
      <c r="F199" s="74">
        <f t="shared" si="72"/>
        <v>31249.245409999974</v>
      </c>
      <c r="G199" s="74">
        <f t="shared" si="73"/>
        <v>41772.404229999986</v>
      </c>
      <c r="H199" s="75">
        <f t="shared" si="70"/>
        <v>87.127157682589896</v>
      </c>
    </row>
    <row r="200" spans="1:8" s="66" customFormat="1" ht="11.25" customHeight="1" x14ac:dyDescent="0.2">
      <c r="A200" s="72" t="s">
        <v>239</v>
      </c>
      <c r="B200" s="77">
        <v>161689.49000000002</v>
      </c>
      <c r="C200" s="77">
        <v>124794.75615999999</v>
      </c>
      <c r="D200" s="77">
        <v>752.78128000000004</v>
      </c>
      <c r="E200" s="77">
        <f t="shared" si="71"/>
        <v>125547.53743999999</v>
      </c>
      <c r="F200" s="77">
        <f t="shared" si="72"/>
        <v>36141.952560000034</v>
      </c>
      <c r="G200" s="77">
        <f t="shared" si="73"/>
        <v>36894.73384000003</v>
      </c>
      <c r="H200" s="70">
        <f t="shared" si="70"/>
        <v>77.647308702624997</v>
      </c>
    </row>
    <row r="201" spans="1:8" s="66" customFormat="1" ht="11.25" customHeight="1" x14ac:dyDescent="0.2">
      <c r="A201" s="81"/>
      <c r="B201" s="96"/>
      <c r="C201" s="96"/>
      <c r="D201" s="96"/>
      <c r="E201" s="96"/>
      <c r="F201" s="96"/>
      <c r="G201" s="96"/>
      <c r="H201" s="70"/>
    </row>
    <row r="202" spans="1:8" s="66" customFormat="1" ht="11.25" customHeight="1" x14ac:dyDescent="0.2">
      <c r="A202" s="68" t="s">
        <v>240</v>
      </c>
      <c r="B202" s="97">
        <f t="shared" ref="B202:G202" si="74">SUM(B203:B220)+SUM(B225:B241)</f>
        <v>55106004.08609999</v>
      </c>
      <c r="C202" s="98">
        <f t="shared" si="74"/>
        <v>23015276.732940003</v>
      </c>
      <c r="D202" s="97">
        <f t="shared" si="74"/>
        <v>595578.03907000017</v>
      </c>
      <c r="E202" s="98">
        <f t="shared" si="74"/>
        <v>23610854.772009995</v>
      </c>
      <c r="F202" s="98">
        <f t="shared" si="74"/>
        <v>31495149.314089976</v>
      </c>
      <c r="G202" s="98">
        <f t="shared" si="74"/>
        <v>32090727.353159972</v>
      </c>
      <c r="H202" s="75">
        <f t="shared" ref="H202:H241" si="75">E202/B202*100</f>
        <v>42.846247271203666</v>
      </c>
    </row>
    <row r="203" spans="1:8" s="66" customFormat="1" ht="11.25" customHeight="1" x14ac:dyDescent="0.2">
      <c r="A203" s="72" t="s">
        <v>241</v>
      </c>
      <c r="B203" s="73">
        <v>93058.8</v>
      </c>
      <c r="C203" s="74">
        <v>67621.491120000006</v>
      </c>
      <c r="D203" s="73">
        <v>0</v>
      </c>
      <c r="E203" s="74">
        <f t="shared" ref="E203:E219" si="76">SUM(C203:D203)</f>
        <v>67621.491120000006</v>
      </c>
      <c r="F203" s="74">
        <f t="shared" ref="F203:F219" si="77">B203-E203</f>
        <v>25437.308879999997</v>
      </c>
      <c r="G203" s="74">
        <f t="shared" ref="G203:G219" si="78">B203-C203</f>
        <v>25437.308879999997</v>
      </c>
      <c r="H203" s="75">
        <f t="shared" si="75"/>
        <v>72.665337528530344</v>
      </c>
    </row>
    <row r="204" spans="1:8" s="66" customFormat="1" ht="11.25" customHeight="1" x14ac:dyDescent="0.2">
      <c r="A204" s="72" t="s">
        <v>242</v>
      </c>
      <c r="B204" s="73">
        <v>166749.19</v>
      </c>
      <c r="C204" s="74">
        <v>101573.7188</v>
      </c>
      <c r="D204" s="73">
        <v>86.399570000000011</v>
      </c>
      <c r="E204" s="74">
        <f t="shared" si="76"/>
        <v>101660.11837</v>
      </c>
      <c r="F204" s="74">
        <f t="shared" si="77"/>
        <v>65089.071630000006</v>
      </c>
      <c r="G204" s="74">
        <f t="shared" si="78"/>
        <v>65175.4712</v>
      </c>
      <c r="H204" s="75">
        <f t="shared" si="75"/>
        <v>60.965884374011047</v>
      </c>
    </row>
    <row r="205" spans="1:8" s="66" customFormat="1" ht="11.25" customHeight="1" x14ac:dyDescent="0.2">
      <c r="A205" s="72" t="s">
        <v>243</v>
      </c>
      <c r="B205" s="73">
        <v>61392.259999999995</v>
      </c>
      <c r="C205" s="74">
        <v>49317.917270000005</v>
      </c>
      <c r="D205" s="73">
        <v>3275.01091</v>
      </c>
      <c r="E205" s="74">
        <f t="shared" si="76"/>
        <v>52592.928180000003</v>
      </c>
      <c r="F205" s="74">
        <f t="shared" si="77"/>
        <v>8799.3318199999921</v>
      </c>
      <c r="G205" s="74">
        <f t="shared" si="78"/>
        <v>12074.342729999989</v>
      </c>
      <c r="H205" s="75">
        <f t="shared" si="75"/>
        <v>85.667033889939887</v>
      </c>
    </row>
    <row r="206" spans="1:8" s="66" customFormat="1" ht="11.25" customHeight="1" x14ac:dyDescent="0.2">
      <c r="A206" s="72" t="s">
        <v>244</v>
      </c>
      <c r="B206" s="73">
        <v>37566407.773719974</v>
      </c>
      <c r="C206" s="74">
        <v>9844385.8292900007</v>
      </c>
      <c r="D206" s="73">
        <v>264252.97579000011</v>
      </c>
      <c r="E206" s="74">
        <f t="shared" si="76"/>
        <v>10108638.80508</v>
      </c>
      <c r="F206" s="74">
        <f t="shared" si="77"/>
        <v>27457768.968639974</v>
      </c>
      <c r="G206" s="74">
        <f t="shared" si="78"/>
        <v>27722021.944429971</v>
      </c>
      <c r="H206" s="75">
        <f t="shared" si="75"/>
        <v>26.908718198367687</v>
      </c>
    </row>
    <row r="207" spans="1:8" s="66" customFormat="1" ht="11.25" customHeight="1" x14ac:dyDescent="0.2">
      <c r="A207" s="72" t="s">
        <v>245</v>
      </c>
      <c r="B207" s="73">
        <v>437118.96399999992</v>
      </c>
      <c r="C207" s="74">
        <v>329171.01616999996</v>
      </c>
      <c r="D207" s="73">
        <v>3755.2100099999998</v>
      </c>
      <c r="E207" s="74">
        <f t="shared" si="76"/>
        <v>332926.22617999994</v>
      </c>
      <c r="F207" s="74">
        <f t="shared" si="77"/>
        <v>104192.73781999998</v>
      </c>
      <c r="G207" s="74">
        <f t="shared" si="78"/>
        <v>107947.94782999996</v>
      </c>
      <c r="H207" s="75">
        <f t="shared" si="75"/>
        <v>76.163757145983723</v>
      </c>
    </row>
    <row r="208" spans="1:8" s="66" customFormat="1" ht="11.25" customHeight="1" x14ac:dyDescent="0.2">
      <c r="A208" s="72" t="s">
        <v>246</v>
      </c>
      <c r="B208" s="73">
        <v>72852.565999999992</v>
      </c>
      <c r="C208" s="74">
        <v>49414.079890000001</v>
      </c>
      <c r="D208" s="73">
        <v>771.00429000000008</v>
      </c>
      <c r="E208" s="74">
        <f t="shared" si="76"/>
        <v>50185.084179999998</v>
      </c>
      <c r="F208" s="74">
        <f t="shared" si="77"/>
        <v>22667.481819999994</v>
      </c>
      <c r="G208" s="74">
        <f t="shared" si="78"/>
        <v>23438.486109999991</v>
      </c>
      <c r="H208" s="75">
        <f t="shared" si="75"/>
        <v>68.885815470109861</v>
      </c>
    </row>
    <row r="209" spans="1:8" s="66" customFormat="1" ht="11.25" customHeight="1" x14ac:dyDescent="0.2">
      <c r="A209" s="72" t="s">
        <v>247</v>
      </c>
      <c r="B209" s="73">
        <v>196025.44200000001</v>
      </c>
      <c r="C209" s="74">
        <v>125852.78201000001</v>
      </c>
      <c r="D209" s="73">
        <v>16379.15064</v>
      </c>
      <c r="E209" s="74">
        <f t="shared" si="76"/>
        <v>142231.93265</v>
      </c>
      <c r="F209" s="74">
        <f t="shared" si="77"/>
        <v>53793.509350000008</v>
      </c>
      <c r="G209" s="74">
        <f t="shared" si="78"/>
        <v>70172.65999</v>
      </c>
      <c r="H209" s="75">
        <f t="shared" si="75"/>
        <v>72.557894117642135</v>
      </c>
    </row>
    <row r="210" spans="1:8" s="66" customFormat="1" ht="11.25" customHeight="1" x14ac:dyDescent="0.2">
      <c r="A210" s="72" t="s">
        <v>248</v>
      </c>
      <c r="B210" s="73">
        <v>343215.82</v>
      </c>
      <c r="C210" s="74">
        <v>246743.20703999998</v>
      </c>
      <c r="D210" s="73">
        <v>1220.5054399999999</v>
      </c>
      <c r="E210" s="74">
        <f t="shared" si="76"/>
        <v>247963.71247999999</v>
      </c>
      <c r="F210" s="74">
        <f t="shared" si="77"/>
        <v>95252.10752000002</v>
      </c>
      <c r="G210" s="74">
        <f t="shared" si="78"/>
        <v>96472.612960000028</v>
      </c>
      <c r="H210" s="75">
        <f t="shared" si="75"/>
        <v>72.24716869985771</v>
      </c>
    </row>
    <row r="211" spans="1:8" s="66" customFormat="1" ht="11.25" customHeight="1" x14ac:dyDescent="0.2">
      <c r="A211" s="72" t="s">
        <v>249</v>
      </c>
      <c r="B211" s="73">
        <v>212492.15400000001</v>
      </c>
      <c r="C211" s="74">
        <v>90459.305009999996</v>
      </c>
      <c r="D211" s="73">
        <v>2298.0089900000003</v>
      </c>
      <c r="E211" s="74">
        <f t="shared" si="76"/>
        <v>92757.313999999998</v>
      </c>
      <c r="F211" s="74">
        <f t="shared" si="77"/>
        <v>119734.84000000001</v>
      </c>
      <c r="G211" s="74">
        <f t="shared" si="78"/>
        <v>122032.84899000001</v>
      </c>
      <c r="H211" s="75">
        <f t="shared" si="75"/>
        <v>43.65211244458466</v>
      </c>
    </row>
    <row r="212" spans="1:8" s="66" customFormat="1" ht="11.25" customHeight="1" x14ac:dyDescent="0.2">
      <c r="A212" s="72" t="s">
        <v>250</v>
      </c>
      <c r="B212" s="73">
        <v>118921.45300000001</v>
      </c>
      <c r="C212" s="74">
        <v>88560.682579999993</v>
      </c>
      <c r="D212" s="73">
        <v>7576.76656</v>
      </c>
      <c r="E212" s="74">
        <f t="shared" si="76"/>
        <v>96137.449139999997</v>
      </c>
      <c r="F212" s="74">
        <f t="shared" si="77"/>
        <v>22784.003860000012</v>
      </c>
      <c r="G212" s="74">
        <f t="shared" si="78"/>
        <v>30360.770420000015</v>
      </c>
      <c r="H212" s="75">
        <f t="shared" si="75"/>
        <v>80.841132289226223</v>
      </c>
    </row>
    <row r="213" spans="1:8" s="66" customFormat="1" ht="11.25" customHeight="1" x14ac:dyDescent="0.2">
      <c r="A213" s="72" t="s">
        <v>251</v>
      </c>
      <c r="B213" s="73">
        <v>86991.865000000005</v>
      </c>
      <c r="C213" s="74">
        <v>70528.479139999996</v>
      </c>
      <c r="D213" s="73">
        <v>275.75272999999999</v>
      </c>
      <c r="E213" s="74">
        <f t="shared" si="76"/>
        <v>70804.231869999989</v>
      </c>
      <c r="F213" s="74">
        <f t="shared" si="77"/>
        <v>16187.633130000017</v>
      </c>
      <c r="G213" s="74">
        <f t="shared" si="78"/>
        <v>16463.385860000009</v>
      </c>
      <c r="H213" s="75">
        <f t="shared" si="75"/>
        <v>81.391785162899993</v>
      </c>
    </row>
    <row r="214" spans="1:8" s="66" customFormat="1" ht="11.25" customHeight="1" x14ac:dyDescent="0.2">
      <c r="A214" s="72" t="s">
        <v>252</v>
      </c>
      <c r="B214" s="73">
        <v>109724.85399999999</v>
      </c>
      <c r="C214" s="74">
        <v>70191.066860000006</v>
      </c>
      <c r="D214" s="73">
        <v>2750.6661200000003</v>
      </c>
      <c r="E214" s="74">
        <f t="shared" si="76"/>
        <v>72941.732980000001</v>
      </c>
      <c r="F214" s="74">
        <f t="shared" si="77"/>
        <v>36783.121019999991</v>
      </c>
      <c r="G214" s="74">
        <f t="shared" si="78"/>
        <v>39533.787139999986</v>
      </c>
      <c r="H214" s="75">
        <f t="shared" si="75"/>
        <v>66.476946945857875</v>
      </c>
    </row>
    <row r="215" spans="1:8" s="66" customFormat="1" ht="11.25" customHeight="1" x14ac:dyDescent="0.2">
      <c r="A215" s="72" t="s">
        <v>253</v>
      </c>
      <c r="B215" s="73">
        <v>414598.40100000007</v>
      </c>
      <c r="C215" s="74">
        <v>365472.78973999992</v>
      </c>
      <c r="D215" s="73">
        <v>4252.5144299999993</v>
      </c>
      <c r="E215" s="74">
        <f t="shared" si="76"/>
        <v>369725.3041699999</v>
      </c>
      <c r="F215" s="74">
        <f t="shared" si="77"/>
        <v>44873.09683000017</v>
      </c>
      <c r="G215" s="74">
        <f t="shared" si="78"/>
        <v>49125.611260000151</v>
      </c>
      <c r="H215" s="75">
        <f t="shared" si="75"/>
        <v>89.176731815229516</v>
      </c>
    </row>
    <row r="216" spans="1:8" s="66" customFormat="1" ht="11.25" customHeight="1" x14ac:dyDescent="0.2">
      <c r="A216" s="72" t="s">
        <v>254</v>
      </c>
      <c r="B216" s="73">
        <v>97976.792000000016</v>
      </c>
      <c r="C216" s="74">
        <v>78914.807010000004</v>
      </c>
      <c r="D216" s="73">
        <v>3312.3298199999999</v>
      </c>
      <c r="E216" s="74">
        <f t="shared" si="76"/>
        <v>82227.136830000003</v>
      </c>
      <c r="F216" s="74">
        <f t="shared" si="77"/>
        <v>15749.655170000013</v>
      </c>
      <c r="G216" s="74">
        <f t="shared" si="78"/>
        <v>19061.984990000012</v>
      </c>
      <c r="H216" s="75">
        <f t="shared" si="75"/>
        <v>83.925116501058724</v>
      </c>
    </row>
    <row r="217" spans="1:8" s="66" customFormat="1" ht="11.25" customHeight="1" x14ac:dyDescent="0.2">
      <c r="A217" s="72" t="s">
        <v>255</v>
      </c>
      <c r="B217" s="73">
        <v>132539</v>
      </c>
      <c r="C217" s="74">
        <v>108652.41274</v>
      </c>
      <c r="D217" s="73">
        <v>793.70236999999997</v>
      </c>
      <c r="E217" s="74">
        <f t="shared" si="76"/>
        <v>109446.11511</v>
      </c>
      <c r="F217" s="74">
        <f t="shared" si="77"/>
        <v>23092.884890000001</v>
      </c>
      <c r="G217" s="74">
        <f t="shared" si="78"/>
        <v>23886.58726</v>
      </c>
      <c r="H217" s="75">
        <f t="shared" si="75"/>
        <v>82.576536045994004</v>
      </c>
    </row>
    <row r="218" spans="1:8" s="66" customFormat="1" ht="11.25" customHeight="1" x14ac:dyDescent="0.2">
      <c r="A218" s="72" t="s">
        <v>256</v>
      </c>
      <c r="B218" s="73">
        <v>60945.027000000002</v>
      </c>
      <c r="C218" s="74">
        <v>48473.577029999993</v>
      </c>
      <c r="D218" s="73">
        <v>48.777120000000004</v>
      </c>
      <c r="E218" s="74">
        <f t="shared" si="76"/>
        <v>48522.354149999992</v>
      </c>
      <c r="F218" s="74">
        <f t="shared" si="77"/>
        <v>12422.67285000001</v>
      </c>
      <c r="G218" s="74">
        <f t="shared" si="78"/>
        <v>12471.449970000009</v>
      </c>
      <c r="H218" s="75">
        <f t="shared" si="75"/>
        <v>79.616593081499474</v>
      </c>
    </row>
    <row r="219" spans="1:8" s="66" customFormat="1" ht="11.25" customHeight="1" x14ac:dyDescent="0.2">
      <c r="A219" s="72" t="s">
        <v>257</v>
      </c>
      <c r="B219" s="77">
        <v>161613</v>
      </c>
      <c r="C219" s="77">
        <v>123614.36193000001</v>
      </c>
      <c r="D219" s="77">
        <v>582.45853</v>
      </c>
      <c r="E219" s="77">
        <f t="shared" si="76"/>
        <v>124196.82046000002</v>
      </c>
      <c r="F219" s="77">
        <f t="shared" si="77"/>
        <v>37416.179539999983</v>
      </c>
      <c r="G219" s="77">
        <f t="shared" si="78"/>
        <v>37998.638069999986</v>
      </c>
      <c r="H219" s="70">
        <f t="shared" si="75"/>
        <v>76.848286004219972</v>
      </c>
    </row>
    <row r="220" spans="1:8" s="66" customFormat="1" ht="11.25" customHeight="1" x14ac:dyDescent="0.2">
      <c r="A220" s="72" t="s">
        <v>258</v>
      </c>
      <c r="B220" s="94">
        <f t="shared" ref="B220:G220" si="79">SUM(B221:B224)</f>
        <v>2058761.9819999998</v>
      </c>
      <c r="C220" s="79">
        <f t="shared" si="79"/>
        <v>1277208.7647899999</v>
      </c>
      <c r="D220" s="94">
        <f t="shared" si="79"/>
        <v>2936.3913700000003</v>
      </c>
      <c r="E220" s="79">
        <f t="shared" si="79"/>
        <v>1280145.1561600002</v>
      </c>
      <c r="F220" s="79">
        <f t="shared" si="79"/>
        <v>778616.82583999983</v>
      </c>
      <c r="G220" s="79">
        <f t="shared" si="79"/>
        <v>781553.21720999992</v>
      </c>
      <c r="H220" s="75">
        <f t="shared" si="75"/>
        <v>62.180337860931047</v>
      </c>
    </row>
    <row r="221" spans="1:8" s="66" customFormat="1" ht="11.25" customHeight="1" x14ac:dyDescent="0.2">
      <c r="A221" s="72" t="s">
        <v>259</v>
      </c>
      <c r="B221" s="73">
        <v>803337.11</v>
      </c>
      <c r="C221" s="74">
        <v>606495.17447000009</v>
      </c>
      <c r="D221" s="73">
        <v>767.28529000000003</v>
      </c>
      <c r="E221" s="74">
        <f t="shared" ref="E221:E241" si="80">SUM(C221:D221)</f>
        <v>607262.45976000011</v>
      </c>
      <c r="F221" s="74">
        <f t="shared" ref="F221:F241" si="81">B221-E221</f>
        <v>196074.65023999987</v>
      </c>
      <c r="G221" s="74">
        <f t="shared" ref="G221:G241" si="82">B221-C221</f>
        <v>196841.9355299999</v>
      </c>
      <c r="H221" s="75">
        <f t="shared" si="75"/>
        <v>75.59248193575921</v>
      </c>
    </row>
    <row r="222" spans="1:8" s="66" customFormat="1" ht="11.25" customHeight="1" x14ac:dyDescent="0.2">
      <c r="A222" s="72" t="s">
        <v>260</v>
      </c>
      <c r="B222" s="73">
        <v>620290.897</v>
      </c>
      <c r="C222" s="74">
        <v>482612.56893000001</v>
      </c>
      <c r="D222" s="73">
        <v>792.89648</v>
      </c>
      <c r="E222" s="74">
        <f t="shared" si="80"/>
        <v>483405.46541</v>
      </c>
      <c r="F222" s="74">
        <f t="shared" si="81"/>
        <v>136885.43158999999</v>
      </c>
      <c r="G222" s="74">
        <f t="shared" si="82"/>
        <v>137678.32806999999</v>
      </c>
      <c r="H222" s="75">
        <f t="shared" si="75"/>
        <v>77.932058611203516</v>
      </c>
    </row>
    <row r="223" spans="1:8" s="66" customFormat="1" ht="11.25" customHeight="1" x14ac:dyDescent="0.2">
      <c r="A223" s="72" t="s">
        <v>261</v>
      </c>
      <c r="B223" s="73">
        <v>231361.00799999997</v>
      </c>
      <c r="C223" s="74">
        <v>110990.27481999999</v>
      </c>
      <c r="D223" s="73">
        <v>442.75448</v>
      </c>
      <c r="E223" s="74">
        <f t="shared" si="80"/>
        <v>111433.02929999999</v>
      </c>
      <c r="F223" s="74">
        <f t="shared" si="81"/>
        <v>119927.97869999998</v>
      </c>
      <c r="G223" s="74">
        <f t="shared" si="82"/>
        <v>120370.73317999998</v>
      </c>
      <c r="H223" s="75">
        <f t="shared" si="75"/>
        <v>48.164135462272881</v>
      </c>
    </row>
    <row r="224" spans="1:8" s="66" customFormat="1" ht="11.25" customHeight="1" x14ac:dyDescent="0.2">
      <c r="A224" s="72" t="s">
        <v>262</v>
      </c>
      <c r="B224" s="73">
        <v>403772.96699999995</v>
      </c>
      <c r="C224" s="74">
        <v>77110.746569999988</v>
      </c>
      <c r="D224" s="73">
        <v>933.45511999999997</v>
      </c>
      <c r="E224" s="74">
        <f t="shared" si="80"/>
        <v>78044.201689999987</v>
      </c>
      <c r="F224" s="74">
        <f t="shared" si="81"/>
        <v>325728.76530999993</v>
      </c>
      <c r="G224" s="74">
        <f t="shared" si="82"/>
        <v>326662.22042999999</v>
      </c>
      <c r="H224" s="75">
        <f t="shared" si="75"/>
        <v>19.328733736154259</v>
      </c>
    </row>
    <row r="225" spans="1:8" s="66" customFormat="1" ht="11.25" customHeight="1" x14ac:dyDescent="0.2">
      <c r="A225" s="72" t="s">
        <v>263</v>
      </c>
      <c r="B225" s="73">
        <v>694768.02680000011</v>
      </c>
      <c r="C225" s="74">
        <v>571908.54850000015</v>
      </c>
      <c r="D225" s="73">
        <v>16367.048839999999</v>
      </c>
      <c r="E225" s="74">
        <f t="shared" si="80"/>
        <v>588275.59734000009</v>
      </c>
      <c r="F225" s="74">
        <f t="shared" si="81"/>
        <v>106492.42946000001</v>
      </c>
      <c r="G225" s="74">
        <f t="shared" si="82"/>
        <v>122859.47829999996</v>
      </c>
      <c r="H225" s="75">
        <f t="shared" si="75"/>
        <v>84.672232262833319</v>
      </c>
    </row>
    <row r="226" spans="1:8" s="66" customFormat="1" ht="11.25" customHeight="1" x14ac:dyDescent="0.2">
      <c r="A226" s="72" t="s">
        <v>264</v>
      </c>
      <c r="B226" s="73">
        <v>472984.78500000003</v>
      </c>
      <c r="C226" s="74">
        <v>393409.39276000002</v>
      </c>
      <c r="D226" s="73">
        <v>396.43790999999999</v>
      </c>
      <c r="E226" s="74">
        <f t="shared" si="80"/>
        <v>393805.83067</v>
      </c>
      <c r="F226" s="74">
        <f t="shared" si="81"/>
        <v>79178.954330000037</v>
      </c>
      <c r="G226" s="74">
        <f t="shared" si="82"/>
        <v>79575.392240000016</v>
      </c>
      <c r="H226" s="75">
        <f t="shared" si="75"/>
        <v>83.259724870431086</v>
      </c>
    </row>
    <row r="227" spans="1:8" s="66" customFormat="1" ht="11.25" customHeight="1" x14ac:dyDescent="0.2">
      <c r="A227" s="72" t="s">
        <v>265</v>
      </c>
      <c r="B227" s="73">
        <v>674454.56499999983</v>
      </c>
      <c r="C227" s="74">
        <v>561979.85144999996</v>
      </c>
      <c r="D227" s="73">
        <v>18323.669260000002</v>
      </c>
      <c r="E227" s="74">
        <f t="shared" si="80"/>
        <v>580303.52070999995</v>
      </c>
      <c r="F227" s="74">
        <f t="shared" si="81"/>
        <v>94151.044289999874</v>
      </c>
      <c r="G227" s="74">
        <f t="shared" si="82"/>
        <v>112474.71354999987</v>
      </c>
      <c r="H227" s="75">
        <f t="shared" si="75"/>
        <v>86.04041707538893</v>
      </c>
    </row>
    <row r="228" spans="1:8" s="66" customFormat="1" ht="11.25" customHeight="1" x14ac:dyDescent="0.2">
      <c r="A228" s="72" t="s">
        <v>266</v>
      </c>
      <c r="B228" s="73">
        <v>170974</v>
      </c>
      <c r="C228" s="74">
        <v>138366.44037</v>
      </c>
      <c r="D228" s="73">
        <v>651.53774999999996</v>
      </c>
      <c r="E228" s="74">
        <f t="shared" si="80"/>
        <v>139017.97811999999</v>
      </c>
      <c r="F228" s="74">
        <f t="shared" si="81"/>
        <v>31956.021880000015</v>
      </c>
      <c r="G228" s="74">
        <f t="shared" si="82"/>
        <v>32607.559630000003</v>
      </c>
      <c r="H228" s="75">
        <f t="shared" si="75"/>
        <v>81.309426064781775</v>
      </c>
    </row>
    <row r="229" spans="1:8" s="66" customFormat="1" ht="11.25" customHeight="1" x14ac:dyDescent="0.2">
      <c r="A229" s="72" t="s">
        <v>267</v>
      </c>
      <c r="B229" s="73">
        <v>123090.91999999998</v>
      </c>
      <c r="C229" s="74">
        <v>101443.57152</v>
      </c>
      <c r="D229" s="73">
        <v>1360.1814199999999</v>
      </c>
      <c r="E229" s="74">
        <f t="shared" si="80"/>
        <v>102803.75293999999</v>
      </c>
      <c r="F229" s="74">
        <f t="shared" si="81"/>
        <v>20287.167059999992</v>
      </c>
      <c r="G229" s="74">
        <f t="shared" si="82"/>
        <v>21647.348479999986</v>
      </c>
      <c r="H229" s="75">
        <f t="shared" si="75"/>
        <v>83.518551116524279</v>
      </c>
    </row>
    <row r="230" spans="1:8" s="66" customFormat="1" ht="11.25" customHeight="1" x14ac:dyDescent="0.2">
      <c r="A230" s="72" t="s">
        <v>268</v>
      </c>
      <c r="B230" s="73">
        <v>845775.97700000007</v>
      </c>
      <c r="C230" s="74">
        <v>480160.67223999999</v>
      </c>
      <c r="D230" s="73">
        <v>147969.38755000001</v>
      </c>
      <c r="E230" s="74">
        <f t="shared" si="80"/>
        <v>628130.05978999997</v>
      </c>
      <c r="F230" s="74">
        <f t="shared" si="81"/>
        <v>217645.9172100001</v>
      </c>
      <c r="G230" s="74">
        <f t="shared" si="82"/>
        <v>365615.30476000009</v>
      </c>
      <c r="H230" s="75">
        <f t="shared" si="75"/>
        <v>74.266718004689778</v>
      </c>
    </row>
    <row r="231" spans="1:8" s="66" customFormat="1" ht="11.25" customHeight="1" x14ac:dyDescent="0.2">
      <c r="A231" s="72" t="s">
        <v>269</v>
      </c>
      <c r="B231" s="73">
        <v>48849.659999999989</v>
      </c>
      <c r="C231" s="74">
        <v>36484.119979999996</v>
      </c>
      <c r="D231" s="73">
        <v>1029.2071800000001</v>
      </c>
      <c r="E231" s="74">
        <f t="shared" si="80"/>
        <v>37513.327159999993</v>
      </c>
      <c r="F231" s="74">
        <f t="shared" si="81"/>
        <v>11336.332839999995</v>
      </c>
      <c r="G231" s="74">
        <f t="shared" si="82"/>
        <v>12365.540019999993</v>
      </c>
      <c r="H231" s="75">
        <f t="shared" si="75"/>
        <v>76.793425297125921</v>
      </c>
    </row>
    <row r="232" spans="1:8" s="66" customFormat="1" ht="11.25" customHeight="1" x14ac:dyDescent="0.2">
      <c r="A232" s="72" t="s">
        <v>270</v>
      </c>
      <c r="B232" s="73">
        <v>140910</v>
      </c>
      <c r="C232" s="74">
        <v>106971.40376999999</v>
      </c>
      <c r="D232" s="73">
        <v>65.617850000000004</v>
      </c>
      <c r="E232" s="74">
        <f t="shared" si="80"/>
        <v>107037.02161999998</v>
      </c>
      <c r="F232" s="74">
        <f t="shared" si="81"/>
        <v>33872.978380000015</v>
      </c>
      <c r="G232" s="74">
        <f t="shared" si="82"/>
        <v>33938.59623000001</v>
      </c>
      <c r="H232" s="75">
        <f t="shared" si="75"/>
        <v>75.961267206018007</v>
      </c>
    </row>
    <row r="233" spans="1:8" s="66" customFormat="1" ht="11.25" customHeight="1" x14ac:dyDescent="0.2">
      <c r="A233" s="72" t="s">
        <v>271</v>
      </c>
      <c r="B233" s="73">
        <v>79157.554999999993</v>
      </c>
      <c r="C233" s="74">
        <v>59611.483610000003</v>
      </c>
      <c r="D233" s="73">
        <v>7.3896499999999996</v>
      </c>
      <c r="E233" s="74">
        <f t="shared" si="80"/>
        <v>59618.87326</v>
      </c>
      <c r="F233" s="74">
        <f t="shared" si="81"/>
        <v>19538.681739999993</v>
      </c>
      <c r="G233" s="74">
        <f t="shared" si="82"/>
        <v>19546.07138999999</v>
      </c>
      <c r="H233" s="75">
        <f t="shared" si="75"/>
        <v>75.316718991636364</v>
      </c>
    </row>
    <row r="234" spans="1:8" s="66" customFormat="1" ht="11.25" customHeight="1" x14ac:dyDescent="0.2">
      <c r="A234" s="72" t="s">
        <v>98</v>
      </c>
      <c r="B234" s="73">
        <v>302353.31199999998</v>
      </c>
      <c r="C234" s="74">
        <v>229919.11695000003</v>
      </c>
      <c r="D234" s="73">
        <v>1934.99613</v>
      </c>
      <c r="E234" s="74">
        <f t="shared" si="80"/>
        <v>231854.11308000004</v>
      </c>
      <c r="F234" s="74">
        <f t="shared" si="81"/>
        <v>70499.198919999937</v>
      </c>
      <c r="G234" s="74">
        <f t="shared" si="82"/>
        <v>72434.195049999951</v>
      </c>
      <c r="H234" s="75">
        <f t="shared" si="75"/>
        <v>76.683172923205831</v>
      </c>
    </row>
    <row r="235" spans="1:8" s="66" customFormat="1" ht="11.25" customHeight="1" x14ac:dyDescent="0.2">
      <c r="A235" s="72" t="s">
        <v>272</v>
      </c>
      <c r="B235" s="73">
        <v>2186854.4310000003</v>
      </c>
      <c r="C235" s="74">
        <v>1654135.91481</v>
      </c>
      <c r="D235" s="73">
        <v>19366.385549999999</v>
      </c>
      <c r="E235" s="74">
        <f t="shared" si="80"/>
        <v>1673502.30036</v>
      </c>
      <c r="F235" s="74">
        <f t="shared" si="81"/>
        <v>513352.13064000034</v>
      </c>
      <c r="G235" s="74">
        <f t="shared" si="82"/>
        <v>532718.51619000034</v>
      </c>
      <c r="H235" s="75">
        <f t="shared" si="75"/>
        <v>76.525546311500221</v>
      </c>
    </row>
    <row r="236" spans="1:8" s="66" customFormat="1" ht="11.25" customHeight="1" x14ac:dyDescent="0.2">
      <c r="A236" s="72" t="s">
        <v>273</v>
      </c>
      <c r="B236" s="73">
        <v>127754.394</v>
      </c>
      <c r="C236" s="74">
        <v>89413.129390000002</v>
      </c>
      <c r="D236" s="73">
        <v>7124.4428799999996</v>
      </c>
      <c r="E236" s="74">
        <f t="shared" si="80"/>
        <v>96537.572270000004</v>
      </c>
      <c r="F236" s="74">
        <f t="shared" si="81"/>
        <v>31216.821729999996</v>
      </c>
      <c r="G236" s="74">
        <f t="shared" si="82"/>
        <v>38341.264609999998</v>
      </c>
      <c r="H236" s="75">
        <f t="shared" si="75"/>
        <v>75.56497216839368</v>
      </c>
    </row>
    <row r="237" spans="1:8" s="66" customFormat="1" ht="11.25" customHeight="1" x14ac:dyDescent="0.2">
      <c r="A237" s="72" t="s">
        <v>274</v>
      </c>
      <c r="B237" s="73">
        <v>204616.78300000005</v>
      </c>
      <c r="C237" s="74">
        <v>165748.58014999997</v>
      </c>
      <c r="D237" s="73">
        <v>3802.9258300000001</v>
      </c>
      <c r="E237" s="74">
        <f t="shared" si="80"/>
        <v>169551.50597999996</v>
      </c>
      <c r="F237" s="74">
        <f t="shared" si="81"/>
        <v>35065.277020000096</v>
      </c>
      <c r="G237" s="74">
        <f t="shared" si="82"/>
        <v>38868.202850000089</v>
      </c>
      <c r="H237" s="75">
        <f t="shared" si="75"/>
        <v>82.862951657293877</v>
      </c>
    </row>
    <row r="238" spans="1:8" s="66" customFormat="1" ht="11.25" customHeight="1" x14ac:dyDescent="0.2">
      <c r="A238" s="72" t="s">
        <v>275</v>
      </c>
      <c r="B238" s="73">
        <v>137288.761</v>
      </c>
      <c r="C238" s="74">
        <v>96588.035900000003</v>
      </c>
      <c r="D238" s="73">
        <v>452.48412000000002</v>
      </c>
      <c r="E238" s="74">
        <f t="shared" si="80"/>
        <v>97040.520019999996</v>
      </c>
      <c r="F238" s="74">
        <f t="shared" si="81"/>
        <v>40248.240980000002</v>
      </c>
      <c r="G238" s="74">
        <f t="shared" si="82"/>
        <v>40700.725099999996</v>
      </c>
      <c r="H238" s="75">
        <f t="shared" si="75"/>
        <v>70.683513576176864</v>
      </c>
    </row>
    <row r="239" spans="1:8" s="66" customFormat="1" ht="11.25" customHeight="1" x14ac:dyDescent="0.2">
      <c r="A239" s="72" t="s">
        <v>276</v>
      </c>
      <c r="B239" s="73">
        <v>60015.819000000003</v>
      </c>
      <c r="C239" s="74">
        <v>46770.619140000003</v>
      </c>
      <c r="D239" s="73">
        <v>699.65261999999996</v>
      </c>
      <c r="E239" s="74">
        <f t="shared" si="80"/>
        <v>47470.271760000003</v>
      </c>
      <c r="F239" s="74">
        <f t="shared" si="81"/>
        <v>12545.54724</v>
      </c>
      <c r="G239" s="74">
        <f t="shared" si="82"/>
        <v>13245.199860000001</v>
      </c>
      <c r="H239" s="75">
        <f t="shared" si="75"/>
        <v>79.096265869503497</v>
      </c>
    </row>
    <row r="240" spans="1:8" s="66" customFormat="1" ht="11.25" customHeight="1" x14ac:dyDescent="0.2">
      <c r="A240" s="72" t="s">
        <v>277</v>
      </c>
      <c r="B240" s="73">
        <v>523568.56894000003</v>
      </c>
      <c r="C240" s="74">
        <v>363879.16269000003</v>
      </c>
      <c r="D240" s="73">
        <v>19707.39904</v>
      </c>
      <c r="E240" s="74">
        <f t="shared" si="80"/>
        <v>383586.56173000002</v>
      </c>
      <c r="F240" s="74">
        <f t="shared" si="81"/>
        <v>139982.00721000001</v>
      </c>
      <c r="G240" s="74">
        <f t="shared" si="82"/>
        <v>159689.40625</v>
      </c>
      <c r="H240" s="75">
        <f t="shared" si="75"/>
        <v>73.263863510102794</v>
      </c>
    </row>
    <row r="241" spans="1:8" s="66" customFormat="1" ht="11.25" customHeight="1" x14ac:dyDescent="0.2">
      <c r="A241" s="72" t="s">
        <v>278</v>
      </c>
      <c r="B241" s="77">
        <v>5921201.1846399996</v>
      </c>
      <c r="C241" s="77">
        <v>4782330.4012900004</v>
      </c>
      <c r="D241" s="77">
        <v>41751.650799999996</v>
      </c>
      <c r="E241" s="77">
        <f t="shared" si="80"/>
        <v>4824082.0520900004</v>
      </c>
      <c r="F241" s="77">
        <f t="shared" si="81"/>
        <v>1097119.1325499993</v>
      </c>
      <c r="G241" s="77">
        <f t="shared" si="82"/>
        <v>1138870.7833499992</v>
      </c>
      <c r="H241" s="70">
        <f t="shared" si="75"/>
        <v>81.47134173728125</v>
      </c>
    </row>
    <row r="242" spans="1:8" s="66" customFormat="1" ht="11.25" customHeight="1" x14ac:dyDescent="0.2">
      <c r="A242" s="81"/>
      <c r="B242" s="73"/>
      <c r="C242" s="74"/>
      <c r="D242" s="73"/>
      <c r="E242" s="74"/>
      <c r="F242" s="74"/>
      <c r="G242" s="74"/>
      <c r="H242" s="70"/>
    </row>
    <row r="243" spans="1:8" s="66" customFormat="1" ht="11.25" customHeight="1" x14ac:dyDescent="0.2">
      <c r="A243" s="68" t="s">
        <v>279</v>
      </c>
      <c r="B243" s="77">
        <v>20952221.880000003</v>
      </c>
      <c r="C243" s="77">
        <v>16714646.756889999</v>
      </c>
      <c r="D243" s="77">
        <v>115482.74306000001</v>
      </c>
      <c r="E243" s="77">
        <f>SUM(C243:D243)</f>
        <v>16830129.499949999</v>
      </c>
      <c r="F243" s="77">
        <f>B243-E243</f>
        <v>4122092.3800500035</v>
      </c>
      <c r="G243" s="77">
        <f>B243-C243</f>
        <v>4237575.1231100038</v>
      </c>
      <c r="H243" s="70">
        <f>E243/B243*100</f>
        <v>80.326227911967862</v>
      </c>
    </row>
    <row r="244" spans="1:8" s="66" customFormat="1" ht="11.25" customHeight="1" x14ac:dyDescent="0.2">
      <c r="A244" s="81"/>
      <c r="B244" s="73"/>
      <c r="C244" s="74"/>
      <c r="D244" s="73"/>
      <c r="E244" s="74"/>
      <c r="F244" s="74"/>
      <c r="G244" s="74"/>
      <c r="H244" s="75"/>
    </row>
    <row r="245" spans="1:8" s="66" customFormat="1" ht="11.25" customHeight="1" x14ac:dyDescent="0.2">
      <c r="A245" s="68" t="s">
        <v>280</v>
      </c>
      <c r="B245" s="77">
        <v>2588</v>
      </c>
      <c r="C245" s="77">
        <v>2139.6989700000004</v>
      </c>
      <c r="D245" s="77">
        <v>84.837149999999994</v>
      </c>
      <c r="E245" s="77">
        <f>SUM(C245:D245)</f>
        <v>2224.5361200000002</v>
      </c>
      <c r="F245" s="77">
        <f>B245-E245</f>
        <v>363.46387999999979</v>
      </c>
      <c r="G245" s="77">
        <f>B245-C245</f>
        <v>448.30102999999963</v>
      </c>
      <c r="H245" s="70">
        <f>E245/B245*100</f>
        <v>85.95580061823803</v>
      </c>
    </row>
    <row r="246" spans="1:8" s="66" customFormat="1" ht="11.25" customHeight="1" x14ac:dyDescent="0.2">
      <c r="A246" s="81"/>
      <c r="B246" s="77"/>
      <c r="C246" s="77"/>
      <c r="D246" s="77"/>
      <c r="E246" s="77"/>
      <c r="F246" s="77"/>
      <c r="G246" s="77"/>
      <c r="H246" s="70"/>
    </row>
    <row r="247" spans="1:8" s="66" customFormat="1" ht="11.25" customHeight="1" x14ac:dyDescent="0.2">
      <c r="A247" s="68" t="s">
        <v>281</v>
      </c>
      <c r="B247" s="94">
        <f t="shared" ref="B247:G247" si="83">SUM(B248:B252)</f>
        <v>22353022.443</v>
      </c>
      <c r="C247" s="79">
        <f t="shared" si="83"/>
        <v>18363009.27623</v>
      </c>
      <c r="D247" s="94">
        <f t="shared" si="83"/>
        <v>110748.40482</v>
      </c>
      <c r="E247" s="79">
        <f t="shared" si="83"/>
        <v>18473757.681049995</v>
      </c>
      <c r="F247" s="79">
        <f t="shared" si="83"/>
        <v>3879264.7619500016</v>
      </c>
      <c r="G247" s="79">
        <f t="shared" si="83"/>
        <v>3990013.1667700014</v>
      </c>
      <c r="H247" s="75">
        <f t="shared" ref="H247:H252" si="84">E247/B247*100</f>
        <v>82.64545758032456</v>
      </c>
    </row>
    <row r="248" spans="1:8" s="66" customFormat="1" ht="11.25" customHeight="1" x14ac:dyDescent="0.2">
      <c r="A248" s="72" t="s">
        <v>282</v>
      </c>
      <c r="B248" s="73">
        <v>20065590.466770001</v>
      </c>
      <c r="C248" s="74">
        <v>16532332.496949999</v>
      </c>
      <c r="D248" s="73">
        <v>98454.678599999999</v>
      </c>
      <c r="E248" s="74">
        <f>SUM(C248:D248)</f>
        <v>16630787.175549999</v>
      </c>
      <c r="F248" s="74">
        <f>B248-E248</f>
        <v>3434803.2912200019</v>
      </c>
      <c r="G248" s="74">
        <f>B248-C248</f>
        <v>3533257.9698200021</v>
      </c>
      <c r="H248" s="75">
        <f t="shared" si="84"/>
        <v>82.882122024227129</v>
      </c>
    </row>
    <row r="249" spans="1:8" s="66" customFormat="1" ht="11.25" customHeight="1" x14ac:dyDescent="0.2">
      <c r="A249" s="72" t="s">
        <v>283</v>
      </c>
      <c r="B249" s="73">
        <v>85351.841230000005</v>
      </c>
      <c r="C249" s="74">
        <v>72793.885999999999</v>
      </c>
      <c r="D249" s="73">
        <v>1160.0378600000001</v>
      </c>
      <c r="E249" s="74">
        <f>SUM(C249:D249)</f>
        <v>73953.923859999995</v>
      </c>
      <c r="F249" s="74">
        <f>B249-E249</f>
        <v>11397.91737000001</v>
      </c>
      <c r="G249" s="74">
        <f>B249-C249</f>
        <v>12557.955230000007</v>
      </c>
      <c r="H249" s="75">
        <f t="shared" si="84"/>
        <v>86.645961931523274</v>
      </c>
    </row>
    <row r="250" spans="1:8" s="66" customFormat="1" ht="11.25" customHeight="1" x14ac:dyDescent="0.2">
      <c r="A250" s="72" t="s">
        <v>284</v>
      </c>
      <c r="B250" s="73">
        <v>481202.25900000002</v>
      </c>
      <c r="C250" s="74">
        <v>368488.60148000001</v>
      </c>
      <c r="D250" s="73">
        <v>1586.98784</v>
      </c>
      <c r="E250" s="74">
        <f>SUM(C250:D250)</f>
        <v>370075.58932000003</v>
      </c>
      <c r="F250" s="74">
        <f>B250-E250</f>
        <v>111126.66967999999</v>
      </c>
      <c r="G250" s="74">
        <f>B250-C250</f>
        <v>112713.65752000001</v>
      </c>
      <c r="H250" s="75">
        <f t="shared" si="84"/>
        <v>76.906453034751863</v>
      </c>
    </row>
    <row r="251" spans="1:8" s="66" customFormat="1" ht="11.25" customHeight="1" x14ac:dyDescent="0.2">
      <c r="A251" s="72" t="s">
        <v>285</v>
      </c>
      <c r="B251" s="73">
        <v>1440325.8759999999</v>
      </c>
      <c r="C251" s="74">
        <v>1173523.3031500001</v>
      </c>
      <c r="D251" s="73">
        <v>7893.2593299999999</v>
      </c>
      <c r="E251" s="74">
        <f>SUM(C251:D251)</f>
        <v>1181416.5624800001</v>
      </c>
      <c r="F251" s="74">
        <f>B251-E251</f>
        <v>258909.31351999985</v>
      </c>
      <c r="G251" s="74">
        <f>B251-C251</f>
        <v>266802.57284999988</v>
      </c>
      <c r="H251" s="75">
        <f t="shared" si="84"/>
        <v>82.024254522245371</v>
      </c>
    </row>
    <row r="252" spans="1:8" s="66" customFormat="1" ht="11.25" customHeight="1" x14ac:dyDescent="0.2">
      <c r="A252" s="72" t="s">
        <v>286</v>
      </c>
      <c r="B252" s="77">
        <v>280552</v>
      </c>
      <c r="C252" s="77">
        <v>215870.98865000001</v>
      </c>
      <c r="D252" s="77">
        <v>1653.44119</v>
      </c>
      <c r="E252" s="77">
        <f>SUM(C252:D252)</f>
        <v>217524.42984000003</v>
      </c>
      <c r="F252" s="77">
        <f>B252-E252</f>
        <v>63027.570159999974</v>
      </c>
      <c r="G252" s="77">
        <f>B252-C252</f>
        <v>64681.011349999986</v>
      </c>
      <c r="H252" s="70">
        <f t="shared" si="84"/>
        <v>77.534442755710174</v>
      </c>
    </row>
    <row r="253" spans="1:8" s="66" customFormat="1" ht="11.25" customHeight="1" x14ac:dyDescent="0.2">
      <c r="A253" s="81"/>
      <c r="B253" s="77"/>
      <c r="C253" s="77"/>
      <c r="D253" s="77"/>
      <c r="E253" s="77"/>
      <c r="F253" s="77"/>
      <c r="G253" s="77"/>
      <c r="H253" s="70"/>
    </row>
    <row r="254" spans="1:8" s="66" customFormat="1" ht="11.25" customHeight="1" x14ac:dyDescent="0.2">
      <c r="A254" s="68" t="s">
        <v>287</v>
      </c>
      <c r="B254" s="94">
        <f t="shared" ref="B254:G254" si="85">+B255+B256</f>
        <v>1131982.4589999998</v>
      </c>
      <c r="C254" s="79">
        <f t="shared" si="85"/>
        <v>984755.41020999989</v>
      </c>
      <c r="D254" s="94">
        <f t="shared" si="85"/>
        <v>6597.4800699999996</v>
      </c>
      <c r="E254" s="79">
        <f t="shared" si="85"/>
        <v>991352.89027999993</v>
      </c>
      <c r="F254" s="79">
        <f t="shared" si="85"/>
        <v>140629.56871999992</v>
      </c>
      <c r="G254" s="79">
        <f t="shared" si="85"/>
        <v>147227.04878999994</v>
      </c>
      <c r="H254" s="75">
        <f>E254/B254*100</f>
        <v>87.576700716349194</v>
      </c>
    </row>
    <row r="255" spans="1:8" s="66" customFormat="1" ht="11.25" customHeight="1" x14ac:dyDescent="0.2">
      <c r="A255" s="72" t="s">
        <v>288</v>
      </c>
      <c r="B255" s="73">
        <v>1085604.4589799999</v>
      </c>
      <c r="C255" s="74">
        <v>942458.54580999992</v>
      </c>
      <c r="D255" s="73">
        <v>5986.75317</v>
      </c>
      <c r="E255" s="74">
        <f>SUM(C255:D255)</f>
        <v>948445.29897999996</v>
      </c>
      <c r="F255" s="74">
        <f>B255-E255</f>
        <v>137159.15999999992</v>
      </c>
      <c r="G255" s="74">
        <f>B255-C255</f>
        <v>143145.91316999996</v>
      </c>
      <c r="H255" s="75">
        <f>E255/B255*100</f>
        <v>87.365641429948582</v>
      </c>
    </row>
    <row r="256" spans="1:8" s="66" customFormat="1" ht="11.25" customHeight="1" x14ac:dyDescent="0.2">
      <c r="A256" s="72" t="s">
        <v>289</v>
      </c>
      <c r="B256" s="77">
        <v>46378.000019999992</v>
      </c>
      <c r="C256" s="77">
        <v>42296.864399999999</v>
      </c>
      <c r="D256" s="77">
        <v>610.7269</v>
      </c>
      <c r="E256" s="77">
        <f>SUM(C256:D256)</f>
        <v>42907.5913</v>
      </c>
      <c r="F256" s="77">
        <f>B256-E256</f>
        <v>3470.4087199999922</v>
      </c>
      <c r="G256" s="77">
        <f>B256-C256</f>
        <v>4081.1356199999937</v>
      </c>
      <c r="H256" s="70">
        <f>E256/B256*100</f>
        <v>92.517122949451419</v>
      </c>
    </row>
    <row r="257" spans="1:8" s="66" customFormat="1" ht="11.25" customHeight="1" x14ac:dyDescent="0.2">
      <c r="A257" s="81"/>
      <c r="B257" s="73"/>
      <c r="C257" s="74"/>
      <c r="D257" s="73"/>
      <c r="E257" s="74"/>
      <c r="F257" s="74"/>
      <c r="G257" s="74"/>
      <c r="H257" s="75"/>
    </row>
    <row r="258" spans="1:8" s="66" customFormat="1" ht="11.25" customHeight="1" x14ac:dyDescent="0.2">
      <c r="A258" s="68" t="s">
        <v>290</v>
      </c>
      <c r="B258" s="77">
        <v>8339822.3959999988</v>
      </c>
      <c r="C258" s="77">
        <v>6770895.6471499996</v>
      </c>
      <c r="D258" s="77">
        <v>313862.22934999998</v>
      </c>
      <c r="E258" s="77">
        <f>SUM(C258:D258)</f>
        <v>7084757.8764999993</v>
      </c>
      <c r="F258" s="77">
        <f>B258-E258</f>
        <v>1255064.5194999995</v>
      </c>
      <c r="G258" s="77">
        <f>B258-C258</f>
        <v>1568926.7488499992</v>
      </c>
      <c r="H258" s="70">
        <f>E258/B258*100</f>
        <v>84.950944277878605</v>
      </c>
    </row>
    <row r="259" spans="1:8" s="66" customFormat="1" ht="11.25" customHeight="1" x14ac:dyDescent="0.2">
      <c r="A259" s="81"/>
      <c r="B259" s="73"/>
      <c r="C259" s="74"/>
      <c r="D259" s="73"/>
      <c r="E259" s="74"/>
      <c r="F259" s="74"/>
      <c r="G259" s="74"/>
      <c r="H259" s="70"/>
    </row>
    <row r="260" spans="1:8" s="66" customFormat="1" ht="11.25" customHeight="1" x14ac:dyDescent="0.2">
      <c r="A260" s="68" t="s">
        <v>291</v>
      </c>
      <c r="B260" s="77">
        <v>12593356.495000003</v>
      </c>
      <c r="C260" s="77">
        <v>8648454.8636599984</v>
      </c>
      <c r="D260" s="77">
        <v>46814.095359999999</v>
      </c>
      <c r="E260" s="77">
        <f>SUM(C260:D260)</f>
        <v>8695268.9590199981</v>
      </c>
      <c r="F260" s="77">
        <f>B260-E260</f>
        <v>3898087.5359800048</v>
      </c>
      <c r="G260" s="77">
        <f>B260-C260</f>
        <v>3944901.6313400045</v>
      </c>
      <c r="H260" s="70">
        <f>E260/B260*100</f>
        <v>69.046476707558625</v>
      </c>
    </row>
    <row r="261" spans="1:8" s="66" customFormat="1" ht="11.25" customHeight="1" x14ac:dyDescent="0.2">
      <c r="A261" s="81"/>
      <c r="B261" s="73"/>
      <c r="C261" s="74"/>
      <c r="D261" s="73"/>
      <c r="E261" s="74"/>
      <c r="F261" s="74"/>
      <c r="G261" s="74"/>
      <c r="H261" s="70"/>
    </row>
    <row r="262" spans="1:8" s="66" customFormat="1" ht="11.25" customHeight="1" x14ac:dyDescent="0.2">
      <c r="A262" s="68" t="s">
        <v>292</v>
      </c>
      <c r="B262" s="77">
        <v>1864402.243</v>
      </c>
      <c r="C262" s="77">
        <v>1572763.06323</v>
      </c>
      <c r="D262" s="77">
        <v>3352.4935399999999</v>
      </c>
      <c r="E262" s="77">
        <f>SUM(C262:D262)</f>
        <v>1576115.5567699999</v>
      </c>
      <c r="F262" s="77">
        <f>B262-E262</f>
        <v>288286.68623000011</v>
      </c>
      <c r="G262" s="77">
        <f>B262-C262</f>
        <v>291639.17977000005</v>
      </c>
      <c r="H262" s="70">
        <f>E262/B262*100</f>
        <v>84.537312840488781</v>
      </c>
    </row>
    <row r="263" spans="1:8" s="66" customFormat="1" ht="11.25" customHeight="1" x14ac:dyDescent="0.2">
      <c r="A263" s="81"/>
      <c r="B263" s="73"/>
      <c r="C263" s="74"/>
      <c r="D263" s="73"/>
      <c r="E263" s="74"/>
      <c r="F263" s="74"/>
      <c r="G263" s="74"/>
      <c r="H263" s="70"/>
    </row>
    <row r="264" spans="1:8" s="66" customFormat="1" ht="11.25" customHeight="1" x14ac:dyDescent="0.2">
      <c r="A264" s="99" t="s">
        <v>293</v>
      </c>
      <c r="B264" s="77">
        <v>534934.20900000003</v>
      </c>
      <c r="C264" s="77">
        <v>470080.23570000002</v>
      </c>
      <c r="D264" s="77">
        <v>1552.2451299999998</v>
      </c>
      <c r="E264" s="77">
        <f>SUM(C264:D264)</f>
        <v>471632.48083000001</v>
      </c>
      <c r="F264" s="77">
        <f>B264-E264</f>
        <v>63301.728170000017</v>
      </c>
      <c r="G264" s="77">
        <f>B264-C264</f>
        <v>64853.973300000012</v>
      </c>
      <c r="H264" s="70">
        <f>E264/B264*100</f>
        <v>88.166446059163889</v>
      </c>
    </row>
    <row r="265" spans="1:8" s="66" customFormat="1" ht="11.25" customHeight="1" x14ac:dyDescent="0.2">
      <c r="A265" s="100"/>
      <c r="B265" s="77"/>
      <c r="C265" s="77"/>
      <c r="D265" s="77"/>
      <c r="E265" s="77"/>
      <c r="F265" s="77"/>
      <c r="G265" s="77"/>
      <c r="H265" s="70"/>
    </row>
    <row r="266" spans="1:8" s="66" customFormat="1" ht="12" x14ac:dyDescent="0.2">
      <c r="A266" s="101" t="s">
        <v>294</v>
      </c>
      <c r="B266" s="102">
        <f t="shared" ref="B266:G266" si="86">B10+B17+B19+B21+B23+B33+B37+B45+B47+B49+B57+B69+B75+B80+B86+B95+B107+B118+B134+B136+B157+B164+B169+B176+B185+B193+B202+B243+B245+B247+B254+B258+B260+B262+B264</f>
        <v>1556216571.8321006</v>
      </c>
      <c r="C266" s="102">
        <f t="shared" si="86"/>
        <v>1278038462.1791904</v>
      </c>
      <c r="D266" s="102">
        <f t="shared" si="86"/>
        <v>25873444.880449992</v>
      </c>
      <c r="E266" s="102">
        <f t="shared" si="86"/>
        <v>1303911907.0596399</v>
      </c>
      <c r="F266" s="102">
        <f t="shared" si="86"/>
        <v>252304664.77246007</v>
      </c>
      <c r="G266" s="102">
        <f t="shared" si="86"/>
        <v>278178109.65290993</v>
      </c>
      <c r="H266" s="103">
        <f>E266/B266*100</f>
        <v>83.787303814955024</v>
      </c>
    </row>
    <row r="267" spans="1:8" s="66" customFormat="1" ht="11.25" customHeight="1" x14ac:dyDescent="0.2">
      <c r="A267" s="100"/>
      <c r="B267" s="77"/>
      <c r="C267" s="77"/>
      <c r="D267" s="77"/>
      <c r="E267" s="77"/>
      <c r="F267" s="77"/>
      <c r="G267" s="77"/>
      <c r="H267" s="70"/>
    </row>
    <row r="268" spans="1:8" s="66" customFormat="1" ht="11.25" customHeight="1" x14ac:dyDescent="0.2">
      <c r="A268" s="67" t="s">
        <v>295</v>
      </c>
      <c r="B268" s="73"/>
      <c r="C268" s="74"/>
      <c r="D268" s="73"/>
      <c r="E268" s="74"/>
      <c r="F268" s="74"/>
      <c r="G268" s="74"/>
      <c r="H268" s="75"/>
    </row>
    <row r="269" spans="1:8" s="66" customFormat="1" ht="11.25" customHeight="1" x14ac:dyDescent="0.2">
      <c r="A269" s="72" t="s">
        <v>296</v>
      </c>
      <c r="B269" s="77">
        <v>124218863.042</v>
      </c>
      <c r="C269" s="77">
        <v>108699853.51075</v>
      </c>
      <c r="D269" s="77">
        <v>2282097.4188299999</v>
      </c>
      <c r="E269" s="77">
        <f>SUM(C269:D269)</f>
        <v>110981950.92958</v>
      </c>
      <c r="F269" s="77">
        <f>B269-E269</f>
        <v>13236912.112419993</v>
      </c>
      <c r="G269" s="77">
        <f>B269-C269</f>
        <v>15519009.53125</v>
      </c>
      <c r="H269" s="70">
        <f>E269/B269*100</f>
        <v>89.343879191725961</v>
      </c>
    </row>
    <row r="270" spans="1:8" s="66" customFormat="1" ht="11.25" customHeight="1" x14ac:dyDescent="0.2">
      <c r="A270" s="104"/>
      <c r="B270" s="77"/>
      <c r="C270" s="77"/>
      <c r="D270" s="77"/>
      <c r="E270" s="77"/>
      <c r="F270" s="77"/>
      <c r="G270" s="77"/>
      <c r="H270" s="70"/>
    </row>
    <row r="271" spans="1:8" s="66" customFormat="1" ht="11.25" customHeight="1" x14ac:dyDescent="0.2">
      <c r="A271" s="95" t="s">
        <v>297</v>
      </c>
      <c r="B271" s="73">
        <f t="shared" ref="B271:G271" si="87">SUM(B272:B273)</f>
        <v>435851641.05735999</v>
      </c>
      <c r="C271" s="73">
        <f t="shared" si="87"/>
        <v>396412038.88145006</v>
      </c>
      <c r="D271" s="73">
        <f t="shared" si="87"/>
        <v>148755.08432999998</v>
      </c>
      <c r="E271" s="73">
        <f t="shared" si="87"/>
        <v>396560793.96578002</v>
      </c>
      <c r="F271" s="73">
        <f t="shared" si="87"/>
        <v>39290847.091580003</v>
      </c>
      <c r="G271" s="73">
        <f t="shared" si="87"/>
        <v>39439602.175909981</v>
      </c>
      <c r="H271" s="105">
        <f>E271/B271*100</f>
        <v>90.985270355696755</v>
      </c>
    </row>
    <row r="272" spans="1:8" s="66" customFormat="1" ht="11.25" hidden="1" customHeight="1" x14ac:dyDescent="0.2">
      <c r="A272" s="95" t="s">
        <v>298</v>
      </c>
      <c r="B272" s="73">
        <v>433879035.89762002</v>
      </c>
      <c r="C272" s="73">
        <v>394790130.50508004</v>
      </c>
      <c r="D272" s="73">
        <v>112915.79759999999</v>
      </c>
      <c r="E272" s="73">
        <f t="shared" ref="E272:E273" si="88">SUM(C272:D272)</f>
        <v>394903046.30268002</v>
      </c>
      <c r="F272" s="73">
        <f>B272-E272</f>
        <v>38975989.594940007</v>
      </c>
      <c r="G272" s="73">
        <f>B272-C272</f>
        <v>39088905.392539978</v>
      </c>
      <c r="H272" s="105">
        <f>E272/B272*100</f>
        <v>91.016853461401865</v>
      </c>
    </row>
    <row r="273" spans="1:8" s="66" customFormat="1" ht="11.25" customHeight="1" x14ac:dyDescent="0.2">
      <c r="A273" s="106" t="s">
        <v>299</v>
      </c>
      <c r="B273" s="74">
        <v>1972605.15974</v>
      </c>
      <c r="C273" s="74">
        <v>1621908.37637</v>
      </c>
      <c r="D273" s="74">
        <v>35839.28673</v>
      </c>
      <c r="E273" s="74">
        <f t="shared" si="88"/>
        <v>1657747.6631</v>
      </c>
      <c r="F273" s="74">
        <f>B273-E273</f>
        <v>314857.49664000003</v>
      </c>
      <c r="G273" s="74">
        <f>B273-C273</f>
        <v>350696.78337000008</v>
      </c>
      <c r="H273" s="70">
        <f>E273/B273*100</f>
        <v>84.038493710444314</v>
      </c>
    </row>
    <row r="274" spans="1:8" s="66" customFormat="1" ht="11.25" customHeight="1" x14ac:dyDescent="0.2">
      <c r="A274" s="106"/>
      <c r="B274" s="74"/>
      <c r="C274" s="74"/>
      <c r="D274" s="74"/>
      <c r="E274" s="74"/>
      <c r="F274" s="74"/>
      <c r="G274" s="74"/>
      <c r="H274" s="75"/>
    </row>
    <row r="275" spans="1:8" s="66" customFormat="1" ht="11.25" hidden="1" customHeight="1" x14ac:dyDescent="0.2">
      <c r="A275" s="72"/>
      <c r="B275" s="74"/>
      <c r="C275" s="74"/>
      <c r="D275" s="74"/>
      <c r="E275" s="74"/>
      <c r="F275" s="74"/>
      <c r="G275" s="74"/>
      <c r="H275" s="70"/>
    </row>
    <row r="276" spans="1:8" s="66" customFormat="1" ht="11.25" hidden="1" customHeight="1" x14ac:dyDescent="0.2">
      <c r="A276" s="72"/>
      <c r="B276" s="74"/>
      <c r="C276" s="74"/>
      <c r="D276" s="74"/>
      <c r="E276" s="74"/>
      <c r="F276" s="74"/>
      <c r="G276" s="74"/>
      <c r="H276" s="75"/>
    </row>
    <row r="277" spans="1:8" s="66" customFormat="1" ht="23.25" hidden="1" customHeight="1" x14ac:dyDescent="0.2">
      <c r="A277" s="107"/>
      <c r="B277" s="74"/>
      <c r="C277" s="74"/>
      <c r="D277" s="74"/>
      <c r="E277" s="74"/>
      <c r="F277" s="74"/>
      <c r="G277" s="74"/>
      <c r="H277" s="70"/>
    </row>
    <row r="278" spans="1:8" s="66" customFormat="1" ht="11.25" hidden="1" customHeight="1" x14ac:dyDescent="0.2">
      <c r="A278" s="72"/>
      <c r="B278" s="74"/>
      <c r="C278" s="74"/>
      <c r="D278" s="74"/>
      <c r="E278" s="74"/>
      <c r="F278" s="74"/>
      <c r="G278" s="74"/>
      <c r="H278" s="75"/>
    </row>
    <row r="279" spans="1:8" s="66" customFormat="1" ht="11.25" hidden="1" customHeight="1" x14ac:dyDescent="0.2">
      <c r="A279" s="72"/>
      <c r="B279" s="74"/>
      <c r="C279" s="74"/>
      <c r="D279" s="74"/>
      <c r="E279" s="74"/>
      <c r="F279" s="74"/>
      <c r="G279" s="74"/>
      <c r="H279" s="70"/>
    </row>
    <row r="280" spans="1:8" s="66" customFormat="1" ht="11.25" hidden="1" customHeight="1" x14ac:dyDescent="0.2">
      <c r="A280" s="72"/>
      <c r="B280" s="74"/>
      <c r="C280" s="74"/>
      <c r="D280" s="74"/>
      <c r="E280" s="74"/>
      <c r="F280" s="74"/>
      <c r="G280" s="74"/>
      <c r="H280" s="75"/>
    </row>
    <row r="281" spans="1:8" s="66" customFormat="1" ht="12" hidden="1" customHeight="1" x14ac:dyDescent="0.2">
      <c r="A281" s="107"/>
      <c r="B281" s="74"/>
      <c r="C281" s="74"/>
      <c r="D281" s="74"/>
      <c r="E281" s="74"/>
      <c r="F281" s="74"/>
      <c r="G281" s="74"/>
      <c r="H281" s="70"/>
    </row>
    <row r="282" spans="1:8" s="66" customFormat="1" ht="11.25" hidden="1" customHeight="1" x14ac:dyDescent="0.2">
      <c r="A282" s="72"/>
      <c r="B282" s="74"/>
      <c r="C282" s="74"/>
      <c r="D282" s="74"/>
      <c r="E282" s="74"/>
      <c r="F282" s="74"/>
      <c r="G282" s="74"/>
      <c r="H282" s="75"/>
    </row>
    <row r="283" spans="1:8" s="66" customFormat="1" ht="11.25" hidden="1" customHeight="1" x14ac:dyDescent="0.2">
      <c r="A283" s="72"/>
      <c r="B283" s="74"/>
      <c r="C283" s="74"/>
      <c r="D283" s="74"/>
      <c r="E283" s="74"/>
      <c r="F283" s="74"/>
      <c r="G283" s="74"/>
      <c r="H283" s="70"/>
    </row>
    <row r="284" spans="1:8" s="66" customFormat="1" ht="11.25" hidden="1" customHeight="1" x14ac:dyDescent="0.2">
      <c r="A284" s="72"/>
      <c r="B284" s="74"/>
      <c r="C284" s="74"/>
      <c r="D284" s="74"/>
      <c r="E284" s="74"/>
      <c r="F284" s="74"/>
      <c r="G284" s="74"/>
      <c r="H284" s="75"/>
    </row>
    <row r="285" spans="1:8" s="66" customFormat="1" ht="11.25" hidden="1" customHeight="1" x14ac:dyDescent="0.2">
      <c r="A285" s="72"/>
      <c r="B285" s="74"/>
      <c r="C285" s="74"/>
      <c r="D285" s="74"/>
      <c r="E285" s="74"/>
      <c r="F285" s="74"/>
      <c r="G285" s="74"/>
      <c r="H285" s="75"/>
    </row>
    <row r="286" spans="1:8" s="66" customFormat="1" ht="11.25" hidden="1" customHeight="1" x14ac:dyDescent="0.2">
      <c r="A286" s="72"/>
      <c r="B286" s="74"/>
      <c r="C286" s="74"/>
      <c r="D286" s="74"/>
      <c r="E286" s="74"/>
      <c r="F286" s="74"/>
      <c r="G286" s="74"/>
      <c r="H286" s="75"/>
    </row>
    <row r="287" spans="1:8" s="66" customFormat="1" ht="11.25" hidden="1" customHeight="1" x14ac:dyDescent="0.2">
      <c r="A287" s="72"/>
      <c r="B287" s="74"/>
      <c r="C287" s="74"/>
      <c r="D287" s="74"/>
      <c r="E287" s="74"/>
      <c r="F287" s="74"/>
      <c r="G287" s="74"/>
      <c r="H287" s="75"/>
    </row>
    <row r="288" spans="1:8" s="66" customFormat="1" ht="11.25" hidden="1" customHeight="1" x14ac:dyDescent="0.2">
      <c r="A288" s="72"/>
      <c r="B288" s="74"/>
      <c r="C288" s="74"/>
      <c r="D288" s="74"/>
      <c r="E288" s="74"/>
      <c r="F288" s="74"/>
      <c r="G288" s="74"/>
      <c r="H288" s="75"/>
    </row>
    <row r="289" spans="1:8" s="66" customFormat="1" ht="12" hidden="1" customHeight="1" x14ac:dyDescent="0.2">
      <c r="A289" s="107"/>
      <c r="B289" s="74"/>
      <c r="C289" s="74"/>
      <c r="D289" s="74"/>
      <c r="E289" s="74"/>
      <c r="F289" s="74"/>
      <c r="G289" s="74"/>
      <c r="H289" s="70"/>
    </row>
    <row r="290" spans="1:8" s="66" customFormat="1" ht="11.25" hidden="1" customHeight="1" x14ac:dyDescent="0.2">
      <c r="A290" s="72"/>
      <c r="B290" s="74"/>
      <c r="C290" s="74"/>
      <c r="D290" s="74"/>
      <c r="E290" s="74"/>
      <c r="F290" s="74"/>
      <c r="G290" s="74"/>
      <c r="H290" s="75"/>
    </row>
    <row r="291" spans="1:8" s="66" customFormat="1" ht="11.25" hidden="1" customHeight="1" x14ac:dyDescent="0.2">
      <c r="A291" s="72"/>
      <c r="B291" s="74"/>
      <c r="C291" s="74"/>
      <c r="D291" s="74"/>
      <c r="E291" s="74"/>
      <c r="F291" s="74"/>
      <c r="G291" s="74"/>
      <c r="H291" s="70"/>
    </row>
    <row r="292" spans="1:8" s="66" customFormat="1" ht="12" hidden="1" customHeight="1" x14ac:dyDescent="0.2">
      <c r="A292" s="72"/>
      <c r="B292" s="74"/>
      <c r="C292" s="74"/>
      <c r="D292" s="74"/>
      <c r="E292" s="74"/>
      <c r="F292" s="74"/>
      <c r="G292" s="74"/>
      <c r="H292" s="75"/>
    </row>
    <row r="293" spans="1:8" s="66" customFormat="1" ht="11.25" hidden="1" customHeight="1" x14ac:dyDescent="0.2">
      <c r="A293" s="72"/>
      <c r="B293" s="74"/>
      <c r="C293" s="74"/>
      <c r="D293" s="74"/>
      <c r="E293" s="74"/>
      <c r="F293" s="74"/>
      <c r="G293" s="74"/>
      <c r="H293" s="70"/>
    </row>
    <row r="294" spans="1:8" s="66" customFormat="1" ht="11.25" hidden="1" customHeight="1" x14ac:dyDescent="0.2">
      <c r="A294" s="72"/>
      <c r="B294" s="74"/>
      <c r="C294" s="74"/>
      <c r="D294" s="74"/>
      <c r="E294" s="74"/>
      <c r="F294" s="74"/>
      <c r="G294" s="74"/>
      <c r="H294" s="75"/>
    </row>
    <row r="295" spans="1:8" s="66" customFormat="1" ht="22.5" hidden="1" customHeight="1" x14ac:dyDescent="0.2">
      <c r="A295" s="107"/>
      <c r="B295" s="77"/>
      <c r="C295" s="77"/>
      <c r="D295" s="77"/>
      <c r="E295" s="77"/>
      <c r="F295" s="77"/>
      <c r="G295" s="77"/>
      <c r="H295" s="70"/>
    </row>
    <row r="296" spans="1:8" s="66" customFormat="1" ht="11.25" hidden="1" customHeight="1" x14ac:dyDescent="0.2">
      <c r="A296" s="72"/>
      <c r="B296" s="77"/>
      <c r="C296" s="77"/>
      <c r="D296" s="77"/>
      <c r="E296" s="77"/>
      <c r="F296" s="77"/>
      <c r="G296" s="77"/>
      <c r="H296" s="70"/>
    </row>
    <row r="297" spans="1:8" s="66" customFormat="1" ht="11.25" hidden="1" customHeight="1" x14ac:dyDescent="0.2">
      <c r="A297" s="106"/>
      <c r="B297" s="96"/>
      <c r="C297" s="96"/>
      <c r="D297" s="96"/>
      <c r="E297" s="96"/>
      <c r="F297" s="96"/>
      <c r="G297" s="96"/>
      <c r="H297" s="70"/>
    </row>
    <row r="298" spans="1:8" s="66" customFormat="1" ht="11.25" customHeight="1" x14ac:dyDescent="0.2">
      <c r="A298" s="67" t="s">
        <v>300</v>
      </c>
      <c r="B298" s="108">
        <f t="shared" ref="B298:G298" si="89">SUM(B275:B295)+B269+B271</f>
        <v>560070504.09935999</v>
      </c>
      <c r="C298" s="108">
        <f t="shared" si="89"/>
        <v>505111892.39220005</v>
      </c>
      <c r="D298" s="108">
        <f t="shared" si="89"/>
        <v>2430852.5031599998</v>
      </c>
      <c r="E298" s="108">
        <f t="shared" si="89"/>
        <v>507542744.89535999</v>
      </c>
      <c r="F298" s="108">
        <f t="shared" si="89"/>
        <v>52527759.203999996</v>
      </c>
      <c r="G298" s="108">
        <f t="shared" si="89"/>
        <v>54958611.707159981</v>
      </c>
      <c r="H298" s="70">
        <f>E298/B298*100</f>
        <v>90.621223788874758</v>
      </c>
    </row>
    <row r="299" spans="1:8" s="66" customFormat="1" ht="11.25" customHeight="1" x14ac:dyDescent="0.2">
      <c r="A299" s="72"/>
      <c r="B299" s="77"/>
      <c r="C299" s="77"/>
      <c r="D299" s="77"/>
      <c r="E299" s="77"/>
      <c r="F299" s="77"/>
      <c r="G299" s="77"/>
      <c r="H299" s="70"/>
    </row>
    <row r="300" spans="1:8" s="66" customFormat="1" ht="11.25" hidden="1" customHeight="1" x14ac:dyDescent="0.2">
      <c r="A300" s="104" t="s">
        <v>301</v>
      </c>
      <c r="B300" s="79">
        <f t="shared" ref="B300:G300" si="90">+B298+B266</f>
        <v>2116287075.9314606</v>
      </c>
      <c r="C300" s="79">
        <f t="shared" si="90"/>
        <v>1783150354.5713904</v>
      </c>
      <c r="D300" s="79">
        <f t="shared" si="90"/>
        <v>28304297.383609992</v>
      </c>
      <c r="E300" s="79">
        <f t="shared" si="90"/>
        <v>1811454651.9549999</v>
      </c>
      <c r="F300" s="79">
        <f t="shared" si="90"/>
        <v>304832423.9764601</v>
      </c>
      <c r="G300" s="79">
        <f t="shared" si="90"/>
        <v>333136721.36006993</v>
      </c>
      <c r="H300" s="103">
        <f>E300/B300*100</f>
        <v>85.595885008072827</v>
      </c>
    </row>
    <row r="301" spans="1:8" s="66" customFormat="1" ht="11.25" hidden="1" customHeight="1" x14ac:dyDescent="0.2">
      <c r="A301" s="72"/>
      <c r="B301" s="77"/>
      <c r="C301" s="77"/>
      <c r="D301" s="77"/>
      <c r="E301" s="77"/>
      <c r="F301" s="77"/>
      <c r="G301" s="77"/>
      <c r="H301" s="70"/>
    </row>
    <row r="302" spans="1:8" s="66" customFormat="1" ht="11.25" hidden="1" customHeight="1" x14ac:dyDescent="0.2">
      <c r="A302" s="104"/>
      <c r="B302" s="77"/>
      <c r="C302" s="77"/>
      <c r="D302" s="77"/>
      <c r="E302" s="77"/>
      <c r="F302" s="77"/>
      <c r="G302" s="77"/>
      <c r="H302" s="70"/>
    </row>
    <row r="303" spans="1:8" s="66" customFormat="1" ht="11.25" hidden="1" customHeight="1" x14ac:dyDescent="0.2">
      <c r="A303" s="104"/>
      <c r="B303" s="74"/>
      <c r="C303" s="74"/>
      <c r="D303" s="74"/>
      <c r="E303" s="74"/>
      <c r="F303" s="74"/>
      <c r="G303" s="74"/>
      <c r="H303" s="75"/>
    </row>
    <row r="304" spans="1:8" s="66" customFormat="1" ht="11.25" hidden="1" customHeight="1" x14ac:dyDescent="0.2">
      <c r="A304" s="72"/>
      <c r="B304" s="77"/>
      <c r="C304" s="74"/>
      <c r="D304" s="77"/>
      <c r="E304" s="74"/>
      <c r="F304" s="74"/>
      <c r="G304" s="74"/>
      <c r="H304" s="75"/>
    </row>
    <row r="305" spans="1:8" s="66" customFormat="1" ht="11.25" hidden="1" customHeight="1" x14ac:dyDescent="0.2">
      <c r="A305" s="72"/>
      <c r="B305" s="74"/>
      <c r="C305" s="74"/>
      <c r="D305" s="74"/>
      <c r="E305" s="74"/>
      <c r="F305" s="74"/>
      <c r="G305" s="74"/>
      <c r="H305" s="75"/>
    </row>
    <row r="306" spans="1:8" s="66" customFormat="1" ht="11.25" hidden="1" customHeight="1" x14ac:dyDescent="0.2">
      <c r="A306" s="72"/>
      <c r="B306" s="74"/>
      <c r="C306" s="74"/>
      <c r="D306" s="74"/>
      <c r="E306" s="74"/>
      <c r="F306" s="74"/>
      <c r="G306" s="74"/>
      <c r="H306" s="75"/>
    </row>
    <row r="307" spans="1:8" s="66" customFormat="1" ht="11.25" hidden="1" customHeight="1" x14ac:dyDescent="0.2">
      <c r="A307" s="72"/>
      <c r="B307" s="74"/>
      <c r="C307" s="74"/>
      <c r="D307" s="74"/>
      <c r="E307" s="74"/>
      <c r="F307" s="74"/>
      <c r="G307" s="74"/>
      <c r="H307" s="75"/>
    </row>
    <row r="308" spans="1:8" s="66" customFormat="1" ht="11.25" hidden="1" customHeight="1" x14ac:dyDescent="0.2">
      <c r="A308" s="72"/>
      <c r="B308" s="74"/>
      <c r="C308" s="74"/>
      <c r="D308" s="74"/>
      <c r="E308" s="74"/>
      <c r="F308" s="74"/>
      <c r="G308" s="74"/>
      <c r="H308" s="75"/>
    </row>
    <row r="309" spans="1:8" s="66" customFormat="1" ht="11.25" hidden="1" customHeight="1" x14ac:dyDescent="0.2">
      <c r="A309" s="72"/>
      <c r="B309" s="74"/>
      <c r="C309" s="74"/>
      <c r="D309" s="74"/>
      <c r="E309" s="74"/>
      <c r="F309" s="74"/>
      <c r="G309" s="74"/>
      <c r="H309" s="75"/>
    </row>
    <row r="310" spans="1:8" s="66" customFormat="1" ht="11.25" hidden="1" customHeight="1" x14ac:dyDescent="0.2">
      <c r="A310" s="72"/>
      <c r="B310" s="74"/>
      <c r="C310" s="74"/>
      <c r="D310" s="74"/>
      <c r="E310" s="74"/>
      <c r="F310" s="74"/>
      <c r="G310" s="74"/>
      <c r="H310" s="75"/>
    </row>
    <row r="311" spans="1:8" s="66" customFormat="1" ht="11.25" hidden="1" customHeight="1" x14ac:dyDescent="0.2">
      <c r="A311" s="72"/>
      <c r="B311" s="74"/>
      <c r="C311" s="77"/>
      <c r="D311" s="74"/>
      <c r="E311" s="77"/>
      <c r="F311" s="77"/>
      <c r="G311" s="77"/>
      <c r="H311" s="70"/>
    </row>
    <row r="312" spans="1:8" s="66" customFormat="1" ht="12" hidden="1" customHeight="1" x14ac:dyDescent="0.2">
      <c r="A312" s="72"/>
      <c r="B312" s="79"/>
      <c r="C312" s="79"/>
      <c r="D312" s="79"/>
      <c r="E312" s="79"/>
      <c r="F312" s="79"/>
      <c r="G312" s="79"/>
      <c r="H312" s="103"/>
    </row>
    <row r="313" spans="1:8" s="66" customFormat="1" ht="22.5" hidden="1" customHeight="1" x14ac:dyDescent="0.2">
      <c r="A313" s="109"/>
      <c r="B313" s="79"/>
      <c r="C313" s="79"/>
      <c r="D313" s="79"/>
      <c r="E313" s="79"/>
      <c r="F313" s="79"/>
      <c r="G313" s="79"/>
      <c r="H313" s="103"/>
    </row>
    <row r="314" spans="1:8" s="66" customFormat="1" ht="11.25" hidden="1" customHeight="1" x14ac:dyDescent="0.2">
      <c r="A314" s="110"/>
      <c r="B314" s="78"/>
      <c r="C314" s="78"/>
      <c r="D314" s="78"/>
      <c r="E314" s="78"/>
      <c r="F314" s="78"/>
      <c r="G314" s="78"/>
      <c r="H314" s="111"/>
    </row>
    <row r="315" spans="1:8" s="115" customFormat="1" ht="16.5" customHeight="1" thickBot="1" x14ac:dyDescent="0.25">
      <c r="A315" s="112" t="s">
        <v>302</v>
      </c>
      <c r="B315" s="113">
        <f t="shared" ref="B315:G315" si="91">+B313+B300</f>
        <v>2116287075.9314606</v>
      </c>
      <c r="C315" s="113">
        <f t="shared" si="91"/>
        <v>1783150354.5713904</v>
      </c>
      <c r="D315" s="113">
        <f t="shared" si="91"/>
        <v>28304297.383609992</v>
      </c>
      <c r="E315" s="113">
        <f t="shared" si="91"/>
        <v>1811454651.9549999</v>
      </c>
      <c r="F315" s="113">
        <f t="shared" si="91"/>
        <v>304832423.9764601</v>
      </c>
      <c r="G315" s="113">
        <f t="shared" si="91"/>
        <v>333136721.36006993</v>
      </c>
      <c r="H315" s="114">
        <f>E315/B315*100</f>
        <v>85.595885008072827</v>
      </c>
    </row>
    <row r="316" spans="1:8" ht="12" thickTop="1" x14ac:dyDescent="0.2">
      <c r="A316" s="116"/>
      <c r="B316" s="116"/>
      <c r="C316" s="116"/>
      <c r="D316" s="116"/>
      <c r="E316" s="116"/>
      <c r="F316" s="116"/>
      <c r="G316" s="117"/>
      <c r="H316" s="116"/>
    </row>
    <row r="317" spans="1:8" ht="15.75" customHeight="1" x14ac:dyDescent="0.2">
      <c r="A317" s="119" t="s">
        <v>303</v>
      </c>
      <c r="B317" s="119"/>
      <c r="C317" s="119"/>
      <c r="D317" s="119"/>
      <c r="E317" s="119"/>
      <c r="F317" s="119"/>
      <c r="G317" s="119"/>
      <c r="H317" s="119"/>
    </row>
    <row r="318" spans="1:8" x14ac:dyDescent="0.2">
      <c r="A318" s="120" t="s">
        <v>304</v>
      </c>
      <c r="B318" s="120"/>
      <c r="C318" s="120"/>
      <c r="D318" s="120"/>
      <c r="E318" s="120"/>
      <c r="F318" s="120"/>
      <c r="G318" s="120"/>
      <c r="H318" s="120"/>
    </row>
    <row r="319" spans="1:8" ht="23.25" customHeight="1" x14ac:dyDescent="0.2">
      <c r="A319" s="121" t="s">
        <v>305</v>
      </c>
      <c r="B319" s="121"/>
      <c r="C319" s="121"/>
      <c r="D319" s="121"/>
      <c r="E319" s="121"/>
      <c r="F319" s="121"/>
      <c r="G319" s="121"/>
      <c r="H319" s="121"/>
    </row>
    <row r="320" spans="1:8" x14ac:dyDescent="0.2">
      <c r="A320" s="120" t="s">
        <v>306</v>
      </c>
      <c r="B320" s="120"/>
      <c r="C320" s="120"/>
      <c r="D320" s="120"/>
      <c r="E320" s="120"/>
      <c r="F320" s="120"/>
      <c r="G320" s="120"/>
      <c r="H320" s="120"/>
    </row>
    <row r="321" spans="1:8" x14ac:dyDescent="0.2">
      <c r="A321" s="120" t="s">
        <v>307</v>
      </c>
      <c r="B321" s="120"/>
      <c r="C321" s="120"/>
      <c r="D321" s="120"/>
      <c r="E321" s="120"/>
      <c r="F321" s="120"/>
      <c r="G321" s="120"/>
      <c r="H321" s="120"/>
    </row>
    <row r="322" spans="1:8" x14ac:dyDescent="0.2">
      <c r="A322" s="120" t="s">
        <v>308</v>
      </c>
      <c r="B322" s="120"/>
      <c r="C322" s="120"/>
      <c r="D322" s="120"/>
      <c r="E322" s="120"/>
      <c r="F322" s="120"/>
      <c r="G322" s="120"/>
      <c r="H322" s="120"/>
    </row>
    <row r="323" spans="1:8" x14ac:dyDescent="0.2">
      <c r="A323" s="122" t="s">
        <v>309</v>
      </c>
      <c r="B323" s="122"/>
      <c r="C323" s="122"/>
      <c r="D323" s="122"/>
      <c r="E323" s="122"/>
      <c r="F323" s="122"/>
      <c r="G323" s="122"/>
      <c r="H323" s="122"/>
    </row>
    <row r="324" spans="1:8" x14ac:dyDescent="0.2">
      <c r="E324" s="66"/>
      <c r="F324" s="66"/>
      <c r="G324" s="123"/>
    </row>
  </sheetData>
  <mergeCells count="13">
    <mergeCell ref="A323:H323"/>
    <mergeCell ref="A317:H317"/>
    <mergeCell ref="A318:H318"/>
    <mergeCell ref="A319:H319"/>
    <mergeCell ref="A320:H320"/>
    <mergeCell ref="A321:H321"/>
    <mergeCell ref="A322:H322"/>
    <mergeCell ref="A5:A7"/>
    <mergeCell ref="B6:B7"/>
    <mergeCell ref="C6:E6"/>
    <mergeCell ref="F6:F7"/>
    <mergeCell ref="G6:G7"/>
    <mergeCell ref="H6:H7"/>
  </mergeCells>
  <printOptions horizontalCentered="1"/>
  <pageMargins left="0.4" right="0.25" top="0.3" bottom="0.4" header="0.2" footer="0.18"/>
  <pageSetup paperSize="9" scale="79" fitToHeight="0" orientation="portrait" r:id="rId1"/>
  <headerFooter alignWithMargins="0">
    <oddFooter>Page &amp;P of &amp;N</oddFooter>
  </headerFooter>
  <rowBreaks count="1" manualBreakCount="1">
    <brk id="246"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zoomScaleNormal="100" workbookViewId="0">
      <selection activeCell="A238" sqref="A238"/>
    </sheetView>
  </sheetViews>
  <sheetFormatPr defaultRowHeight="12.75" x14ac:dyDescent="0.2"/>
  <cols>
    <col min="1" max="1" width="38.7109375" customWidth="1"/>
    <col min="2" max="2" width="11.5703125" bestFit="1" customWidth="1"/>
    <col min="3" max="3" width="10" bestFit="1" customWidth="1"/>
    <col min="4" max="9" width="10" customWidth="1"/>
    <col min="10" max="10" width="15.5703125" customWidth="1"/>
    <col min="12" max="12" width="9.42578125" bestFit="1" customWidth="1"/>
    <col min="13" max="13" width="10.28515625" bestFit="1" customWidth="1"/>
    <col min="16" max="19" width="11" customWidth="1"/>
  </cols>
  <sheetData>
    <row r="1" spans="1:19" x14ac:dyDescent="0.2">
      <c r="A1" t="s">
        <v>310</v>
      </c>
    </row>
    <row r="2" spans="1:19" x14ac:dyDescent="0.2">
      <c r="A2" t="s">
        <v>311</v>
      </c>
    </row>
    <row r="3" spans="1:19" x14ac:dyDescent="0.2">
      <c r="A3" t="s">
        <v>312</v>
      </c>
      <c r="L3" t="s">
        <v>313</v>
      </c>
    </row>
    <row r="4" spans="1:19" x14ac:dyDescent="0.2">
      <c r="B4" s="124" t="s">
        <v>314</v>
      </c>
      <c r="C4" s="124" t="s">
        <v>315</v>
      </c>
      <c r="D4" s="124" t="s">
        <v>316</v>
      </c>
      <c r="E4" s="124" t="s">
        <v>317</v>
      </c>
      <c r="F4" s="124" t="s">
        <v>318</v>
      </c>
      <c r="G4" s="124" t="s">
        <v>319</v>
      </c>
      <c r="H4" s="124" t="s">
        <v>320</v>
      </c>
      <c r="I4" s="124" t="s">
        <v>321</v>
      </c>
      <c r="J4" s="124" t="s">
        <v>322</v>
      </c>
      <c r="L4" s="124" t="s">
        <v>314</v>
      </c>
      <c r="M4" s="124" t="s">
        <v>315</v>
      </c>
      <c r="N4" s="124" t="s">
        <v>316</v>
      </c>
      <c r="O4" s="124" t="s">
        <v>317</v>
      </c>
      <c r="P4" s="124" t="s">
        <v>318</v>
      </c>
      <c r="Q4" s="124" t="s">
        <v>319</v>
      </c>
      <c r="R4" s="124" t="s">
        <v>320</v>
      </c>
      <c r="S4" s="124" t="s">
        <v>321</v>
      </c>
    </row>
    <row r="5" spans="1:19" x14ac:dyDescent="0.2">
      <c r="A5" t="s">
        <v>323</v>
      </c>
      <c r="B5" s="125">
        <v>405412.64899999998</v>
      </c>
      <c r="C5" s="125">
        <v>102062.54300000001</v>
      </c>
      <c r="D5" s="125">
        <v>110753.783</v>
      </c>
      <c r="E5" s="125">
        <v>647825.13</v>
      </c>
      <c r="F5" s="125">
        <v>47140.567999999999</v>
      </c>
      <c r="G5" s="125">
        <v>73225.115999999995</v>
      </c>
      <c r="H5" s="125">
        <v>647013.21900000004</v>
      </c>
      <c r="I5" s="125">
        <v>82854.063999999998</v>
      </c>
      <c r="J5" s="125">
        <f>SUM(B5:I5)</f>
        <v>2116287.0719999997</v>
      </c>
      <c r="K5" s="125"/>
      <c r="L5" s="125">
        <f>B5</f>
        <v>405412.64899999998</v>
      </c>
      <c r="M5" s="125">
        <f t="shared" ref="M5:S6" si="0">+L5+C5</f>
        <v>507475.19199999998</v>
      </c>
      <c r="N5" s="125">
        <f t="shared" si="0"/>
        <v>618228.97499999998</v>
      </c>
      <c r="O5" s="125">
        <f t="shared" si="0"/>
        <v>1266054.105</v>
      </c>
      <c r="P5" s="125">
        <f t="shared" si="0"/>
        <v>1313194.673</v>
      </c>
      <c r="Q5" s="125">
        <f t="shared" si="0"/>
        <v>1386419.7889999999</v>
      </c>
      <c r="R5" s="125">
        <f t="shared" si="0"/>
        <v>2033433.0079999999</v>
      </c>
      <c r="S5" s="125">
        <f t="shared" si="0"/>
        <v>2116287.0719999997</v>
      </c>
    </row>
    <row r="6" spans="1:19" x14ac:dyDescent="0.2">
      <c r="A6" t="s">
        <v>324</v>
      </c>
      <c r="B6" s="125">
        <v>132068.245</v>
      </c>
      <c r="C6" s="125">
        <v>192025.54800000001</v>
      </c>
      <c r="D6" s="125">
        <v>282231.93800000002</v>
      </c>
      <c r="E6" s="125">
        <v>222143.948</v>
      </c>
      <c r="F6" s="125">
        <v>256871.58799999999</v>
      </c>
      <c r="G6" s="125">
        <v>260527.95699999999</v>
      </c>
      <c r="H6" s="125">
        <v>247872.989</v>
      </c>
      <c r="I6" s="125">
        <v>217712.435</v>
      </c>
      <c r="J6" s="125">
        <f>SUM(B6:I6)</f>
        <v>1811454.648</v>
      </c>
      <c r="K6" s="125"/>
      <c r="L6" s="125">
        <f>B6</f>
        <v>132068.245</v>
      </c>
      <c r="M6" s="125">
        <f t="shared" si="0"/>
        <v>324093.79300000001</v>
      </c>
      <c r="N6" s="125">
        <f t="shared" si="0"/>
        <v>606325.73100000003</v>
      </c>
      <c r="O6" s="125">
        <f t="shared" si="0"/>
        <v>828469.679</v>
      </c>
      <c r="P6" s="125">
        <f t="shared" si="0"/>
        <v>1085341.267</v>
      </c>
      <c r="Q6" s="125">
        <f t="shared" si="0"/>
        <v>1345869.2239999999</v>
      </c>
      <c r="R6" s="125">
        <f t="shared" si="0"/>
        <v>1593742.213</v>
      </c>
      <c r="S6" s="125">
        <f t="shared" si="0"/>
        <v>1811454.648</v>
      </c>
    </row>
    <row r="7" spans="1:19" x14ac:dyDescent="0.2">
      <c r="A7" t="s">
        <v>325</v>
      </c>
      <c r="B7" s="126">
        <f t="shared" ref="B7:I7" si="1">L7</f>
        <v>32.576251709403373</v>
      </c>
      <c r="C7" s="126">
        <f t="shared" si="1"/>
        <v>63.863967758250539</v>
      </c>
      <c r="D7" s="126">
        <f t="shared" si="1"/>
        <v>98.074622109065672</v>
      </c>
      <c r="E7" s="126">
        <f t="shared" si="1"/>
        <v>65.437146463815623</v>
      </c>
      <c r="F7" s="126">
        <f t="shared" si="1"/>
        <v>82.648923980214775</v>
      </c>
      <c r="G7" s="126">
        <f t="shared" si="1"/>
        <v>97.075159679504551</v>
      </c>
      <c r="H7" s="126">
        <f t="shared" si="1"/>
        <v>78.376922511331642</v>
      </c>
      <c r="I7" s="126">
        <f t="shared" si="1"/>
        <v>85.595884980201802</v>
      </c>
      <c r="J7" s="126"/>
      <c r="K7" s="127"/>
      <c r="L7" s="127">
        <f t="shared" ref="L7:S7" si="2">+L6/L5*100</f>
        <v>32.576251709403373</v>
      </c>
      <c r="M7" s="127">
        <f t="shared" si="2"/>
        <v>63.863967758250539</v>
      </c>
      <c r="N7" s="127">
        <f t="shared" si="2"/>
        <v>98.074622109065672</v>
      </c>
      <c r="O7" s="127">
        <f t="shared" si="2"/>
        <v>65.437146463815623</v>
      </c>
      <c r="P7" s="127">
        <f t="shared" si="2"/>
        <v>82.648923980214775</v>
      </c>
      <c r="Q7" s="127">
        <f t="shared" si="2"/>
        <v>97.075159679504551</v>
      </c>
      <c r="R7" s="127">
        <f t="shared" si="2"/>
        <v>78.376922511331642</v>
      </c>
      <c r="S7" s="127">
        <f t="shared" si="2"/>
        <v>85.595884980201802</v>
      </c>
    </row>
    <row r="19" spans="15:15" x14ac:dyDescent="0.2">
      <c r="O19" s="125"/>
    </row>
  </sheetData>
  <printOptions horizontalCentered="1"/>
  <pageMargins left="0.25" right="0.25" top="1" bottom="0.47" header="0.5" footer="0.5"/>
  <pageSetup paperSize="9" scale="8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Department</vt:lpstr>
      <vt:lpstr>Agency</vt:lpstr>
      <vt:lpstr>Graph</vt:lpstr>
      <vt:lpstr>Agency!Print_Area</vt:lpstr>
      <vt:lpstr>Department!Print_Area</vt:lpstr>
      <vt:lpstr>Graph!Print_Area</vt:lpstr>
      <vt:lpstr>Agency!Print_Titles</vt:lpstr>
    </vt:vector>
  </TitlesOfParts>
  <Company>ICTSS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mdcruz</dc:creator>
  <cp:lastModifiedBy>Mary Joyce Marasigan</cp:lastModifiedBy>
  <cp:lastPrinted>2018-09-12T01:25:51Z</cp:lastPrinted>
  <dcterms:created xsi:type="dcterms:W3CDTF">2014-06-18T02:22:11Z</dcterms:created>
  <dcterms:modified xsi:type="dcterms:W3CDTF">2018-09-19T01:01:08Z</dcterms:modified>
</cp:coreProperties>
</file>