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240" yWindow="75" windowWidth="20730" windowHeight="10740"/>
  </bookViews>
  <sheets>
    <sheet name="By Department" sheetId="4" r:id="rId1"/>
    <sheet name="By Agency" sheetId="5" r:id="rId2"/>
    <sheet name="Graph" sheetId="3" r:id="rId3"/>
  </sheets>
  <externalReferences>
    <externalReference r:id="rId4"/>
  </externalReferences>
  <definedNames>
    <definedName name="_xlnm.Print_Area" localSheetId="1">'By Agency'!$A$1:$H$327</definedName>
    <definedName name="_xlnm.Print_Area" localSheetId="0">'By Department'!$A$1:$N$65</definedName>
    <definedName name="_xlnm.Print_Area" localSheetId="2">Graph!$A$9:$I$48</definedName>
    <definedName name="_xlnm.Print_Titles" localSheetId="1">'By Agency'!$1:$8</definedName>
    <definedName name="Z_149BABA1_3CBB_4AB5_8307_CDFFE2416884_.wvu.PrintArea" localSheetId="1" hidden="1">'By Agency'!$A$1:$F$326</definedName>
    <definedName name="Z_149BABA1_3CBB_4AB5_8307_CDFFE2416884_.wvu.PrintTitles" localSheetId="1" hidden="1">'By Agency'!$1:$8</definedName>
    <definedName name="Z_149BABA1_3CBB_4AB5_8307_CDFFE2416884_.wvu.Rows" localSheetId="1" hidden="1">'By Agency'!$130:$130,'By Agency'!$272:$275,'By Agency'!$278:$300,'By Agency'!$303:$316</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Agency'!$A$1:$H$327</definedName>
    <definedName name="Z_63CE5467_86C0_4816_A6C7_6C3632652BD9_.wvu.PrintTitles" localSheetId="1" hidden="1">'By Agency'!$1:$8</definedName>
    <definedName name="Z_63CE5467_86C0_4816_A6C7_6C3632652BD9_.wvu.Rows" localSheetId="1" hidden="1">'By Agency'!$130:$130,'By Agency'!$271:$275,'By Agency'!$278:$300,'By Agency'!$303:$316</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Cols" localSheetId="1" hidden="1">'By Agency'!#REF!</definedName>
    <definedName name="Z_E72949E6_F470_4685_A8B8_FC40C2B684D5_.wvu.PrintArea" localSheetId="1" hidden="1">'By Agency'!$A$1:$F$326</definedName>
    <definedName name="Z_E72949E6_F470_4685_A8B8_FC40C2B684D5_.wvu.PrintTitles" localSheetId="1" hidden="1">'By Agency'!$1:$8</definedName>
    <definedName name="Z_E72949E6_F470_4685_A8B8_FC40C2B684D5_.wvu.Rows" localSheetId="1" hidden="1">'By Agency'!$130:$130,'By Agency'!$272:$275,'By Agency'!$278:$300,'By Agency'!$303:$316</definedName>
  </definedNames>
  <calcPr calcId="124519"/>
</workbook>
</file>

<file path=xl/calcChain.xml><?xml version="1.0" encoding="utf-8"?>
<calcChain xmlns="http://schemas.openxmlformats.org/spreadsheetml/2006/main">
  <c r="D317" i="5"/>
  <c r="D302"/>
  <c r="D254"/>
  <c r="D247"/>
  <c r="D220"/>
  <c r="D193"/>
  <c r="D185"/>
  <c r="D176"/>
  <c r="D169"/>
  <c r="D164"/>
  <c r="D157"/>
  <c r="D136"/>
  <c r="D119"/>
  <c r="D118" s="1"/>
  <c r="D107"/>
  <c r="D95"/>
  <c r="D86"/>
  <c r="D80"/>
  <c r="D75"/>
  <c r="D69"/>
  <c r="D57"/>
  <c r="D49"/>
  <c r="D37"/>
  <c r="D33"/>
  <c r="D23"/>
  <c r="D10"/>
  <c r="D202" l="1"/>
  <c r="D266" s="1"/>
  <c r="D304" s="1"/>
  <c r="D319" s="1"/>
  <c r="B131" l="1"/>
  <c r="B127" s="1"/>
  <c r="C131"/>
  <c r="C127"/>
  <c r="B317" l="1"/>
  <c r="E315"/>
  <c r="E313"/>
  <c r="E311"/>
  <c r="E309"/>
  <c r="E299"/>
  <c r="E293"/>
  <c r="E289"/>
  <c r="E285"/>
  <c r="E281"/>
  <c r="E275"/>
  <c r="G275"/>
  <c r="E273"/>
  <c r="G273"/>
  <c r="E264"/>
  <c r="H264" s="1"/>
  <c r="G262"/>
  <c r="E262"/>
  <c r="H262" s="1"/>
  <c r="E260"/>
  <c r="H260" s="1"/>
  <c r="E251"/>
  <c r="H251" s="1"/>
  <c r="E243"/>
  <c r="H243" s="1"/>
  <c r="E238"/>
  <c r="H238" s="1"/>
  <c r="E235"/>
  <c r="H235" s="1"/>
  <c r="E231"/>
  <c r="H231" s="1"/>
  <c r="G230"/>
  <c r="E230"/>
  <c r="H230" s="1"/>
  <c r="E227"/>
  <c r="H227" s="1"/>
  <c r="E223"/>
  <c r="H223" s="1"/>
  <c r="G222"/>
  <c r="E222"/>
  <c r="H222" s="1"/>
  <c r="E217"/>
  <c r="H217" s="1"/>
  <c r="G216"/>
  <c r="E216"/>
  <c r="H216" s="1"/>
  <c r="E213"/>
  <c r="H213" s="1"/>
  <c r="E209"/>
  <c r="H209" s="1"/>
  <c r="G208"/>
  <c r="E208"/>
  <c r="H208" s="1"/>
  <c r="E205"/>
  <c r="H205" s="1"/>
  <c r="E198"/>
  <c r="H198" s="1"/>
  <c r="E189"/>
  <c r="H189" s="1"/>
  <c r="E182"/>
  <c r="H182" s="1"/>
  <c r="E178"/>
  <c r="H178" s="1"/>
  <c r="E171"/>
  <c r="H171" s="1"/>
  <c r="G170"/>
  <c r="G167"/>
  <c r="E167"/>
  <c r="H167" s="1"/>
  <c r="B164"/>
  <c r="E161"/>
  <c r="H161" s="1"/>
  <c r="G160"/>
  <c r="E160"/>
  <c r="H160" s="1"/>
  <c r="B157"/>
  <c r="E154"/>
  <c r="H154" s="1"/>
  <c r="G153"/>
  <c r="E153"/>
  <c r="H153" s="1"/>
  <c r="E150"/>
  <c r="H150" s="1"/>
  <c r="E149"/>
  <c r="H149" s="1"/>
  <c r="E146"/>
  <c r="H146" s="1"/>
  <c r="G145"/>
  <c r="E145"/>
  <c r="H145" s="1"/>
  <c r="F145"/>
  <c r="E142"/>
  <c r="H142" s="1"/>
  <c r="E141"/>
  <c r="H141" s="1"/>
  <c r="E138"/>
  <c r="H138" s="1"/>
  <c r="E134"/>
  <c r="H134" s="1"/>
  <c r="E130"/>
  <c r="H130" s="1"/>
  <c r="G129"/>
  <c r="E129"/>
  <c r="H129" s="1"/>
  <c r="E122"/>
  <c r="H122" s="1"/>
  <c r="E121"/>
  <c r="H121" s="1"/>
  <c r="E116"/>
  <c r="H116" s="1"/>
  <c r="E113"/>
  <c r="H113" s="1"/>
  <c r="G112"/>
  <c r="E112"/>
  <c r="H112" s="1"/>
  <c r="E109"/>
  <c r="H109" s="1"/>
  <c r="G105"/>
  <c r="E105"/>
  <c r="H105" s="1"/>
  <c r="E102"/>
  <c r="H102" s="1"/>
  <c r="E101"/>
  <c r="H101" s="1"/>
  <c r="E98"/>
  <c r="H98" s="1"/>
  <c r="G97"/>
  <c r="E97"/>
  <c r="H97" s="1"/>
  <c r="E91"/>
  <c r="H91" s="1"/>
  <c r="G90"/>
  <c r="E90"/>
  <c r="H90" s="1"/>
  <c r="E87"/>
  <c r="H87" s="1"/>
  <c r="E84"/>
  <c r="H84" s="1"/>
  <c r="G83"/>
  <c r="E83"/>
  <c r="H83" s="1"/>
  <c r="E81"/>
  <c r="E78"/>
  <c r="H78" s="1"/>
  <c r="E77"/>
  <c r="H77" s="1"/>
  <c r="E71"/>
  <c r="H71" s="1"/>
  <c r="E65"/>
  <c r="H65" s="1"/>
  <c r="E61"/>
  <c r="H61" s="1"/>
  <c r="B57"/>
  <c r="E54"/>
  <c r="H54" s="1"/>
  <c r="E50"/>
  <c r="E47"/>
  <c r="H47" s="1"/>
  <c r="E41"/>
  <c r="H41" s="1"/>
  <c r="B37"/>
  <c r="E34"/>
  <c r="E31"/>
  <c r="H31" s="1"/>
  <c r="E27"/>
  <c r="H27" s="1"/>
  <c r="B23"/>
  <c r="E21"/>
  <c r="H21" s="1"/>
  <c r="G21"/>
  <c r="E17"/>
  <c r="H17" s="1"/>
  <c r="G17"/>
  <c r="E14"/>
  <c r="H14" s="1"/>
  <c r="G14"/>
  <c r="E12"/>
  <c r="H12" s="1"/>
  <c r="G12"/>
  <c r="B10"/>
  <c r="F112" l="1"/>
  <c r="F129"/>
  <c r="G281"/>
  <c r="G285"/>
  <c r="G289"/>
  <c r="G293"/>
  <c r="G299"/>
  <c r="G309"/>
  <c r="G311"/>
  <c r="G313"/>
  <c r="G315"/>
  <c r="F262"/>
  <c r="F222"/>
  <c r="F230"/>
  <c r="F208"/>
  <c r="F216"/>
  <c r="F167"/>
  <c r="F160"/>
  <c r="F153"/>
  <c r="F97"/>
  <c r="F105"/>
  <c r="F90"/>
  <c r="F83"/>
  <c r="G92"/>
  <c r="E92"/>
  <c r="H92" s="1"/>
  <c r="G110"/>
  <c r="E110"/>
  <c r="H110" s="1"/>
  <c r="G123"/>
  <c r="E123"/>
  <c r="H123" s="1"/>
  <c r="G139"/>
  <c r="E139"/>
  <c r="H139" s="1"/>
  <c r="G147"/>
  <c r="E147"/>
  <c r="H147" s="1"/>
  <c r="G155"/>
  <c r="E155"/>
  <c r="H155" s="1"/>
  <c r="G162"/>
  <c r="E162"/>
  <c r="H162" s="1"/>
  <c r="G13"/>
  <c r="E13"/>
  <c r="H13" s="1"/>
  <c r="G15"/>
  <c r="E15"/>
  <c r="H15" s="1"/>
  <c r="G19"/>
  <c r="E19"/>
  <c r="H19" s="1"/>
  <c r="E26"/>
  <c r="H26" s="1"/>
  <c r="G26"/>
  <c r="G28"/>
  <c r="E28"/>
  <c r="H28" s="1"/>
  <c r="E30"/>
  <c r="H30" s="1"/>
  <c r="G30"/>
  <c r="E40"/>
  <c r="H40" s="1"/>
  <c r="G40"/>
  <c r="G42"/>
  <c r="E42"/>
  <c r="H42" s="1"/>
  <c r="E45"/>
  <c r="H45" s="1"/>
  <c r="G45"/>
  <c r="E53"/>
  <c r="H53" s="1"/>
  <c r="G53"/>
  <c r="G55"/>
  <c r="E55"/>
  <c r="H55" s="1"/>
  <c r="E60"/>
  <c r="H60" s="1"/>
  <c r="G60"/>
  <c r="G62"/>
  <c r="E62"/>
  <c r="H62" s="1"/>
  <c r="E64"/>
  <c r="H64" s="1"/>
  <c r="G64"/>
  <c r="G66"/>
  <c r="E66"/>
  <c r="H66" s="1"/>
  <c r="G72"/>
  <c r="E72"/>
  <c r="H72" s="1"/>
  <c r="G99"/>
  <c r="E99"/>
  <c r="H99" s="1"/>
  <c r="G114"/>
  <c r="E114"/>
  <c r="H114" s="1"/>
  <c r="G143"/>
  <c r="E143"/>
  <c r="H143" s="1"/>
  <c r="G151"/>
  <c r="E151"/>
  <c r="H151" s="1"/>
  <c r="G183"/>
  <c r="E183"/>
  <c r="H183" s="1"/>
  <c r="G190"/>
  <c r="E190"/>
  <c r="H190" s="1"/>
  <c r="G206"/>
  <c r="E206"/>
  <c r="H206" s="1"/>
  <c r="G228"/>
  <c r="E228"/>
  <c r="H228" s="1"/>
  <c r="F12"/>
  <c r="F14"/>
  <c r="F17"/>
  <c r="F21"/>
  <c r="G25"/>
  <c r="H34"/>
  <c r="G43"/>
  <c r="F45"/>
  <c r="H50"/>
  <c r="F60"/>
  <c r="F64"/>
  <c r="B75"/>
  <c r="G93"/>
  <c r="G100"/>
  <c r="B119"/>
  <c r="G132"/>
  <c r="G131" s="1"/>
  <c r="B136"/>
  <c r="G148"/>
  <c r="B176"/>
  <c r="E181"/>
  <c r="H181" s="1"/>
  <c r="G181"/>
  <c r="B193"/>
  <c r="E197"/>
  <c r="H197" s="1"/>
  <c r="G197"/>
  <c r="G214"/>
  <c r="E214"/>
  <c r="H214" s="1"/>
  <c r="E234"/>
  <c r="H234" s="1"/>
  <c r="G234"/>
  <c r="E241"/>
  <c r="H241" s="1"/>
  <c r="G241"/>
  <c r="E25"/>
  <c r="H25" s="1"/>
  <c r="G27"/>
  <c r="F27"/>
  <c r="F28"/>
  <c r="E29"/>
  <c r="H29" s="1"/>
  <c r="G31"/>
  <c r="F31"/>
  <c r="G34"/>
  <c r="B33"/>
  <c r="F34"/>
  <c r="E39"/>
  <c r="H39" s="1"/>
  <c r="G41"/>
  <c r="F41"/>
  <c r="F42"/>
  <c r="E43"/>
  <c r="H43" s="1"/>
  <c r="G47"/>
  <c r="F47"/>
  <c r="G50"/>
  <c r="B49"/>
  <c r="F50"/>
  <c r="E52"/>
  <c r="H52" s="1"/>
  <c r="G54"/>
  <c r="F54"/>
  <c r="F55"/>
  <c r="E59"/>
  <c r="H59" s="1"/>
  <c r="G61"/>
  <c r="F61"/>
  <c r="E63"/>
  <c r="H63" s="1"/>
  <c r="G65"/>
  <c r="F65"/>
  <c r="E67"/>
  <c r="H67" s="1"/>
  <c r="G73"/>
  <c r="B69"/>
  <c r="F77"/>
  <c r="G77"/>
  <c r="H81"/>
  <c r="G89"/>
  <c r="B95"/>
  <c r="F101"/>
  <c r="G101"/>
  <c r="G104"/>
  <c r="G111"/>
  <c r="B107"/>
  <c r="F116"/>
  <c r="G116"/>
  <c r="F121"/>
  <c r="G121"/>
  <c r="E124"/>
  <c r="H124" s="1"/>
  <c r="G128"/>
  <c r="F134"/>
  <c r="G134"/>
  <c r="F141"/>
  <c r="G141"/>
  <c r="F149"/>
  <c r="G149"/>
  <c r="B169"/>
  <c r="E174"/>
  <c r="H174" s="1"/>
  <c r="G174"/>
  <c r="G179"/>
  <c r="E179"/>
  <c r="H179" s="1"/>
  <c r="B185"/>
  <c r="E188"/>
  <c r="H188" s="1"/>
  <c r="G188"/>
  <c r="G199"/>
  <c r="E199"/>
  <c r="H199" s="1"/>
  <c r="E212"/>
  <c r="H212" s="1"/>
  <c r="G212"/>
  <c r="G218"/>
  <c r="E218"/>
  <c r="H218" s="1"/>
  <c r="G224"/>
  <c r="E224"/>
  <c r="H224" s="1"/>
  <c r="G236"/>
  <c r="E236"/>
  <c r="H236" s="1"/>
  <c r="G252"/>
  <c r="E252"/>
  <c r="H252" s="1"/>
  <c r="G71"/>
  <c r="F71"/>
  <c r="F72"/>
  <c r="E73"/>
  <c r="H73" s="1"/>
  <c r="G78"/>
  <c r="F78"/>
  <c r="G81"/>
  <c r="B80"/>
  <c r="F81"/>
  <c r="G84"/>
  <c r="F84"/>
  <c r="G87"/>
  <c r="B86"/>
  <c r="F87"/>
  <c r="E89"/>
  <c r="H89" s="1"/>
  <c r="G91"/>
  <c r="F91"/>
  <c r="E93"/>
  <c r="H93" s="1"/>
  <c r="G98"/>
  <c r="F98"/>
  <c r="E100"/>
  <c r="H100" s="1"/>
  <c r="G102"/>
  <c r="F102"/>
  <c r="E104"/>
  <c r="H104" s="1"/>
  <c r="G109"/>
  <c r="F109"/>
  <c r="F110"/>
  <c r="E111"/>
  <c r="H111" s="1"/>
  <c r="G113"/>
  <c r="F113"/>
  <c r="F114"/>
  <c r="E115"/>
  <c r="H115" s="1"/>
  <c r="G122"/>
  <c r="F122"/>
  <c r="F123"/>
  <c r="E126"/>
  <c r="H126" s="1"/>
  <c r="G130"/>
  <c r="F130"/>
  <c r="G138"/>
  <c r="F138"/>
  <c r="F139"/>
  <c r="E140"/>
  <c r="H140" s="1"/>
  <c r="G142"/>
  <c r="F142"/>
  <c r="F143"/>
  <c r="E144"/>
  <c r="H144" s="1"/>
  <c r="G146"/>
  <c r="F146"/>
  <c r="F147"/>
  <c r="E148"/>
  <c r="H148" s="1"/>
  <c r="G150"/>
  <c r="F150"/>
  <c r="F151"/>
  <c r="E152"/>
  <c r="H152" s="1"/>
  <c r="G154"/>
  <c r="F154"/>
  <c r="F155"/>
  <c r="E159"/>
  <c r="H159" s="1"/>
  <c r="G161"/>
  <c r="F161"/>
  <c r="F162"/>
  <c r="E166"/>
  <c r="H166" s="1"/>
  <c r="E170"/>
  <c r="F170" s="1"/>
  <c r="E194"/>
  <c r="G195"/>
  <c r="E195"/>
  <c r="H195" s="1"/>
  <c r="G203"/>
  <c r="E204"/>
  <c r="H204" s="1"/>
  <c r="G204"/>
  <c r="G210"/>
  <c r="E210"/>
  <c r="H210" s="1"/>
  <c r="E226"/>
  <c r="H226" s="1"/>
  <c r="G226"/>
  <c r="G232"/>
  <c r="E232"/>
  <c r="H232" s="1"/>
  <c r="G245"/>
  <c r="E245"/>
  <c r="H245" s="1"/>
  <c r="B254"/>
  <c r="E258"/>
  <c r="H258" s="1"/>
  <c r="G258"/>
  <c r="G171"/>
  <c r="F171"/>
  <c r="E173"/>
  <c r="H173" s="1"/>
  <c r="G178"/>
  <c r="F178"/>
  <c r="E180"/>
  <c r="H180" s="1"/>
  <c r="G182"/>
  <c r="F182"/>
  <c r="E187"/>
  <c r="H187" s="1"/>
  <c r="G189"/>
  <c r="F189"/>
  <c r="E191"/>
  <c r="H191" s="1"/>
  <c r="F197"/>
  <c r="F212"/>
  <c r="B220"/>
  <c r="B202" s="1"/>
  <c r="F226"/>
  <c r="G239"/>
  <c r="E239"/>
  <c r="H239" s="1"/>
  <c r="G249"/>
  <c r="B247"/>
  <c r="E250"/>
  <c r="H250" s="1"/>
  <c r="G250"/>
  <c r="H275"/>
  <c r="F275"/>
  <c r="G276"/>
  <c r="E276"/>
  <c r="H285"/>
  <c r="F285"/>
  <c r="G287"/>
  <c r="E287"/>
  <c r="G194"/>
  <c r="F194"/>
  <c r="E196"/>
  <c r="H196" s="1"/>
  <c r="G198"/>
  <c r="F198"/>
  <c r="E200"/>
  <c r="H200" s="1"/>
  <c r="G205"/>
  <c r="F205"/>
  <c r="E207"/>
  <c r="H207" s="1"/>
  <c r="G209"/>
  <c r="F209"/>
  <c r="F210"/>
  <c r="E211"/>
  <c r="H211" s="1"/>
  <c r="G213"/>
  <c r="F213"/>
  <c r="E215"/>
  <c r="H215" s="1"/>
  <c r="G217"/>
  <c r="F217"/>
  <c r="F218"/>
  <c r="E219"/>
  <c r="H219" s="1"/>
  <c r="G223"/>
  <c r="F223"/>
  <c r="F224"/>
  <c r="E225"/>
  <c r="H225" s="1"/>
  <c r="G227"/>
  <c r="F227"/>
  <c r="E229"/>
  <c r="H229" s="1"/>
  <c r="G231"/>
  <c r="F231"/>
  <c r="F232"/>
  <c r="E233"/>
  <c r="H233" s="1"/>
  <c r="G235"/>
  <c r="F235"/>
  <c r="F236"/>
  <c r="E237"/>
  <c r="H237" s="1"/>
  <c r="F250"/>
  <c r="F258"/>
  <c r="E272"/>
  <c r="F272" s="1"/>
  <c r="G279"/>
  <c r="E279"/>
  <c r="H293"/>
  <c r="F293"/>
  <c r="G295"/>
  <c r="E295"/>
  <c r="G238"/>
  <c r="F238"/>
  <c r="E240"/>
  <c r="H240" s="1"/>
  <c r="G243"/>
  <c r="F243"/>
  <c r="F245"/>
  <c r="E249"/>
  <c r="H249" s="1"/>
  <c r="G251"/>
  <c r="F251"/>
  <c r="F252"/>
  <c r="E256"/>
  <c r="H256" s="1"/>
  <c r="G260"/>
  <c r="F260"/>
  <c r="H273"/>
  <c r="F273"/>
  <c r="G274"/>
  <c r="E274"/>
  <c r="H281"/>
  <c r="F281"/>
  <c r="G283"/>
  <c r="E283"/>
  <c r="H289"/>
  <c r="F289"/>
  <c r="G291"/>
  <c r="E291"/>
  <c r="H299"/>
  <c r="F299"/>
  <c r="G264"/>
  <c r="F264"/>
  <c r="G272"/>
  <c r="G308"/>
  <c r="E308"/>
  <c r="H309"/>
  <c r="F309"/>
  <c r="G310"/>
  <c r="E310"/>
  <c r="H311"/>
  <c r="F311"/>
  <c r="G312"/>
  <c r="E312"/>
  <c r="H313"/>
  <c r="F313"/>
  <c r="G314"/>
  <c r="E314"/>
  <c r="H315"/>
  <c r="F315"/>
  <c r="G316"/>
  <c r="E316"/>
  <c r="C317"/>
  <c r="F239" l="1"/>
  <c r="F214"/>
  <c r="F195"/>
  <c r="F181"/>
  <c r="F99"/>
  <c r="F92"/>
  <c r="F52"/>
  <c r="F39"/>
  <c r="F249"/>
  <c r="F199"/>
  <c r="G191"/>
  <c r="F190"/>
  <c r="F166"/>
  <c r="F144"/>
  <c r="F152"/>
  <c r="G127"/>
  <c r="B118"/>
  <c r="F115"/>
  <c r="F111"/>
  <c r="F73"/>
  <c r="F53"/>
  <c r="F29"/>
  <c r="F30"/>
  <c r="F26"/>
  <c r="B266"/>
  <c r="B319" s="1"/>
  <c r="H316"/>
  <c r="F316"/>
  <c r="H314"/>
  <c r="F314"/>
  <c r="H312"/>
  <c r="F312"/>
  <c r="H310"/>
  <c r="F310"/>
  <c r="E317"/>
  <c r="H308"/>
  <c r="F308"/>
  <c r="F291"/>
  <c r="H291"/>
  <c r="F283"/>
  <c r="H283"/>
  <c r="G277"/>
  <c r="G271" s="1"/>
  <c r="E277"/>
  <c r="E271" s="1"/>
  <c r="H271" s="1"/>
  <c r="F295"/>
  <c r="H295"/>
  <c r="F279"/>
  <c r="H279"/>
  <c r="F287"/>
  <c r="H287"/>
  <c r="F276"/>
  <c r="H276"/>
  <c r="F237"/>
  <c r="F229"/>
  <c r="F215"/>
  <c r="G207"/>
  <c r="F200"/>
  <c r="C176"/>
  <c r="E177"/>
  <c r="G177"/>
  <c r="F256"/>
  <c r="G256"/>
  <c r="G225"/>
  <c r="G219"/>
  <c r="E193"/>
  <c r="H193" s="1"/>
  <c r="H194"/>
  <c r="C185"/>
  <c r="G186"/>
  <c r="E186"/>
  <c r="G172"/>
  <c r="E172"/>
  <c r="C169"/>
  <c r="E120"/>
  <c r="C119"/>
  <c r="E96"/>
  <c r="C95"/>
  <c r="E76"/>
  <c r="C75"/>
  <c r="G211"/>
  <c r="F159"/>
  <c r="G96"/>
  <c r="G240"/>
  <c r="G233"/>
  <c r="F180"/>
  <c r="G180"/>
  <c r="C157"/>
  <c r="G158"/>
  <c r="E158"/>
  <c r="G126"/>
  <c r="G103"/>
  <c r="E103"/>
  <c r="G67"/>
  <c r="G63"/>
  <c r="F59"/>
  <c r="C57"/>
  <c r="G58"/>
  <c r="E58"/>
  <c r="G51"/>
  <c r="E51"/>
  <c r="C49"/>
  <c r="C37"/>
  <c r="G38"/>
  <c r="E38"/>
  <c r="C10"/>
  <c r="G11"/>
  <c r="G10" s="1"/>
  <c r="E11"/>
  <c r="F15"/>
  <c r="E269"/>
  <c r="G317"/>
  <c r="G269"/>
  <c r="F274"/>
  <c r="H274"/>
  <c r="H272"/>
  <c r="C254"/>
  <c r="G255"/>
  <c r="G254" s="1"/>
  <c r="E255"/>
  <c r="C247"/>
  <c r="G248"/>
  <c r="G247" s="1"/>
  <c r="E248"/>
  <c r="F241"/>
  <c r="F228"/>
  <c r="E221"/>
  <c r="C220"/>
  <c r="C202" s="1"/>
  <c r="F206"/>
  <c r="E203"/>
  <c r="G237"/>
  <c r="F234"/>
  <c r="G229"/>
  <c r="G221"/>
  <c r="G220" s="1"/>
  <c r="G215"/>
  <c r="F207"/>
  <c r="F204"/>
  <c r="G200"/>
  <c r="F183"/>
  <c r="F179"/>
  <c r="F225"/>
  <c r="F219"/>
  <c r="C193"/>
  <c r="F191"/>
  <c r="F188"/>
  <c r="F174"/>
  <c r="H170"/>
  <c r="E169"/>
  <c r="H169" s="1"/>
  <c r="C136"/>
  <c r="E137"/>
  <c r="G137"/>
  <c r="E132"/>
  <c r="E128"/>
  <c r="C107"/>
  <c r="E108"/>
  <c r="G108"/>
  <c r="C69"/>
  <c r="E70"/>
  <c r="G70"/>
  <c r="G69" s="1"/>
  <c r="F211"/>
  <c r="F187"/>
  <c r="G187"/>
  <c r="F173"/>
  <c r="G173"/>
  <c r="G166"/>
  <c r="G159"/>
  <c r="G152"/>
  <c r="G144"/>
  <c r="G125"/>
  <c r="E125"/>
  <c r="G124"/>
  <c r="F124"/>
  <c r="F104"/>
  <c r="F89"/>
  <c r="G82"/>
  <c r="G80" s="1"/>
  <c r="E82"/>
  <c r="C80"/>
  <c r="F66"/>
  <c r="F62"/>
  <c r="F240"/>
  <c r="F233"/>
  <c r="F196"/>
  <c r="F193" s="1"/>
  <c r="G196"/>
  <c r="G193" s="1"/>
  <c r="C164"/>
  <c r="G165"/>
  <c r="G164" s="1"/>
  <c r="E165"/>
  <c r="F148"/>
  <c r="F140"/>
  <c r="G140"/>
  <c r="F126"/>
  <c r="G120"/>
  <c r="G119" s="1"/>
  <c r="G115"/>
  <c r="F100"/>
  <c r="F93"/>
  <c r="G88"/>
  <c r="G86" s="1"/>
  <c r="E88"/>
  <c r="C86"/>
  <c r="G76"/>
  <c r="G75" s="1"/>
  <c r="F67"/>
  <c r="F63"/>
  <c r="G59"/>
  <c r="G52"/>
  <c r="F43"/>
  <c r="F40"/>
  <c r="G39"/>
  <c r="G35"/>
  <c r="G33" s="1"/>
  <c r="E35"/>
  <c r="C33"/>
  <c r="G29"/>
  <c r="F25"/>
  <c r="C23"/>
  <c r="G24"/>
  <c r="E24"/>
  <c r="F19"/>
  <c r="F13"/>
  <c r="G49" l="1"/>
  <c r="G169"/>
  <c r="F317"/>
  <c r="G202"/>
  <c r="G118"/>
  <c r="C118"/>
  <c r="G95"/>
  <c r="H24"/>
  <c r="E23"/>
  <c r="H23" s="1"/>
  <c r="F24"/>
  <c r="F23" s="1"/>
  <c r="H35"/>
  <c r="E33"/>
  <c r="H33" s="1"/>
  <c r="F35"/>
  <c r="F33" s="1"/>
  <c r="F82"/>
  <c r="F80" s="1"/>
  <c r="E80"/>
  <c r="H80" s="1"/>
  <c r="H125"/>
  <c r="F125"/>
  <c r="H70"/>
  <c r="E69"/>
  <c r="H69" s="1"/>
  <c r="F70"/>
  <c r="F69" s="1"/>
  <c r="H108"/>
  <c r="E107"/>
  <c r="H107" s="1"/>
  <c r="F108"/>
  <c r="F107" s="1"/>
  <c r="H128"/>
  <c r="F128"/>
  <c r="H132"/>
  <c r="H131" s="1"/>
  <c r="E131"/>
  <c r="E127" s="1"/>
  <c r="H127" s="1"/>
  <c r="F132"/>
  <c r="F131" s="1"/>
  <c r="H137"/>
  <c r="E136"/>
  <c r="H136" s="1"/>
  <c r="F137"/>
  <c r="F136" s="1"/>
  <c r="H203"/>
  <c r="F203"/>
  <c r="H248"/>
  <c r="E247"/>
  <c r="H247" s="1"/>
  <c r="F248"/>
  <c r="F247" s="1"/>
  <c r="G302"/>
  <c r="E302"/>
  <c r="H269"/>
  <c r="F269"/>
  <c r="H38"/>
  <c r="E37"/>
  <c r="H37" s="1"/>
  <c r="F38"/>
  <c r="F37" s="1"/>
  <c r="H51"/>
  <c r="E49"/>
  <c r="H49" s="1"/>
  <c r="F51"/>
  <c r="F49" s="1"/>
  <c r="H58"/>
  <c r="E57"/>
  <c r="H57" s="1"/>
  <c r="F58"/>
  <c r="F57" s="1"/>
  <c r="H103"/>
  <c r="F103"/>
  <c r="G157"/>
  <c r="H76"/>
  <c r="E75"/>
  <c r="H75" s="1"/>
  <c r="F76"/>
  <c r="F75" s="1"/>
  <c r="G185"/>
  <c r="H177"/>
  <c r="E176"/>
  <c r="H176" s="1"/>
  <c r="F177"/>
  <c r="F176" s="1"/>
  <c r="H317"/>
  <c r="G23"/>
  <c r="H88"/>
  <c r="E86"/>
  <c r="H86" s="1"/>
  <c r="F88"/>
  <c r="F86" s="1"/>
  <c r="H165"/>
  <c r="E164"/>
  <c r="H164" s="1"/>
  <c r="F165"/>
  <c r="F164" s="1"/>
  <c r="G107"/>
  <c r="G136"/>
  <c r="H221"/>
  <c r="E220"/>
  <c r="H220" s="1"/>
  <c r="F221"/>
  <c r="F220" s="1"/>
  <c r="H255"/>
  <c r="E254"/>
  <c r="H254" s="1"/>
  <c r="F255"/>
  <c r="F254" s="1"/>
  <c r="H11"/>
  <c r="E10"/>
  <c r="F11"/>
  <c r="F10" s="1"/>
  <c r="C266"/>
  <c r="C319" s="1"/>
  <c r="G37"/>
  <c r="G57"/>
  <c r="H158"/>
  <c r="E157"/>
  <c r="H157" s="1"/>
  <c r="F158"/>
  <c r="F157" s="1"/>
  <c r="H96"/>
  <c r="E95"/>
  <c r="H95" s="1"/>
  <c r="F96"/>
  <c r="F95" s="1"/>
  <c r="H120"/>
  <c r="E119"/>
  <c r="F120"/>
  <c r="F119" s="1"/>
  <c r="H172"/>
  <c r="F172"/>
  <c r="F169" s="1"/>
  <c r="H186"/>
  <c r="E185"/>
  <c r="H185" s="1"/>
  <c r="F186"/>
  <c r="F185" s="1"/>
  <c r="G176"/>
  <c r="H277"/>
  <c r="F277"/>
  <c r="F271" s="1"/>
  <c r="G266" l="1"/>
  <c r="G304" s="1"/>
  <c r="G319" s="1"/>
  <c r="H119"/>
  <c r="E118"/>
  <c r="H118" s="1"/>
  <c r="H10"/>
  <c r="F202"/>
  <c r="F302"/>
  <c r="H302"/>
  <c r="E202"/>
  <c r="H202" s="1"/>
  <c r="F127"/>
  <c r="F118" s="1"/>
  <c r="F266" s="1"/>
  <c r="E266" l="1"/>
  <c r="H266" s="1"/>
  <c r="F304"/>
  <c r="F319" s="1"/>
  <c r="E304" l="1"/>
  <c r="H304" s="1"/>
  <c r="E319" l="1"/>
  <c r="H319" s="1"/>
  <c r="T53" i="4"/>
  <c r="S53"/>
  <c r="J53"/>
  <c r="P53"/>
  <c r="T52"/>
  <c r="Q52"/>
  <c r="P52"/>
  <c r="T50"/>
  <c r="S50"/>
  <c r="J50"/>
  <c r="P50"/>
  <c r="G48"/>
  <c r="F48"/>
  <c r="D48"/>
  <c r="C48"/>
  <c r="T46"/>
  <c r="Q46"/>
  <c r="P46"/>
  <c r="T45"/>
  <c r="S45"/>
  <c r="J45"/>
  <c r="P45"/>
  <c r="T44"/>
  <c r="Q44"/>
  <c r="P44"/>
  <c r="T43"/>
  <c r="S43"/>
  <c r="J43"/>
  <c r="P43"/>
  <c r="T42"/>
  <c r="Q42"/>
  <c r="P42"/>
  <c r="T41"/>
  <c r="S41"/>
  <c r="J41"/>
  <c r="P41"/>
  <c r="T40"/>
  <c r="Q40"/>
  <c r="P40"/>
  <c r="T39"/>
  <c r="S39"/>
  <c r="J39"/>
  <c r="P39"/>
  <c r="T38"/>
  <c r="S38"/>
  <c r="Q38"/>
  <c r="P38"/>
  <c r="T37"/>
  <c r="S37"/>
  <c r="Q37"/>
  <c r="P37"/>
  <c r="T36"/>
  <c r="S36"/>
  <c r="Q36"/>
  <c r="P36"/>
  <c r="T35"/>
  <c r="S35"/>
  <c r="Q35"/>
  <c r="P35"/>
  <c r="T34"/>
  <c r="S34"/>
  <c r="Q34"/>
  <c r="P34"/>
  <c r="T33"/>
  <c r="S33"/>
  <c r="Q33"/>
  <c r="T32"/>
  <c r="S32"/>
  <c r="Q32"/>
  <c r="P32"/>
  <c r="T31"/>
  <c r="S31"/>
  <c r="Q31"/>
  <c r="P31"/>
  <c r="T30"/>
  <c r="S30"/>
  <c r="Q30"/>
  <c r="P30"/>
  <c r="T29"/>
  <c r="S29"/>
  <c r="Q29"/>
  <c r="P29"/>
  <c r="T28"/>
  <c r="S28"/>
  <c r="Q28"/>
  <c r="P28"/>
  <c r="T27"/>
  <c r="S27"/>
  <c r="Q27"/>
  <c r="P27"/>
  <c r="T26"/>
  <c r="S26"/>
  <c r="Q26"/>
  <c r="P26"/>
  <c r="Q25"/>
  <c r="P25"/>
  <c r="T24"/>
  <c r="S24"/>
  <c r="Q24"/>
  <c r="P24"/>
  <c r="T23"/>
  <c r="S23"/>
  <c r="Q23"/>
  <c r="P23"/>
  <c r="T22"/>
  <c r="S22"/>
  <c r="Q22"/>
  <c r="P22"/>
  <c r="T21"/>
  <c r="S21"/>
  <c r="Q21"/>
  <c r="P21"/>
  <c r="T20"/>
  <c r="S20"/>
  <c r="Q20"/>
  <c r="P20"/>
  <c r="T19"/>
  <c r="S19"/>
  <c r="Q19"/>
  <c r="P19"/>
  <c r="T18"/>
  <c r="S18"/>
  <c r="Q18"/>
  <c r="P18"/>
  <c r="T17"/>
  <c r="S17"/>
  <c r="Q17"/>
  <c r="P17"/>
  <c r="T16"/>
  <c r="S16"/>
  <c r="Q16"/>
  <c r="P16"/>
  <c r="T15"/>
  <c r="S15"/>
  <c r="Q15"/>
  <c r="P15"/>
  <c r="T14"/>
  <c r="S14"/>
  <c r="Q14"/>
  <c r="P14"/>
  <c r="T13"/>
  <c r="S13"/>
  <c r="Q13"/>
  <c r="P13"/>
  <c r="T12"/>
  <c r="S12"/>
  <c r="Q12"/>
  <c r="P12"/>
  <c r="G10"/>
  <c r="F10"/>
  <c r="D10"/>
  <c r="C10"/>
  <c r="G8"/>
  <c r="G68" s="1"/>
  <c r="F8"/>
  <c r="F68" s="1"/>
  <c r="D8"/>
  <c r="D68" s="1"/>
  <c r="C8"/>
  <c r="C68" s="1"/>
  <c r="L10" l="1"/>
  <c r="L25"/>
  <c r="L40"/>
  <c r="L42"/>
  <c r="L44"/>
  <c r="L46"/>
  <c r="L48"/>
  <c r="L52"/>
  <c r="L8"/>
  <c r="Q8"/>
  <c r="S8"/>
  <c r="H12"/>
  <c r="J12"/>
  <c r="L12"/>
  <c r="H13"/>
  <c r="J13"/>
  <c r="L13"/>
  <c r="H14"/>
  <c r="J14"/>
  <c r="L14"/>
  <c r="H15"/>
  <c r="J15"/>
  <c r="L15"/>
  <c r="H16"/>
  <c r="J16"/>
  <c r="L16"/>
  <c r="H17"/>
  <c r="J17"/>
  <c r="L17"/>
  <c r="H18"/>
  <c r="J18"/>
  <c r="L18"/>
  <c r="H19"/>
  <c r="J19"/>
  <c r="L19"/>
  <c r="H20"/>
  <c r="J20"/>
  <c r="L20"/>
  <c r="H21"/>
  <c r="J21"/>
  <c r="L21"/>
  <c r="H22"/>
  <c r="J22"/>
  <c r="L22"/>
  <c r="H23"/>
  <c r="J23"/>
  <c r="L23"/>
  <c r="H24"/>
  <c r="J24"/>
  <c r="L24"/>
  <c r="H25"/>
  <c r="J25"/>
  <c r="E26"/>
  <c r="I26"/>
  <c r="E27"/>
  <c r="I27"/>
  <c r="E28"/>
  <c r="I28"/>
  <c r="E29"/>
  <c r="I29"/>
  <c r="E30"/>
  <c r="I30"/>
  <c r="E31"/>
  <c r="I31"/>
  <c r="E32"/>
  <c r="I32"/>
  <c r="P33"/>
  <c r="I33"/>
  <c r="E33"/>
  <c r="P8"/>
  <c r="T8"/>
  <c r="E12"/>
  <c r="M12" s="1"/>
  <c r="I12"/>
  <c r="E13"/>
  <c r="I13"/>
  <c r="E14"/>
  <c r="I14"/>
  <c r="K14" s="1"/>
  <c r="E15"/>
  <c r="I15"/>
  <c r="E16"/>
  <c r="I16"/>
  <c r="K16" s="1"/>
  <c r="E17"/>
  <c r="I17"/>
  <c r="E18"/>
  <c r="I18"/>
  <c r="K18" s="1"/>
  <c r="E19"/>
  <c r="I19"/>
  <c r="E20"/>
  <c r="I20"/>
  <c r="K20" s="1"/>
  <c r="E21"/>
  <c r="I21"/>
  <c r="E22"/>
  <c r="I22"/>
  <c r="K22" s="1"/>
  <c r="E23"/>
  <c r="I23"/>
  <c r="E24"/>
  <c r="I24"/>
  <c r="K24" s="1"/>
  <c r="E25"/>
  <c r="I25"/>
  <c r="H26"/>
  <c r="J26"/>
  <c r="L26"/>
  <c r="H27"/>
  <c r="J27"/>
  <c r="L27"/>
  <c r="H28"/>
  <c r="J28"/>
  <c r="L28"/>
  <c r="H29"/>
  <c r="J29"/>
  <c r="L29"/>
  <c r="H30"/>
  <c r="J30"/>
  <c r="L30"/>
  <c r="H31"/>
  <c r="J31"/>
  <c r="L31"/>
  <c r="H32"/>
  <c r="J32"/>
  <c r="L32"/>
  <c r="H33"/>
  <c r="J33"/>
  <c r="L33"/>
  <c r="H34"/>
  <c r="J34"/>
  <c r="L34"/>
  <c r="H35"/>
  <c r="J35"/>
  <c r="L35"/>
  <c r="H36"/>
  <c r="J36"/>
  <c r="L36"/>
  <c r="H37"/>
  <c r="J37"/>
  <c r="L37"/>
  <c r="H38"/>
  <c r="J38"/>
  <c r="L38"/>
  <c r="H39"/>
  <c r="L39"/>
  <c r="Q39"/>
  <c r="J40"/>
  <c r="S40"/>
  <c r="H41"/>
  <c r="L41"/>
  <c r="Q41"/>
  <c r="J42"/>
  <c r="S42"/>
  <c r="H43"/>
  <c r="L43"/>
  <c r="Q43"/>
  <c r="J44"/>
  <c r="S44"/>
  <c r="H45"/>
  <c r="L45"/>
  <c r="Q45"/>
  <c r="J46"/>
  <c r="S46"/>
  <c r="H50"/>
  <c r="L50"/>
  <c r="Q50"/>
  <c r="J52"/>
  <c r="J48" s="1"/>
  <c r="S52"/>
  <c r="H53"/>
  <c r="L53"/>
  <c r="Q53"/>
  <c r="E34"/>
  <c r="I34"/>
  <c r="E35"/>
  <c r="I35"/>
  <c r="K35" s="1"/>
  <c r="E36"/>
  <c r="I36"/>
  <c r="E37"/>
  <c r="I37"/>
  <c r="K37" s="1"/>
  <c r="E38"/>
  <c r="I38"/>
  <c r="H40"/>
  <c r="H42"/>
  <c r="H44"/>
  <c r="H46"/>
  <c r="H52"/>
  <c r="E39"/>
  <c r="I39"/>
  <c r="K39" s="1"/>
  <c r="E40"/>
  <c r="I40"/>
  <c r="E41"/>
  <c r="I41"/>
  <c r="K41" s="1"/>
  <c r="E42"/>
  <c r="I42"/>
  <c r="K42" s="1"/>
  <c r="E43"/>
  <c r="I43"/>
  <c r="K43" s="1"/>
  <c r="E44"/>
  <c r="I44"/>
  <c r="E45"/>
  <c r="I45"/>
  <c r="K45" s="1"/>
  <c r="E46"/>
  <c r="I46"/>
  <c r="K46" s="1"/>
  <c r="E50"/>
  <c r="M50" s="1"/>
  <c r="I50"/>
  <c r="E52"/>
  <c r="I52"/>
  <c r="K52" s="1"/>
  <c r="E53"/>
  <c r="I53"/>
  <c r="K53" s="1"/>
  <c r="K44" l="1"/>
  <c r="K40"/>
  <c r="K25"/>
  <c r="K23"/>
  <c r="K21"/>
  <c r="K19"/>
  <c r="K17"/>
  <c r="K15"/>
  <c r="K13"/>
  <c r="R53"/>
  <c r="M53"/>
  <c r="R52"/>
  <c r="M52"/>
  <c r="R38"/>
  <c r="M38"/>
  <c r="R37"/>
  <c r="M37"/>
  <c r="R36"/>
  <c r="M36"/>
  <c r="R35"/>
  <c r="M35"/>
  <c r="R34"/>
  <c r="M34"/>
  <c r="R33"/>
  <c r="M33"/>
  <c r="R32"/>
  <c r="M32"/>
  <c r="R31"/>
  <c r="M31"/>
  <c r="R30"/>
  <c r="M30"/>
  <c r="R29"/>
  <c r="M29"/>
  <c r="R28"/>
  <c r="M28"/>
  <c r="R27"/>
  <c r="M27"/>
  <c r="R26"/>
  <c r="M26"/>
  <c r="R46"/>
  <c r="M46"/>
  <c r="R45"/>
  <c r="M45"/>
  <c r="R44"/>
  <c r="M44"/>
  <c r="R43"/>
  <c r="M43"/>
  <c r="R42"/>
  <c r="M42"/>
  <c r="R41"/>
  <c r="M41"/>
  <c r="R40"/>
  <c r="M40"/>
  <c r="R39"/>
  <c r="M39"/>
  <c r="K38"/>
  <c r="K36"/>
  <c r="K34"/>
  <c r="R25"/>
  <c r="M25"/>
  <c r="R24"/>
  <c r="M24"/>
  <c r="R23"/>
  <c r="M23"/>
  <c r="R22"/>
  <c r="M22"/>
  <c r="R21"/>
  <c r="M21"/>
  <c r="R20"/>
  <c r="M20"/>
  <c r="R19"/>
  <c r="M19"/>
  <c r="R18"/>
  <c r="M18"/>
  <c r="R17"/>
  <c r="M17"/>
  <c r="R16"/>
  <c r="M16"/>
  <c r="R15"/>
  <c r="M15"/>
  <c r="R14"/>
  <c r="M14"/>
  <c r="R13"/>
  <c r="M13"/>
  <c r="K50"/>
  <c r="K48" s="1"/>
  <c r="I48"/>
  <c r="U52"/>
  <c r="N52"/>
  <c r="U46"/>
  <c r="N46"/>
  <c r="U42"/>
  <c r="N42"/>
  <c r="N53"/>
  <c r="U53"/>
  <c r="N45"/>
  <c r="U45"/>
  <c r="N41"/>
  <c r="U41"/>
  <c r="U38"/>
  <c r="N38"/>
  <c r="U36"/>
  <c r="N36"/>
  <c r="U34"/>
  <c r="N34"/>
  <c r="U31"/>
  <c r="N31"/>
  <c r="U29"/>
  <c r="N29"/>
  <c r="U27"/>
  <c r="N27"/>
  <c r="R12"/>
  <c r="E10"/>
  <c r="M10" s="1"/>
  <c r="K32"/>
  <c r="K30"/>
  <c r="K28"/>
  <c r="K26"/>
  <c r="U24"/>
  <c r="N24"/>
  <c r="U22"/>
  <c r="N22"/>
  <c r="U20"/>
  <c r="N20"/>
  <c r="U18"/>
  <c r="N18"/>
  <c r="U16"/>
  <c r="N16"/>
  <c r="U14"/>
  <c r="N14"/>
  <c r="U12"/>
  <c r="N12"/>
  <c r="H10"/>
  <c r="R50"/>
  <c r="E48"/>
  <c r="U44"/>
  <c r="N44"/>
  <c r="U40"/>
  <c r="N40"/>
  <c r="N50"/>
  <c r="U50"/>
  <c r="H48"/>
  <c r="N43"/>
  <c r="U43"/>
  <c r="N39"/>
  <c r="U39"/>
  <c r="U37"/>
  <c r="N37"/>
  <c r="U35"/>
  <c r="N35"/>
  <c r="U33"/>
  <c r="N33"/>
  <c r="U32"/>
  <c r="N32"/>
  <c r="U30"/>
  <c r="N30"/>
  <c r="U28"/>
  <c r="N28"/>
  <c r="U26"/>
  <c r="N26"/>
  <c r="K12"/>
  <c r="I10"/>
  <c r="I8" s="1"/>
  <c r="K33"/>
  <c r="K31"/>
  <c r="K29"/>
  <c r="K27"/>
  <c r="N25"/>
  <c r="U23"/>
  <c r="N23"/>
  <c r="U21"/>
  <c r="N21"/>
  <c r="U19"/>
  <c r="N19"/>
  <c r="U17"/>
  <c r="N17"/>
  <c r="U15"/>
  <c r="N15"/>
  <c r="U13"/>
  <c r="N13"/>
  <c r="J10"/>
  <c r="J8" s="1"/>
  <c r="M48" l="1"/>
  <c r="N48"/>
  <c r="E8"/>
  <c r="K10"/>
  <c r="K8" s="1"/>
  <c r="N10"/>
  <c r="H8"/>
  <c r="M8" l="1"/>
  <c r="E68"/>
  <c r="R8"/>
  <c r="H68"/>
  <c r="U8"/>
  <c r="N8"/>
  <c r="F6" i="3" l="1"/>
  <c r="F5"/>
  <c r="H6" l="1"/>
  <c r="I6" s="1"/>
  <c r="H5"/>
  <c r="I5" s="1"/>
  <c r="J5" s="1"/>
  <c r="K5" s="1"/>
  <c r="H7" l="1"/>
  <c r="B7" s="1"/>
  <c r="I7"/>
  <c r="C7" s="1"/>
  <c r="J6"/>
  <c r="J7" l="1"/>
  <c r="D7" s="1"/>
  <c r="K6"/>
  <c r="K7" s="1"/>
  <c r="E7" s="1"/>
</calcChain>
</file>

<file path=xl/sharedStrings.xml><?xml version="1.0" encoding="utf-8"?>
<sst xmlns="http://schemas.openxmlformats.org/spreadsheetml/2006/main" count="372" uniqueCount="346">
  <si>
    <t>All Departments</t>
  </si>
  <si>
    <t>in millions</t>
  </si>
  <si>
    <t>CUMULATIVE</t>
  </si>
  <si>
    <t>JAN</t>
  </si>
  <si>
    <t>FEB</t>
  </si>
  <si>
    <t>MAR</t>
  </si>
  <si>
    <t>Monthly NCA Credited</t>
  </si>
  <si>
    <t>Monthly NCA Utilized</t>
  </si>
  <si>
    <t>APR</t>
  </si>
  <si>
    <t>AS OF APR</t>
  </si>
  <si>
    <t>NCA Utilized / NCAs Credited - Cumulative</t>
  </si>
  <si>
    <t>NCAs CREDITED VS NCA UTILIZATION, JANUARY-APRIL 2018</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</si>
  <si>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</si>
  <si>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APRIL 30, 2018</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</si>
  <si>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</si>
  <si>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</si>
  <si>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</si>
  <si>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</si>
  <si>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</si>
  <si>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</si>
  <si>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</si>
  <si>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APRIL</t>
  </si>
  <si>
    <t>As of end        APRIL</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</si>
  <si>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</si>
  <si>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</si>
  <si>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</si>
  <si>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</si>
  <si>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</si>
  <si>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</si>
  <si>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</si>
  <si>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</si>
  <si>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</si>
  <si>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</si>
  <si>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</si>
  <si>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</si>
  <si>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</si>
  <si>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</si>
  <si>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</si>
  <si>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</si>
  <si>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</si>
  <si>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</si>
  <si>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</si>
  <si>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</si>
  <si>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</si>
  <si>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</si>
  <si>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</si>
  <si>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</si>
  <si>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</si>
  <si>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</si>
  <si>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</si>
  <si>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</si>
  <si>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</si>
  <si>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</si>
  <si>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</si>
  <si>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</si>
  <si>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</si>
  <si>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</si>
  <si>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</si>
  <si>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</si>
  <si>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</si>
  <si>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</si>
  <si>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</si>
  <si>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r>
      <t xml:space="preserve">     Owned and Controlled Corporations </t>
    </r>
    <r>
      <rPr>
        <vertAlign val="superscript"/>
        <sz val="10"/>
        <rFont val="Arial"/>
        <family val="2"/>
      </rPr>
      <t>/7</t>
    </r>
  </si>
  <si>
    <r>
      <t xml:space="preserve">Allotment to Local Government Units </t>
    </r>
    <r>
      <rPr>
        <vertAlign val="superscript"/>
        <sz val="10"/>
        <rFont val="Arial"/>
        <family val="2"/>
      </rPr>
      <t>/8</t>
    </r>
  </si>
  <si>
    <t xml:space="preserve">  o.w.  Metropolitan Manila Development Authority
          (Fund 101)</t>
  </si>
  <si>
    <t>/1</t>
  </si>
  <si>
    <t>Source: Report of MDS-Government Servicing Banks as of April 2018</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</si>
  <si>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</si>
  <si>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</si>
  <si>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</si>
  <si>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</si>
  <si>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</si>
  <si>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</si>
  <si>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</si>
  <si>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</si>
  <si>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</si>
  <si>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 xml:space="preserve">DBM: inclusive of grants from AECID </t>
  </si>
  <si>
    <t>/7</t>
  </si>
  <si>
    <t>BSGC: Total budget support covered by NCA releases (i.e. subsidy and equity). Details to be coordinated with Bureau of Treasury</t>
  </si>
  <si>
    <t>/8</t>
  </si>
  <si>
    <t>ALGU: inclusive of IRA, special shares for LGUs, MMDA and other transfers to LGUs</t>
  </si>
  <si>
    <t>STATUS OF NCA UTILIZATION (Net Trust and Working Fund), as of April 30, 2018</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</si>
  <si>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</si>
  <si>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</si>
  <si>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</si>
  <si>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</si>
  <si>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</si>
  <si>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</si>
  <si>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</si>
  <si>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</si>
  <si>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</si>
  <si>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</si>
  <si>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</si>
  <si>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</si>
  <si>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</si>
  <si>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</si>
  <si>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</si>
  <si>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</si>
  <si>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</si>
  <si>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</si>
  <si>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</si>
  <si>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</si>
  <si>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</si>
  <si>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</si>
  <si>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</si>
  <si>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</si>
  <si>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</si>
  <si>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</si>
  <si>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</si>
  <si>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</si>
  <si>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</si>
  <si>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</si>
  <si>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</si>
  <si>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</si>
  <si>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</si>
  <si>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</si>
  <si>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</si>
  <si>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</si>
  <si>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</si>
  <si>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</si>
  <si>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</si>
  <si>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</si>
  <si>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</si>
  <si>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</si>
  <si>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</si>
  <si>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</si>
  <si>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</si>
  <si>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</si>
  <si>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</si>
  <si>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</si>
  <si>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</si>
  <si>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</si>
  <si>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</si>
  <si>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</si>
  <si>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</si>
  <si>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</si>
  <si>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</si>
  <si>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</si>
  <si>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</si>
  <si>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</si>
  <si>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</si>
  <si>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</si>
  <si>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</si>
  <si>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</si>
  <si>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</si>
  <si>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</si>
  <si>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</si>
  <si>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</si>
  <si>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</si>
  <si>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</si>
  <si>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</si>
  <si>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</si>
  <si>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</si>
  <si>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</si>
  <si>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</si>
  <si>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</si>
  <si>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</si>
  <si>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</si>
  <si>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</si>
  <si>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</si>
  <si>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</si>
  <si>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</si>
  <si>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</si>
  <si>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</si>
  <si>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</si>
  <si>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</si>
  <si>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</si>
  <si>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</si>
  <si>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</si>
  <si>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</si>
  <si>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</si>
  <si>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</si>
  <si>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</si>
  <si>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</si>
  <si>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</si>
  <si>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</si>
  <si>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</si>
  <si>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</si>
  <si>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</si>
  <si>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</si>
  <si>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</si>
  <si>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</si>
  <si>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</si>
  <si>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</si>
  <si>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</si>
  <si>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</si>
  <si>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</si>
  <si>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</si>
  <si>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</si>
  <si>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</si>
  <si>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</si>
  <si>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</si>
  <si>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</si>
  <si>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</si>
  <si>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</si>
  <si>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</si>
  <si>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</si>
  <si>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</si>
  <si>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</si>
  <si>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</si>
  <si>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</si>
  <si>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</si>
  <si>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</si>
  <si>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</si>
  <si>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</si>
  <si>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</si>
  <si>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</si>
  <si>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</si>
  <si>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</si>
  <si>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</si>
  <si>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</si>
  <si>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</si>
  <si>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</si>
  <si>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</si>
  <si>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</si>
  <si>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</si>
  <si>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</si>
  <si>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</si>
  <si>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</si>
  <si>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</si>
  <si>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</si>
  <si>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</si>
  <si>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</si>
  <si>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</si>
  <si>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</si>
  <si>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</si>
  <si>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</si>
  <si>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</si>
  <si>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</si>
  <si>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</si>
  <si>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</si>
  <si>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</si>
  <si>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</si>
  <si>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</si>
  <si>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</si>
  <si>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</si>
  <si>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</si>
  <si>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</si>
  <si>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</si>
  <si>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</si>
  <si>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</si>
  <si>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</si>
  <si>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</si>
  <si>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</si>
  <si>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</si>
  <si>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</si>
  <si>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</si>
  <si>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</si>
  <si>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</si>
  <si>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</si>
  <si>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</si>
  <si>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</si>
  <si>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</si>
  <si>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</si>
  <si>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</si>
  <si>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</si>
  <si>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</si>
  <si>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</si>
  <si>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</si>
  <si>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</si>
  <si>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</si>
  <si>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</si>
  <si>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</si>
  <si>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</si>
  <si>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</si>
  <si>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</si>
  <si>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</si>
  <si>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</si>
  <si>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</si>
  <si>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</si>
  <si>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</si>
  <si>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</si>
  <si>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</si>
  <si>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</si>
  <si>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</si>
  <si>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</si>
  <si>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</si>
  <si>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</si>
  <si>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</si>
  <si>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</si>
  <si>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</si>
  <si>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</si>
  <si>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</si>
  <si>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</si>
  <si>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</si>
  <si>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</si>
  <si>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</si>
  <si>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</si>
  <si>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</si>
  <si>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</si>
  <si>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</si>
  <si>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</si>
  <si>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</si>
  <si>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</si>
  <si>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</si>
  <si>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</si>
  <si>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</si>
  <si>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</si>
  <si>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</si>
  <si>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</si>
  <si>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</si>
  <si>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</si>
  <si>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</si>
  <si>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</si>
  <si>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</si>
  <si>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</si>
  <si>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</si>
  <si>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</si>
  <si>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</si>
  <si>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</si>
  <si>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</si>
  <si>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</si>
  <si>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</si>
  <si>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</si>
  <si>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</si>
  <si>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</si>
  <si>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</si>
  <si>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</si>
  <si>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</si>
  <si>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</si>
  <si>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</si>
  <si>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</si>
  <si>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</si>
  <si>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</si>
  <si>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</si>
  <si>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</si>
  <si>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</si>
  <si>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</si>
  <si>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</si>
  <si>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</si>
  <si>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</si>
  <si>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</si>
  <si>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</si>
  <si>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</si>
  <si>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</si>
  <si>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</si>
  <si>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</si>
  <si>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</si>
  <si>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</si>
  <si>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</si>
  <si>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</si>
  <si>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</si>
  <si>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</si>
  <si>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</si>
  <si>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NCAs UTILIZED /2</t>
  </si>
  <si>
    <t xml:space="preserve">    LGUs</t>
  </si>
</sst>
</file>

<file path=xl/styles.xml><?xml version="1.0" encoding="utf-8"?>
<styleSheet xmlns="http://schemas.openxmlformats.org/spreadsheetml/2006/main">
  <numFmts count="4">
    <numFmt numFmtId="41" formatCode="_(* #,##0_);_(* \(#,##0\);_(* &quot;-&quot;_);_(@_)"/>
    <numFmt numFmtId="43" formatCode="_(* #,##0.00_);_(* \(#,##0.00\);_(* &quot;-&quot;??_);_(@_)"/>
    <numFmt numFmtId="164" formatCode="_(* #,##0.0_);_(* \(#,##0.0\);_(* &quot;-&quot;??_);_(@_)"/>
    <numFmt numFmtId="165" formatCode="_(* #,##0_);_(* \(#,##0\);_(* &quot;-&quot;??_);_(@_)"/>
  </numFmts>
  <fonts count="39">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cellStyleXfs>
  <cellXfs count="134">
    <xf numFmtId="0" fontId="0" fillId="0" borderId="0" xfId="0"/>
    <xf numFmtId="41" fontId="0" fillId="0" borderId="0" xfId="0" applyNumberFormat="1"/>
    <xf numFmtId="0" fontId="0" fillId="0" borderId="0" xfId="0" applyAlignment="1">
      <alignment horizontal="center"/>
    </xf>
    <xf numFmtId="164" fontId="0" fillId="0" borderId="0" xfId="0" applyNumberFormat="1"/>
    <xf numFmtId="165" fontId="0" fillId="0" borderId="0" xfId="0" applyNumberFormat="1"/>
    <xf numFmtId="0" fontId="14" fillId="0" borderId="0" xfId="0" applyNumberFormat="1" applyFont="1" applyAlignment="1"/>
    <xf numFmtId="0" fontId="14" fillId="0" borderId="0" xfId="0" applyFont="1"/>
    <xf numFmtId="0" fontId="14" fillId="0" borderId="0" xfId="0" applyNumberFormat="1" applyFont="1"/>
    <xf numFmtId="0" fontId="14" fillId="0" borderId="0" xfId="0" applyFont="1" applyAlignment="1">
      <alignment horizontal="center" wrapText="1"/>
    </xf>
    <xf numFmtId="0" fontId="14" fillId="0" borderId="10" xfId="0" applyFont="1" applyBorder="1" applyAlignment="1">
      <alignment horizontal="center" wrapText="1"/>
    </xf>
    <xf numFmtId="0" fontId="14" fillId="0" borderId="0" xfId="0" applyNumberFormat="1" applyFont="1" applyAlignment="1">
      <alignment horizontal="center"/>
    </xf>
    <xf numFmtId="41" fontId="14" fillId="0" borderId="0" xfId="0" applyNumberFormat="1" applyFont="1"/>
    <xf numFmtId="43" fontId="14" fillId="0" borderId="0" xfId="0" applyNumberFormat="1" applyFont="1"/>
    <xf numFmtId="0" fontId="21" fillId="0" borderId="0" xfId="0" applyNumberFormat="1" applyFont="1"/>
    <xf numFmtId="41" fontId="21" fillId="0" borderId="0" xfId="0" applyNumberFormat="1" applyFont="1"/>
    <xf numFmtId="0" fontId="21" fillId="0" borderId="0" xfId="0" applyFont="1"/>
    <xf numFmtId="41" fontId="24" fillId="0" borderId="0" xfId="0" applyNumberFormat="1" applyFont="1"/>
    <xf numFmtId="0" fontId="14" fillId="0" borderId="0" xfId="43" applyNumberFormat="1" applyFont="1"/>
    <xf numFmtId="0" fontId="14" fillId="0" borderId="0" xfId="0" applyNumberFormat="1" applyFont="1" applyFill="1"/>
    <xf numFmtId="0" fontId="14" fillId="0" borderId="0" xfId="0" applyNumberFormat="1" applyFont="1" applyAlignment="1">
      <alignment wrapText="1"/>
    </xf>
    <xf numFmtId="0" fontId="14" fillId="0" borderId="11" xfId="0" applyNumberFormat="1" applyFont="1" applyBorder="1"/>
    <xf numFmtId="41" fontId="14" fillId="0" borderId="11" xfId="0" applyNumberFormat="1" applyFont="1" applyBorder="1"/>
    <xf numFmtId="0" fontId="14" fillId="0" borderId="11" xfId="0" applyFont="1" applyBorder="1"/>
    <xf numFmtId="0" fontId="14" fillId="0" borderId="0" xfId="0" applyNumberFormat="1" applyFont="1" applyBorder="1"/>
    <xf numFmtId="41" fontId="14" fillId="0" borderId="0" xfId="0" applyNumberFormat="1" applyFont="1" applyBorder="1"/>
    <xf numFmtId="0" fontId="14" fillId="0" borderId="0" xfId="0" applyFont="1" applyBorder="1"/>
    <xf numFmtId="0" fontId="25" fillId="24" borderId="0" xfId="0" applyFont="1" applyFill="1" applyAlignment="1"/>
    <xf numFmtId="0" fontId="26" fillId="24" borderId="0" xfId="0" applyFont="1" applyFill="1"/>
    <xf numFmtId="165" fontId="26" fillId="24" borderId="0" xfId="43" applyNumberFormat="1" applyFont="1" applyFill="1" applyBorder="1"/>
    <xf numFmtId="165" fontId="26" fillId="25" borderId="0" xfId="43" applyNumberFormat="1" applyFont="1" applyFill="1" applyBorder="1"/>
    <xf numFmtId="0" fontId="26" fillId="25" borderId="0" xfId="0" applyFont="1" applyFill="1"/>
    <xf numFmtId="0" fontId="26" fillId="0" borderId="0" xfId="0" applyFont="1" applyFill="1"/>
    <xf numFmtId="0" fontId="27" fillId="24" borderId="0" xfId="0" applyFont="1" applyFill="1" applyBorder="1" applyAlignment="1">
      <alignment horizontal="left"/>
    </xf>
    <xf numFmtId="41" fontId="26" fillId="24" borderId="0" xfId="0" applyNumberFormat="1" applyFont="1" applyFill="1" applyBorder="1" applyAlignment="1">
      <alignment horizontal="left"/>
    </xf>
    <xf numFmtId="41" fontId="26" fillId="25" borderId="0" xfId="0" applyNumberFormat="1" applyFont="1" applyFill="1" applyBorder="1" applyAlignment="1">
      <alignment horizontal="left"/>
    </xf>
    <xf numFmtId="0" fontId="26" fillId="25" borderId="0" xfId="0" applyFont="1" applyFill="1" applyBorder="1"/>
    <xf numFmtId="0" fontId="26" fillId="0" borderId="0" xfId="0" applyFont="1" applyFill="1" applyBorder="1"/>
    <xf numFmtId="0" fontId="28" fillId="24" borderId="0" xfId="0" applyFont="1" applyFill="1" applyBorder="1" applyAlignment="1">
      <alignment horizontal="left"/>
    </xf>
    <xf numFmtId="41" fontId="26" fillId="24" borderId="0" xfId="0" applyNumberFormat="1" applyFont="1" applyFill="1"/>
    <xf numFmtId="41" fontId="26" fillId="25" borderId="0" xfId="0" applyNumberFormat="1" applyFont="1" applyFill="1"/>
    <xf numFmtId="0" fontId="28" fillId="24" borderId="0" xfId="0" applyFont="1" applyFill="1" applyBorder="1"/>
    <xf numFmtId="41" fontId="26" fillId="24" borderId="0" xfId="0" applyNumberFormat="1" applyFont="1" applyFill="1" applyBorder="1"/>
    <xf numFmtId="41" fontId="26" fillId="25" borderId="0" xfId="0" applyNumberFormat="1" applyFont="1" applyFill="1" applyBorder="1"/>
    <xf numFmtId="165" fontId="28" fillId="26" borderId="12" xfId="43" applyNumberFormat="1" applyFont="1" applyFill="1" applyBorder="1" applyAlignment="1"/>
    <xf numFmtId="165" fontId="28" fillId="26" borderId="14" xfId="43" applyNumberFormat="1" applyFont="1" applyFill="1" applyBorder="1" applyAlignment="1"/>
    <xf numFmtId="0" fontId="28" fillId="26" borderId="10" xfId="0" applyFont="1" applyFill="1" applyBorder="1" applyAlignment="1">
      <alignment horizontal="center" vertical="center" wrapText="1"/>
    </xf>
    <xf numFmtId="0" fontId="28" fillId="0" borderId="0" xfId="0" applyFont="1" applyAlignment="1">
      <alignment horizontal="center"/>
    </xf>
    <xf numFmtId="165" fontId="26" fillId="0" borderId="0" xfId="43" applyNumberFormat="1" applyFont="1" applyBorder="1"/>
    <xf numFmtId="0" fontId="26" fillId="0" borderId="0" xfId="0" applyFont="1"/>
    <xf numFmtId="0" fontId="28" fillId="0" borderId="0" xfId="0" applyFont="1" applyAlignment="1">
      <alignment horizontal="left"/>
    </xf>
    <xf numFmtId="0" fontId="34" fillId="0" borderId="0" xfId="0" applyFont="1" applyAlignment="1">
      <alignment horizontal="left" indent="1"/>
    </xf>
    <xf numFmtId="165" fontId="35" fillId="0" borderId="11" xfId="43" applyNumberFormat="1" applyFont="1" applyBorder="1" applyAlignment="1">
      <alignment horizontal="right"/>
    </xf>
    <xf numFmtId="165" fontId="36" fillId="0" borderId="0" xfId="43" applyNumberFormat="1" applyFont="1" applyBorder="1" applyAlignment="1"/>
    <xf numFmtId="165" fontId="26" fillId="0" borderId="0" xfId="0" applyNumberFormat="1" applyFont="1"/>
    <xf numFmtId="0" fontId="26" fillId="0" borderId="0" xfId="0" applyFont="1" applyAlignment="1">
      <alignment horizontal="left" indent="1"/>
    </xf>
    <xf numFmtId="165" fontId="35" fillId="0" borderId="0" xfId="43" applyNumberFormat="1" applyFont="1" applyFill="1"/>
    <xf numFmtId="165" fontId="35" fillId="0" borderId="0" xfId="43" applyNumberFormat="1" applyFont="1"/>
    <xf numFmtId="165" fontId="36" fillId="0" borderId="0" xfId="43" applyNumberFormat="1" applyFont="1" applyAlignment="1"/>
    <xf numFmtId="0" fontId="26" fillId="0" borderId="0" xfId="0" applyFont="1" applyAlignment="1" applyProtection="1">
      <alignment horizontal="left" indent="1"/>
      <protection locked="0"/>
    </xf>
    <xf numFmtId="165" fontId="35" fillId="0" borderId="0" xfId="43" applyNumberFormat="1" applyFont="1" applyBorder="1"/>
    <xf numFmtId="165" fontId="35" fillId="0" borderId="0" xfId="43" applyNumberFormat="1" applyFont="1" applyFill="1" applyBorder="1"/>
    <xf numFmtId="165" fontId="35" fillId="0" borderId="11" xfId="43" applyNumberFormat="1" applyFont="1" applyBorder="1"/>
    <xf numFmtId="0" fontId="26" fillId="0" borderId="0" xfId="0" quotePrefix="1" applyFont="1" applyAlignment="1">
      <alignment horizontal="left" indent="1"/>
    </xf>
    <xf numFmtId="0" fontId="37" fillId="0" borderId="0" xfId="0" applyFont="1" applyAlignment="1">
      <alignment horizontal="left" indent="1"/>
    </xf>
    <xf numFmtId="37" fontId="35" fillId="0" borderId="11" xfId="43" applyNumberFormat="1" applyFont="1" applyBorder="1" applyAlignment="1">
      <alignment horizontal="right"/>
    </xf>
    <xf numFmtId="0" fontId="14" fillId="0" borderId="0" xfId="45" applyFont="1" applyFill="1" applyAlignment="1">
      <alignment horizontal="left" indent="2"/>
    </xf>
    <xf numFmtId="0" fontId="34" fillId="0" borderId="0" xfId="0" applyFont="1" applyAlignment="1">
      <alignment horizontal="left"/>
    </xf>
    <xf numFmtId="0" fontId="26" fillId="0" borderId="0" xfId="0" applyFont="1" applyAlignment="1">
      <alignment horizontal="left" wrapText="1" indent="2"/>
    </xf>
    <xf numFmtId="37" fontId="35" fillId="0" borderId="20" xfId="43" applyNumberFormat="1" applyFont="1" applyFill="1" applyBorder="1"/>
    <xf numFmtId="37" fontId="35" fillId="0" borderId="20" xfId="43" applyNumberFormat="1" applyFont="1" applyBorder="1"/>
    <xf numFmtId="0" fontId="26" fillId="0" borderId="0" xfId="0" applyFont="1" applyAlignment="1">
      <alignment horizontal="left" indent="2"/>
    </xf>
    <xf numFmtId="37" fontId="35" fillId="0" borderId="11" xfId="43" applyNumberFormat="1" applyFont="1" applyFill="1" applyBorder="1"/>
    <xf numFmtId="0" fontId="26" fillId="0" borderId="0" xfId="0" applyFont="1" applyAlignment="1">
      <alignment horizontal="left" indent="3"/>
    </xf>
    <xf numFmtId="37" fontId="35" fillId="0" borderId="11" xfId="43" applyNumberFormat="1" applyFont="1" applyBorder="1"/>
    <xf numFmtId="0" fontId="26" fillId="0" borderId="0" xfId="0" applyFont="1" applyAlignment="1">
      <alignment horizontal="left" wrapText="1" indent="3"/>
    </xf>
    <xf numFmtId="165" fontId="35" fillId="0" borderId="11" xfId="43" applyNumberFormat="1" applyFont="1" applyFill="1" applyBorder="1"/>
    <xf numFmtId="37" fontId="36" fillId="0" borderId="0" xfId="43" applyNumberFormat="1" applyFont="1" applyAlignment="1"/>
    <xf numFmtId="0" fontId="26" fillId="0" borderId="0" xfId="0" applyFont="1" applyFill="1" applyAlignment="1">
      <alignment horizontal="left" indent="1"/>
    </xf>
    <xf numFmtId="165" fontId="35" fillId="0" borderId="0" xfId="43" applyNumberFormat="1" applyFont="1" applyBorder="1" applyAlignment="1"/>
    <xf numFmtId="165" fontId="35" fillId="0" borderId="11" xfId="43" applyNumberFormat="1" applyFont="1" applyFill="1" applyBorder="1" applyAlignment="1">
      <alignment horizontal="right" vertical="top"/>
    </xf>
    <xf numFmtId="165" fontId="35" fillId="0" borderId="11" xfId="43" applyNumberFormat="1" applyFont="1" applyBorder="1" applyAlignment="1">
      <alignment horizontal="right" vertical="top"/>
    </xf>
    <xf numFmtId="0" fontId="34" fillId="0" borderId="0" xfId="0" applyFont="1" applyAlignment="1">
      <alignment horizontal="left" vertical="top"/>
    </xf>
    <xf numFmtId="0" fontId="26" fillId="0" borderId="0" xfId="0" applyFont="1" applyAlignment="1"/>
    <xf numFmtId="0" fontId="28" fillId="0" borderId="0" xfId="0" applyFont="1" applyAlignment="1">
      <alignment vertical="top" wrapText="1"/>
    </xf>
    <xf numFmtId="165" fontId="35" fillId="0" borderId="20" xfId="43" applyNumberFormat="1" applyFont="1" applyBorder="1"/>
    <xf numFmtId="165" fontId="36" fillId="0" borderId="11" xfId="43" applyNumberFormat="1" applyFont="1" applyBorder="1" applyAlignment="1"/>
    <xf numFmtId="0" fontId="28" fillId="0" borderId="0" xfId="0" applyFont="1" applyAlignment="1">
      <alignment horizontal="left" indent="1"/>
    </xf>
    <xf numFmtId="165" fontId="36" fillId="0" borderId="0" xfId="43" applyNumberFormat="1" applyFont="1" applyFill="1" applyAlignment="1"/>
    <xf numFmtId="0" fontId="26" fillId="27" borderId="0" xfId="0" applyFont="1" applyFill="1" applyAlignment="1">
      <alignment horizontal="left" indent="1"/>
    </xf>
    <xf numFmtId="165" fontId="35" fillId="27" borderId="0" xfId="43" applyNumberFormat="1" applyFont="1" applyFill="1"/>
    <xf numFmtId="41" fontId="36" fillId="27" borderId="0" xfId="43" applyNumberFormat="1" applyFont="1" applyFill="1" applyAlignment="1"/>
    <xf numFmtId="165" fontId="36" fillId="27" borderId="0" xfId="43" applyNumberFormat="1" applyFont="1" applyFill="1" applyAlignment="1"/>
    <xf numFmtId="0" fontId="26" fillId="27" borderId="0" xfId="0" applyFont="1" applyFill="1" applyAlignment="1">
      <alignment horizontal="left"/>
    </xf>
    <xf numFmtId="0" fontId="26" fillId="27" borderId="0" xfId="0" applyFont="1" applyFill="1" applyAlignment="1">
      <alignment horizontal="left" wrapText="1"/>
    </xf>
    <xf numFmtId="0" fontId="26" fillId="0" borderId="0" xfId="0" applyFont="1" applyAlignment="1">
      <alignment horizontal="left"/>
    </xf>
    <xf numFmtId="0" fontId="26" fillId="0" borderId="0" xfId="0" applyFont="1" applyAlignment="1">
      <alignment horizontal="left" wrapText="1" indent="1"/>
    </xf>
    <xf numFmtId="165" fontId="35" fillId="0" borderId="20" xfId="43" applyNumberFormat="1" applyFont="1" applyBorder="1" applyAlignment="1">
      <alignment horizontal="right" vertical="top"/>
    </xf>
    <xf numFmtId="0" fontId="28" fillId="0" borderId="0" xfId="0" applyFont="1" applyAlignment="1">
      <alignment horizontal="left" wrapText="1" indent="1"/>
    </xf>
    <xf numFmtId="0" fontId="26" fillId="0" borderId="0" xfId="0" applyFont="1" applyFill="1" applyAlignment="1">
      <alignment horizontal="left"/>
    </xf>
    <xf numFmtId="165" fontId="36" fillId="0" borderId="0" xfId="43" applyNumberFormat="1" applyFont="1" applyFill="1" applyBorder="1" applyAlignment="1"/>
    <xf numFmtId="0" fontId="28" fillId="0" borderId="0" xfId="0" applyFont="1" applyFill="1"/>
    <xf numFmtId="0" fontId="28" fillId="0" borderId="0" xfId="0" applyFont="1" applyAlignment="1">
      <alignment horizontal="left" vertical="top"/>
    </xf>
    <xf numFmtId="165" fontId="25" fillId="0" borderId="21" xfId="0" applyNumberFormat="1" applyFont="1" applyBorder="1"/>
    <xf numFmtId="165" fontId="38" fillId="0" borderId="21" xfId="0" applyNumberFormat="1" applyFont="1" applyBorder="1"/>
    <xf numFmtId="0" fontId="26" fillId="0" borderId="0" xfId="0" applyFont="1" applyBorder="1"/>
    <xf numFmtId="0" fontId="26" fillId="0" borderId="0" xfId="0" applyFont="1" applyBorder="1" applyAlignment="1"/>
    <xf numFmtId="0" fontId="37" fillId="0" borderId="0" xfId="0" applyFont="1" applyBorder="1" applyAlignment="1"/>
    <xf numFmtId="0" fontId="37" fillId="0" borderId="0" xfId="0" applyFont="1" applyBorder="1"/>
    <xf numFmtId="165" fontId="22" fillId="0" borderId="0" xfId="0" applyNumberFormat="1" applyFont="1"/>
    <xf numFmtId="165" fontId="23" fillId="0" borderId="0" xfId="0" applyNumberFormat="1" applyFont="1"/>
    <xf numFmtId="165" fontId="14" fillId="0" borderId="0" xfId="0" applyNumberFormat="1" applyFont="1"/>
    <xf numFmtId="0" fontId="14" fillId="0" borderId="0" xfId="0" applyNumberFormat="1" applyFont="1" applyBorder="1" applyAlignment="1">
      <alignment horizontal="left" wrapText="1"/>
    </xf>
    <xf numFmtId="0" fontId="14" fillId="0" borderId="10" xfId="0" applyNumberFormat="1" applyFont="1" applyBorder="1" applyAlignment="1">
      <alignment horizontal="center" wrapText="1"/>
    </xf>
    <xf numFmtId="0" fontId="14" fillId="0" borderId="10" xfId="0" applyFont="1" applyBorder="1" applyAlignment="1">
      <alignment horizontal="center" wrapText="1"/>
    </xf>
    <xf numFmtId="0" fontId="14" fillId="0" borderId="0" xfId="0" applyNumberFormat="1" applyFont="1" applyBorder="1" applyAlignment="1">
      <alignment horizontal="justify" wrapText="1"/>
    </xf>
    <xf numFmtId="0" fontId="26" fillId="0" borderId="0" xfId="0" applyFont="1" applyBorder="1" applyAlignment="1"/>
    <xf numFmtId="0" fontId="26" fillId="0" borderId="0" xfId="0" applyFont="1" applyAlignment="1"/>
    <xf numFmtId="165" fontId="32" fillId="26" borderId="15" xfId="43" applyNumberFormat="1" applyFont="1" applyFill="1" applyBorder="1" applyAlignment="1">
      <alignment horizontal="center" vertical="center" wrapText="1"/>
    </xf>
    <xf numFmtId="165" fontId="32" fillId="26" borderId="19" xfId="43" applyNumberFormat="1" applyFont="1" applyFill="1" applyBorder="1" applyAlignment="1">
      <alignment horizontal="center" vertical="center" wrapText="1"/>
    </xf>
    <xf numFmtId="0" fontId="26" fillId="0" borderId="0" xfId="0" applyFont="1" applyBorder="1" applyAlignment="1">
      <alignment vertical="top" wrapText="1"/>
    </xf>
    <xf numFmtId="0" fontId="26" fillId="0" borderId="0" xfId="0" applyFont="1" applyBorder="1" applyAlignment="1">
      <alignment horizontal="left" vertical="top" wrapText="1"/>
    </xf>
    <xf numFmtId="0" fontId="28" fillId="26" borderId="12" xfId="0" applyFont="1" applyFill="1" applyBorder="1" applyAlignment="1">
      <alignment horizontal="center" vertical="center"/>
    </xf>
    <xf numFmtId="0" fontId="28" fillId="26" borderId="15" xfId="0" applyFont="1" applyFill="1" applyBorder="1" applyAlignment="1">
      <alignment horizontal="center" vertical="center"/>
    </xf>
    <xf numFmtId="0" fontId="28" fillId="26" borderId="18" xfId="0" applyFont="1" applyFill="1" applyBorder="1" applyAlignment="1">
      <alignment horizontal="center" vertical="center"/>
    </xf>
    <xf numFmtId="165" fontId="28" fillId="26" borderId="13" xfId="43" applyNumberFormat="1" applyFont="1" applyFill="1" applyBorder="1" applyAlignment="1">
      <alignment horizontal="center"/>
    </xf>
    <xf numFmtId="165" fontId="28" fillId="26" borderId="14" xfId="43" applyNumberFormat="1" applyFont="1" applyFill="1" applyBorder="1" applyAlignment="1">
      <alignment horizontal="center"/>
    </xf>
    <xf numFmtId="0" fontId="29" fillId="26" borderId="15" xfId="0" applyFont="1" applyFill="1" applyBorder="1" applyAlignment="1">
      <alignment horizontal="center" vertical="center" wrapText="1"/>
    </xf>
    <xf numFmtId="0" fontId="0" fillId="0" borderId="19" xfId="0" applyBorder="1"/>
    <xf numFmtId="165" fontId="28" fillId="26" borderId="11" xfId="43" applyNumberFormat="1" applyFont="1" applyFill="1" applyBorder="1" applyAlignment="1">
      <alignment horizontal="center"/>
    </xf>
    <xf numFmtId="165" fontId="28" fillId="26" borderId="16" xfId="43" applyNumberFormat="1" applyFont="1" applyFill="1" applyBorder="1" applyAlignment="1">
      <alignment horizontal="center"/>
    </xf>
    <xf numFmtId="0" fontId="28" fillId="26" borderId="15" xfId="0" applyFont="1" applyFill="1" applyBorder="1" applyAlignment="1">
      <alignment horizontal="center" vertical="center" wrapText="1"/>
    </xf>
    <xf numFmtId="0" fontId="28" fillId="26" borderId="19" xfId="0" applyFont="1" applyFill="1" applyBorder="1" applyAlignment="1">
      <alignment horizontal="center" vertical="center" wrapText="1"/>
    </xf>
    <xf numFmtId="0" fontId="28" fillId="26" borderId="17" xfId="0" applyFont="1" applyFill="1" applyBorder="1" applyAlignment="1">
      <alignment horizontal="center" vertical="center" wrapText="1"/>
    </xf>
    <xf numFmtId="0" fontId="28" fillId="26" borderId="16" xfId="0"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omma 4"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r>
              <a:rPr lang="en-PH"/>
              <a:t>NCAs CREDITED VS NCA UTILIZATION 
JANUARY-APRIL 2018</a:t>
            </a:r>
          </a:p>
        </c:rich>
      </c:tx>
      <c:layout>
        <c:manualLayout>
          <c:xMode val="edge"/>
          <c:yMode val="edge"/>
          <c:x val="0.32692326878666156"/>
          <c:y val="3.3794213520985626E-2"/>
        </c:manualLayout>
      </c:layout>
      <c:spPr>
        <a:solidFill>
          <a:srgbClr val="FFFFFF"/>
        </a:solidFill>
        <a:ln w="25400">
          <a:noFill/>
        </a:ln>
      </c:spPr>
    </c:title>
    <c:plotArea>
      <c:layout>
        <c:manualLayout>
          <c:layoutTarget val="inner"/>
          <c:xMode val="edge"/>
          <c:yMode val="edge"/>
          <c:x val="0.308894412052103"/>
          <c:y val="0.15975446391738665"/>
          <c:w val="0.62139459545111764"/>
          <c:h val="0.56374892555462397"/>
        </c:manualLayout>
      </c:layout>
      <c:barChart>
        <c:barDir val="col"/>
        <c:grouping val="clustered"/>
        <c:ser>
          <c:idx val="0"/>
          <c:order val="0"/>
          <c:tx>
            <c:strRef>
              <c:f>Graph!$A$5</c:f>
              <c:strCache>
                <c:ptCount val="1"/>
                <c:pt idx="0">
                  <c:v>Monthly NCA Credited</c:v>
                </c:pt>
              </c:strCache>
            </c:strRef>
          </c:tx>
          <c:spPr>
            <a:solidFill>
              <a:srgbClr val="FFFF00"/>
            </a:solidFill>
            <a:ln w="12700">
              <a:solidFill>
                <a:srgbClr val="000000"/>
              </a:solidFill>
              <a:prstDash val="solid"/>
            </a:ln>
          </c:spPr>
          <c:cat>
            <c:strRef>
              <c:f>Graph!$B$4:$E$4</c:f>
              <c:strCache>
                <c:ptCount val="4"/>
                <c:pt idx="0">
                  <c:v>JAN</c:v>
                </c:pt>
                <c:pt idx="1">
                  <c:v>FEB</c:v>
                </c:pt>
                <c:pt idx="2">
                  <c:v>MAR</c:v>
                </c:pt>
                <c:pt idx="3">
                  <c:v>APR</c:v>
                </c:pt>
              </c:strCache>
            </c:strRef>
          </c:cat>
          <c:val>
            <c:numRef>
              <c:f>Graph!$B$5:$E$5</c:f>
              <c:numCache>
                <c:formatCode>_(* #,##0_);_(* \(#,##0\);_(* "-"_);_(@_)</c:formatCode>
                <c:ptCount val="4"/>
                <c:pt idx="0">
                  <c:v>405412.64899999998</c:v>
                </c:pt>
                <c:pt idx="1">
                  <c:v>102062.54300000001</c:v>
                </c:pt>
                <c:pt idx="2">
                  <c:v>110753.783</c:v>
                </c:pt>
                <c:pt idx="3">
                  <c:v>647825.13</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cat>
            <c:strRef>
              <c:f>Graph!$B$4:$E$4</c:f>
              <c:strCache>
                <c:ptCount val="4"/>
                <c:pt idx="0">
                  <c:v>JAN</c:v>
                </c:pt>
                <c:pt idx="1">
                  <c:v>FEB</c:v>
                </c:pt>
                <c:pt idx="2">
                  <c:v>MAR</c:v>
                </c:pt>
                <c:pt idx="3">
                  <c:v>APR</c:v>
                </c:pt>
              </c:strCache>
            </c:strRef>
          </c:cat>
          <c:val>
            <c:numRef>
              <c:f>Graph!$B$6:$E$6</c:f>
              <c:numCache>
                <c:formatCode>_(* #,##0_);_(* \(#,##0\);_(* "-"_);_(@_)</c:formatCode>
                <c:ptCount val="4"/>
                <c:pt idx="0">
                  <c:v>132068.245</c:v>
                </c:pt>
                <c:pt idx="1">
                  <c:v>192025.54800000001</c:v>
                </c:pt>
                <c:pt idx="2">
                  <c:v>282231.93800000002</c:v>
                </c:pt>
                <c:pt idx="3">
                  <c:v>222143.948</c:v>
                </c:pt>
              </c:numCache>
            </c:numRef>
          </c:val>
        </c:ser>
        <c:dLbls/>
        <c:axId val="302364160"/>
        <c:axId val="302366080"/>
      </c:barChart>
      <c:lineChart>
        <c:grouping val="standard"/>
        <c:ser>
          <c:idx val="4"/>
          <c:order val="2"/>
          <c:tx>
            <c:strRef>
              <c:f>Graph!$A$7</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Graph!$B$4:$E$4</c:f>
              <c:strCache>
                <c:ptCount val="4"/>
                <c:pt idx="0">
                  <c:v>JAN</c:v>
                </c:pt>
                <c:pt idx="1">
                  <c:v>FEB</c:v>
                </c:pt>
                <c:pt idx="2">
                  <c:v>MAR</c:v>
                </c:pt>
                <c:pt idx="3">
                  <c:v>APR</c:v>
                </c:pt>
              </c:strCache>
            </c:strRef>
          </c:cat>
          <c:val>
            <c:numRef>
              <c:f>Graph!$B$7:$E$7</c:f>
              <c:numCache>
                <c:formatCode>_(* #,##0_);_(* \(#,##0\);_(* "-"??_);_(@_)</c:formatCode>
                <c:ptCount val="4"/>
                <c:pt idx="0">
                  <c:v>32.576251709403373</c:v>
                </c:pt>
                <c:pt idx="1">
                  <c:v>63.863967758250539</c:v>
                </c:pt>
                <c:pt idx="2">
                  <c:v>98.074622109065672</c:v>
                </c:pt>
                <c:pt idx="3">
                  <c:v>65.437146463815623</c:v>
                </c:pt>
              </c:numCache>
            </c:numRef>
          </c:val>
        </c:ser>
        <c:dLbls/>
        <c:marker val="1"/>
        <c:axId val="302376448"/>
        <c:axId val="302377984"/>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Graph!$B$4:$E$4</c15:sqref>
                        </c15:formulaRef>
                      </c:ext>
                    </c:extLst>
                    <c:strCache>
                      <c:ptCount val="4"/>
                      <c:pt idx="0">
                        <c:v>JAN</c:v>
                      </c:pt>
                      <c:pt idx="1">
                        <c:v>FEB</c:v>
                      </c:pt>
                      <c:pt idx="2">
                        <c:v>MAR</c:v>
                      </c:pt>
                      <c:pt idx="3">
                        <c:v>APR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302364160"/>
        <c:scaling>
          <c:orientation val="minMax"/>
        </c:scaling>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3125031177832471"/>
              <c:y val="0.94470187797300742"/>
            </c:manualLayout>
          </c:layout>
          <c:spPr>
            <a:noFill/>
            <a:ln w="25400">
              <a:noFill/>
            </a:ln>
          </c:spPr>
        </c:title>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2366080"/>
        <c:crossesAt val="0"/>
        <c:lblAlgn val="ctr"/>
        <c:lblOffset val="100"/>
        <c:tickLblSkip val="1"/>
        <c:tickMarkSkip val="1"/>
      </c:catAx>
      <c:valAx>
        <c:axId val="302366080"/>
        <c:scaling>
          <c:orientation val="minMax"/>
          <c:max val="660000"/>
          <c:min val="50000"/>
        </c:scaling>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9.8557750148920029E-2"/>
              <c:y val="0.33179773275149521"/>
            </c:manualLayout>
          </c:layout>
          <c:spPr>
            <a:noFill/>
            <a:ln w="25400">
              <a:noFill/>
            </a:ln>
          </c:spPr>
        </c:title>
        <c:numFmt formatCode="_(* #,##0_);_(* \(#,##0\);_(* &quot;-&quot;_);_(@_)"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2364160"/>
        <c:crosses val="autoZero"/>
        <c:crossBetween val="between"/>
        <c:majorUnit val="30000"/>
        <c:minorUnit val="10000"/>
      </c:valAx>
      <c:catAx>
        <c:axId val="302376448"/>
        <c:scaling>
          <c:orientation val="minMax"/>
        </c:scaling>
        <c:delete val="1"/>
        <c:axPos val="b"/>
        <c:numFmt formatCode="General" sourceLinked="1"/>
        <c:tickLblPos val="nextTo"/>
        <c:crossAx val="302377984"/>
        <c:crossesAt val="85"/>
        <c:lblAlgn val="ctr"/>
        <c:lblOffset val="100"/>
      </c:catAx>
      <c:valAx>
        <c:axId val="302377984"/>
        <c:scaling>
          <c:orientation val="minMax"/>
          <c:max val="260"/>
          <c:min val="30"/>
        </c:scaling>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6754864475464142"/>
              <c:y val="0.29185911677214865"/>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2376448"/>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8</xdr:col>
      <xdr:colOff>485775</xdr:colOff>
      <xdr:row>47</xdr:row>
      <xdr:rowOff>57150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ACTUAL%20DISBURSEMENT%20(BANK)/bank%20reports/2018/WEBSITE/2018%20REPORT%20ON%20NCA%20RELEASES%20AND%20UTILIZATION%20(posted%20in%20DBM%20websit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s of December"/>
      <sheetName val="As of November"/>
      <sheetName val="As of October (2)"/>
      <sheetName val="As of October"/>
      <sheetName val="As of September (2)"/>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6">
          <cell r="G46">
            <v>1266054106.6647601</v>
          </cell>
        </row>
        <row r="51">
          <cell r="F51">
            <v>3624605</v>
          </cell>
          <cell r="G51">
            <v>2866369.0000000009</v>
          </cell>
        </row>
        <row r="52">
          <cell r="F52">
            <v>3526468.9609999997</v>
          </cell>
          <cell r="G52">
            <v>1523662.0780000002</v>
          </cell>
        </row>
        <row r="53">
          <cell r="F53">
            <v>111844.007</v>
          </cell>
          <cell r="G53">
            <v>146270.47700000001</v>
          </cell>
        </row>
        <row r="54">
          <cell r="F54">
            <v>1322379.227</v>
          </cell>
          <cell r="G54">
            <v>1855469.8470000001</v>
          </cell>
        </row>
        <row r="55">
          <cell r="F55">
            <v>6019448.1869999999</v>
          </cell>
          <cell r="G55">
            <v>15973568.305750001</v>
          </cell>
        </row>
        <row r="56">
          <cell r="F56">
            <v>796733.62</v>
          </cell>
          <cell r="G56">
            <v>615566.97899999993</v>
          </cell>
        </row>
        <row r="57">
          <cell r="F57">
            <v>98799211.620949998</v>
          </cell>
          <cell r="G57">
            <v>111410852.79614003</v>
          </cell>
        </row>
        <row r="58">
          <cell r="F58">
            <v>12380685.713469999</v>
          </cell>
          <cell r="G58">
            <v>15037118.091660002</v>
          </cell>
        </row>
        <row r="59">
          <cell r="F59">
            <v>218490.399</v>
          </cell>
          <cell r="G59">
            <v>403339.86900000006</v>
          </cell>
        </row>
        <row r="60">
          <cell r="F60">
            <v>4644553.5070000002</v>
          </cell>
          <cell r="G60">
            <v>6367750.1780000003</v>
          </cell>
        </row>
        <row r="61">
          <cell r="F61">
            <v>7936763.2680199882</v>
          </cell>
          <cell r="G61">
            <v>4116046.0325299939</v>
          </cell>
        </row>
        <row r="62">
          <cell r="F62">
            <v>3249278.0630000001</v>
          </cell>
          <cell r="G62">
            <v>3921932.71</v>
          </cell>
        </row>
        <row r="63">
          <cell r="F63">
            <v>16921517.375879999</v>
          </cell>
          <cell r="G63">
            <v>24462734.458899993</v>
          </cell>
        </row>
        <row r="64">
          <cell r="F64">
            <v>2557391.9300000002</v>
          </cell>
          <cell r="G64">
            <v>1215256.3289999999</v>
          </cell>
        </row>
        <row r="65">
          <cell r="F65">
            <v>50161581.180629998</v>
          </cell>
          <cell r="G65">
            <v>60152058.705080017</v>
          </cell>
        </row>
        <row r="66">
          <cell r="F66">
            <v>3816110.449</v>
          </cell>
          <cell r="G66">
            <v>4587193.6189999999</v>
          </cell>
        </row>
        <row r="67">
          <cell r="F67">
            <v>3030956.9929999998</v>
          </cell>
          <cell r="G67">
            <v>3347932.5140000004</v>
          </cell>
        </row>
        <row r="68">
          <cell r="F68">
            <v>45635958.369940005</v>
          </cell>
          <cell r="G68">
            <v>45421636.368150003</v>
          </cell>
        </row>
        <row r="69">
          <cell r="F69">
            <v>82063859.660889998</v>
          </cell>
          <cell r="G69">
            <v>106044143.19707002</v>
          </cell>
        </row>
        <row r="70">
          <cell r="F70">
            <v>4249736.0820000004</v>
          </cell>
          <cell r="G70">
            <v>5097429.7860000003</v>
          </cell>
        </row>
        <row r="71">
          <cell r="F71">
            <v>24270045.557999998</v>
          </cell>
          <cell r="G71">
            <v>38635951.517999999</v>
          </cell>
        </row>
        <row r="72">
          <cell r="F72">
            <v>712087.10199999996</v>
          </cell>
          <cell r="G72">
            <v>1305544.105</v>
          </cell>
        </row>
        <row r="73">
          <cell r="F73">
            <v>1063346.0120000001</v>
          </cell>
          <cell r="G73">
            <v>1557762.6209999998</v>
          </cell>
        </row>
        <row r="74">
          <cell r="F74">
            <v>7725204.7380000008</v>
          </cell>
          <cell r="G74">
            <v>6534910.4801299972</v>
          </cell>
        </row>
        <row r="75">
          <cell r="F75">
            <v>1085495.4100000001</v>
          </cell>
          <cell r="G75">
            <v>3278605.574</v>
          </cell>
        </row>
        <row r="76">
          <cell r="F76">
            <v>307719.17300000001</v>
          </cell>
          <cell r="G76">
            <v>354640.19399999996</v>
          </cell>
        </row>
        <row r="77">
          <cell r="F77">
            <v>11935464.548799999</v>
          </cell>
          <cell r="G77">
            <v>15993556.603389997</v>
          </cell>
        </row>
        <row r="78">
          <cell r="F78">
            <v>799</v>
          </cell>
          <cell r="G78">
            <v>1011</v>
          </cell>
        </row>
        <row r="79">
          <cell r="F79">
            <v>6916710.2829999998</v>
          </cell>
          <cell r="G79">
            <v>8168325.3149999995</v>
          </cell>
        </row>
        <row r="80">
          <cell r="F80">
            <v>375462.54099999997</v>
          </cell>
          <cell r="G80">
            <v>428185.25300000003</v>
          </cell>
        </row>
        <row r="81">
          <cell r="F81">
            <v>2614802.3119999999</v>
          </cell>
          <cell r="G81">
            <v>3015050.9079999998</v>
          </cell>
        </row>
        <row r="82">
          <cell r="F82">
            <v>6861233.8879999993</v>
          </cell>
          <cell r="G82">
            <v>987242.87000000011</v>
          </cell>
        </row>
        <row r="83">
          <cell r="F83">
            <v>556997.82900000003</v>
          </cell>
          <cell r="G83">
            <v>681975.7969999999</v>
          </cell>
        </row>
        <row r="84">
          <cell r="F84">
            <v>136164.26199999999</v>
          </cell>
          <cell r="G84">
            <v>184962.18</v>
          </cell>
        </row>
        <row r="85">
          <cell r="F85">
            <v>5749900.9060000004</v>
          </cell>
          <cell r="G85">
            <v>7716164.1679999987</v>
          </cell>
        </row>
        <row r="86">
          <cell r="F86">
            <v>47495334.322999999</v>
          </cell>
          <cell r="G86">
            <v>12121707.931000002</v>
          </cell>
        </row>
        <row r="87">
          <cell r="F87">
            <v>148764870.95864001</v>
          </cell>
          <cell r="G87">
            <v>131488459.89900002</v>
          </cell>
        </row>
        <row r="88">
          <cell r="F88">
            <v>589763.77055999998</v>
          </cell>
          <cell r="G88">
            <v>804742.67718</v>
          </cell>
        </row>
        <row r="89">
          <cell r="F89">
            <v>618228976.22978008</v>
          </cell>
          <cell r="G89">
            <v>647825130.43498015</v>
          </cell>
        </row>
      </sheetData>
      <sheetData sheetId="15">
        <row r="8">
          <cell r="G8">
            <v>4408357.0905099995</v>
          </cell>
        </row>
        <row r="9">
          <cell r="G9">
            <v>3689693.5859200004</v>
          </cell>
        </row>
        <row r="10">
          <cell r="G10">
            <v>145431.75552999999</v>
          </cell>
        </row>
        <row r="11">
          <cell r="G11">
            <v>1866964.8686000002</v>
          </cell>
        </row>
        <row r="12">
          <cell r="G12">
            <v>9327378.3717900012</v>
          </cell>
        </row>
        <row r="13">
          <cell r="G13">
            <v>836334.00486999995</v>
          </cell>
        </row>
        <row r="14">
          <cell r="G14">
            <v>131807317.04453999</v>
          </cell>
        </row>
        <row r="15">
          <cell r="G15">
            <v>19149863.6807</v>
          </cell>
        </row>
        <row r="16">
          <cell r="G16">
            <v>404860.59126000002</v>
          </cell>
        </row>
        <row r="17">
          <cell r="G17">
            <v>6210155.728550001</v>
          </cell>
        </row>
        <row r="18">
          <cell r="G18">
            <v>8549381.5854099859</v>
          </cell>
        </row>
        <row r="19">
          <cell r="G19">
            <v>3816475.00086</v>
          </cell>
        </row>
        <row r="20">
          <cell r="G20">
            <v>21185581.05068</v>
          </cell>
        </row>
        <row r="22">
          <cell r="G22">
            <v>67053565.591150001</v>
          </cell>
        </row>
        <row r="23">
          <cell r="G23">
            <v>5029371.9893199997</v>
          </cell>
        </row>
        <row r="24">
          <cell r="G24">
            <v>3611565.1370900003</v>
          </cell>
        </row>
        <row r="25">
          <cell r="G25">
            <v>60700980.466219991</v>
          </cell>
        </row>
        <row r="26">
          <cell r="G26">
            <v>131965604.47626001</v>
          </cell>
        </row>
        <row r="27">
          <cell r="G27">
            <v>5979144.9647000004</v>
          </cell>
        </row>
        <row r="28">
          <cell r="G28">
            <v>26013413.286180001</v>
          </cell>
        </row>
        <row r="29">
          <cell r="G29">
            <v>1489071.7301200002</v>
          </cell>
        </row>
        <row r="30">
          <cell r="G30">
            <v>1495694.6922400002</v>
          </cell>
        </row>
        <row r="31">
          <cell r="G31">
            <v>9257313.8604899999</v>
          </cell>
        </row>
        <row r="32">
          <cell r="G32">
            <v>1303518.8275299999</v>
          </cell>
        </row>
        <row r="33">
          <cell r="G33">
            <v>380692.43648999999</v>
          </cell>
        </row>
        <row r="34">
          <cell r="G34">
            <v>11851093.363489999</v>
          </cell>
        </row>
        <row r="35">
          <cell r="G35">
            <v>1106.97108</v>
          </cell>
        </row>
        <row r="36">
          <cell r="G36">
            <v>8317723.9389900006</v>
          </cell>
        </row>
        <row r="37">
          <cell r="G37">
            <v>465918.72958000004</v>
          </cell>
        </row>
        <row r="38">
          <cell r="G38">
            <v>3056589.8570500002</v>
          </cell>
        </row>
        <row r="39">
          <cell r="G39">
            <v>7265197.7368099997</v>
          </cell>
        </row>
        <row r="40">
          <cell r="G40">
            <v>814631.80145000003</v>
          </cell>
        </row>
        <row r="41">
          <cell r="G41">
            <v>205082.89556999999</v>
          </cell>
        </row>
        <row r="42">
          <cell r="G42">
            <v>7199013.8169499999</v>
          </cell>
        </row>
        <row r="43">
          <cell r="G43">
            <v>52758137.074000001</v>
          </cell>
        </row>
        <row r="44">
          <cell r="G44">
            <v>207345982.74257001</v>
          </cell>
        </row>
        <row r="45">
          <cell r="G45">
            <v>809169.02826000005</v>
          </cell>
        </row>
        <row r="46">
          <cell r="G46">
            <v>828469680.69755995</v>
          </cell>
        </row>
        <row r="51">
          <cell r="F51">
            <v>3509701.5546200001</v>
          </cell>
          <cell r="G51">
            <v>898655.53588999948</v>
          </cell>
        </row>
        <row r="52">
          <cell r="F52">
            <v>3275183.9036200005</v>
          </cell>
          <cell r="G52">
            <v>414509.68229999999</v>
          </cell>
        </row>
        <row r="53">
          <cell r="F53">
            <v>110150.6038</v>
          </cell>
          <cell r="G53">
            <v>35281.151729999998</v>
          </cell>
        </row>
        <row r="54">
          <cell r="F54">
            <v>1314146.6191499999</v>
          </cell>
          <cell r="G54">
            <v>552818.24945000024</v>
          </cell>
        </row>
        <row r="55">
          <cell r="F55">
            <v>6006515.7754799994</v>
          </cell>
          <cell r="G55">
            <v>3320862.5963100018</v>
          </cell>
        </row>
        <row r="56">
          <cell r="F56">
            <v>617327.80894000002</v>
          </cell>
          <cell r="G56">
            <v>219006.19592999993</v>
          </cell>
        </row>
        <row r="57">
          <cell r="F57">
            <v>97074371.586360008</v>
          </cell>
          <cell r="G57">
            <v>34732945.458179981</v>
          </cell>
        </row>
        <row r="58">
          <cell r="F58">
            <v>12209217.918749999</v>
          </cell>
          <cell r="G58">
            <v>6940645.7619500011</v>
          </cell>
        </row>
        <row r="59">
          <cell r="F59">
            <v>218426.04604000002</v>
          </cell>
          <cell r="G59">
            <v>186434.54522</v>
          </cell>
        </row>
        <row r="60">
          <cell r="F60">
            <v>4361541.8677599998</v>
          </cell>
          <cell r="G60">
            <v>1848613.8607900012</v>
          </cell>
        </row>
        <row r="61">
          <cell r="F61">
            <v>7504182.1502599958</v>
          </cell>
          <cell r="G61">
            <v>1045199.43514999</v>
          </cell>
        </row>
        <row r="62">
          <cell r="F62">
            <v>3245351.3839999996</v>
          </cell>
          <cell r="G62">
            <v>571123.61686000042</v>
          </cell>
        </row>
        <row r="63">
          <cell r="F63">
            <v>14607319.822409999</v>
          </cell>
          <cell r="G63">
            <v>6578261.2282700017</v>
          </cell>
        </row>
        <row r="65">
          <cell r="F65">
            <v>49966928.528140001</v>
          </cell>
          <cell r="G65">
            <v>17086637.06301</v>
          </cell>
        </row>
        <row r="66">
          <cell r="F66">
            <v>3778558.60922</v>
          </cell>
          <cell r="G66">
            <v>1250813.3800999997</v>
          </cell>
        </row>
        <row r="67">
          <cell r="F67">
            <v>2828383.7410199996</v>
          </cell>
          <cell r="G67">
            <v>783181.39607000072</v>
          </cell>
        </row>
        <row r="68">
          <cell r="F68">
            <v>45235914.754559994</v>
          </cell>
          <cell r="G68">
            <v>15465065.711659998</v>
          </cell>
        </row>
        <row r="69">
          <cell r="F69">
            <v>81949476.757170007</v>
          </cell>
          <cell r="G69">
            <v>50016127.71909</v>
          </cell>
        </row>
        <row r="70">
          <cell r="F70">
            <v>4187696.1585900001</v>
          </cell>
          <cell r="G70">
            <v>1791448.8061100002</v>
          </cell>
        </row>
        <row r="71">
          <cell r="F71">
            <v>22039477.562660001</v>
          </cell>
          <cell r="G71">
            <v>3973935.7235199995</v>
          </cell>
        </row>
        <row r="72">
          <cell r="F72">
            <v>664453.82889999996</v>
          </cell>
          <cell r="G72">
            <v>824617.90122000023</v>
          </cell>
        </row>
        <row r="73">
          <cell r="F73">
            <v>1059323.4614599999</v>
          </cell>
          <cell r="G73">
            <v>436371.23078000033</v>
          </cell>
        </row>
        <row r="74">
          <cell r="F74">
            <v>7414254.1957200002</v>
          </cell>
          <cell r="G74">
            <v>1843059.6647699997</v>
          </cell>
        </row>
        <row r="75">
          <cell r="F75">
            <v>1002999.33366</v>
          </cell>
          <cell r="G75">
            <v>300519.49386999989</v>
          </cell>
        </row>
        <row r="76">
          <cell r="F76">
            <v>288948.79501</v>
          </cell>
          <cell r="G76">
            <v>91743.641479999991</v>
          </cell>
        </row>
        <row r="77">
          <cell r="F77">
            <v>9704201.2097599991</v>
          </cell>
          <cell r="G77">
            <v>2146892.1537299994</v>
          </cell>
        </row>
        <row r="78">
          <cell r="F78">
            <v>763.74213999999984</v>
          </cell>
          <cell r="G78">
            <v>343.22894000000008</v>
          </cell>
        </row>
        <row r="79">
          <cell r="F79">
            <v>6910872.1303900005</v>
          </cell>
          <cell r="G79">
            <v>1406851.8086000001</v>
          </cell>
        </row>
        <row r="80">
          <cell r="F80">
            <v>370122.58144000004</v>
          </cell>
          <cell r="G80">
            <v>95796.148140000005</v>
          </cell>
        </row>
        <row r="81">
          <cell r="F81">
            <v>2378301.0679299999</v>
          </cell>
          <cell r="G81">
            <v>678288.78912000032</v>
          </cell>
        </row>
        <row r="82">
          <cell r="F82">
            <v>6861233.5868200008</v>
          </cell>
          <cell r="G82">
            <v>403964.14998999983</v>
          </cell>
        </row>
        <row r="83">
          <cell r="F83">
            <v>556997.82899000007</v>
          </cell>
          <cell r="G83">
            <v>257633.97245999996</v>
          </cell>
        </row>
        <row r="84">
          <cell r="F84">
            <v>136005.74726</v>
          </cell>
          <cell r="G84">
            <v>69077.14830999999</v>
          </cell>
        </row>
        <row r="85">
          <cell r="F85">
            <v>5718623.401229999</v>
          </cell>
          <cell r="G85">
            <v>1480390.4157200009</v>
          </cell>
        </row>
        <row r="86">
          <cell r="F86">
            <v>47330455.776000008</v>
          </cell>
          <cell r="G86">
            <v>5427681.2980000004</v>
          </cell>
        </row>
        <row r="87">
          <cell r="F87">
            <v>148762359.18691</v>
          </cell>
          <cell r="G87">
            <v>58583623.555660009</v>
          </cell>
        </row>
        <row r="88">
          <cell r="F88">
            <v>589763.29630000005</v>
          </cell>
          <cell r="G88">
            <v>219405.73196</v>
          </cell>
        </row>
        <row r="89">
          <cell r="F89">
            <v>606325732.55328989</v>
          </cell>
          <cell r="G89">
            <v>222143948.14427003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U77"/>
  <sheetViews>
    <sheetView tabSelected="1" view="pageBreakPreview" zoomScaleSheetLayoutView="100" workbookViewId="0">
      <pane xSplit="2" ySplit="6" topLeftCell="C7" activePane="bottomRight" state="frozen"/>
      <selection pane="topRight" activeCell="C1" sqref="C1"/>
      <selection pane="bottomLeft" activeCell="A7" sqref="A7"/>
      <selection pane="bottomRight" activeCell="D16" sqref="D16"/>
    </sheetView>
  </sheetViews>
  <sheetFormatPr defaultRowHeight="12.75"/>
  <cols>
    <col min="1" max="1" width="2.140625" style="7" customWidth="1"/>
    <col min="2" max="2" width="44.42578125" style="7" customWidth="1"/>
    <col min="3" max="11" width="14.28515625" style="6" customWidth="1"/>
    <col min="12" max="14" width="12.140625" style="6" customWidth="1"/>
    <col min="15" max="16384" width="9.140625" style="6"/>
  </cols>
  <sheetData>
    <row r="1" spans="1:21" ht="14.25">
      <c r="A1" s="5" t="s">
        <v>12</v>
      </c>
      <c r="B1" s="5"/>
      <c r="C1" s="5"/>
      <c r="D1" s="5"/>
      <c r="E1" s="5"/>
      <c r="F1" s="5"/>
      <c r="G1" s="5"/>
      <c r="H1" s="5"/>
      <c r="I1" s="5"/>
      <c r="J1" s="5"/>
      <c r="K1" s="5"/>
      <c r="L1" s="5"/>
      <c r="M1" s="5"/>
      <c r="N1" s="5"/>
      <c r="O1" s="5"/>
      <c r="P1" s="5"/>
      <c r="Q1" s="5"/>
      <c r="R1" s="5"/>
    </row>
    <row r="2" spans="1:21">
      <c r="A2" s="7" t="s">
        <v>13</v>
      </c>
    </row>
    <row r="3" spans="1:21">
      <c r="A3" s="7" t="s">
        <v>14</v>
      </c>
    </row>
    <row r="5" spans="1:21" s="8" customFormat="1" ht="21" customHeight="1">
      <c r="A5" s="112" t="s">
        <v>15</v>
      </c>
      <c r="B5" s="112"/>
      <c r="C5" s="113" t="s">
        <v>16</v>
      </c>
      <c r="D5" s="113"/>
      <c r="E5" s="113"/>
      <c r="F5" s="113" t="s">
        <v>17</v>
      </c>
      <c r="G5" s="113"/>
      <c r="H5" s="113"/>
      <c r="I5" s="113" t="s">
        <v>18</v>
      </c>
      <c r="J5" s="113"/>
      <c r="K5" s="113"/>
      <c r="L5" s="113" t="s">
        <v>19</v>
      </c>
      <c r="M5" s="113"/>
      <c r="N5" s="113"/>
    </row>
    <row r="6" spans="1:21" s="8" customFormat="1" ht="25.5">
      <c r="A6" s="112"/>
      <c r="B6" s="112"/>
      <c r="C6" s="9" t="s">
        <v>20</v>
      </c>
      <c r="D6" s="9" t="s">
        <v>21</v>
      </c>
      <c r="E6" s="9" t="s">
        <v>22</v>
      </c>
      <c r="F6" s="9" t="s">
        <v>20</v>
      </c>
      <c r="G6" s="9" t="s">
        <v>21</v>
      </c>
      <c r="H6" s="9" t="s">
        <v>22</v>
      </c>
      <c r="I6" s="9" t="s">
        <v>20</v>
      </c>
      <c r="J6" s="9" t="s">
        <v>21</v>
      </c>
      <c r="K6" s="9" t="s">
        <v>22</v>
      </c>
      <c r="L6" s="9" t="s">
        <v>20</v>
      </c>
      <c r="M6" s="9" t="s">
        <v>21</v>
      </c>
      <c r="N6" s="9" t="s">
        <v>22</v>
      </c>
    </row>
    <row r="7" spans="1:21">
      <c r="A7" s="10"/>
      <c r="B7" s="10"/>
      <c r="C7" s="11"/>
      <c r="D7" s="11"/>
      <c r="E7" s="11"/>
      <c r="F7" s="11"/>
      <c r="G7" s="11"/>
      <c r="H7" s="11"/>
      <c r="I7" s="11"/>
      <c r="J7" s="11"/>
      <c r="K7" s="11"/>
      <c r="L7" s="12"/>
      <c r="M7" s="12"/>
      <c r="N7" s="12"/>
    </row>
    <row r="8" spans="1:21" s="15" customFormat="1">
      <c r="A8" s="13" t="s">
        <v>23</v>
      </c>
      <c r="B8" s="13"/>
      <c r="C8" s="14">
        <f t="shared" ref="C8:K8" si="0">+C10+C48</f>
        <v>618228976.22978008</v>
      </c>
      <c r="D8" s="14">
        <f t="shared" si="0"/>
        <v>647825130.43498015</v>
      </c>
      <c r="E8" s="14">
        <f t="shared" si="0"/>
        <v>1266054106.6647601</v>
      </c>
      <c r="F8" s="14">
        <f t="shared" si="0"/>
        <v>606325732.55328989</v>
      </c>
      <c r="G8" s="14">
        <f t="shared" si="0"/>
        <v>222143948.14427003</v>
      </c>
      <c r="H8" s="14">
        <f t="shared" si="0"/>
        <v>828469680.69755995</v>
      </c>
      <c r="I8" s="14">
        <f>+I10+I48</f>
        <v>11903243.676489981</v>
      </c>
      <c r="J8" s="14">
        <f t="shared" si="0"/>
        <v>425681182.29071009</v>
      </c>
      <c r="K8" s="14">
        <f t="shared" si="0"/>
        <v>437584425.96720004</v>
      </c>
      <c r="L8" s="108">
        <f>+F8/C8*100</f>
        <v>98.074622165224085</v>
      </c>
      <c r="M8" s="108">
        <f>+H8/E8*100</f>
        <v>65.437146511853726</v>
      </c>
      <c r="N8" s="108">
        <f>+H8/E8*100</f>
        <v>65.437146511853726</v>
      </c>
      <c r="P8" s="15" t="b">
        <f>+C8='[1]NCA RELEASES (2)'!F89</f>
        <v>1</v>
      </c>
      <c r="Q8" s="15" t="b">
        <f>+D8='[1]NCA RELEASES (2)'!G89</f>
        <v>1</v>
      </c>
      <c r="R8" s="15" t="b">
        <f>+E8='[1]NCA RELEASES (2)'!F89+'[1]NCA RELEASES (2)'!G89</f>
        <v>1</v>
      </c>
      <c r="S8" s="15" t="b">
        <f>+F8='[1]all(net trust &amp;WF) (2)'!F89</f>
        <v>1</v>
      </c>
      <c r="T8" s="15" t="b">
        <f>+G8='[1]all(net trust &amp;WF) (2)'!G89</f>
        <v>1</v>
      </c>
      <c r="U8" s="15" t="b">
        <f>+H8='[1]all(net trust &amp;WF) (2)'!G46</f>
        <v>1</v>
      </c>
    </row>
    <row r="9" spans="1:21">
      <c r="C9" s="11"/>
      <c r="D9" s="11"/>
      <c r="E9" s="11"/>
      <c r="F9" s="11"/>
      <c r="G9" s="11"/>
      <c r="H9" s="11"/>
      <c r="I9" s="11"/>
      <c r="J9" s="11"/>
      <c r="K9" s="11"/>
      <c r="L9" s="109"/>
      <c r="M9" s="109"/>
      <c r="N9" s="109"/>
    </row>
    <row r="10" spans="1:21" ht="15">
      <c r="A10" s="7" t="s">
        <v>24</v>
      </c>
      <c r="C10" s="16">
        <f t="shared" ref="C10:K10" si="1">SUM(C12:C46)</f>
        <v>421379007.17758006</v>
      </c>
      <c r="D10" s="16">
        <f t="shared" si="1"/>
        <v>503410219.92780006</v>
      </c>
      <c r="E10" s="16">
        <f t="shared" si="1"/>
        <v>924789227.10538018</v>
      </c>
      <c r="F10" s="16">
        <f t="shared" si="1"/>
        <v>409643154.29407984</v>
      </c>
      <c r="G10" s="16">
        <f t="shared" si="1"/>
        <v>157913237.55865002</v>
      </c>
      <c r="H10" s="16">
        <f t="shared" si="1"/>
        <v>567556391.85272992</v>
      </c>
      <c r="I10" s="16">
        <f t="shared" si="1"/>
        <v>11735852.883499982</v>
      </c>
      <c r="J10" s="16">
        <f t="shared" si="1"/>
        <v>345496982.36915004</v>
      </c>
      <c r="K10" s="16">
        <f t="shared" si="1"/>
        <v>357232835.25265002</v>
      </c>
      <c r="L10" s="109">
        <f>+F10/C10*100</f>
        <v>97.214893793094348</v>
      </c>
      <c r="M10" s="109">
        <f>+H10/E10*100</f>
        <v>61.371432021240082</v>
      </c>
      <c r="N10" s="109">
        <f>+H10/E10*100</f>
        <v>61.371432021240082</v>
      </c>
    </row>
    <row r="11" spans="1:21">
      <c r="C11" s="11"/>
      <c r="D11" s="11"/>
      <c r="E11" s="11"/>
      <c r="F11" s="11"/>
      <c r="G11" s="11"/>
      <c r="H11" s="11"/>
      <c r="I11" s="11"/>
      <c r="J11" s="11"/>
      <c r="K11" s="11"/>
      <c r="L11" s="109"/>
      <c r="M11" s="109"/>
      <c r="N11" s="109"/>
    </row>
    <row r="12" spans="1:21">
      <c r="B12" s="17" t="s">
        <v>25</v>
      </c>
      <c r="C12" s="11">
        <v>3624605</v>
      </c>
      <c r="D12" s="11">
        <v>2866369.0000000009</v>
      </c>
      <c r="E12" s="11">
        <f>SUM(C12:D12)</f>
        <v>6490974.0000000009</v>
      </c>
      <c r="F12" s="11">
        <v>3509701.5546200001</v>
      </c>
      <c r="G12" s="11">
        <v>898655.53588999948</v>
      </c>
      <c r="H12" s="11">
        <f t="shared" ref="H12:H46" si="2">SUM(F12:G12)</f>
        <v>4408357.0905099995</v>
      </c>
      <c r="I12" s="11">
        <f>+C12-F12</f>
        <v>114903.44537999993</v>
      </c>
      <c r="J12" s="11">
        <f t="shared" ref="J12:J46" si="3">+D12-G12</f>
        <v>1967713.4641100015</v>
      </c>
      <c r="K12" s="11">
        <f t="shared" ref="K12:K46" si="4">SUM(I12:J12)</f>
        <v>2082616.9094900014</v>
      </c>
      <c r="L12" s="109">
        <f t="shared" ref="L12:N46" si="5">+F12/C12*100</f>
        <v>96.829904351508645</v>
      </c>
      <c r="M12" s="109">
        <f t="shared" ref="M12:M46" si="6">+H12/E12*100</f>
        <v>67.915186388206124</v>
      </c>
      <c r="N12" s="109">
        <f t="shared" si="5"/>
        <v>67.915186388206124</v>
      </c>
      <c r="P12" s="6" t="b">
        <f>+C12='[1]NCA RELEASES (2)'!F51</f>
        <v>1</v>
      </c>
      <c r="Q12" s="6" t="b">
        <f>+D12='[1]NCA RELEASES (2)'!G51</f>
        <v>1</v>
      </c>
      <c r="R12" s="6" t="b">
        <f>+E12='[1]NCA RELEASES (2)'!F51+'[1]NCA RELEASES (2)'!G51</f>
        <v>1</v>
      </c>
      <c r="S12" s="6" t="b">
        <f>+F12='[1]all(net trust &amp;WF) (2)'!F51</f>
        <v>1</v>
      </c>
      <c r="T12" s="6" t="b">
        <f>+G12='[1]all(net trust &amp;WF) (2)'!G51</f>
        <v>1</v>
      </c>
      <c r="U12" s="6" t="b">
        <f>+H12='[1]all(net trust &amp;WF) (2)'!G8</f>
        <v>1</v>
      </c>
    </row>
    <row r="13" spans="1:21">
      <c r="B13" s="17" t="s">
        <v>26</v>
      </c>
      <c r="C13" s="11">
        <v>3526468.9609999997</v>
      </c>
      <c r="D13" s="11">
        <v>1523662.0780000002</v>
      </c>
      <c r="E13" s="11">
        <f t="shared" ref="E13:E46" si="7">SUM(C13:D13)</f>
        <v>5050131.0389999999</v>
      </c>
      <c r="F13" s="11">
        <v>3275183.9036200005</v>
      </c>
      <c r="G13" s="11">
        <v>414509.68229999999</v>
      </c>
      <c r="H13" s="11">
        <f t="shared" si="2"/>
        <v>3689693.5859200004</v>
      </c>
      <c r="I13" s="11">
        <f>+C13-F13</f>
        <v>251285.0573799992</v>
      </c>
      <c r="J13" s="11">
        <f t="shared" si="3"/>
        <v>1109152.3957000002</v>
      </c>
      <c r="K13" s="11">
        <f t="shared" si="4"/>
        <v>1360437.4530799994</v>
      </c>
      <c r="L13" s="109">
        <f t="shared" si="5"/>
        <v>92.87431535172955</v>
      </c>
      <c r="M13" s="109">
        <f t="shared" si="6"/>
        <v>73.061343506259078</v>
      </c>
      <c r="N13" s="109">
        <f t="shared" si="5"/>
        <v>73.061343506259078</v>
      </c>
      <c r="P13" s="6" t="b">
        <f>+C13='[1]NCA RELEASES (2)'!F52</f>
        <v>1</v>
      </c>
      <c r="Q13" s="6" t="b">
        <f>+D13='[1]NCA RELEASES (2)'!G52</f>
        <v>1</v>
      </c>
      <c r="R13" s="6" t="b">
        <f>+E13='[1]NCA RELEASES (2)'!F52+'[1]NCA RELEASES (2)'!G52</f>
        <v>1</v>
      </c>
      <c r="S13" s="6" t="b">
        <f>+F13='[1]all(net trust &amp;WF) (2)'!F52</f>
        <v>1</v>
      </c>
      <c r="T13" s="6" t="b">
        <f>+G13='[1]all(net trust &amp;WF) (2)'!G52</f>
        <v>1</v>
      </c>
      <c r="U13" s="6" t="b">
        <f>+H13='[1]all(net trust &amp;WF) (2)'!G9</f>
        <v>1</v>
      </c>
    </row>
    <row r="14" spans="1:21">
      <c r="B14" s="17" t="s">
        <v>27</v>
      </c>
      <c r="C14" s="11">
        <v>111844.007</v>
      </c>
      <c r="D14" s="11">
        <v>146270.47700000001</v>
      </c>
      <c r="E14" s="11">
        <f t="shared" si="7"/>
        <v>258114.484</v>
      </c>
      <c r="F14" s="11">
        <v>110150.6038</v>
      </c>
      <c r="G14" s="11">
        <v>35281.151729999998</v>
      </c>
      <c r="H14" s="11">
        <f t="shared" si="2"/>
        <v>145431.75552999999</v>
      </c>
      <c r="I14" s="11">
        <f>+C14-F14</f>
        <v>1693.4032000000007</v>
      </c>
      <c r="J14" s="11">
        <f t="shared" si="3"/>
        <v>110989.32527000002</v>
      </c>
      <c r="K14" s="11">
        <f t="shared" si="4"/>
        <v>112682.72847000002</v>
      </c>
      <c r="L14" s="109">
        <f t="shared" si="5"/>
        <v>98.485924060285143</v>
      </c>
      <c r="M14" s="109">
        <f t="shared" si="6"/>
        <v>56.343895652907264</v>
      </c>
      <c r="N14" s="109">
        <f t="shared" si="5"/>
        <v>56.343895652907264</v>
      </c>
      <c r="P14" s="6" t="b">
        <f>+C14='[1]NCA RELEASES (2)'!F53</f>
        <v>1</v>
      </c>
      <c r="Q14" s="6" t="b">
        <f>+D14='[1]NCA RELEASES (2)'!G53</f>
        <v>1</v>
      </c>
      <c r="R14" s="6" t="b">
        <f>+E14='[1]NCA RELEASES (2)'!F53+'[1]NCA RELEASES (2)'!G53</f>
        <v>1</v>
      </c>
      <c r="S14" s="6" t="b">
        <f>+F14='[1]all(net trust &amp;WF) (2)'!F53</f>
        <v>1</v>
      </c>
      <c r="T14" s="6" t="b">
        <f>+G14='[1]all(net trust &amp;WF) (2)'!G53</f>
        <v>1</v>
      </c>
      <c r="U14" s="6" t="b">
        <f>+H14='[1]all(net trust &amp;WF) (2)'!G10</f>
        <v>1</v>
      </c>
    </row>
    <row r="15" spans="1:21">
      <c r="B15" s="17" t="s">
        <v>28</v>
      </c>
      <c r="C15" s="11">
        <v>1322379.227</v>
      </c>
      <c r="D15" s="11">
        <v>1855469.8470000001</v>
      </c>
      <c r="E15" s="11">
        <f t="shared" si="7"/>
        <v>3177849.074</v>
      </c>
      <c r="F15" s="11">
        <v>1314146.6191499999</v>
      </c>
      <c r="G15" s="11">
        <v>552818.24945000024</v>
      </c>
      <c r="H15" s="11">
        <f t="shared" si="2"/>
        <v>1866964.8686000002</v>
      </c>
      <c r="I15" s="11">
        <f>+C15-F15</f>
        <v>8232.6078500000294</v>
      </c>
      <c r="J15" s="11">
        <f t="shared" si="3"/>
        <v>1302651.5975499998</v>
      </c>
      <c r="K15" s="11">
        <f t="shared" si="4"/>
        <v>1310884.2053999999</v>
      </c>
      <c r="L15" s="109">
        <f t="shared" si="5"/>
        <v>99.377439717600765</v>
      </c>
      <c r="M15" s="109">
        <f t="shared" si="6"/>
        <v>58.749324625729535</v>
      </c>
      <c r="N15" s="109">
        <f t="shared" si="5"/>
        <v>58.749324625729535</v>
      </c>
      <c r="P15" s="6" t="b">
        <f>+C15='[1]NCA RELEASES (2)'!F54</f>
        <v>1</v>
      </c>
      <c r="Q15" s="6" t="b">
        <f>+D15='[1]NCA RELEASES (2)'!G54</f>
        <v>1</v>
      </c>
      <c r="R15" s="6" t="b">
        <f>+E15='[1]NCA RELEASES (2)'!F54+'[1]NCA RELEASES (2)'!G54</f>
        <v>1</v>
      </c>
      <c r="S15" s="6" t="b">
        <f>+F15='[1]all(net trust &amp;WF) (2)'!F54</f>
        <v>1</v>
      </c>
      <c r="T15" s="6" t="b">
        <f>+G15='[1]all(net trust &amp;WF) (2)'!G54</f>
        <v>1</v>
      </c>
      <c r="U15" s="6" t="b">
        <f>+H15='[1]all(net trust &amp;WF) (2)'!G11</f>
        <v>1</v>
      </c>
    </row>
    <row r="16" spans="1:21">
      <c r="B16" s="17" t="s">
        <v>29</v>
      </c>
      <c r="C16" s="11">
        <v>6019448.1869999999</v>
      </c>
      <c r="D16" s="11">
        <v>15973568.305750001</v>
      </c>
      <c r="E16" s="11">
        <f t="shared" si="7"/>
        <v>21993016.49275</v>
      </c>
      <c r="F16" s="11">
        <v>6006515.7754799994</v>
      </c>
      <c r="G16" s="11">
        <v>3320862.5963100018</v>
      </c>
      <c r="H16" s="11">
        <f t="shared" si="2"/>
        <v>9327378.3717900012</v>
      </c>
      <c r="I16" s="11">
        <f t="shared" ref="I16:I46" si="8">+C16-F16</f>
        <v>12932.411520000547</v>
      </c>
      <c r="J16" s="11">
        <f t="shared" si="3"/>
        <v>12652705.70944</v>
      </c>
      <c r="K16" s="11">
        <f t="shared" si="4"/>
        <v>12665638.120960001</v>
      </c>
      <c r="L16" s="109">
        <f t="shared" si="5"/>
        <v>99.785156195082294</v>
      </c>
      <c r="M16" s="109">
        <f t="shared" si="6"/>
        <v>42.410636916790253</v>
      </c>
      <c r="N16" s="109">
        <f t="shared" si="5"/>
        <v>42.410636916790253</v>
      </c>
      <c r="P16" s="6" t="b">
        <f>+C16='[1]NCA RELEASES (2)'!F55</f>
        <v>1</v>
      </c>
      <c r="Q16" s="6" t="b">
        <f>+D16='[1]NCA RELEASES (2)'!G55</f>
        <v>1</v>
      </c>
      <c r="R16" s="6" t="b">
        <f>+E16='[1]NCA RELEASES (2)'!F55+'[1]NCA RELEASES (2)'!G55</f>
        <v>1</v>
      </c>
      <c r="S16" s="6" t="b">
        <f>+F16='[1]all(net trust &amp;WF) (2)'!F55</f>
        <v>1</v>
      </c>
      <c r="T16" s="6" t="b">
        <f>+G16='[1]all(net trust &amp;WF) (2)'!G55</f>
        <v>1</v>
      </c>
      <c r="U16" s="6" t="b">
        <f>+H16='[1]all(net trust &amp;WF) (2)'!G12</f>
        <v>1</v>
      </c>
    </row>
    <row r="17" spans="2:21" ht="14.25">
      <c r="B17" s="17" t="s">
        <v>30</v>
      </c>
      <c r="C17" s="11">
        <v>796733.62</v>
      </c>
      <c r="D17" s="11">
        <v>615566.97899999993</v>
      </c>
      <c r="E17" s="11">
        <f t="shared" si="7"/>
        <v>1412300.5989999999</v>
      </c>
      <c r="F17" s="11">
        <v>617327.80894000002</v>
      </c>
      <c r="G17" s="11">
        <v>219006.19592999993</v>
      </c>
      <c r="H17" s="11">
        <f t="shared" si="2"/>
        <v>836334.00486999995</v>
      </c>
      <c r="I17" s="11">
        <f t="shared" si="8"/>
        <v>179405.81105999998</v>
      </c>
      <c r="J17" s="11">
        <f t="shared" si="3"/>
        <v>396560.78307</v>
      </c>
      <c r="K17" s="11">
        <f t="shared" si="4"/>
        <v>575966.59412999998</v>
      </c>
      <c r="L17" s="109">
        <f t="shared" si="5"/>
        <v>77.482334552419161</v>
      </c>
      <c r="M17" s="109">
        <f t="shared" si="6"/>
        <v>59.217846785746495</v>
      </c>
      <c r="N17" s="109">
        <f t="shared" si="5"/>
        <v>59.217846785746495</v>
      </c>
      <c r="P17" s="6" t="b">
        <f>+C17='[1]NCA RELEASES (2)'!F56</f>
        <v>1</v>
      </c>
      <c r="Q17" s="6" t="b">
        <f>+D17='[1]NCA RELEASES (2)'!G56</f>
        <v>1</v>
      </c>
      <c r="R17" s="6" t="b">
        <f>+E17='[1]NCA RELEASES (2)'!F56+'[1]NCA RELEASES (2)'!G56</f>
        <v>1</v>
      </c>
      <c r="S17" s="6" t="b">
        <f>+F17='[1]all(net trust &amp;WF) (2)'!F56</f>
        <v>1</v>
      </c>
      <c r="T17" s="6" t="b">
        <f>+G17='[1]all(net trust &amp;WF) (2)'!G56</f>
        <v>1</v>
      </c>
      <c r="U17" s="6" t="b">
        <f>+H17='[1]all(net trust &amp;WF) (2)'!G13</f>
        <v>1</v>
      </c>
    </row>
    <row r="18" spans="2:21">
      <c r="B18" s="17" t="s">
        <v>31</v>
      </c>
      <c r="C18" s="11">
        <v>98799211.620949998</v>
      </c>
      <c r="D18" s="11">
        <v>111410852.79614003</v>
      </c>
      <c r="E18" s="11">
        <f t="shared" si="7"/>
        <v>210210064.41709003</v>
      </c>
      <c r="F18" s="11">
        <v>97074371.586360008</v>
      </c>
      <c r="G18" s="11">
        <v>34732945.458179981</v>
      </c>
      <c r="H18" s="11">
        <f t="shared" si="2"/>
        <v>131807317.04453999</v>
      </c>
      <c r="I18" s="11">
        <f t="shared" si="8"/>
        <v>1724840.034589991</v>
      </c>
      <c r="J18" s="11">
        <f t="shared" si="3"/>
        <v>76677907.33796005</v>
      </c>
      <c r="K18" s="11">
        <f t="shared" si="4"/>
        <v>78402747.37255004</v>
      </c>
      <c r="L18" s="109">
        <f t="shared" si="5"/>
        <v>98.254196560588497</v>
      </c>
      <c r="M18" s="109">
        <f t="shared" si="6"/>
        <v>62.702667167740081</v>
      </c>
      <c r="N18" s="109">
        <f t="shared" si="5"/>
        <v>62.702667167740081</v>
      </c>
      <c r="P18" s="6" t="b">
        <f>+C18='[1]NCA RELEASES (2)'!F57</f>
        <v>1</v>
      </c>
      <c r="Q18" s="6" t="b">
        <f>+D18='[1]NCA RELEASES (2)'!G57</f>
        <v>1</v>
      </c>
      <c r="R18" s="6" t="b">
        <f>+E18='[1]NCA RELEASES (2)'!F57+'[1]NCA RELEASES (2)'!G57</f>
        <v>1</v>
      </c>
      <c r="S18" s="6" t="b">
        <f>+F18='[1]all(net trust &amp;WF) (2)'!F57</f>
        <v>1</v>
      </c>
      <c r="T18" s="6" t="b">
        <f>+G18='[1]all(net trust &amp;WF) (2)'!G57</f>
        <v>1</v>
      </c>
      <c r="U18" s="6" t="b">
        <f>+H18='[1]all(net trust &amp;WF) (2)'!G14</f>
        <v>1</v>
      </c>
    </row>
    <row r="19" spans="2:21">
      <c r="B19" s="17" t="s">
        <v>32</v>
      </c>
      <c r="C19" s="11">
        <v>12380685.713469999</v>
      </c>
      <c r="D19" s="11">
        <v>15037118.091660002</v>
      </c>
      <c r="E19" s="11">
        <f t="shared" si="7"/>
        <v>27417803.805130001</v>
      </c>
      <c r="F19" s="11">
        <v>12209217.918749999</v>
      </c>
      <c r="G19" s="11">
        <v>6940645.7619500011</v>
      </c>
      <c r="H19" s="11">
        <f t="shared" si="2"/>
        <v>19149863.6807</v>
      </c>
      <c r="I19" s="11">
        <f t="shared" si="8"/>
        <v>171467.79471999966</v>
      </c>
      <c r="J19" s="11">
        <f t="shared" si="3"/>
        <v>8096472.3297100011</v>
      </c>
      <c r="K19" s="11">
        <f t="shared" si="4"/>
        <v>8267940.1244300008</v>
      </c>
      <c r="L19" s="109">
        <f t="shared" si="5"/>
        <v>98.615037981834519</v>
      </c>
      <c r="M19" s="109">
        <f t="shared" si="6"/>
        <v>69.84463021475473</v>
      </c>
      <c r="N19" s="109">
        <f t="shared" si="5"/>
        <v>69.84463021475473</v>
      </c>
      <c r="P19" s="6" t="b">
        <f>+C19='[1]NCA RELEASES (2)'!F58</f>
        <v>1</v>
      </c>
      <c r="Q19" s="6" t="b">
        <f>+D19='[1]NCA RELEASES (2)'!G58</f>
        <v>1</v>
      </c>
      <c r="R19" s="6" t="b">
        <f>+E19='[1]NCA RELEASES (2)'!F58+'[1]NCA RELEASES (2)'!G58</f>
        <v>1</v>
      </c>
      <c r="S19" s="6" t="b">
        <f>+F19='[1]all(net trust &amp;WF) (2)'!F58</f>
        <v>1</v>
      </c>
      <c r="T19" s="6" t="b">
        <f>+G19='[1]all(net trust &amp;WF) (2)'!G58</f>
        <v>1</v>
      </c>
      <c r="U19" s="6" t="b">
        <f>+H19='[1]all(net trust &amp;WF) (2)'!G15</f>
        <v>1</v>
      </c>
    </row>
    <row r="20" spans="2:21">
      <c r="B20" s="17" t="s">
        <v>33</v>
      </c>
      <c r="C20" s="11">
        <v>218490.399</v>
      </c>
      <c r="D20" s="11">
        <v>403339.86900000006</v>
      </c>
      <c r="E20" s="11">
        <f t="shared" si="7"/>
        <v>621830.26800000004</v>
      </c>
      <c r="F20" s="11">
        <v>218426.04604000002</v>
      </c>
      <c r="G20" s="11">
        <v>186434.54522</v>
      </c>
      <c r="H20" s="11">
        <f t="shared" si="2"/>
        <v>404860.59126000002</v>
      </c>
      <c r="I20" s="11">
        <f t="shared" si="8"/>
        <v>64.352959999989253</v>
      </c>
      <c r="J20" s="11">
        <f t="shared" si="3"/>
        <v>216905.32378000006</v>
      </c>
      <c r="K20" s="11">
        <f t="shared" si="4"/>
        <v>216969.67674000005</v>
      </c>
      <c r="L20" s="109">
        <f t="shared" si="5"/>
        <v>99.970546550194186</v>
      </c>
      <c r="M20" s="109">
        <f t="shared" si="6"/>
        <v>65.10789392130394</v>
      </c>
      <c r="N20" s="109">
        <f t="shared" si="5"/>
        <v>65.10789392130394</v>
      </c>
      <c r="P20" s="6" t="b">
        <f>+C20='[1]NCA RELEASES (2)'!F59</f>
        <v>1</v>
      </c>
      <c r="Q20" s="6" t="b">
        <f>+D20='[1]NCA RELEASES (2)'!G59</f>
        <v>1</v>
      </c>
      <c r="R20" s="6" t="b">
        <f>+E20='[1]NCA RELEASES (2)'!F59+'[1]NCA RELEASES (2)'!G59</f>
        <v>1</v>
      </c>
      <c r="S20" s="6" t="b">
        <f>+F20='[1]all(net trust &amp;WF) (2)'!F59</f>
        <v>1</v>
      </c>
      <c r="T20" s="6" t="b">
        <f>+G20='[1]all(net trust &amp;WF) (2)'!G59</f>
        <v>1</v>
      </c>
      <c r="U20" s="6" t="b">
        <f>+H20='[1]all(net trust &amp;WF) (2)'!G16</f>
        <v>1</v>
      </c>
    </row>
    <row r="21" spans="2:21">
      <c r="B21" s="17" t="s">
        <v>34</v>
      </c>
      <c r="C21" s="11">
        <v>4644553.5070000002</v>
      </c>
      <c r="D21" s="11">
        <v>6367750.1780000003</v>
      </c>
      <c r="E21" s="11">
        <f t="shared" si="7"/>
        <v>11012303.685000001</v>
      </c>
      <c r="F21" s="11">
        <v>4361541.8677599998</v>
      </c>
      <c r="G21" s="11">
        <v>1848613.8607900012</v>
      </c>
      <c r="H21" s="11">
        <f t="shared" si="2"/>
        <v>6210155.728550001</v>
      </c>
      <c r="I21" s="11">
        <f t="shared" si="8"/>
        <v>283011.6392400004</v>
      </c>
      <c r="J21" s="11">
        <f t="shared" si="3"/>
        <v>4519136.3172099991</v>
      </c>
      <c r="K21" s="11">
        <f t="shared" si="4"/>
        <v>4802147.9564499995</v>
      </c>
      <c r="L21" s="109">
        <f t="shared" si="5"/>
        <v>93.906591046621344</v>
      </c>
      <c r="M21" s="109">
        <f t="shared" si="6"/>
        <v>56.392884778585724</v>
      </c>
      <c r="N21" s="109">
        <f t="shared" si="5"/>
        <v>56.392884778585724</v>
      </c>
      <c r="P21" s="6" t="b">
        <f>+C21='[1]NCA RELEASES (2)'!F60</f>
        <v>1</v>
      </c>
      <c r="Q21" s="6" t="b">
        <f>+D21='[1]NCA RELEASES (2)'!G60</f>
        <v>1</v>
      </c>
      <c r="R21" s="6" t="b">
        <f>+E21='[1]NCA RELEASES (2)'!F60+'[1]NCA RELEASES (2)'!G60</f>
        <v>1</v>
      </c>
      <c r="S21" s="6" t="b">
        <f>+F21='[1]all(net trust &amp;WF) (2)'!F60</f>
        <v>1</v>
      </c>
      <c r="T21" s="6" t="b">
        <f>+G21='[1]all(net trust &amp;WF) (2)'!G60</f>
        <v>1</v>
      </c>
      <c r="U21" s="6" t="b">
        <f>+H21='[1]all(net trust &amp;WF) (2)'!G17</f>
        <v>1</v>
      </c>
    </row>
    <row r="22" spans="2:21">
      <c r="B22" s="17" t="s">
        <v>35</v>
      </c>
      <c r="C22" s="11">
        <v>7936763.2680199882</v>
      </c>
      <c r="D22" s="11">
        <v>4116046.0325299939</v>
      </c>
      <c r="E22" s="11">
        <f t="shared" si="7"/>
        <v>12052809.300549982</v>
      </c>
      <c r="F22" s="11">
        <v>7504182.1502599958</v>
      </c>
      <c r="G22" s="11">
        <v>1045199.43514999</v>
      </c>
      <c r="H22" s="11">
        <f t="shared" si="2"/>
        <v>8549381.5854099859</v>
      </c>
      <c r="I22" s="11">
        <f t="shared" si="8"/>
        <v>432581.11775999237</v>
      </c>
      <c r="J22" s="11">
        <f t="shared" si="3"/>
        <v>3070846.5973800039</v>
      </c>
      <c r="K22" s="11">
        <f t="shared" si="4"/>
        <v>3503427.7151399963</v>
      </c>
      <c r="L22" s="109">
        <f t="shared" si="5"/>
        <v>94.54965326352854</v>
      </c>
      <c r="M22" s="109">
        <f t="shared" si="6"/>
        <v>70.932687742930341</v>
      </c>
      <c r="N22" s="109">
        <f t="shared" si="5"/>
        <v>70.932687742930341</v>
      </c>
      <c r="P22" s="6" t="b">
        <f>+C22='[1]NCA RELEASES (2)'!F61</f>
        <v>1</v>
      </c>
      <c r="Q22" s="6" t="b">
        <f>+D22='[1]NCA RELEASES (2)'!G61</f>
        <v>1</v>
      </c>
      <c r="R22" s="6" t="b">
        <f>+E22='[1]NCA RELEASES (2)'!F61+'[1]NCA RELEASES (2)'!G61</f>
        <v>1</v>
      </c>
      <c r="S22" s="6" t="b">
        <f>+F22='[1]all(net trust &amp;WF) (2)'!F61</f>
        <v>1</v>
      </c>
      <c r="T22" s="6" t="b">
        <f>+G22='[1]all(net trust &amp;WF) (2)'!G61</f>
        <v>1</v>
      </c>
      <c r="U22" s="6" t="b">
        <f>+H22='[1]all(net trust &amp;WF) (2)'!G18</f>
        <v>1</v>
      </c>
    </row>
    <row r="23" spans="2:21">
      <c r="B23" s="17" t="s">
        <v>36</v>
      </c>
      <c r="C23" s="11">
        <v>3249278.0630000001</v>
      </c>
      <c r="D23" s="11">
        <v>3921932.71</v>
      </c>
      <c r="E23" s="11">
        <f t="shared" si="7"/>
        <v>7171210.773</v>
      </c>
      <c r="F23" s="11">
        <v>3245351.3839999996</v>
      </c>
      <c r="G23" s="11">
        <v>571123.61686000042</v>
      </c>
      <c r="H23" s="11">
        <f t="shared" si="2"/>
        <v>3816475.00086</v>
      </c>
      <c r="I23" s="11">
        <f t="shared" si="8"/>
        <v>3926.6790000004694</v>
      </c>
      <c r="J23" s="11">
        <f t="shared" si="3"/>
        <v>3350809.0931399995</v>
      </c>
      <c r="K23" s="11">
        <f t="shared" si="4"/>
        <v>3354735.77214</v>
      </c>
      <c r="L23" s="109">
        <f t="shared" si="5"/>
        <v>99.879152263245359</v>
      </c>
      <c r="M23" s="109">
        <f t="shared" si="6"/>
        <v>53.219395185388173</v>
      </c>
      <c r="N23" s="109">
        <f t="shared" si="5"/>
        <v>53.219395185388173</v>
      </c>
      <c r="P23" s="6" t="b">
        <f>+C23='[1]NCA RELEASES (2)'!F62</f>
        <v>1</v>
      </c>
      <c r="Q23" s="6" t="b">
        <f>+D23='[1]NCA RELEASES (2)'!G62</f>
        <v>1</v>
      </c>
      <c r="R23" s="6" t="b">
        <f>+E23='[1]NCA RELEASES (2)'!F62+'[1]NCA RELEASES (2)'!G62</f>
        <v>1</v>
      </c>
      <c r="S23" s="6" t="b">
        <f>+F23='[1]all(net trust &amp;WF) (2)'!F62</f>
        <v>1</v>
      </c>
      <c r="T23" s="6" t="b">
        <f>+G23='[1]all(net trust &amp;WF) (2)'!G62</f>
        <v>1</v>
      </c>
      <c r="U23" s="6" t="b">
        <f>+H23='[1]all(net trust &amp;WF) (2)'!G19</f>
        <v>1</v>
      </c>
    </row>
    <row r="24" spans="2:21">
      <c r="B24" s="17" t="s">
        <v>37</v>
      </c>
      <c r="C24" s="11">
        <v>16921517.375879999</v>
      </c>
      <c r="D24" s="11">
        <v>24462734.458899993</v>
      </c>
      <c r="E24" s="11">
        <f t="shared" si="7"/>
        <v>41384251.834779993</v>
      </c>
      <c r="F24" s="11">
        <v>14607319.822409999</v>
      </c>
      <c r="G24" s="11">
        <v>6578261.2282700017</v>
      </c>
      <c r="H24" s="11">
        <f t="shared" si="2"/>
        <v>21185581.05068</v>
      </c>
      <c r="I24" s="11">
        <f t="shared" si="8"/>
        <v>2314197.5534700006</v>
      </c>
      <c r="J24" s="11">
        <f t="shared" si="3"/>
        <v>17884473.230629992</v>
      </c>
      <c r="K24" s="11">
        <f t="shared" si="4"/>
        <v>20198670.784099992</v>
      </c>
      <c r="L24" s="109">
        <f t="shared" si="5"/>
        <v>86.323935956425117</v>
      </c>
      <c r="M24" s="109">
        <f t="shared" si="6"/>
        <v>51.192374179579339</v>
      </c>
      <c r="N24" s="109">
        <f t="shared" si="5"/>
        <v>51.192374179579339</v>
      </c>
      <c r="P24" s="6" t="b">
        <f>+C24='[1]NCA RELEASES (2)'!F63</f>
        <v>1</v>
      </c>
      <c r="Q24" s="6" t="b">
        <f>+D24='[1]NCA RELEASES (2)'!G63</f>
        <v>1</v>
      </c>
      <c r="R24" s="6" t="b">
        <f>+E24='[1]NCA RELEASES (2)'!F63+'[1]NCA RELEASES (2)'!G63</f>
        <v>1</v>
      </c>
      <c r="S24" s="6" t="b">
        <f>+F24='[1]all(net trust &amp;WF) (2)'!F63</f>
        <v>1</v>
      </c>
      <c r="T24" s="6" t="b">
        <f>+G24='[1]all(net trust &amp;WF) (2)'!G63</f>
        <v>1</v>
      </c>
      <c r="U24" s="6" t="b">
        <f>+H24='[1]all(net trust &amp;WF) (2)'!G20</f>
        <v>1</v>
      </c>
    </row>
    <row r="25" spans="2:21">
      <c r="B25" s="17" t="s">
        <v>38</v>
      </c>
      <c r="C25" s="11">
        <v>2557391.9300000002</v>
      </c>
      <c r="D25" s="11">
        <v>1215256.3289999999</v>
      </c>
      <c r="E25" s="11">
        <f>SUM(C25:D25)</f>
        <v>3772648.2590000001</v>
      </c>
      <c r="F25" s="11">
        <v>2536180.2308200002</v>
      </c>
      <c r="G25" s="11">
        <v>166120.6939299996</v>
      </c>
      <c r="H25" s="11">
        <f>SUM(F25:G25)</f>
        <v>2702300.9247499998</v>
      </c>
      <c r="I25" s="11">
        <f>+C25-F25</f>
        <v>21211.699179999996</v>
      </c>
      <c r="J25" s="11">
        <f>+D25-G25</f>
        <v>1049135.6350700003</v>
      </c>
      <c r="K25" s="11">
        <f>SUM(I25:J25)</f>
        <v>1070347.3342500003</v>
      </c>
      <c r="L25" s="109">
        <f>+F25/C25*100</f>
        <v>99.170572999344685</v>
      </c>
      <c r="M25" s="109">
        <f t="shared" si="6"/>
        <v>71.628753576573473</v>
      </c>
      <c r="N25" s="109">
        <f>+H25/E25*100</f>
        <v>71.628753576573473</v>
      </c>
      <c r="P25" s="6" t="b">
        <f>+C25='[1]NCA RELEASES (2)'!F64</f>
        <v>1</v>
      </c>
      <c r="Q25" s="6" t="b">
        <f>+D25='[1]NCA RELEASES (2)'!G64</f>
        <v>1</v>
      </c>
      <c r="R25" s="6" t="b">
        <f>+E25='[1]NCA RELEASES (2)'!F64+'[1]NCA RELEASES (2)'!G64</f>
        <v>1</v>
      </c>
    </row>
    <row r="26" spans="2:21">
      <c r="B26" s="17" t="s">
        <v>39</v>
      </c>
      <c r="C26" s="11">
        <v>50161581.180629998</v>
      </c>
      <c r="D26" s="11">
        <v>60152058.705080017</v>
      </c>
      <c r="E26" s="11">
        <f t="shared" si="7"/>
        <v>110313639.88571002</v>
      </c>
      <c r="F26" s="11">
        <v>49966928.528140001</v>
      </c>
      <c r="G26" s="11">
        <v>17086637.06301</v>
      </c>
      <c r="H26" s="11">
        <f t="shared" si="2"/>
        <v>67053565.591150001</v>
      </c>
      <c r="I26" s="11">
        <f t="shared" si="8"/>
        <v>194652.65248999745</v>
      </c>
      <c r="J26" s="11">
        <f t="shared" si="3"/>
        <v>43065421.642070018</v>
      </c>
      <c r="K26" s="11">
        <f t="shared" si="4"/>
        <v>43260074.294560015</v>
      </c>
      <c r="L26" s="109">
        <f t="shared" si="5"/>
        <v>99.611948730664892</v>
      </c>
      <c r="M26" s="109">
        <f t="shared" si="6"/>
        <v>60.784473851665645</v>
      </c>
      <c r="N26" s="109">
        <f t="shared" si="5"/>
        <v>60.784473851665645</v>
      </c>
      <c r="P26" s="6" t="b">
        <f>+C26='[1]NCA RELEASES (2)'!F65</f>
        <v>1</v>
      </c>
      <c r="Q26" s="6" t="b">
        <f>+D26='[1]NCA RELEASES (2)'!G65</f>
        <v>1</v>
      </c>
      <c r="R26" s="6" t="b">
        <f>+E26='[1]NCA RELEASES (2)'!F65+'[1]NCA RELEASES (2)'!G65</f>
        <v>1</v>
      </c>
      <c r="S26" s="6" t="b">
        <f>+F26='[1]all(net trust &amp;WF) (2)'!F65</f>
        <v>1</v>
      </c>
      <c r="T26" s="6" t="b">
        <f>+G26='[1]all(net trust &amp;WF) (2)'!G65</f>
        <v>1</v>
      </c>
      <c r="U26" s="6" t="b">
        <f>+H26='[1]all(net trust &amp;WF) (2)'!G22</f>
        <v>1</v>
      </c>
    </row>
    <row r="27" spans="2:21">
      <c r="B27" s="17" t="s">
        <v>40</v>
      </c>
      <c r="C27" s="11">
        <v>3816110.449</v>
      </c>
      <c r="D27" s="11">
        <v>4587193.6189999999</v>
      </c>
      <c r="E27" s="11">
        <f t="shared" si="7"/>
        <v>8403304.068</v>
      </c>
      <c r="F27" s="11">
        <v>3778558.60922</v>
      </c>
      <c r="G27" s="11">
        <v>1250813.3800999997</v>
      </c>
      <c r="H27" s="11">
        <f t="shared" si="2"/>
        <v>5029371.9893199997</v>
      </c>
      <c r="I27" s="11">
        <f t="shared" si="8"/>
        <v>37551.839780000038</v>
      </c>
      <c r="J27" s="11">
        <f t="shared" si="3"/>
        <v>3336380.2389000002</v>
      </c>
      <c r="K27" s="11">
        <f t="shared" si="4"/>
        <v>3373932.0786800003</v>
      </c>
      <c r="L27" s="109">
        <f t="shared" si="5"/>
        <v>99.01596559423902</v>
      </c>
      <c r="M27" s="109">
        <f t="shared" si="6"/>
        <v>59.849934604556069</v>
      </c>
      <c r="N27" s="109">
        <f t="shared" si="5"/>
        <v>59.849934604556069</v>
      </c>
      <c r="P27" s="6" t="b">
        <f>+C27='[1]NCA RELEASES (2)'!F66</f>
        <v>1</v>
      </c>
      <c r="Q27" s="6" t="b">
        <f>+D27='[1]NCA RELEASES (2)'!G66</f>
        <v>1</v>
      </c>
      <c r="R27" s="6" t="b">
        <f>+E27='[1]NCA RELEASES (2)'!F66+'[1]NCA RELEASES (2)'!G66</f>
        <v>1</v>
      </c>
      <c r="S27" s="6" t="b">
        <f>+F27='[1]all(net trust &amp;WF) (2)'!F66</f>
        <v>1</v>
      </c>
      <c r="T27" s="6" t="b">
        <f>+G27='[1]all(net trust &amp;WF) (2)'!G66</f>
        <v>1</v>
      </c>
      <c r="U27" s="6" t="b">
        <f>+H27='[1]all(net trust &amp;WF) (2)'!G23</f>
        <v>1</v>
      </c>
    </row>
    <row r="28" spans="2:21">
      <c r="B28" s="7" t="s">
        <v>41</v>
      </c>
      <c r="C28" s="11">
        <v>3030956.9929999998</v>
      </c>
      <c r="D28" s="11">
        <v>3347932.5140000004</v>
      </c>
      <c r="E28" s="11">
        <f t="shared" si="7"/>
        <v>6378889.5070000002</v>
      </c>
      <c r="F28" s="11">
        <v>2828383.7410199996</v>
      </c>
      <c r="G28" s="11">
        <v>783181.39607000072</v>
      </c>
      <c r="H28" s="11">
        <f t="shared" si="2"/>
        <v>3611565.1370900003</v>
      </c>
      <c r="I28" s="11">
        <f t="shared" si="8"/>
        <v>202573.25198000018</v>
      </c>
      <c r="J28" s="11">
        <f t="shared" si="3"/>
        <v>2564751.1179299997</v>
      </c>
      <c r="K28" s="11">
        <f t="shared" si="4"/>
        <v>2767324.3699099999</v>
      </c>
      <c r="L28" s="109">
        <f t="shared" si="5"/>
        <v>93.316525029954462</v>
      </c>
      <c r="M28" s="109">
        <f t="shared" si="6"/>
        <v>56.617458777531397</v>
      </c>
      <c r="N28" s="109">
        <f t="shared" si="5"/>
        <v>56.617458777531397</v>
      </c>
      <c r="P28" s="6" t="b">
        <f>+C28='[1]NCA RELEASES (2)'!F67</f>
        <v>1</v>
      </c>
      <c r="Q28" s="6" t="b">
        <f>+D28='[1]NCA RELEASES (2)'!G67</f>
        <v>1</v>
      </c>
      <c r="R28" s="6" t="b">
        <f>+E28='[1]NCA RELEASES (2)'!F67+'[1]NCA RELEASES (2)'!G67</f>
        <v>1</v>
      </c>
      <c r="S28" s="6" t="b">
        <f>+F28='[1]all(net trust &amp;WF) (2)'!F67</f>
        <v>1</v>
      </c>
      <c r="T28" s="6" t="b">
        <f>+G28='[1]all(net trust &amp;WF) (2)'!G67</f>
        <v>1</v>
      </c>
      <c r="U28" s="6" t="b">
        <f>+H28='[1]all(net trust &amp;WF) (2)'!G24</f>
        <v>1</v>
      </c>
    </row>
    <row r="29" spans="2:21">
      <c r="B29" s="7" t="s">
        <v>42</v>
      </c>
      <c r="C29" s="11">
        <v>45635958.369940005</v>
      </c>
      <c r="D29" s="11">
        <v>45421636.368150003</v>
      </c>
      <c r="E29" s="11">
        <f t="shared" si="7"/>
        <v>91057594.738090008</v>
      </c>
      <c r="F29" s="11">
        <v>45235914.754559994</v>
      </c>
      <c r="G29" s="11">
        <v>15465065.711659998</v>
      </c>
      <c r="H29" s="11">
        <f t="shared" si="2"/>
        <v>60700980.466219991</v>
      </c>
      <c r="I29" s="11">
        <f t="shared" si="8"/>
        <v>400043.6153800115</v>
      </c>
      <c r="J29" s="11">
        <f t="shared" si="3"/>
        <v>29956570.656490006</v>
      </c>
      <c r="K29" s="11">
        <f t="shared" si="4"/>
        <v>30356614.271870017</v>
      </c>
      <c r="L29" s="109">
        <f t="shared" si="5"/>
        <v>99.123402620063047</v>
      </c>
      <c r="M29" s="109">
        <f t="shared" si="6"/>
        <v>66.662183029120087</v>
      </c>
      <c r="N29" s="109">
        <f t="shared" si="5"/>
        <v>66.662183029120087</v>
      </c>
      <c r="P29" s="6" t="b">
        <f>+C29='[1]NCA RELEASES (2)'!F68</f>
        <v>1</v>
      </c>
      <c r="Q29" s="6" t="b">
        <f>+D29='[1]NCA RELEASES (2)'!G68</f>
        <v>1</v>
      </c>
      <c r="R29" s="6" t="b">
        <f>+E29='[1]NCA RELEASES (2)'!F68+'[1]NCA RELEASES (2)'!G68</f>
        <v>1</v>
      </c>
      <c r="S29" s="6" t="b">
        <f>+F29='[1]all(net trust &amp;WF) (2)'!F68</f>
        <v>1</v>
      </c>
      <c r="T29" s="6" t="b">
        <f>+G29='[1]all(net trust &amp;WF) (2)'!G68</f>
        <v>1</v>
      </c>
      <c r="U29" s="6" t="b">
        <f>+H29='[1]all(net trust &amp;WF) (2)'!G25</f>
        <v>1</v>
      </c>
    </row>
    <row r="30" spans="2:21">
      <c r="B30" s="7" t="s">
        <v>43</v>
      </c>
      <c r="C30" s="11">
        <v>82063859.660889998</v>
      </c>
      <c r="D30" s="11">
        <v>106044143.19707002</v>
      </c>
      <c r="E30" s="11">
        <f t="shared" si="7"/>
        <v>188108002.85796002</v>
      </c>
      <c r="F30" s="11">
        <v>81949476.757170007</v>
      </c>
      <c r="G30" s="11">
        <v>50016127.71909</v>
      </c>
      <c r="H30" s="11">
        <f t="shared" si="2"/>
        <v>131965604.47626001</v>
      </c>
      <c r="I30" s="11">
        <f t="shared" si="8"/>
        <v>114382.90371999145</v>
      </c>
      <c r="J30" s="11">
        <f t="shared" si="3"/>
        <v>56028015.477980018</v>
      </c>
      <c r="K30" s="11">
        <f t="shared" si="4"/>
        <v>56142398.381700009</v>
      </c>
      <c r="L30" s="109">
        <f t="shared" si="5"/>
        <v>99.860617202026987</v>
      </c>
      <c r="M30" s="109">
        <f t="shared" si="6"/>
        <v>70.154168069025204</v>
      </c>
      <c r="N30" s="109">
        <f t="shared" si="5"/>
        <v>70.154168069025204</v>
      </c>
      <c r="P30" s="6" t="b">
        <f>+C30='[1]NCA RELEASES (2)'!F69</f>
        <v>1</v>
      </c>
      <c r="Q30" s="6" t="b">
        <f>+D30='[1]NCA RELEASES (2)'!G69</f>
        <v>1</v>
      </c>
      <c r="R30" s="6" t="b">
        <f>+E30='[1]NCA RELEASES (2)'!F69+'[1]NCA RELEASES (2)'!G69</f>
        <v>1</v>
      </c>
      <c r="S30" s="6" t="b">
        <f>+F30='[1]all(net trust &amp;WF) (2)'!F69</f>
        <v>1</v>
      </c>
      <c r="T30" s="6" t="b">
        <f>+G30='[1]all(net trust &amp;WF) (2)'!G69</f>
        <v>1</v>
      </c>
      <c r="U30" s="6" t="b">
        <f>+H30='[1]all(net trust &amp;WF) (2)'!G26</f>
        <v>1</v>
      </c>
    </row>
    <row r="31" spans="2:21">
      <c r="B31" s="7" t="s">
        <v>44</v>
      </c>
      <c r="C31" s="11">
        <v>4249736.0820000004</v>
      </c>
      <c r="D31" s="11">
        <v>5097429.7860000003</v>
      </c>
      <c r="E31" s="11">
        <f t="shared" si="7"/>
        <v>9347165.8680000007</v>
      </c>
      <c r="F31" s="11">
        <v>4187696.1585900001</v>
      </c>
      <c r="G31" s="11">
        <v>1791448.8061100002</v>
      </c>
      <c r="H31" s="11">
        <f t="shared" si="2"/>
        <v>5979144.9647000004</v>
      </c>
      <c r="I31" s="11">
        <f t="shared" si="8"/>
        <v>62039.92341000028</v>
      </c>
      <c r="J31" s="11">
        <f t="shared" si="3"/>
        <v>3305980.9798900001</v>
      </c>
      <c r="K31" s="11">
        <f t="shared" si="4"/>
        <v>3368020.9033000004</v>
      </c>
      <c r="L31" s="109">
        <f t="shared" si="5"/>
        <v>98.540146441733782</v>
      </c>
      <c r="M31" s="109">
        <f t="shared" si="6"/>
        <v>63.967464032810071</v>
      </c>
      <c r="N31" s="109">
        <f t="shared" si="5"/>
        <v>63.967464032810071</v>
      </c>
      <c r="P31" s="6" t="b">
        <f>+C31='[1]NCA RELEASES (2)'!F70</f>
        <v>1</v>
      </c>
      <c r="Q31" s="6" t="b">
        <f>+D31='[1]NCA RELEASES (2)'!G70</f>
        <v>1</v>
      </c>
      <c r="R31" s="6" t="b">
        <f>+E31='[1]NCA RELEASES (2)'!F70+'[1]NCA RELEASES (2)'!G70</f>
        <v>1</v>
      </c>
      <c r="S31" s="6" t="b">
        <f>+F31='[1]all(net trust &amp;WF) (2)'!F70</f>
        <v>1</v>
      </c>
      <c r="T31" s="6" t="b">
        <f>+G31='[1]all(net trust &amp;WF) (2)'!G70</f>
        <v>1</v>
      </c>
      <c r="U31" s="6" t="b">
        <f>+H31='[1]all(net trust &amp;WF) (2)'!G27</f>
        <v>1</v>
      </c>
    </row>
    <row r="32" spans="2:21">
      <c r="B32" s="7" t="s">
        <v>45</v>
      </c>
      <c r="C32" s="11">
        <v>24270045.557999998</v>
      </c>
      <c r="D32" s="11">
        <v>38635951.517999999</v>
      </c>
      <c r="E32" s="11">
        <f t="shared" si="7"/>
        <v>62905997.075999998</v>
      </c>
      <c r="F32" s="11">
        <v>22039477.562660001</v>
      </c>
      <c r="G32" s="11">
        <v>3973935.7235199995</v>
      </c>
      <c r="H32" s="11">
        <f t="shared" si="2"/>
        <v>26013413.286180001</v>
      </c>
      <c r="I32" s="11">
        <f t="shared" si="8"/>
        <v>2230567.9953399971</v>
      </c>
      <c r="J32" s="11">
        <f t="shared" si="3"/>
        <v>34662015.794479996</v>
      </c>
      <c r="K32" s="11">
        <f t="shared" si="4"/>
        <v>36892583.789819993</v>
      </c>
      <c r="L32" s="109">
        <f t="shared" si="5"/>
        <v>90.809378622675268</v>
      </c>
      <c r="M32" s="109">
        <f t="shared" si="6"/>
        <v>41.352835175240685</v>
      </c>
      <c r="N32" s="109">
        <f t="shared" si="5"/>
        <v>41.352835175240685</v>
      </c>
      <c r="P32" s="6" t="b">
        <f>+C32='[1]NCA RELEASES (2)'!F71</f>
        <v>1</v>
      </c>
      <c r="Q32" s="6" t="b">
        <f>+D32='[1]NCA RELEASES (2)'!G71</f>
        <v>1</v>
      </c>
      <c r="R32" s="6" t="b">
        <f>+E32='[1]NCA RELEASES (2)'!F71+'[1]NCA RELEASES (2)'!G71</f>
        <v>1</v>
      </c>
      <c r="S32" s="6" t="b">
        <f>+F32='[1]all(net trust &amp;WF) (2)'!F71</f>
        <v>1</v>
      </c>
      <c r="T32" s="6" t="b">
        <f>+G32='[1]all(net trust &amp;WF) (2)'!G71</f>
        <v>1</v>
      </c>
      <c r="U32" s="6" t="b">
        <f>+H32='[1]all(net trust &amp;WF) (2)'!G28</f>
        <v>1</v>
      </c>
    </row>
    <row r="33" spans="1:21">
      <c r="B33" s="7" t="s">
        <v>46</v>
      </c>
      <c r="C33" s="11">
        <v>712087.10199999996</v>
      </c>
      <c r="D33" s="11">
        <v>1305544.105</v>
      </c>
      <c r="E33" s="11">
        <f t="shared" si="7"/>
        <v>2017631.2069999999</v>
      </c>
      <c r="F33" s="11">
        <v>664453.82889999996</v>
      </c>
      <c r="G33" s="11">
        <v>824617.90122000023</v>
      </c>
      <c r="H33" s="11">
        <f t="shared" si="2"/>
        <v>1489071.7301200002</v>
      </c>
      <c r="I33" s="11">
        <f t="shared" si="8"/>
        <v>47633.273099999991</v>
      </c>
      <c r="J33" s="11">
        <f t="shared" si="3"/>
        <v>480926.20377999975</v>
      </c>
      <c r="K33" s="11">
        <f t="shared" si="4"/>
        <v>528559.47687999974</v>
      </c>
      <c r="L33" s="109">
        <f t="shared" si="5"/>
        <v>93.310751877654425</v>
      </c>
      <c r="M33" s="109">
        <f t="shared" si="6"/>
        <v>73.80296879597185</v>
      </c>
      <c r="N33" s="109">
        <f t="shared" si="5"/>
        <v>73.80296879597185</v>
      </c>
      <c r="P33" s="6" t="b">
        <f>+C33='[1]NCA RELEASES (2)'!F72</f>
        <v>1</v>
      </c>
      <c r="Q33" s="6" t="b">
        <f>+D33='[1]NCA RELEASES (2)'!G72</f>
        <v>1</v>
      </c>
      <c r="R33" s="6" t="b">
        <f>+E33='[1]NCA RELEASES (2)'!F72+'[1]NCA RELEASES (2)'!G72</f>
        <v>1</v>
      </c>
      <c r="S33" s="6" t="b">
        <f>+F33='[1]all(net trust &amp;WF) (2)'!F72</f>
        <v>1</v>
      </c>
      <c r="T33" s="6" t="b">
        <f>+G33='[1]all(net trust &amp;WF) (2)'!G72</f>
        <v>1</v>
      </c>
      <c r="U33" s="6" t="b">
        <f>+H33='[1]all(net trust &amp;WF) (2)'!G29</f>
        <v>1</v>
      </c>
    </row>
    <row r="34" spans="1:21">
      <c r="B34" s="7" t="s">
        <v>47</v>
      </c>
      <c r="C34" s="11">
        <v>1063346.0120000001</v>
      </c>
      <c r="D34" s="11">
        <v>1557762.6209999998</v>
      </c>
      <c r="E34" s="11">
        <f t="shared" si="7"/>
        <v>2621108.6329999999</v>
      </c>
      <c r="F34" s="11">
        <v>1059323.4614599999</v>
      </c>
      <c r="G34" s="11">
        <v>436371.23078000033</v>
      </c>
      <c r="H34" s="11">
        <f t="shared" si="2"/>
        <v>1495694.6922400002</v>
      </c>
      <c r="I34" s="11">
        <f t="shared" si="8"/>
        <v>4022.5505400002003</v>
      </c>
      <c r="J34" s="11">
        <f t="shared" si="3"/>
        <v>1121391.3902199995</v>
      </c>
      <c r="K34" s="11">
        <f t="shared" si="4"/>
        <v>1125413.9407599997</v>
      </c>
      <c r="L34" s="109">
        <f t="shared" si="5"/>
        <v>99.621708221537943</v>
      </c>
      <c r="M34" s="109">
        <f t="shared" si="6"/>
        <v>57.063437715212018</v>
      </c>
      <c r="N34" s="109">
        <f t="shared" si="5"/>
        <v>57.063437715212018</v>
      </c>
      <c r="P34" s="6" t="b">
        <f>+C34='[1]NCA RELEASES (2)'!F73</f>
        <v>1</v>
      </c>
      <c r="Q34" s="6" t="b">
        <f>+D34='[1]NCA RELEASES (2)'!G73</f>
        <v>1</v>
      </c>
      <c r="R34" s="6" t="b">
        <f>+E34='[1]NCA RELEASES (2)'!F73+'[1]NCA RELEASES (2)'!G73</f>
        <v>1</v>
      </c>
      <c r="S34" s="6" t="b">
        <f>+F34='[1]all(net trust &amp;WF) (2)'!F73</f>
        <v>1</v>
      </c>
      <c r="T34" s="6" t="b">
        <f>+G34='[1]all(net trust &amp;WF) (2)'!G73</f>
        <v>1</v>
      </c>
      <c r="U34" s="6" t="b">
        <f>+H34='[1]all(net trust &amp;WF) (2)'!G30</f>
        <v>1</v>
      </c>
    </row>
    <row r="35" spans="1:21">
      <c r="B35" s="7" t="s">
        <v>48</v>
      </c>
      <c r="C35" s="11">
        <v>7725204.7380000008</v>
      </c>
      <c r="D35" s="11">
        <v>6534910.4801299972</v>
      </c>
      <c r="E35" s="11">
        <f t="shared" si="7"/>
        <v>14260115.218129998</v>
      </c>
      <c r="F35" s="11">
        <v>7414254.1957200002</v>
      </c>
      <c r="G35" s="11">
        <v>1843059.6647699997</v>
      </c>
      <c r="H35" s="11">
        <f t="shared" si="2"/>
        <v>9257313.8604899999</v>
      </c>
      <c r="I35" s="11">
        <f t="shared" si="8"/>
        <v>310950.54228000063</v>
      </c>
      <c r="J35" s="11">
        <f t="shared" si="3"/>
        <v>4691850.8153599976</v>
      </c>
      <c r="K35" s="11">
        <f t="shared" si="4"/>
        <v>5002801.3576399982</v>
      </c>
      <c r="L35" s="109">
        <f t="shared" si="5"/>
        <v>95.974856941325498</v>
      </c>
      <c r="M35" s="109">
        <f t="shared" si="6"/>
        <v>64.917524991105637</v>
      </c>
      <c r="N35" s="109">
        <f t="shared" si="5"/>
        <v>64.917524991105637</v>
      </c>
      <c r="P35" s="6" t="b">
        <f>+C35='[1]NCA RELEASES (2)'!F74</f>
        <v>1</v>
      </c>
      <c r="Q35" s="6" t="b">
        <f>+D35='[1]NCA RELEASES (2)'!G74</f>
        <v>1</v>
      </c>
      <c r="R35" s="6" t="b">
        <f>+E35='[1]NCA RELEASES (2)'!F74+'[1]NCA RELEASES (2)'!G74</f>
        <v>1</v>
      </c>
      <c r="S35" s="6" t="b">
        <f>+F35='[1]all(net trust &amp;WF) (2)'!F74</f>
        <v>1</v>
      </c>
      <c r="T35" s="6" t="b">
        <f>+G35='[1]all(net trust &amp;WF) (2)'!G74</f>
        <v>1</v>
      </c>
      <c r="U35" s="6" t="b">
        <f>+H35='[1]all(net trust &amp;WF) (2)'!G31</f>
        <v>1</v>
      </c>
    </row>
    <row r="36" spans="1:21">
      <c r="B36" s="18" t="s">
        <v>49</v>
      </c>
      <c r="C36" s="11">
        <v>1085495.4100000001</v>
      </c>
      <c r="D36" s="11">
        <v>3278605.574</v>
      </c>
      <c r="E36" s="11">
        <f t="shared" si="7"/>
        <v>4364100.9840000002</v>
      </c>
      <c r="F36" s="11">
        <v>1002999.33366</v>
      </c>
      <c r="G36" s="11">
        <v>300519.49386999989</v>
      </c>
      <c r="H36" s="11">
        <f t="shared" si="2"/>
        <v>1303518.8275299999</v>
      </c>
      <c r="I36" s="11">
        <f t="shared" si="8"/>
        <v>82496.076340000145</v>
      </c>
      <c r="J36" s="11">
        <f t="shared" si="3"/>
        <v>2978086.0801300001</v>
      </c>
      <c r="K36" s="11">
        <f t="shared" si="4"/>
        <v>3060582.1564700003</v>
      </c>
      <c r="L36" s="109">
        <f t="shared" si="5"/>
        <v>92.400145078457768</v>
      </c>
      <c r="M36" s="109">
        <f t="shared" si="6"/>
        <v>29.869126134089473</v>
      </c>
      <c r="N36" s="109">
        <f t="shared" si="5"/>
        <v>29.869126134089473</v>
      </c>
      <c r="P36" s="6" t="b">
        <f>+C36='[1]NCA RELEASES (2)'!F75</f>
        <v>1</v>
      </c>
      <c r="Q36" s="6" t="b">
        <f>+D36='[1]NCA RELEASES (2)'!G75</f>
        <v>1</v>
      </c>
      <c r="R36" s="6" t="b">
        <f>+E36='[1]NCA RELEASES (2)'!F75+'[1]NCA RELEASES (2)'!G75</f>
        <v>1</v>
      </c>
      <c r="S36" s="6" t="b">
        <f>+F36='[1]all(net trust &amp;WF) (2)'!F75</f>
        <v>1</v>
      </c>
      <c r="T36" s="6" t="b">
        <f>+G36='[1]all(net trust &amp;WF) (2)'!G75</f>
        <v>1</v>
      </c>
      <c r="U36" s="6" t="b">
        <f>+H36='[1]all(net trust &amp;WF) (2)'!G32</f>
        <v>1</v>
      </c>
    </row>
    <row r="37" spans="1:21">
      <c r="B37" s="7" t="s">
        <v>50</v>
      </c>
      <c r="C37" s="11">
        <v>307719.17300000001</v>
      </c>
      <c r="D37" s="11">
        <v>354640.19399999996</v>
      </c>
      <c r="E37" s="11">
        <f t="shared" si="7"/>
        <v>662359.36699999997</v>
      </c>
      <c r="F37" s="11">
        <v>288948.79501</v>
      </c>
      <c r="G37" s="11">
        <v>91743.641479999991</v>
      </c>
      <c r="H37" s="11">
        <f t="shared" si="2"/>
        <v>380692.43648999999</v>
      </c>
      <c r="I37" s="11">
        <f t="shared" si="8"/>
        <v>18770.377990000008</v>
      </c>
      <c r="J37" s="11">
        <f t="shared" si="3"/>
        <v>262896.55251999997</v>
      </c>
      <c r="K37" s="11">
        <f t="shared" si="4"/>
        <v>281666.93050999998</v>
      </c>
      <c r="L37" s="109">
        <f t="shared" si="5"/>
        <v>93.900159744027391</v>
      </c>
      <c r="M37" s="109">
        <f t="shared" si="6"/>
        <v>57.475209902179891</v>
      </c>
      <c r="N37" s="109">
        <f t="shared" si="5"/>
        <v>57.475209902179891</v>
      </c>
      <c r="P37" s="6" t="b">
        <f>+C37='[1]NCA RELEASES (2)'!F76</f>
        <v>1</v>
      </c>
      <c r="Q37" s="6" t="b">
        <f>+D37='[1]NCA RELEASES (2)'!G76</f>
        <v>1</v>
      </c>
      <c r="R37" s="6" t="b">
        <f>+E37='[1]NCA RELEASES (2)'!F76+'[1]NCA RELEASES (2)'!G76</f>
        <v>1</v>
      </c>
      <c r="S37" s="6" t="b">
        <f>+F37='[1]all(net trust &amp;WF) (2)'!F76</f>
        <v>1</v>
      </c>
      <c r="T37" s="6" t="b">
        <f>+G37='[1]all(net trust &amp;WF) (2)'!G76</f>
        <v>1</v>
      </c>
      <c r="U37" s="6" t="b">
        <f>+H37='[1]all(net trust &amp;WF) (2)'!G33</f>
        <v>1</v>
      </c>
    </row>
    <row r="38" spans="1:21">
      <c r="B38" s="7" t="s">
        <v>51</v>
      </c>
      <c r="C38" s="11">
        <v>11935464.548799999</v>
      </c>
      <c r="D38" s="11">
        <v>15993556.603389997</v>
      </c>
      <c r="E38" s="11">
        <f t="shared" si="7"/>
        <v>27929021.152189996</v>
      </c>
      <c r="F38" s="11">
        <v>9704201.2097599991</v>
      </c>
      <c r="G38" s="11">
        <v>2146892.1537299994</v>
      </c>
      <c r="H38" s="11">
        <f t="shared" si="2"/>
        <v>11851093.363489999</v>
      </c>
      <c r="I38" s="11">
        <f t="shared" si="8"/>
        <v>2231263.33904</v>
      </c>
      <c r="J38" s="11">
        <f t="shared" si="3"/>
        <v>13846664.449659998</v>
      </c>
      <c r="K38" s="11">
        <f t="shared" si="4"/>
        <v>16077927.788699998</v>
      </c>
      <c r="L38" s="109">
        <f t="shared" si="5"/>
        <v>81.305601219649787</v>
      </c>
      <c r="M38" s="109">
        <f t="shared" si="6"/>
        <v>42.432899094140723</v>
      </c>
      <c r="N38" s="109">
        <f t="shared" si="5"/>
        <v>42.432899094140723</v>
      </c>
      <c r="P38" s="6" t="b">
        <f>+C38='[1]NCA RELEASES (2)'!F77</f>
        <v>1</v>
      </c>
      <c r="Q38" s="6" t="b">
        <f>+D38='[1]NCA RELEASES (2)'!G77</f>
        <v>1</v>
      </c>
      <c r="R38" s="6" t="b">
        <f>+E38='[1]NCA RELEASES (2)'!F77+'[1]NCA RELEASES (2)'!G77</f>
        <v>1</v>
      </c>
      <c r="S38" s="6" t="b">
        <f>+F38='[1]all(net trust &amp;WF) (2)'!F77</f>
        <v>1</v>
      </c>
      <c r="T38" s="6" t="b">
        <f>+G38='[1]all(net trust &amp;WF) (2)'!G77</f>
        <v>1</v>
      </c>
      <c r="U38" s="6" t="b">
        <f>+H38='[1]all(net trust &amp;WF) (2)'!G34</f>
        <v>1</v>
      </c>
    </row>
    <row r="39" spans="1:21">
      <c r="B39" s="7" t="s">
        <v>52</v>
      </c>
      <c r="C39" s="11">
        <v>799</v>
      </c>
      <c r="D39" s="11">
        <v>1011</v>
      </c>
      <c r="E39" s="11">
        <f t="shared" si="7"/>
        <v>1810</v>
      </c>
      <c r="F39" s="11">
        <v>763.74213999999984</v>
      </c>
      <c r="G39" s="11">
        <v>343.22894000000008</v>
      </c>
      <c r="H39" s="11">
        <f t="shared" si="2"/>
        <v>1106.9710799999998</v>
      </c>
      <c r="I39" s="11">
        <f t="shared" si="8"/>
        <v>35.257860000000164</v>
      </c>
      <c r="J39" s="11">
        <f t="shared" si="3"/>
        <v>667.77105999999992</v>
      </c>
      <c r="K39" s="11">
        <f t="shared" si="4"/>
        <v>703.02892000000008</v>
      </c>
      <c r="L39" s="109">
        <f t="shared" si="5"/>
        <v>95.587251564455542</v>
      </c>
      <c r="M39" s="109">
        <f t="shared" si="6"/>
        <v>61.158623204419882</v>
      </c>
      <c r="N39" s="109">
        <f t="shared" si="5"/>
        <v>61.158623204419882</v>
      </c>
      <c r="P39" s="6" t="b">
        <f>+C39='[1]NCA RELEASES (2)'!F78</f>
        <v>1</v>
      </c>
      <c r="Q39" s="6" t="b">
        <f>+D39='[1]NCA RELEASES (2)'!G78</f>
        <v>1</v>
      </c>
      <c r="R39" s="6" t="b">
        <f>+E39='[1]NCA RELEASES (2)'!F78+'[1]NCA RELEASES (2)'!G78</f>
        <v>1</v>
      </c>
      <c r="S39" s="6" t="b">
        <f>+F39='[1]all(net trust &amp;WF) (2)'!F78</f>
        <v>1</v>
      </c>
      <c r="T39" s="6" t="b">
        <f>+G39='[1]all(net trust &amp;WF) (2)'!G78</f>
        <v>1</v>
      </c>
      <c r="U39" s="6" t="b">
        <f>+H39='[1]all(net trust &amp;WF) (2)'!G35</f>
        <v>1</v>
      </c>
    </row>
    <row r="40" spans="1:21">
      <c r="B40" s="7" t="s">
        <v>53</v>
      </c>
      <c r="C40" s="11">
        <v>6916710.2829999998</v>
      </c>
      <c r="D40" s="11">
        <v>8168325.3149999995</v>
      </c>
      <c r="E40" s="11">
        <f t="shared" si="7"/>
        <v>15085035.597999999</v>
      </c>
      <c r="F40" s="11">
        <v>6910872.1303900005</v>
      </c>
      <c r="G40" s="11">
        <v>1406851.8086000001</v>
      </c>
      <c r="H40" s="11">
        <f t="shared" si="2"/>
        <v>8317723.9389900006</v>
      </c>
      <c r="I40" s="11">
        <f t="shared" si="8"/>
        <v>5838.1526099992916</v>
      </c>
      <c r="J40" s="11">
        <f t="shared" si="3"/>
        <v>6761473.5063999994</v>
      </c>
      <c r="K40" s="11">
        <f t="shared" si="4"/>
        <v>6767311.6590099987</v>
      </c>
      <c r="L40" s="109">
        <f t="shared" si="5"/>
        <v>99.915593506578588</v>
      </c>
      <c r="M40" s="109">
        <f t="shared" si="6"/>
        <v>55.138908257483855</v>
      </c>
      <c r="N40" s="109">
        <f t="shared" si="5"/>
        <v>55.138908257483855</v>
      </c>
      <c r="P40" s="6" t="b">
        <f>+C40='[1]NCA RELEASES (2)'!F79</f>
        <v>1</v>
      </c>
      <c r="Q40" s="6" t="b">
        <f>+D40='[1]NCA RELEASES (2)'!G79</f>
        <v>1</v>
      </c>
      <c r="R40" s="6" t="b">
        <f>+E40='[1]NCA RELEASES (2)'!F79+'[1]NCA RELEASES (2)'!G79</f>
        <v>1</v>
      </c>
      <c r="S40" s="6" t="b">
        <f>+F40='[1]all(net trust &amp;WF) (2)'!F79</f>
        <v>1</v>
      </c>
      <c r="T40" s="6" t="b">
        <f>+G40='[1]all(net trust &amp;WF) (2)'!G79</f>
        <v>1</v>
      </c>
      <c r="U40" s="6" t="b">
        <f>+H40='[1]all(net trust &amp;WF) (2)'!G36</f>
        <v>1</v>
      </c>
    </row>
    <row r="41" spans="1:21">
      <c r="B41" s="7" t="s">
        <v>54</v>
      </c>
      <c r="C41" s="11">
        <v>375462.54099999997</v>
      </c>
      <c r="D41" s="11">
        <v>428185.25300000003</v>
      </c>
      <c r="E41" s="11">
        <f t="shared" si="7"/>
        <v>803647.79399999999</v>
      </c>
      <c r="F41" s="11">
        <v>370122.58144000004</v>
      </c>
      <c r="G41" s="11">
        <v>95796.148140000005</v>
      </c>
      <c r="H41" s="11">
        <f t="shared" si="2"/>
        <v>465918.72958000004</v>
      </c>
      <c r="I41" s="11">
        <f t="shared" si="8"/>
        <v>5339.9595599999302</v>
      </c>
      <c r="J41" s="11">
        <f t="shared" si="3"/>
        <v>332389.10486000002</v>
      </c>
      <c r="K41" s="11">
        <f t="shared" si="4"/>
        <v>337729.06441999995</v>
      </c>
      <c r="L41" s="109">
        <f t="shared" si="5"/>
        <v>98.577765029294923</v>
      </c>
      <c r="M41" s="109">
        <f t="shared" si="6"/>
        <v>57.975487901357944</v>
      </c>
      <c r="N41" s="109">
        <f t="shared" si="5"/>
        <v>57.975487901357944</v>
      </c>
      <c r="P41" s="6" t="b">
        <f>+C41='[1]NCA RELEASES (2)'!F80</f>
        <v>1</v>
      </c>
      <c r="Q41" s="6" t="b">
        <f>+D41='[1]NCA RELEASES (2)'!G80</f>
        <v>1</v>
      </c>
      <c r="R41" s="6" t="b">
        <f>+E41='[1]NCA RELEASES (2)'!F80+'[1]NCA RELEASES (2)'!G80</f>
        <v>1</v>
      </c>
      <c r="S41" s="6" t="b">
        <f>+F41='[1]all(net trust &amp;WF) (2)'!F80</f>
        <v>1</v>
      </c>
      <c r="T41" s="6" t="b">
        <f>+G41='[1]all(net trust &amp;WF) (2)'!G80</f>
        <v>1</v>
      </c>
      <c r="U41" s="6" t="b">
        <f>+H41='[1]all(net trust &amp;WF) (2)'!G37</f>
        <v>1</v>
      </c>
    </row>
    <row r="42" spans="1:21">
      <c r="B42" s="7" t="s">
        <v>55</v>
      </c>
      <c r="C42" s="11">
        <v>2614802.3119999999</v>
      </c>
      <c r="D42" s="11">
        <v>3015050.9079999998</v>
      </c>
      <c r="E42" s="11">
        <f t="shared" si="7"/>
        <v>5629853.2199999997</v>
      </c>
      <c r="F42" s="11">
        <v>2378301.0679299999</v>
      </c>
      <c r="G42" s="11">
        <v>678288.78912000032</v>
      </c>
      <c r="H42" s="11">
        <f t="shared" si="2"/>
        <v>3056589.8570500002</v>
      </c>
      <c r="I42" s="11">
        <f t="shared" si="8"/>
        <v>236501.24407000002</v>
      </c>
      <c r="J42" s="11">
        <f t="shared" si="3"/>
        <v>2336762.1188799995</v>
      </c>
      <c r="K42" s="11">
        <f t="shared" si="4"/>
        <v>2573263.3629499995</v>
      </c>
      <c r="L42" s="109">
        <f t="shared" si="5"/>
        <v>90.955291610970548</v>
      </c>
      <c r="M42" s="109">
        <f t="shared" si="6"/>
        <v>54.29253192945589</v>
      </c>
      <c r="N42" s="109">
        <f t="shared" si="5"/>
        <v>54.29253192945589</v>
      </c>
      <c r="P42" s="6" t="b">
        <f>+C42='[1]NCA RELEASES (2)'!F81</f>
        <v>1</v>
      </c>
      <c r="Q42" s="6" t="b">
        <f>+D42='[1]NCA RELEASES (2)'!G81</f>
        <v>1</v>
      </c>
      <c r="R42" s="6" t="b">
        <f>+E42='[1]NCA RELEASES (2)'!F81+'[1]NCA RELEASES (2)'!G81</f>
        <v>1</v>
      </c>
      <c r="S42" s="6" t="b">
        <f>+F42='[1]all(net trust &amp;WF) (2)'!F81</f>
        <v>1</v>
      </c>
      <c r="T42" s="6" t="b">
        <f>+G42='[1]all(net trust &amp;WF) (2)'!G81</f>
        <v>1</v>
      </c>
      <c r="U42" s="6" t="b">
        <f>+H42='[1]all(net trust &amp;WF) (2)'!G38</f>
        <v>1</v>
      </c>
    </row>
    <row r="43" spans="1:21">
      <c r="B43" s="7" t="s">
        <v>56</v>
      </c>
      <c r="C43" s="11">
        <v>6861233.8879999993</v>
      </c>
      <c r="D43" s="11">
        <v>987242.87000000011</v>
      </c>
      <c r="E43" s="11">
        <f t="shared" si="7"/>
        <v>7848476.7579999994</v>
      </c>
      <c r="F43" s="11">
        <v>6861233.5868200008</v>
      </c>
      <c r="G43" s="11">
        <v>403964.14998999983</v>
      </c>
      <c r="H43" s="11">
        <f t="shared" si="2"/>
        <v>7265197.7368100006</v>
      </c>
      <c r="I43" s="11">
        <f t="shared" si="8"/>
        <v>0.30117999855428934</v>
      </c>
      <c r="J43" s="11">
        <f t="shared" si="3"/>
        <v>583278.72001000028</v>
      </c>
      <c r="K43" s="11">
        <f t="shared" si="4"/>
        <v>583279.02118999884</v>
      </c>
      <c r="L43" s="109">
        <f t="shared" si="5"/>
        <v>99.999995610410551</v>
      </c>
      <c r="M43" s="109">
        <f t="shared" si="6"/>
        <v>92.568251914672999</v>
      </c>
      <c r="N43" s="109">
        <f t="shared" si="5"/>
        <v>92.568251914672999</v>
      </c>
      <c r="P43" s="6" t="b">
        <f>+C43='[1]NCA RELEASES (2)'!F82</f>
        <v>1</v>
      </c>
      <c r="Q43" s="6" t="b">
        <f>+D43='[1]NCA RELEASES (2)'!G82</f>
        <v>1</v>
      </c>
      <c r="R43" s="6" t="b">
        <f>+E43='[1]NCA RELEASES (2)'!F82+'[1]NCA RELEASES (2)'!G82</f>
        <v>1</v>
      </c>
      <c r="S43" s="6" t="b">
        <f>+F43='[1]all(net trust &amp;WF) (2)'!F82</f>
        <v>1</v>
      </c>
      <c r="T43" s="6" t="b">
        <f>+G43='[1]all(net trust &amp;WF) (2)'!G82</f>
        <v>1</v>
      </c>
      <c r="U43" s="6" t="b">
        <f>+H43='[1]all(net trust &amp;WF) (2)'!G39</f>
        <v>1</v>
      </c>
    </row>
    <row r="44" spans="1:21">
      <c r="B44" s="7" t="s">
        <v>57</v>
      </c>
      <c r="C44" s="11">
        <v>556997.82900000003</v>
      </c>
      <c r="D44" s="11">
        <v>681975.7969999999</v>
      </c>
      <c r="E44" s="11">
        <f t="shared" si="7"/>
        <v>1238973.6259999999</v>
      </c>
      <c r="F44" s="11">
        <v>556997.82899000007</v>
      </c>
      <c r="G44" s="11">
        <v>257633.97245999996</v>
      </c>
      <c r="H44" s="11">
        <f t="shared" si="2"/>
        <v>814631.80145000003</v>
      </c>
      <c r="I44" s="11">
        <f t="shared" si="8"/>
        <v>9.9999597296118736E-6</v>
      </c>
      <c r="J44" s="11">
        <f t="shared" si="3"/>
        <v>424341.82453999994</v>
      </c>
      <c r="K44" s="11">
        <f t="shared" si="4"/>
        <v>424341.8245499999</v>
      </c>
      <c r="L44" s="109">
        <f t="shared" si="5"/>
        <v>99.999999998204672</v>
      </c>
      <c r="M44" s="109">
        <f t="shared" si="6"/>
        <v>65.750536117546062</v>
      </c>
      <c r="N44" s="109">
        <f t="shared" si="5"/>
        <v>65.750536117546062</v>
      </c>
      <c r="P44" s="6" t="b">
        <f>+C44='[1]NCA RELEASES (2)'!F83</f>
        <v>1</v>
      </c>
      <c r="Q44" s="6" t="b">
        <f>+D44='[1]NCA RELEASES (2)'!G83</f>
        <v>1</v>
      </c>
      <c r="R44" s="6" t="b">
        <f>+E44='[1]NCA RELEASES (2)'!F83+'[1]NCA RELEASES (2)'!G83</f>
        <v>1</v>
      </c>
      <c r="S44" s="6" t="b">
        <f>+F44='[1]all(net trust &amp;WF) (2)'!F83</f>
        <v>1</v>
      </c>
      <c r="T44" s="6" t="b">
        <f>+G44='[1]all(net trust &amp;WF) (2)'!G83</f>
        <v>1</v>
      </c>
      <c r="U44" s="6" t="b">
        <f>+H44='[1]all(net trust &amp;WF) (2)'!G40</f>
        <v>1</v>
      </c>
    </row>
    <row r="45" spans="1:21">
      <c r="B45" s="7" t="s">
        <v>58</v>
      </c>
      <c r="C45" s="11">
        <v>136164.26199999999</v>
      </c>
      <c r="D45" s="11">
        <v>184962.18</v>
      </c>
      <c r="E45" s="11">
        <f t="shared" si="7"/>
        <v>321126.44199999998</v>
      </c>
      <c r="F45" s="11">
        <v>136005.74726</v>
      </c>
      <c r="G45" s="11">
        <v>69077.14830999999</v>
      </c>
      <c r="H45" s="11">
        <f t="shared" si="2"/>
        <v>205082.89556999999</v>
      </c>
      <c r="I45" s="11">
        <f t="shared" si="8"/>
        <v>158.51473999998416</v>
      </c>
      <c r="J45" s="11">
        <f t="shared" si="3"/>
        <v>115885.03169</v>
      </c>
      <c r="K45" s="11">
        <f t="shared" si="4"/>
        <v>116043.54642999999</v>
      </c>
      <c r="L45" s="109">
        <f t="shared" si="5"/>
        <v>99.883585650396299</v>
      </c>
      <c r="M45" s="109">
        <f t="shared" si="6"/>
        <v>63.863596623413535</v>
      </c>
      <c r="N45" s="109">
        <f t="shared" si="5"/>
        <v>63.863596623413535</v>
      </c>
      <c r="P45" s="6" t="b">
        <f>+C45='[1]NCA RELEASES (2)'!F84</f>
        <v>1</v>
      </c>
      <c r="Q45" s="6" t="b">
        <f>+D45='[1]NCA RELEASES (2)'!G84</f>
        <v>1</v>
      </c>
      <c r="R45" s="6" t="b">
        <f>+E45='[1]NCA RELEASES (2)'!F84+'[1]NCA RELEASES (2)'!G84</f>
        <v>1</v>
      </c>
      <c r="S45" s="6" t="b">
        <f>+F45='[1]all(net trust &amp;WF) (2)'!F84</f>
        <v>1</v>
      </c>
      <c r="T45" s="6" t="b">
        <f>+G45='[1]all(net trust &amp;WF) (2)'!G84</f>
        <v>1</v>
      </c>
      <c r="U45" s="6" t="b">
        <f>+H45='[1]all(net trust &amp;WF) (2)'!G41</f>
        <v>1</v>
      </c>
    </row>
    <row r="46" spans="1:21">
      <c r="B46" s="7" t="s">
        <v>59</v>
      </c>
      <c r="C46" s="11">
        <v>5749900.9060000004</v>
      </c>
      <c r="D46" s="11">
        <v>7716164.1679999987</v>
      </c>
      <c r="E46" s="11">
        <f t="shared" si="7"/>
        <v>13466065.073999999</v>
      </c>
      <c r="F46" s="11">
        <v>5718623.401229999</v>
      </c>
      <c r="G46" s="11">
        <v>1480390.4157200009</v>
      </c>
      <c r="H46" s="11">
        <f t="shared" si="2"/>
        <v>7199013.8169499999</v>
      </c>
      <c r="I46" s="11">
        <f t="shared" si="8"/>
        <v>31277.504770001397</v>
      </c>
      <c r="J46" s="11">
        <f t="shared" si="3"/>
        <v>6235773.7522799978</v>
      </c>
      <c r="K46" s="11">
        <f t="shared" si="4"/>
        <v>6267051.2570499992</v>
      </c>
      <c r="L46" s="109">
        <f t="shared" si="5"/>
        <v>99.456034020736539</v>
      </c>
      <c r="M46" s="109">
        <f t="shared" si="6"/>
        <v>53.460411615340455</v>
      </c>
      <c r="N46" s="109">
        <f t="shared" si="5"/>
        <v>53.460411615340455</v>
      </c>
      <c r="P46" s="6" t="b">
        <f>+C46='[1]NCA RELEASES (2)'!F85</f>
        <v>1</v>
      </c>
      <c r="Q46" s="6" t="b">
        <f>+D46='[1]NCA RELEASES (2)'!G85</f>
        <v>1</v>
      </c>
      <c r="R46" s="6" t="b">
        <f>+E46='[1]NCA RELEASES (2)'!F85+'[1]NCA RELEASES (2)'!G85</f>
        <v>1</v>
      </c>
      <c r="S46" s="6" t="b">
        <f>+F46='[1]all(net trust &amp;WF) (2)'!F85</f>
        <v>1</v>
      </c>
      <c r="T46" s="6" t="b">
        <f>+G46='[1]all(net trust &amp;WF) (2)'!G85</f>
        <v>1</v>
      </c>
      <c r="U46" s="6" t="b">
        <f>+H46='[1]all(net trust &amp;WF) (2)'!G42</f>
        <v>1</v>
      </c>
    </row>
    <row r="47" spans="1:21">
      <c r="C47" s="11"/>
      <c r="D47" s="11"/>
      <c r="E47" s="11"/>
      <c r="F47" s="11"/>
      <c r="G47" s="11"/>
      <c r="H47" s="11"/>
      <c r="I47" s="11"/>
      <c r="J47" s="11"/>
      <c r="K47" s="11"/>
      <c r="L47" s="109"/>
      <c r="M47" s="109"/>
      <c r="N47" s="109"/>
    </row>
    <row r="48" spans="1:21" ht="15">
      <c r="A48" s="7" t="s">
        <v>60</v>
      </c>
      <c r="C48" s="16">
        <f t="shared" ref="C48:K48" si="9">SUM(C50:C52)</f>
        <v>196849969.05220002</v>
      </c>
      <c r="D48" s="16">
        <f t="shared" si="9"/>
        <v>144414910.50718004</v>
      </c>
      <c r="E48" s="16">
        <f t="shared" si="9"/>
        <v>341264879.55938005</v>
      </c>
      <c r="F48" s="16">
        <f t="shared" si="9"/>
        <v>196682578.25920999</v>
      </c>
      <c r="G48" s="16">
        <f t="shared" si="9"/>
        <v>64230710.585620008</v>
      </c>
      <c r="H48" s="16">
        <f t="shared" si="9"/>
        <v>260913288.84483001</v>
      </c>
      <c r="I48" s="16">
        <f t="shared" si="9"/>
        <v>167390.79298999906</v>
      </c>
      <c r="J48" s="16">
        <f t="shared" si="9"/>
        <v>80184199.921560019</v>
      </c>
      <c r="K48" s="16">
        <f t="shared" si="9"/>
        <v>80351590.714550018</v>
      </c>
      <c r="L48" s="109">
        <f>+F48/C48*100</f>
        <v>99.914965293722929</v>
      </c>
      <c r="M48" s="109">
        <f>+H48/E48*100</f>
        <v>76.454772955747742</v>
      </c>
      <c r="N48" s="109">
        <f>+H48/E48*100</f>
        <v>76.454772955747742</v>
      </c>
    </row>
    <row r="49" spans="1:21">
      <c r="C49" s="11"/>
      <c r="D49" s="11"/>
      <c r="E49" s="11"/>
      <c r="F49" s="11"/>
      <c r="G49" s="11"/>
      <c r="H49" s="11"/>
      <c r="I49" s="11"/>
      <c r="J49" s="11"/>
      <c r="K49" s="11"/>
      <c r="L49" s="109"/>
      <c r="M49" s="109"/>
      <c r="N49" s="109"/>
    </row>
    <row r="50" spans="1:21">
      <c r="B50" s="7" t="s">
        <v>61</v>
      </c>
      <c r="C50" s="11">
        <v>47495334.322999999</v>
      </c>
      <c r="D50" s="11">
        <v>12121707.931000002</v>
      </c>
      <c r="E50" s="11">
        <f>SUM(C50:D50)</f>
        <v>59617042.254000001</v>
      </c>
      <c r="F50" s="11">
        <v>47330455.776000008</v>
      </c>
      <c r="G50" s="11">
        <v>5427681.2980000004</v>
      </c>
      <c r="H50" s="11">
        <f>SUM(F50:G50)</f>
        <v>52758137.074000008</v>
      </c>
      <c r="I50" s="11">
        <f>+C50-F50</f>
        <v>164878.54699999094</v>
      </c>
      <c r="J50" s="11">
        <f>+D50-G50</f>
        <v>6694026.6330000013</v>
      </c>
      <c r="K50" s="11">
        <f>SUM(I50:J50)</f>
        <v>6858905.1799999923</v>
      </c>
      <c r="L50" s="109">
        <f>+F50/C50*100</f>
        <v>99.652853171053167</v>
      </c>
      <c r="M50" s="109">
        <f>+H50/E50*100</f>
        <v>88.495059599271215</v>
      </c>
      <c r="N50" s="109">
        <f>+H50/E50*100</f>
        <v>88.495059599271215</v>
      </c>
      <c r="P50" s="6" t="b">
        <f>+C50='[1]NCA RELEASES (2)'!F86</f>
        <v>1</v>
      </c>
      <c r="Q50" s="6" t="b">
        <f>+D50='[1]NCA RELEASES (2)'!G86</f>
        <v>1</v>
      </c>
      <c r="R50" s="6" t="b">
        <f>+E50='[1]NCA RELEASES (2)'!F86+'[1]NCA RELEASES (2)'!G86</f>
        <v>1</v>
      </c>
      <c r="S50" s="6" t="b">
        <f>+F50='[1]all(net trust &amp;WF) (2)'!F86</f>
        <v>1</v>
      </c>
      <c r="T50" s="6" t="b">
        <f>+G50='[1]all(net trust &amp;WF) (2)'!G86</f>
        <v>1</v>
      </c>
      <c r="U50" s="6" t="b">
        <f>+H50='[1]all(net trust &amp;WF) (2)'!G43</f>
        <v>1</v>
      </c>
    </row>
    <row r="51" spans="1:21" ht="14.25">
      <c r="B51" s="7" t="s">
        <v>62</v>
      </c>
      <c r="C51" s="11"/>
      <c r="D51" s="11"/>
      <c r="E51" s="11"/>
      <c r="F51" s="11"/>
      <c r="G51" s="11"/>
      <c r="H51" s="11"/>
      <c r="I51" s="11"/>
      <c r="J51" s="11"/>
      <c r="K51" s="11"/>
      <c r="L51" s="109"/>
      <c r="M51" s="109"/>
      <c r="N51" s="109"/>
    </row>
    <row r="52" spans="1:21" ht="14.25">
      <c r="B52" s="7" t="s">
        <v>63</v>
      </c>
      <c r="C52" s="11">
        <v>149354634.72920001</v>
      </c>
      <c r="D52" s="11">
        <v>132293202.57618003</v>
      </c>
      <c r="E52" s="11">
        <f>SUM(C52:D52)</f>
        <v>281647837.30538005</v>
      </c>
      <c r="F52" s="11">
        <v>149352122.48321</v>
      </c>
      <c r="G52" s="11">
        <v>58803029.287620008</v>
      </c>
      <c r="H52" s="11">
        <f>SUM(F52:G52)</f>
        <v>208155151.77083001</v>
      </c>
      <c r="I52" s="11">
        <f>+C52-F52</f>
        <v>2512.2459900081158</v>
      </c>
      <c r="J52" s="11">
        <f>+D52-G52</f>
        <v>73490173.288560018</v>
      </c>
      <c r="K52" s="11">
        <f>SUM(I52:J52)</f>
        <v>73492685.534550026</v>
      </c>
      <c r="L52" s="109">
        <f t="shared" ref="L52:N53" si="10">+F52/C52*100</f>
        <v>99.998317932353046</v>
      </c>
      <c r="M52" s="109">
        <f>+H52/E52*100</f>
        <v>73.906177928551003</v>
      </c>
      <c r="N52" s="109">
        <f t="shared" si="10"/>
        <v>73.906177928551003</v>
      </c>
      <c r="P52" s="6" t="b">
        <f>+C52='[1]NCA RELEASES (2)'!F87+'[1]NCA RELEASES (2)'!F88</f>
        <v>1</v>
      </c>
      <c r="Q52" s="6" t="b">
        <f>+D52='[1]NCA RELEASES (2)'!G87+'[1]NCA RELEASES (2)'!G88</f>
        <v>1</v>
      </c>
      <c r="R52" s="6" t="b">
        <f>+E52='[1]NCA RELEASES (2)'!F87+'[1]NCA RELEASES (2)'!F88+'[1]NCA RELEASES (2)'!G87+'[1]NCA RELEASES (2)'!G88</f>
        <v>1</v>
      </c>
      <c r="S52" s="6" t="b">
        <f>+F52='[1]all(net trust &amp;WF) (2)'!F87+'[1]all(net trust &amp;WF) (2)'!F88</f>
        <v>1</v>
      </c>
      <c r="T52" s="6" t="b">
        <f>+G52='[1]all(net trust &amp;WF) (2)'!G87+'[1]all(net trust &amp;WF) (2)'!G88</f>
        <v>1</v>
      </c>
      <c r="U52" s="6" t="b">
        <f>+H52='[1]all(net trust &amp;WF) (2)'!G44+'[1]all(net trust &amp;WF) (2)'!G45</f>
        <v>1</v>
      </c>
    </row>
    <row r="53" spans="1:21" ht="25.5">
      <c r="B53" s="19" t="s">
        <v>64</v>
      </c>
      <c r="C53" s="11">
        <v>589763.77055999998</v>
      </c>
      <c r="D53" s="11">
        <v>804742.67718</v>
      </c>
      <c r="E53" s="11">
        <f>SUM(C53:D53)</f>
        <v>1394506.44774</v>
      </c>
      <c r="F53" s="11">
        <v>589763.29630000005</v>
      </c>
      <c r="G53" s="11">
        <v>219405.73196</v>
      </c>
      <c r="H53" s="11">
        <f>SUM(F53:G53)</f>
        <v>809169.02826000005</v>
      </c>
      <c r="I53" s="11">
        <f>+C53-F53</f>
        <v>0.47425999992992729</v>
      </c>
      <c r="J53" s="11">
        <f>+D53-G53</f>
        <v>585336.94521999999</v>
      </c>
      <c r="K53" s="11">
        <f>SUM(I53:J53)</f>
        <v>585337.41947999992</v>
      </c>
      <c r="L53" s="109">
        <f t="shared" si="10"/>
        <v>99.999919584751794</v>
      </c>
      <c r="M53" s="109">
        <f>+H53/E53*100</f>
        <v>58.025477728796147</v>
      </c>
      <c r="N53" s="109">
        <f t="shared" si="10"/>
        <v>58.025477728796147</v>
      </c>
      <c r="P53" s="6" t="b">
        <f>+C53='[1]NCA RELEASES (2)'!F88</f>
        <v>1</v>
      </c>
      <c r="Q53" s="6" t="b">
        <f>+D53='[1]NCA RELEASES (2)'!G88</f>
        <v>1</v>
      </c>
      <c r="R53" s="6" t="b">
        <f>+E53='[1]NCA RELEASES (2)'!F88+'[1]NCA RELEASES (2)'!G88</f>
        <v>1</v>
      </c>
      <c r="S53" s="6" t="b">
        <f>+F53='[1]all(net trust &amp;WF) (2)'!F88</f>
        <v>1</v>
      </c>
      <c r="T53" s="6" t="b">
        <f>+G53='[1]all(net trust &amp;WF) (2)'!G88</f>
        <v>1</v>
      </c>
      <c r="U53" s="6" t="b">
        <f>+H53='[1]all(net trust &amp;WF) (2)'!G45</f>
        <v>1</v>
      </c>
    </row>
    <row r="54" spans="1:21">
      <c r="C54" s="11"/>
      <c r="D54" s="11"/>
      <c r="E54" s="11"/>
      <c r="F54" s="11"/>
      <c r="G54" s="11"/>
      <c r="H54" s="11"/>
      <c r="I54" s="11"/>
      <c r="J54" s="11"/>
      <c r="K54" s="11"/>
      <c r="L54" s="110"/>
      <c r="M54" s="110"/>
      <c r="N54" s="110"/>
    </row>
    <row r="55" spans="1:21">
      <c r="C55" s="11"/>
      <c r="D55" s="11"/>
      <c r="E55" s="11"/>
      <c r="F55" s="11"/>
      <c r="G55" s="11"/>
      <c r="H55" s="11"/>
      <c r="I55" s="11"/>
      <c r="J55" s="11"/>
      <c r="K55" s="11"/>
    </row>
    <row r="56" spans="1:21">
      <c r="A56" s="20"/>
      <c r="B56" s="20"/>
      <c r="C56" s="21"/>
      <c r="D56" s="21"/>
      <c r="E56" s="21"/>
      <c r="F56" s="21"/>
      <c r="G56" s="21"/>
      <c r="H56" s="21"/>
      <c r="I56" s="21"/>
      <c r="J56" s="21"/>
      <c r="K56" s="21"/>
      <c r="L56" s="22"/>
      <c r="M56" s="22"/>
      <c r="N56" s="22"/>
    </row>
    <row r="57" spans="1:21">
      <c r="A57" s="23"/>
      <c r="B57" s="23"/>
      <c r="C57" s="24"/>
      <c r="D57" s="24"/>
      <c r="E57" s="24"/>
      <c r="F57" s="24"/>
      <c r="G57" s="24"/>
      <c r="H57" s="24"/>
      <c r="I57" s="24"/>
      <c r="J57" s="24"/>
      <c r="K57" s="24"/>
      <c r="L57" s="25"/>
      <c r="M57" s="25"/>
      <c r="N57" s="25"/>
    </row>
    <row r="58" spans="1:21">
      <c r="A58" s="23" t="s">
        <v>65</v>
      </c>
      <c r="B58" s="114" t="s">
        <v>66</v>
      </c>
      <c r="C58" s="114"/>
      <c r="D58" s="114"/>
      <c r="E58" s="114"/>
      <c r="F58" s="114"/>
      <c r="G58" s="24"/>
      <c r="H58" s="24"/>
      <c r="I58" s="24"/>
      <c r="J58" s="24"/>
      <c r="K58" s="24"/>
      <c r="L58" s="25"/>
      <c r="M58" s="25"/>
      <c r="N58" s="25"/>
    </row>
    <row r="59" spans="1:21" ht="12.75" customHeight="1">
      <c r="A59" s="23" t="s">
        <v>67</v>
      </c>
      <c r="B59" s="111" t="s">
        <v>68</v>
      </c>
      <c r="C59" s="111"/>
      <c r="D59" s="111"/>
      <c r="E59" s="111"/>
      <c r="F59" s="111"/>
      <c r="G59" s="111"/>
      <c r="H59" s="111"/>
      <c r="I59" s="111"/>
      <c r="J59" s="111"/>
      <c r="K59" s="111"/>
      <c r="L59" s="111"/>
      <c r="M59" s="111"/>
      <c r="N59" s="111"/>
    </row>
    <row r="60" spans="1:21">
      <c r="A60" s="23" t="s">
        <v>69</v>
      </c>
      <c r="B60" s="23" t="s">
        <v>70</v>
      </c>
      <c r="C60" s="24"/>
      <c r="D60" s="24"/>
      <c r="E60" s="24"/>
      <c r="F60" s="24"/>
      <c r="G60" s="24"/>
      <c r="H60" s="24"/>
      <c r="I60" s="24"/>
      <c r="J60" s="24"/>
      <c r="K60" s="24"/>
      <c r="L60" s="25"/>
      <c r="M60" s="25"/>
      <c r="N60" s="25"/>
    </row>
    <row r="61" spans="1:21">
      <c r="A61" s="23" t="s">
        <v>71</v>
      </c>
      <c r="B61" s="23" t="s">
        <v>72</v>
      </c>
      <c r="C61" s="24"/>
      <c r="D61" s="24"/>
      <c r="E61" s="24"/>
      <c r="F61" s="24"/>
      <c r="G61" s="24"/>
      <c r="H61" s="24"/>
      <c r="I61" s="24"/>
      <c r="J61" s="24"/>
      <c r="K61" s="24"/>
      <c r="L61" s="25"/>
      <c r="M61" s="25"/>
      <c r="N61" s="25"/>
    </row>
    <row r="62" spans="1:21">
      <c r="A62" s="23" t="s">
        <v>73</v>
      </c>
      <c r="B62" s="23" t="s">
        <v>74</v>
      </c>
      <c r="C62" s="24"/>
      <c r="D62" s="24"/>
      <c r="E62" s="24"/>
      <c r="F62" s="24"/>
      <c r="G62" s="24"/>
      <c r="H62" s="24"/>
      <c r="I62" s="24"/>
      <c r="J62" s="24"/>
      <c r="K62" s="24"/>
      <c r="L62" s="25"/>
      <c r="M62" s="25"/>
      <c r="N62" s="25"/>
    </row>
    <row r="63" spans="1:21">
      <c r="A63" s="23" t="s">
        <v>75</v>
      </c>
      <c r="B63" s="23" t="s">
        <v>76</v>
      </c>
      <c r="C63" s="24"/>
      <c r="D63" s="24"/>
      <c r="E63" s="24"/>
      <c r="F63" s="24"/>
      <c r="G63" s="24"/>
      <c r="H63" s="24"/>
      <c r="I63" s="24"/>
      <c r="J63" s="24"/>
      <c r="K63" s="24"/>
      <c r="L63" s="25"/>
      <c r="M63" s="25"/>
      <c r="N63" s="25"/>
    </row>
    <row r="64" spans="1:21">
      <c r="A64" s="23" t="s">
        <v>77</v>
      </c>
      <c r="B64" s="23" t="s">
        <v>78</v>
      </c>
      <c r="C64" s="24"/>
      <c r="D64" s="24"/>
      <c r="E64" s="24"/>
      <c r="F64" s="24"/>
      <c r="G64" s="24"/>
      <c r="H64" s="24"/>
      <c r="I64" s="24"/>
      <c r="J64" s="24"/>
      <c r="K64" s="24"/>
      <c r="L64" s="25"/>
      <c r="M64" s="25"/>
      <c r="N64" s="25"/>
    </row>
    <row r="65" spans="1:14">
      <c r="A65" s="23" t="s">
        <v>79</v>
      </c>
      <c r="B65" s="23" t="s">
        <v>80</v>
      </c>
      <c r="C65" s="11"/>
      <c r="D65" s="11"/>
      <c r="E65" s="11"/>
      <c r="F65" s="11"/>
      <c r="G65" s="24"/>
      <c r="H65" s="24"/>
      <c r="I65" s="24"/>
      <c r="J65" s="24"/>
      <c r="K65" s="24"/>
      <c r="L65" s="25"/>
      <c r="M65" s="25"/>
      <c r="N65" s="25"/>
    </row>
    <row r="66" spans="1:14">
      <c r="C66" s="11"/>
      <c r="D66" s="11"/>
      <c r="E66" s="11"/>
      <c r="F66" s="11"/>
      <c r="G66" s="11"/>
      <c r="H66" s="11"/>
      <c r="I66" s="11"/>
      <c r="J66" s="11"/>
      <c r="K66" s="11"/>
    </row>
    <row r="67" spans="1:14">
      <c r="C67" s="11"/>
      <c r="D67" s="11"/>
      <c r="E67" s="11"/>
      <c r="F67" s="11"/>
      <c r="G67" s="11"/>
      <c r="H67" s="11"/>
      <c r="I67" s="11"/>
      <c r="J67" s="11"/>
      <c r="K67" s="11"/>
    </row>
    <row r="68" spans="1:14">
      <c r="C68" s="11">
        <f>+C8-'[1]NCA RELEASES (2)'!F89</f>
        <v>0</v>
      </c>
      <c r="D68" s="11">
        <f>+D8-'[1]NCA RELEASES (2)'!G89</f>
        <v>0</v>
      </c>
      <c r="E68" s="11">
        <f>+E8-'[1]NCA RELEASES (2)'!G46</f>
        <v>0</v>
      </c>
      <c r="F68" s="11">
        <f>+F8-'[1]all(net trust &amp;WF) (2)'!F89</f>
        <v>0</v>
      </c>
      <c r="G68" s="11">
        <f>+G8-'[1]all(net trust &amp;WF) (2)'!G89</f>
        <v>0</v>
      </c>
      <c r="H68" s="11">
        <f>+H8-'[1]all(net trust &amp;WF) (2)'!G46</f>
        <v>0</v>
      </c>
      <c r="I68" s="11"/>
      <c r="J68" s="11"/>
      <c r="K68" s="11"/>
    </row>
    <row r="69" spans="1:14">
      <c r="C69" s="11"/>
      <c r="D69" s="11"/>
      <c r="E69" s="11"/>
      <c r="F69" s="11"/>
      <c r="G69" s="11"/>
      <c r="H69" s="11"/>
      <c r="I69" s="11"/>
      <c r="J69" s="11"/>
      <c r="K69" s="11"/>
    </row>
    <row r="70" spans="1:14">
      <c r="C70" s="11"/>
      <c r="D70" s="11"/>
      <c r="E70" s="11"/>
      <c r="F70" s="11"/>
      <c r="G70" s="11"/>
      <c r="H70" s="11"/>
      <c r="I70" s="11"/>
      <c r="J70" s="11"/>
      <c r="K70" s="11"/>
    </row>
    <row r="71" spans="1:14">
      <c r="C71" s="11"/>
      <c r="D71" s="11"/>
      <c r="E71" s="11"/>
      <c r="F71" s="11"/>
      <c r="G71" s="11"/>
      <c r="H71" s="11"/>
      <c r="I71" s="11"/>
      <c r="J71" s="11"/>
      <c r="K71" s="11"/>
    </row>
    <row r="72" spans="1:14">
      <c r="C72" s="11"/>
      <c r="D72" s="11"/>
      <c r="E72" s="11"/>
      <c r="F72" s="11"/>
      <c r="G72" s="11"/>
      <c r="H72" s="11"/>
      <c r="I72" s="11"/>
      <c r="J72" s="11"/>
      <c r="K72" s="11"/>
    </row>
    <row r="73" spans="1:14">
      <c r="C73" s="11"/>
      <c r="D73" s="11"/>
      <c r="E73" s="11"/>
      <c r="F73" s="11"/>
      <c r="G73" s="11"/>
      <c r="H73" s="11"/>
      <c r="I73" s="11"/>
      <c r="J73" s="11"/>
      <c r="K73" s="11"/>
    </row>
    <row r="74" spans="1:14">
      <c r="C74" s="11"/>
      <c r="D74" s="11"/>
      <c r="E74" s="11"/>
      <c r="F74" s="11"/>
      <c r="G74" s="11"/>
      <c r="H74" s="11"/>
      <c r="I74" s="11"/>
      <c r="J74" s="11"/>
      <c r="K74" s="11"/>
    </row>
    <row r="75" spans="1:14">
      <c r="C75" s="11"/>
      <c r="D75" s="11"/>
      <c r="E75" s="11"/>
      <c r="F75" s="11"/>
      <c r="G75" s="11"/>
      <c r="H75" s="11"/>
      <c r="I75" s="11"/>
      <c r="J75" s="11"/>
      <c r="K75" s="11"/>
    </row>
    <row r="76" spans="1:14">
      <c r="C76" s="11"/>
      <c r="D76" s="11"/>
      <c r="E76" s="11"/>
      <c r="F76" s="11"/>
      <c r="G76" s="11"/>
      <c r="H76" s="11"/>
      <c r="I76" s="11"/>
      <c r="J76" s="11"/>
      <c r="K76" s="11"/>
    </row>
    <row r="77" spans="1:14">
      <c r="C77" s="11"/>
      <c r="D77" s="11"/>
      <c r="E77" s="11"/>
      <c r="F77" s="11"/>
      <c r="G77" s="11"/>
      <c r="H77" s="11"/>
      <c r="I77" s="11"/>
      <c r="J77" s="11"/>
      <c r="K77" s="11"/>
    </row>
  </sheetData>
  <mergeCells count="7">
    <mergeCell ref="B59:N59"/>
    <mergeCell ref="A5:B6"/>
    <mergeCell ref="C5:E5"/>
    <mergeCell ref="F5:H5"/>
    <mergeCell ref="I5:K5"/>
    <mergeCell ref="L5:N5"/>
    <mergeCell ref="B58:F58"/>
  </mergeCells>
  <pageMargins left="0.49" right="0.2" top="0.27" bottom="0.23" header="0.17" footer="0.17"/>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dimension ref="A1:V328"/>
  <sheetViews>
    <sheetView view="pageBreakPreview" zoomScale="115" zoomScaleNormal="136" zoomScaleSheetLayoutView="115" workbookViewId="0">
      <pane xSplit="1" ySplit="7" topLeftCell="B265" activePane="bottomRight" state="frozen"/>
      <selection pane="topRight" activeCell="B1" sqref="B1"/>
      <selection pane="bottomLeft" activeCell="A8" sqref="A8"/>
      <selection pane="bottomRight" activeCell="A322" sqref="A322:H322"/>
    </sheetView>
  </sheetViews>
  <sheetFormatPr defaultColWidth="9.140625" defaultRowHeight="11.25"/>
  <cols>
    <col min="1" max="1" width="31.28515625" style="48" customWidth="1"/>
    <col min="2" max="4" width="15.42578125" style="48" customWidth="1"/>
    <col min="5" max="5" width="15.42578125" style="107" customWidth="1"/>
    <col min="6" max="6" width="15.42578125" style="104" customWidth="1"/>
    <col min="7" max="7" width="15.42578125" style="36" customWidth="1"/>
    <col min="8" max="8" width="12.85546875" style="104" customWidth="1"/>
    <col min="9" max="16384" width="9.140625" style="104"/>
  </cols>
  <sheetData>
    <row r="1" spans="1:22" s="31" customFormat="1" ht="12.75" customHeight="1">
      <c r="A1" s="26"/>
      <c r="B1" s="27"/>
      <c r="C1" s="27"/>
      <c r="D1" s="27"/>
      <c r="E1" s="27"/>
      <c r="F1" s="28"/>
      <c r="G1" s="29"/>
      <c r="H1" s="30"/>
    </row>
    <row r="2" spans="1:22" s="36" customFormat="1" ht="14.25">
      <c r="A2" s="32" t="s">
        <v>81</v>
      </c>
      <c r="B2" s="33"/>
      <c r="C2" s="33"/>
      <c r="D2" s="33"/>
      <c r="E2" s="33"/>
      <c r="F2" s="33"/>
      <c r="G2" s="34"/>
      <c r="H2" s="35"/>
    </row>
    <row r="3" spans="1:22" s="36" customFormat="1">
      <c r="A3" s="37" t="s">
        <v>82</v>
      </c>
      <c r="B3" s="33"/>
      <c r="C3" s="33"/>
      <c r="D3" s="33"/>
      <c r="E3" s="33"/>
      <c r="F3" s="38"/>
      <c r="G3" s="39"/>
      <c r="H3" s="35"/>
    </row>
    <row r="4" spans="1:22" s="36" customFormat="1">
      <c r="A4" s="40" t="s">
        <v>83</v>
      </c>
      <c r="B4" s="41"/>
      <c r="C4" s="41"/>
      <c r="D4" s="41"/>
      <c r="E4" s="41"/>
      <c r="F4" s="41"/>
      <c r="G4" s="42"/>
      <c r="H4" s="35"/>
    </row>
    <row r="5" spans="1:22" s="31" customFormat="1" ht="6" customHeight="1">
      <c r="A5" s="121" t="s">
        <v>84</v>
      </c>
      <c r="B5" s="43"/>
      <c r="C5" s="124"/>
      <c r="D5" s="124"/>
      <c r="E5" s="125"/>
      <c r="F5" s="43"/>
      <c r="G5" s="44"/>
      <c r="H5" s="44"/>
    </row>
    <row r="6" spans="1:22" s="31" customFormat="1" ht="14.25" customHeight="1">
      <c r="A6" s="122"/>
      <c r="B6" s="126" t="s">
        <v>85</v>
      </c>
      <c r="C6" s="128" t="s">
        <v>344</v>
      </c>
      <c r="D6" s="128"/>
      <c r="E6" s="129"/>
      <c r="F6" s="130" t="s">
        <v>86</v>
      </c>
      <c r="G6" s="132" t="s">
        <v>87</v>
      </c>
      <c r="H6" s="117" t="s">
        <v>88</v>
      </c>
    </row>
    <row r="7" spans="1:22" s="31" customFormat="1" ht="42" customHeight="1">
      <c r="A7" s="123"/>
      <c r="B7" s="127"/>
      <c r="C7" s="45" t="s">
        <v>89</v>
      </c>
      <c r="D7" s="45" t="s">
        <v>90</v>
      </c>
      <c r="E7" s="45" t="s">
        <v>23</v>
      </c>
      <c r="F7" s="131"/>
      <c r="G7" s="133"/>
      <c r="H7" s="118"/>
    </row>
    <row r="8" spans="1:22" s="48" customFormat="1">
      <c r="A8" s="46"/>
      <c r="B8" s="47"/>
      <c r="C8" s="47"/>
      <c r="D8" s="47"/>
      <c r="E8" s="47"/>
      <c r="F8" s="47"/>
      <c r="G8" s="47"/>
      <c r="H8" s="47"/>
    </row>
    <row r="9" spans="1:22" s="48" customFormat="1" ht="13.5">
      <c r="A9" s="49" t="s">
        <v>91</v>
      </c>
      <c r="B9" s="47"/>
      <c r="C9" s="47"/>
      <c r="D9" s="47"/>
      <c r="E9" s="47"/>
      <c r="F9" s="47"/>
      <c r="G9" s="47"/>
      <c r="H9" s="47"/>
    </row>
    <row r="10" spans="1:22" s="48" customFormat="1" ht="11.25" customHeight="1">
      <c r="A10" s="50" t="s">
        <v>92</v>
      </c>
      <c r="B10" s="51">
        <f t="shared" ref="B10:G10" si="0">SUM(B11:B15)</f>
        <v>6490974</v>
      </c>
      <c r="C10" s="51">
        <f t="shared" si="0"/>
        <v>4270656.6369400006</v>
      </c>
      <c r="D10" s="51">
        <f t="shared" ref="D10" si="1">SUM(D11:D15)</f>
        <v>137700.45356999998</v>
      </c>
      <c r="E10" s="51">
        <f t="shared" si="0"/>
        <v>4408357.0905100005</v>
      </c>
      <c r="F10" s="51">
        <f t="shared" si="0"/>
        <v>2082616.9094900007</v>
      </c>
      <c r="G10" s="51">
        <f t="shared" si="0"/>
        <v>2220317.3630600008</v>
      </c>
      <c r="H10" s="52">
        <f t="shared" ref="H10:H15" si="2">E10/B10*100</f>
        <v>67.915186388206152</v>
      </c>
      <c r="I10" s="53"/>
      <c r="J10" s="53"/>
      <c r="K10" s="53"/>
      <c r="L10" s="53"/>
      <c r="M10" s="53"/>
      <c r="N10" s="53"/>
      <c r="O10" s="53"/>
      <c r="P10" s="53"/>
      <c r="Q10" s="53"/>
      <c r="R10" s="53"/>
      <c r="S10" s="53"/>
      <c r="T10" s="53"/>
      <c r="U10" s="53"/>
      <c r="V10" s="53"/>
    </row>
    <row r="11" spans="1:22" s="48" customFormat="1" ht="11.25" customHeight="1">
      <c r="A11" s="54" t="s">
        <v>93</v>
      </c>
      <c r="B11" s="55">
        <v>2452365.0000000009</v>
      </c>
      <c r="C11" s="56">
        <v>1057905.6453300002</v>
      </c>
      <c r="D11" s="55">
        <v>47824.890039999984</v>
      </c>
      <c r="E11" s="56">
        <f>SUM(C11:D11)</f>
        <v>1105730.5353700002</v>
      </c>
      <c r="F11" s="56">
        <f>B11-E11</f>
        <v>1346634.4646300008</v>
      </c>
      <c r="G11" s="56">
        <f>B11-C11</f>
        <v>1394459.3546700007</v>
      </c>
      <c r="H11" s="57">
        <f t="shared" si="2"/>
        <v>45.088334541147006</v>
      </c>
    </row>
    <row r="12" spans="1:22" s="48" customFormat="1" ht="11.25" customHeight="1">
      <c r="A12" s="58" t="s">
        <v>94</v>
      </c>
      <c r="B12" s="55">
        <v>132315</v>
      </c>
      <c r="C12" s="56">
        <v>49452.941939999997</v>
      </c>
      <c r="D12" s="55">
        <v>2542.8304900000003</v>
      </c>
      <c r="E12" s="56">
        <f>SUM(C12:D12)</f>
        <v>51995.772429999997</v>
      </c>
      <c r="F12" s="56">
        <f>B12-E12</f>
        <v>80319.227570000003</v>
      </c>
      <c r="G12" s="56">
        <f>B12-C12</f>
        <v>82862.05806000001</v>
      </c>
      <c r="H12" s="57">
        <f t="shared" si="2"/>
        <v>39.296959853380187</v>
      </c>
    </row>
    <row r="13" spans="1:22" s="48" customFormat="1" ht="11.25" customHeight="1">
      <c r="A13" s="54" t="s">
        <v>95</v>
      </c>
      <c r="B13" s="55">
        <v>297721</v>
      </c>
      <c r="C13" s="56">
        <v>151136.34815000001</v>
      </c>
      <c r="D13" s="55">
        <v>4465.3920499999995</v>
      </c>
      <c r="E13" s="56">
        <f>SUM(C13:D13)</f>
        <v>155601.7402</v>
      </c>
      <c r="F13" s="56">
        <f>B13-E13</f>
        <v>142119.2598</v>
      </c>
      <c r="G13" s="56">
        <f>B13-C13</f>
        <v>146584.65184999999</v>
      </c>
      <c r="H13" s="57">
        <f t="shared" si="2"/>
        <v>52.264281055081774</v>
      </c>
    </row>
    <row r="14" spans="1:22" s="48" customFormat="1" ht="11.25" customHeight="1">
      <c r="A14" s="54" t="s">
        <v>96</v>
      </c>
      <c r="B14" s="55">
        <v>3513665.9999999995</v>
      </c>
      <c r="C14" s="56">
        <v>2961371.0954899997</v>
      </c>
      <c r="D14" s="55">
        <v>81128.888279999999</v>
      </c>
      <c r="E14" s="56">
        <f>SUM(C14:D14)</f>
        <v>3042499.9837699998</v>
      </c>
      <c r="F14" s="56">
        <f>B14-E14</f>
        <v>471166.01622999972</v>
      </c>
      <c r="G14" s="56">
        <f>B14-C14</f>
        <v>552294.90450999979</v>
      </c>
      <c r="H14" s="57">
        <f t="shared" si="2"/>
        <v>86.590472280803027</v>
      </c>
    </row>
    <row r="15" spans="1:22" s="48" customFormat="1" ht="11.25" customHeight="1">
      <c r="A15" s="54" t="s">
        <v>97</v>
      </c>
      <c r="B15" s="55">
        <v>94907</v>
      </c>
      <c r="C15" s="56">
        <v>50790.606030000003</v>
      </c>
      <c r="D15" s="55">
        <v>1738.45271</v>
      </c>
      <c r="E15" s="56">
        <f>SUM(C15:D15)</f>
        <v>52529.05874</v>
      </c>
      <c r="F15" s="56">
        <f>B15-E15</f>
        <v>42377.94126</v>
      </c>
      <c r="G15" s="56">
        <f>B15-C15</f>
        <v>44116.393969999997</v>
      </c>
      <c r="H15" s="57">
        <f t="shared" si="2"/>
        <v>55.347928751303911</v>
      </c>
    </row>
    <row r="16" spans="1:22" s="48" customFormat="1" ht="11.25" customHeight="1">
      <c r="B16" s="59"/>
      <c r="C16" s="59"/>
      <c r="D16" s="59"/>
      <c r="E16" s="59"/>
      <c r="F16" s="59"/>
      <c r="G16" s="59"/>
      <c r="H16" s="52"/>
    </row>
    <row r="17" spans="1:8" s="48" customFormat="1" ht="11.25" customHeight="1">
      <c r="A17" s="50" t="s">
        <v>98</v>
      </c>
      <c r="B17" s="55">
        <v>5050131.0389999999</v>
      </c>
      <c r="C17" s="56">
        <v>3656994.9654400004</v>
      </c>
      <c r="D17" s="55">
        <v>32698.620480000001</v>
      </c>
      <c r="E17" s="56">
        <f>SUM(C17:D17)</f>
        <v>3689693.5859200004</v>
      </c>
      <c r="F17" s="56">
        <f>B17-E17</f>
        <v>1360437.4530799994</v>
      </c>
      <c r="G17" s="56">
        <f>B17-C17</f>
        <v>1393136.0735599995</v>
      </c>
      <c r="H17" s="57">
        <f>E17/B17*100</f>
        <v>73.061343506259078</v>
      </c>
    </row>
    <row r="18" spans="1:8" s="48" customFormat="1" ht="11.25" customHeight="1">
      <c r="A18" s="54"/>
      <c r="B18" s="60"/>
      <c r="C18" s="59"/>
      <c r="D18" s="60"/>
      <c r="E18" s="59"/>
      <c r="F18" s="59"/>
      <c r="G18" s="59"/>
      <c r="H18" s="52"/>
    </row>
    <row r="19" spans="1:8" s="48" customFormat="1" ht="11.25" customHeight="1">
      <c r="A19" s="50" t="s">
        <v>99</v>
      </c>
      <c r="B19" s="55">
        <v>258114.48400000003</v>
      </c>
      <c r="C19" s="56">
        <v>143699.5361</v>
      </c>
      <c r="D19" s="55">
        <v>1732.2194299999999</v>
      </c>
      <c r="E19" s="56">
        <f>SUM(C19:D19)</f>
        <v>145431.75552999999</v>
      </c>
      <c r="F19" s="56">
        <f>B19-E19</f>
        <v>112682.72847000003</v>
      </c>
      <c r="G19" s="56">
        <f>B19-C19</f>
        <v>114414.94790000003</v>
      </c>
      <c r="H19" s="57">
        <f>E19/B19*100</f>
        <v>56.34389565290725</v>
      </c>
    </row>
    <row r="20" spans="1:8" s="48" customFormat="1" ht="11.25" customHeight="1">
      <c r="A20" s="54"/>
      <c r="B20" s="60"/>
      <c r="C20" s="59"/>
      <c r="D20" s="60"/>
      <c r="E20" s="59"/>
      <c r="F20" s="59"/>
      <c r="G20" s="59"/>
      <c r="H20" s="52"/>
    </row>
    <row r="21" spans="1:8" s="48" customFormat="1" ht="11.25" customHeight="1">
      <c r="A21" s="50" t="s">
        <v>100</v>
      </c>
      <c r="B21" s="55">
        <v>3177849.0740000005</v>
      </c>
      <c r="C21" s="56">
        <v>1796721.6097200001</v>
      </c>
      <c r="D21" s="55">
        <v>70243.258639999985</v>
      </c>
      <c r="E21" s="56">
        <f>SUM(C21:D21)</f>
        <v>1866964.86836</v>
      </c>
      <c r="F21" s="56">
        <f>B21-E21</f>
        <v>1310884.2056400005</v>
      </c>
      <c r="G21" s="56">
        <f>B21-C21</f>
        <v>1381127.4642800004</v>
      </c>
      <c r="H21" s="57">
        <f>E21/B21*100</f>
        <v>58.749324618177248</v>
      </c>
    </row>
    <row r="22" spans="1:8" s="48" customFormat="1" ht="11.25" customHeight="1">
      <c r="A22" s="54"/>
      <c r="B22" s="59"/>
      <c r="C22" s="59"/>
      <c r="D22" s="59"/>
      <c r="E22" s="59"/>
      <c r="F22" s="59"/>
      <c r="G22" s="59"/>
      <c r="H22" s="52"/>
    </row>
    <row r="23" spans="1:8" s="48" customFormat="1" ht="11.25" customHeight="1">
      <c r="A23" s="50" t="s">
        <v>101</v>
      </c>
      <c r="B23" s="51">
        <f t="shared" ref="B23:G23" si="3">SUM(B24:B31)</f>
        <v>21993016.49275</v>
      </c>
      <c r="C23" s="51">
        <f t="shared" si="3"/>
        <v>8172036.5181900002</v>
      </c>
      <c r="D23" s="51">
        <f t="shared" si="3"/>
        <v>1155341.8535999998</v>
      </c>
      <c r="E23" s="51">
        <f t="shared" si="3"/>
        <v>9327378.3717900012</v>
      </c>
      <c r="F23" s="51">
        <f t="shared" si="3"/>
        <v>12665638.120959997</v>
      </c>
      <c r="G23" s="51">
        <f t="shared" si="3"/>
        <v>13820979.974559998</v>
      </c>
      <c r="H23" s="52">
        <f t="shared" ref="H23:H31" si="4">E23/B23*100</f>
        <v>42.410636916790253</v>
      </c>
    </row>
    <row r="24" spans="1:8" s="48" customFormat="1" ht="11.25" customHeight="1">
      <c r="A24" s="54" t="s">
        <v>102</v>
      </c>
      <c r="B24" s="55">
        <v>17791934.702749997</v>
      </c>
      <c r="C24" s="56">
        <v>5980042.3806699999</v>
      </c>
      <c r="D24" s="55">
        <v>955241.61499999999</v>
      </c>
      <c r="E24" s="56">
        <f t="shared" ref="E24:E31" si="5">SUM(C24:D24)</f>
        <v>6935283.9956700001</v>
      </c>
      <c r="F24" s="56">
        <f t="shared" ref="F24:F31" si="6">B24-E24</f>
        <v>10856650.707079997</v>
      </c>
      <c r="G24" s="56">
        <f t="shared" ref="G24:G31" si="7">B24-C24</f>
        <v>11811892.322079998</v>
      </c>
      <c r="H24" s="57">
        <f t="shared" si="4"/>
        <v>38.979931702413751</v>
      </c>
    </row>
    <row r="25" spans="1:8" s="48" customFormat="1" ht="11.25" customHeight="1">
      <c r="A25" s="54" t="s">
        <v>103</v>
      </c>
      <c r="B25" s="55">
        <v>636170</v>
      </c>
      <c r="C25" s="56">
        <v>262023.29628000001</v>
      </c>
      <c r="D25" s="55">
        <v>97088.248650000009</v>
      </c>
      <c r="E25" s="56">
        <f t="shared" si="5"/>
        <v>359111.54493000003</v>
      </c>
      <c r="F25" s="56">
        <f t="shared" si="6"/>
        <v>277058.45506999997</v>
      </c>
      <c r="G25" s="56">
        <f t="shared" si="7"/>
        <v>374146.70371999999</v>
      </c>
      <c r="H25" s="57">
        <f t="shared" si="4"/>
        <v>56.448990824779543</v>
      </c>
    </row>
    <row r="26" spans="1:8" s="48" customFormat="1" ht="11.25" customHeight="1">
      <c r="A26" s="54" t="s">
        <v>104</v>
      </c>
      <c r="B26" s="55">
        <v>2446616.0560000003</v>
      </c>
      <c r="C26" s="56">
        <v>1412461.7508500004</v>
      </c>
      <c r="D26" s="55">
        <v>89819.690660000037</v>
      </c>
      <c r="E26" s="56">
        <f t="shared" si="5"/>
        <v>1502281.4415100005</v>
      </c>
      <c r="F26" s="56">
        <f t="shared" si="6"/>
        <v>944334.61448999983</v>
      </c>
      <c r="G26" s="56">
        <f t="shared" si="7"/>
        <v>1034154.3051499999</v>
      </c>
      <c r="H26" s="57">
        <f t="shared" si="4"/>
        <v>61.402418978893522</v>
      </c>
    </row>
    <row r="27" spans="1:8" s="48" customFormat="1" ht="11.25" customHeight="1">
      <c r="A27" s="54" t="s">
        <v>105</v>
      </c>
      <c r="B27" s="55">
        <v>253150.17300000001</v>
      </c>
      <c r="C27" s="56">
        <v>116034.73203</v>
      </c>
      <c r="D27" s="55">
        <v>6002.5131100000008</v>
      </c>
      <c r="E27" s="56">
        <f t="shared" si="5"/>
        <v>122037.24514</v>
      </c>
      <c r="F27" s="56">
        <f t="shared" si="6"/>
        <v>131112.92786</v>
      </c>
      <c r="G27" s="56">
        <f t="shared" si="7"/>
        <v>137115.44097</v>
      </c>
      <c r="H27" s="57">
        <f t="shared" si="4"/>
        <v>48.20745081616041</v>
      </c>
    </row>
    <row r="28" spans="1:8" s="48" customFormat="1" ht="11.25" customHeight="1">
      <c r="A28" s="54" t="s">
        <v>106</v>
      </c>
      <c r="B28" s="55">
        <v>266727.73700000002</v>
      </c>
      <c r="C28" s="56">
        <v>177768.82162</v>
      </c>
      <c r="D28" s="55">
        <v>1679.3249699999999</v>
      </c>
      <c r="E28" s="56">
        <f t="shared" si="5"/>
        <v>179448.14658999999</v>
      </c>
      <c r="F28" s="56">
        <f t="shared" si="6"/>
        <v>87279.590410000033</v>
      </c>
      <c r="G28" s="56">
        <f t="shared" si="7"/>
        <v>88958.91538000002</v>
      </c>
      <c r="H28" s="57">
        <f t="shared" si="4"/>
        <v>67.277647464912874</v>
      </c>
    </row>
    <row r="29" spans="1:8" s="48" customFormat="1" ht="11.25" customHeight="1">
      <c r="A29" s="54" t="s">
        <v>107</v>
      </c>
      <c r="B29" s="55">
        <v>145051.42600000004</v>
      </c>
      <c r="C29" s="56">
        <v>64385.51857</v>
      </c>
      <c r="D29" s="55">
        <v>1899.5656999999999</v>
      </c>
      <c r="E29" s="56">
        <f t="shared" si="5"/>
        <v>66285.084270000007</v>
      </c>
      <c r="F29" s="56">
        <f t="shared" si="6"/>
        <v>78766.341730000029</v>
      </c>
      <c r="G29" s="56">
        <f t="shared" si="7"/>
        <v>80665.907430000036</v>
      </c>
      <c r="H29" s="57">
        <f t="shared" si="4"/>
        <v>45.697643999721862</v>
      </c>
    </row>
    <row r="30" spans="1:8" s="48" customFormat="1" ht="11.25" customHeight="1">
      <c r="A30" s="54" t="s">
        <v>108</v>
      </c>
      <c r="B30" s="55">
        <v>343479.19899999996</v>
      </c>
      <c r="C30" s="56">
        <v>92113.918640000004</v>
      </c>
      <c r="D30" s="55">
        <v>3213.9055099999996</v>
      </c>
      <c r="E30" s="56">
        <f t="shared" si="5"/>
        <v>95327.82415</v>
      </c>
      <c r="F30" s="56">
        <f t="shared" si="6"/>
        <v>248151.37484999996</v>
      </c>
      <c r="G30" s="56">
        <f t="shared" si="7"/>
        <v>251365.28035999998</v>
      </c>
      <c r="H30" s="57">
        <f t="shared" si="4"/>
        <v>27.753594519707729</v>
      </c>
    </row>
    <row r="31" spans="1:8" s="48" customFormat="1" ht="11.25" customHeight="1">
      <c r="A31" s="54" t="s">
        <v>109</v>
      </c>
      <c r="B31" s="55">
        <v>109887.19899999999</v>
      </c>
      <c r="C31" s="56">
        <v>67206.099530000007</v>
      </c>
      <c r="D31" s="55">
        <v>396.99</v>
      </c>
      <c r="E31" s="56">
        <f t="shared" si="5"/>
        <v>67603.089530000012</v>
      </c>
      <c r="F31" s="56">
        <f t="shared" si="6"/>
        <v>42284.109469999981</v>
      </c>
      <c r="G31" s="56">
        <f t="shared" si="7"/>
        <v>42681.099469999986</v>
      </c>
      <c r="H31" s="57">
        <f t="shared" si="4"/>
        <v>61.520441093416181</v>
      </c>
    </row>
    <row r="32" spans="1:8" s="48" customFormat="1" ht="11.25" customHeight="1">
      <c r="A32" s="54"/>
      <c r="B32" s="59"/>
      <c r="C32" s="59"/>
      <c r="D32" s="59"/>
      <c r="E32" s="59"/>
      <c r="F32" s="59"/>
      <c r="G32" s="59"/>
      <c r="H32" s="52"/>
    </row>
    <row r="33" spans="1:8" s="48" customFormat="1" ht="11.25" customHeight="1">
      <c r="A33" s="50" t="s">
        <v>110</v>
      </c>
      <c r="B33" s="61">
        <f t="shared" ref="B33:G33" si="8">+B34+B35</f>
        <v>1412300.5989999999</v>
      </c>
      <c r="C33" s="61">
        <f t="shared" si="8"/>
        <v>810291.76746999996</v>
      </c>
      <c r="D33" s="61">
        <f t="shared" si="8"/>
        <v>26042.237399999998</v>
      </c>
      <c r="E33" s="61">
        <f t="shared" si="8"/>
        <v>836334.00486999983</v>
      </c>
      <c r="F33" s="61">
        <f t="shared" si="8"/>
        <v>575966.5941300001</v>
      </c>
      <c r="G33" s="61">
        <f t="shared" si="8"/>
        <v>602008.83153000008</v>
      </c>
      <c r="H33" s="52">
        <f>E33/B33*100</f>
        <v>59.217846785746488</v>
      </c>
    </row>
    <row r="34" spans="1:8" s="48" customFormat="1" ht="11.25" customHeight="1">
      <c r="A34" s="54" t="s">
        <v>111</v>
      </c>
      <c r="B34" s="55">
        <v>1383164.264</v>
      </c>
      <c r="C34" s="56">
        <v>797475.76076999994</v>
      </c>
      <c r="D34" s="55">
        <v>24731.172279999999</v>
      </c>
      <c r="E34" s="56">
        <f>SUM(C34:D34)</f>
        <v>822206.93304999988</v>
      </c>
      <c r="F34" s="56">
        <f>B34-E34</f>
        <v>560957.33095000009</v>
      </c>
      <c r="G34" s="56">
        <f>B34-C34</f>
        <v>585688.50323000003</v>
      </c>
      <c r="H34" s="57">
        <f>E34/B34*100</f>
        <v>59.443910925824781</v>
      </c>
    </row>
    <row r="35" spans="1:8" s="48" customFormat="1" ht="11.25" customHeight="1">
      <c r="A35" s="54" t="s">
        <v>112</v>
      </c>
      <c r="B35" s="55">
        <v>29136.334999999999</v>
      </c>
      <c r="C35" s="56">
        <v>12816.0067</v>
      </c>
      <c r="D35" s="55">
        <v>1311.0651200000002</v>
      </c>
      <c r="E35" s="56">
        <f>SUM(C35:D35)</f>
        <v>14127.071820000001</v>
      </c>
      <c r="F35" s="56">
        <f>B35-E35</f>
        <v>15009.263179999998</v>
      </c>
      <c r="G35" s="56">
        <f>B35-C35</f>
        <v>16320.328299999999</v>
      </c>
      <c r="H35" s="57">
        <f>E35/B35*100</f>
        <v>48.486097582280003</v>
      </c>
    </row>
    <row r="36" spans="1:8" s="48" customFormat="1" ht="11.25" customHeight="1">
      <c r="A36" s="54"/>
      <c r="B36" s="59"/>
      <c r="C36" s="59"/>
      <c r="D36" s="59"/>
      <c r="E36" s="59"/>
      <c r="F36" s="59"/>
      <c r="G36" s="59"/>
      <c r="H36" s="52"/>
    </row>
    <row r="37" spans="1:8" s="48" customFormat="1" ht="11.25" customHeight="1">
      <c r="A37" s="50" t="s">
        <v>113</v>
      </c>
      <c r="B37" s="61">
        <f t="shared" ref="B37:G37" si="9">SUM(B38:B43)</f>
        <v>210210064.41709</v>
      </c>
      <c r="C37" s="61">
        <f t="shared" si="9"/>
        <v>127938977.79457</v>
      </c>
      <c r="D37" s="61">
        <f t="shared" si="9"/>
        <v>3868339.2499700002</v>
      </c>
      <c r="E37" s="61">
        <f t="shared" si="9"/>
        <v>131807317.04454002</v>
      </c>
      <c r="F37" s="61">
        <f t="shared" si="9"/>
        <v>78402747.372549981</v>
      </c>
      <c r="G37" s="61">
        <f t="shared" si="9"/>
        <v>82271086.62252</v>
      </c>
      <c r="H37" s="52">
        <f t="shared" ref="H37:H43" si="10">E37/B37*100</f>
        <v>62.70266716774011</v>
      </c>
    </row>
    <row r="38" spans="1:8" s="48" customFormat="1" ht="11.25" customHeight="1">
      <c r="A38" s="54" t="s">
        <v>114</v>
      </c>
      <c r="B38" s="55">
        <v>209742484.67508999</v>
      </c>
      <c r="C38" s="56">
        <v>127663328.65268999</v>
      </c>
      <c r="D38" s="55">
        <v>3848556.5511900005</v>
      </c>
      <c r="E38" s="56">
        <f t="shared" ref="E38:E43" si="11">SUM(C38:D38)</f>
        <v>131511885.20388</v>
      </c>
      <c r="F38" s="56">
        <f t="shared" ref="F38:F43" si="12">B38-E38</f>
        <v>78230599.471209988</v>
      </c>
      <c r="G38" s="56">
        <f t="shared" ref="G38:G43" si="13">B38-C38</f>
        <v>82079156.022399992</v>
      </c>
      <c r="H38" s="57">
        <f t="shared" si="10"/>
        <v>62.701595915392993</v>
      </c>
    </row>
    <row r="39" spans="1:8" s="48" customFormat="1" ht="11.25" customHeight="1">
      <c r="A39" s="62" t="s">
        <v>115</v>
      </c>
      <c r="B39" s="55">
        <v>26137.050000000003</v>
      </c>
      <c r="C39" s="56">
        <v>13908.605810000001</v>
      </c>
      <c r="D39" s="55">
        <v>63.782489999999996</v>
      </c>
      <c r="E39" s="56">
        <f t="shared" si="11"/>
        <v>13972.388300000001</v>
      </c>
      <c r="F39" s="56">
        <f t="shared" si="12"/>
        <v>12164.661700000002</v>
      </c>
      <c r="G39" s="56">
        <f t="shared" si="13"/>
        <v>12228.444190000002</v>
      </c>
      <c r="H39" s="57">
        <f t="shared" si="10"/>
        <v>53.458168768089742</v>
      </c>
    </row>
    <row r="40" spans="1:8" s="48" customFormat="1" ht="11.25" customHeight="1">
      <c r="A40" s="62" t="s">
        <v>116</v>
      </c>
      <c r="B40" s="55">
        <v>8370</v>
      </c>
      <c r="C40" s="56">
        <v>3419.7197700000002</v>
      </c>
      <c r="D40" s="55">
        <v>80.662229999999994</v>
      </c>
      <c r="E40" s="56">
        <f t="shared" si="11"/>
        <v>3500.3820000000001</v>
      </c>
      <c r="F40" s="56">
        <f t="shared" si="12"/>
        <v>4869.6180000000004</v>
      </c>
      <c r="G40" s="56">
        <f t="shared" si="13"/>
        <v>4950.2802300000003</v>
      </c>
      <c r="H40" s="57">
        <f t="shared" si="10"/>
        <v>41.820573476702513</v>
      </c>
    </row>
    <row r="41" spans="1:8" s="48" customFormat="1" ht="11.25" customHeight="1">
      <c r="A41" s="54" t="s">
        <v>117</v>
      </c>
      <c r="B41" s="55">
        <v>236841.10000000003</v>
      </c>
      <c r="C41" s="56">
        <v>146826.66502000001</v>
      </c>
      <c r="D41" s="55">
        <v>229.93567000000002</v>
      </c>
      <c r="E41" s="56">
        <f t="shared" si="11"/>
        <v>147056.60069000002</v>
      </c>
      <c r="F41" s="56">
        <f t="shared" si="12"/>
        <v>89784.499310000014</v>
      </c>
      <c r="G41" s="56">
        <f t="shared" si="13"/>
        <v>90014.43498000002</v>
      </c>
      <c r="H41" s="57">
        <f t="shared" si="10"/>
        <v>62.09082827684891</v>
      </c>
    </row>
    <row r="42" spans="1:8" s="48" customFormat="1" ht="11.25" customHeight="1">
      <c r="A42" s="54" t="s">
        <v>118</v>
      </c>
      <c r="B42" s="55">
        <v>65203.591999999997</v>
      </c>
      <c r="C42" s="56">
        <v>33853.870000000003</v>
      </c>
      <c r="D42" s="55">
        <v>8.2799999999999994</v>
      </c>
      <c r="E42" s="56">
        <f t="shared" si="11"/>
        <v>33862.15</v>
      </c>
      <c r="F42" s="56">
        <f t="shared" si="12"/>
        <v>31341.441999999995</v>
      </c>
      <c r="G42" s="56">
        <f t="shared" si="13"/>
        <v>31349.721999999994</v>
      </c>
      <c r="H42" s="57">
        <f t="shared" si="10"/>
        <v>51.932951791981033</v>
      </c>
    </row>
    <row r="43" spans="1:8" s="48" customFormat="1" ht="11.25" customHeight="1">
      <c r="A43" s="54" t="s">
        <v>119</v>
      </c>
      <c r="B43" s="55">
        <v>131028</v>
      </c>
      <c r="C43" s="56">
        <v>77640.281279999996</v>
      </c>
      <c r="D43" s="55">
        <v>19400.038390000002</v>
      </c>
      <c r="E43" s="56">
        <f t="shared" si="11"/>
        <v>97040.319669999997</v>
      </c>
      <c r="F43" s="56">
        <f t="shared" si="12"/>
        <v>33987.680330000003</v>
      </c>
      <c r="G43" s="56">
        <f t="shared" si="13"/>
        <v>53387.718720000004</v>
      </c>
      <c r="H43" s="57">
        <f t="shared" si="10"/>
        <v>74.060750122111301</v>
      </c>
    </row>
    <row r="44" spans="1:8" s="48" customFormat="1" ht="11.25" customHeight="1">
      <c r="A44" s="54"/>
      <c r="B44" s="56"/>
      <c r="C44" s="56"/>
      <c r="D44" s="56"/>
      <c r="E44" s="56"/>
      <c r="F44" s="56"/>
      <c r="G44" s="56"/>
      <c r="H44" s="57"/>
    </row>
    <row r="45" spans="1:8" s="48" customFormat="1" ht="11.25" customHeight="1">
      <c r="A45" s="50" t="s">
        <v>120</v>
      </c>
      <c r="B45" s="55">
        <v>27417803.805130005</v>
      </c>
      <c r="C45" s="56">
        <v>18664511.403870001</v>
      </c>
      <c r="D45" s="55">
        <v>485352.27682999999</v>
      </c>
      <c r="E45" s="56">
        <f>SUM(C45:D45)</f>
        <v>19149863.6807</v>
      </c>
      <c r="F45" s="56">
        <f>B45-E45</f>
        <v>8267940.1244300045</v>
      </c>
      <c r="G45" s="56">
        <f>B45-C45</f>
        <v>8753292.4012600034</v>
      </c>
      <c r="H45" s="57">
        <f>E45/B45*100</f>
        <v>69.844630214754716</v>
      </c>
    </row>
    <row r="46" spans="1:8" s="48" customFormat="1" ht="11.25" customHeight="1">
      <c r="A46" s="63"/>
      <c r="B46" s="59"/>
      <c r="C46" s="59"/>
      <c r="D46" s="59"/>
      <c r="E46" s="59"/>
      <c r="F46" s="59"/>
      <c r="G46" s="59"/>
      <c r="H46" s="52"/>
    </row>
    <row r="47" spans="1:8" s="48" customFormat="1" ht="11.25" customHeight="1">
      <c r="A47" s="50" t="s">
        <v>121</v>
      </c>
      <c r="B47" s="55">
        <v>621830.26799999992</v>
      </c>
      <c r="C47" s="56">
        <v>397419.75893000001</v>
      </c>
      <c r="D47" s="55">
        <v>7440.8323300000002</v>
      </c>
      <c r="E47" s="56">
        <f>SUM(C47:D47)</f>
        <v>404860.59126000002</v>
      </c>
      <c r="F47" s="56">
        <f>B47-E47</f>
        <v>216969.67673999991</v>
      </c>
      <c r="G47" s="56">
        <f>B47-C47</f>
        <v>224410.50906999991</v>
      </c>
      <c r="H47" s="57">
        <f>E47/B47*100</f>
        <v>65.107893921303955</v>
      </c>
    </row>
    <row r="48" spans="1:8" s="48" customFormat="1" ht="11.25" customHeight="1">
      <c r="A48" s="54"/>
      <c r="B48" s="59"/>
      <c r="C48" s="59"/>
      <c r="D48" s="59"/>
      <c r="E48" s="59"/>
      <c r="F48" s="59"/>
      <c r="G48" s="59"/>
      <c r="H48" s="52"/>
    </row>
    <row r="49" spans="1:8" s="48" customFormat="1" ht="11.25" customHeight="1">
      <c r="A49" s="50" t="s">
        <v>122</v>
      </c>
      <c r="B49" s="61">
        <f t="shared" ref="B49:G49" si="14">SUM(B50:B55)</f>
        <v>11012303.684999997</v>
      </c>
      <c r="C49" s="61">
        <f t="shared" si="14"/>
        <v>5780337.6432200009</v>
      </c>
      <c r="D49" s="61">
        <f t="shared" si="14"/>
        <v>429818.08532999997</v>
      </c>
      <c r="E49" s="61">
        <f t="shared" si="14"/>
        <v>6210155.7285500001</v>
      </c>
      <c r="F49" s="61">
        <f t="shared" si="14"/>
        <v>4802147.9564499985</v>
      </c>
      <c r="G49" s="61">
        <f t="shared" si="14"/>
        <v>5231966.0417799978</v>
      </c>
      <c r="H49" s="52">
        <f t="shared" ref="H49:H55" si="15">E49/B49*100</f>
        <v>56.392884778585739</v>
      </c>
    </row>
    <row r="50" spans="1:8" s="48" customFormat="1" ht="11.25" customHeight="1">
      <c r="A50" s="54" t="s">
        <v>102</v>
      </c>
      <c r="B50" s="55">
        <v>7916183.4649999989</v>
      </c>
      <c r="C50" s="56">
        <v>4098907.2067500004</v>
      </c>
      <c r="D50" s="55">
        <v>179294.05214470011</v>
      </c>
      <c r="E50" s="56">
        <f t="shared" ref="E50:E55" si="16">SUM(C50:D50)</f>
        <v>4278201.2588947006</v>
      </c>
      <c r="F50" s="56">
        <f t="shared" ref="F50:F55" si="17">B50-E50</f>
        <v>3637982.2061052984</v>
      </c>
      <c r="G50" s="56">
        <f t="shared" ref="G50:G55" si="18">B50-C50</f>
        <v>3817276.2582499986</v>
      </c>
      <c r="H50" s="57">
        <f t="shared" si="15"/>
        <v>54.043735567903504</v>
      </c>
    </row>
    <row r="51" spans="1:8" s="48" customFormat="1" ht="11.25" customHeight="1">
      <c r="A51" s="54" t="s">
        <v>123</v>
      </c>
      <c r="B51" s="55">
        <v>1762596.9879999999</v>
      </c>
      <c r="C51" s="56">
        <v>889038.86970000004</v>
      </c>
      <c r="D51" s="55">
        <v>190267.17499999993</v>
      </c>
      <c r="E51" s="56">
        <f t="shared" si="16"/>
        <v>1079306.0447</v>
      </c>
      <c r="F51" s="56">
        <f t="shared" si="17"/>
        <v>683290.94329999993</v>
      </c>
      <c r="G51" s="56">
        <f t="shared" si="18"/>
        <v>873558.11829999986</v>
      </c>
      <c r="H51" s="57">
        <f t="shared" si="15"/>
        <v>61.23385277792157</v>
      </c>
    </row>
    <row r="52" spans="1:8" s="48" customFormat="1" ht="11.25" customHeight="1">
      <c r="A52" s="54" t="s">
        <v>124</v>
      </c>
      <c r="B52" s="55">
        <v>519278.84699999995</v>
      </c>
      <c r="C52" s="56">
        <v>295876.15833999997</v>
      </c>
      <c r="D52" s="55">
        <v>9342.0470653000011</v>
      </c>
      <c r="E52" s="56">
        <f t="shared" si="16"/>
        <v>305218.20540529996</v>
      </c>
      <c r="F52" s="56">
        <f t="shared" si="17"/>
        <v>214060.64159469999</v>
      </c>
      <c r="G52" s="56">
        <f t="shared" si="18"/>
        <v>223402.68865999999</v>
      </c>
      <c r="H52" s="57">
        <f t="shared" si="15"/>
        <v>58.777323044953533</v>
      </c>
    </row>
    <row r="53" spans="1:8" s="48" customFormat="1" ht="11.25" customHeight="1">
      <c r="A53" s="54" t="s">
        <v>125</v>
      </c>
      <c r="B53" s="55">
        <v>657107.11599999992</v>
      </c>
      <c r="C53" s="56">
        <v>417791.93264000001</v>
      </c>
      <c r="D53" s="55">
        <v>45093.212439999996</v>
      </c>
      <c r="E53" s="56">
        <f t="shared" si="16"/>
        <v>462885.14507999999</v>
      </c>
      <c r="F53" s="56">
        <f t="shared" si="17"/>
        <v>194221.97091999993</v>
      </c>
      <c r="G53" s="56">
        <f t="shared" si="18"/>
        <v>239315.18335999991</v>
      </c>
      <c r="H53" s="57">
        <f t="shared" si="15"/>
        <v>70.442875112617116</v>
      </c>
    </row>
    <row r="54" spans="1:8" s="48" customFormat="1" ht="11.25" customHeight="1">
      <c r="A54" s="54" t="s">
        <v>126</v>
      </c>
      <c r="B54" s="55">
        <v>87477.53</v>
      </c>
      <c r="C54" s="56">
        <v>34472.371479999994</v>
      </c>
      <c r="D54" s="55">
        <v>3487.51773</v>
      </c>
      <c r="E54" s="56">
        <f t="shared" si="16"/>
        <v>37959.889209999994</v>
      </c>
      <c r="F54" s="56">
        <f t="shared" si="17"/>
        <v>49517.640790000005</v>
      </c>
      <c r="G54" s="56">
        <f t="shared" si="18"/>
        <v>53005.158520000005</v>
      </c>
      <c r="H54" s="57">
        <f t="shared" si="15"/>
        <v>43.393874072576118</v>
      </c>
    </row>
    <row r="55" spans="1:8" s="48" customFormat="1" ht="11.25" customHeight="1">
      <c r="A55" s="54" t="s">
        <v>127</v>
      </c>
      <c r="B55" s="55">
        <v>69659.739000000001</v>
      </c>
      <c r="C55" s="56">
        <v>44251.104310000002</v>
      </c>
      <c r="D55" s="55">
        <v>2334.08095</v>
      </c>
      <c r="E55" s="56">
        <f t="shared" si="16"/>
        <v>46585.185260000006</v>
      </c>
      <c r="F55" s="56">
        <f t="shared" si="17"/>
        <v>23074.553739999996</v>
      </c>
      <c r="G55" s="56">
        <f t="shared" si="18"/>
        <v>25408.634689999999</v>
      </c>
      <c r="H55" s="57">
        <f t="shared" si="15"/>
        <v>66.875337072394146</v>
      </c>
    </row>
    <row r="56" spans="1:8" s="48" customFormat="1" ht="11.25" customHeight="1">
      <c r="A56" s="54"/>
      <c r="B56" s="59"/>
      <c r="C56" s="59"/>
      <c r="D56" s="59"/>
      <c r="E56" s="59"/>
      <c r="F56" s="59"/>
      <c r="G56" s="59"/>
      <c r="H56" s="52"/>
    </row>
    <row r="57" spans="1:8" s="48" customFormat="1" ht="11.25" customHeight="1">
      <c r="A57" s="50" t="s">
        <v>128</v>
      </c>
      <c r="B57" s="64">
        <f t="shared" ref="B57:G57" si="19">SUM(B58:B67)</f>
        <v>12052809.300570024</v>
      </c>
      <c r="C57" s="64">
        <f t="shared" si="19"/>
        <v>5020942.4429400545</v>
      </c>
      <c r="D57" s="64">
        <f t="shared" si="19"/>
        <v>3528439.1424699998</v>
      </c>
      <c r="E57" s="64">
        <f t="shared" si="19"/>
        <v>8549381.5854100548</v>
      </c>
      <c r="F57" s="64">
        <f t="shared" si="19"/>
        <v>3503427.7151599699</v>
      </c>
      <c r="G57" s="64">
        <f t="shared" si="19"/>
        <v>7031866.8576299688</v>
      </c>
      <c r="H57" s="52">
        <f t="shared" ref="H57:H67" si="20">E57/B57*100</f>
        <v>70.932687742812959</v>
      </c>
    </row>
    <row r="58" spans="1:8" s="48" customFormat="1" ht="11.25" customHeight="1">
      <c r="A58" s="54" t="s">
        <v>129</v>
      </c>
      <c r="B58" s="55">
        <v>759685.90925002564</v>
      </c>
      <c r="C58" s="56">
        <v>346249.47081005498</v>
      </c>
      <c r="D58" s="55">
        <v>5900.0895800001208</v>
      </c>
      <c r="E58" s="56">
        <f t="shared" ref="E58:E67" si="21">SUM(C58:D58)</f>
        <v>352149.56039005512</v>
      </c>
      <c r="F58" s="56">
        <f t="shared" ref="F58:F67" si="22">B58-E58</f>
        <v>407536.34885997052</v>
      </c>
      <c r="G58" s="56">
        <f t="shared" ref="G58:G67" si="23">B58-C58</f>
        <v>413436.43843997066</v>
      </c>
      <c r="H58" s="57">
        <f t="shared" si="20"/>
        <v>46.35462578708389</v>
      </c>
    </row>
    <row r="59" spans="1:8" s="48" customFormat="1" ht="11.25" customHeight="1">
      <c r="A59" s="54" t="s">
        <v>130</v>
      </c>
      <c r="B59" s="55">
        <v>4732268.1789999995</v>
      </c>
      <c r="C59" s="56">
        <v>619160.14279000007</v>
      </c>
      <c r="D59" s="55">
        <v>3299467.6950500002</v>
      </c>
      <c r="E59" s="56">
        <f t="shared" si="21"/>
        <v>3918627.8378400002</v>
      </c>
      <c r="F59" s="56">
        <f t="shared" si="22"/>
        <v>813640.34115999937</v>
      </c>
      <c r="G59" s="56">
        <f t="shared" si="23"/>
        <v>4113108.0362099996</v>
      </c>
      <c r="H59" s="57">
        <f t="shared" si="20"/>
        <v>82.806546239906169</v>
      </c>
    </row>
    <row r="60" spans="1:8" s="48" customFormat="1" ht="11.25" customHeight="1">
      <c r="A60" s="54" t="s">
        <v>131</v>
      </c>
      <c r="B60" s="55">
        <v>5048380.9445099998</v>
      </c>
      <c r="C60" s="56">
        <v>3337707.0441299998</v>
      </c>
      <c r="D60" s="55">
        <v>82953.514719999992</v>
      </c>
      <c r="E60" s="56">
        <f t="shared" si="21"/>
        <v>3420660.5588499997</v>
      </c>
      <c r="F60" s="56">
        <f t="shared" si="22"/>
        <v>1627720.3856600001</v>
      </c>
      <c r="G60" s="56">
        <f t="shared" si="23"/>
        <v>1710673.90038</v>
      </c>
      <c r="H60" s="57">
        <f t="shared" si="20"/>
        <v>67.757576071391583</v>
      </c>
    </row>
    <row r="61" spans="1:8" s="48" customFormat="1" ht="11.25" customHeight="1">
      <c r="A61" s="54" t="s">
        <v>132</v>
      </c>
      <c r="B61" s="55">
        <v>149361.60800000001</v>
      </c>
      <c r="C61" s="56">
        <v>65191.717240000005</v>
      </c>
      <c r="D61" s="55">
        <v>24880.527519999996</v>
      </c>
      <c r="E61" s="56">
        <f t="shared" si="21"/>
        <v>90072.244760000001</v>
      </c>
      <c r="F61" s="56">
        <f t="shared" si="22"/>
        <v>59289.363240000006</v>
      </c>
      <c r="G61" s="56">
        <f t="shared" si="23"/>
        <v>84169.890760000009</v>
      </c>
      <c r="H61" s="57">
        <f t="shared" si="20"/>
        <v>60.304817259332133</v>
      </c>
    </row>
    <row r="62" spans="1:8" s="48" customFormat="1" ht="11.25" customHeight="1">
      <c r="A62" s="54" t="s">
        <v>133</v>
      </c>
      <c r="B62" s="55">
        <v>804464.78281</v>
      </c>
      <c r="C62" s="56">
        <v>363927.08608000015</v>
      </c>
      <c r="D62" s="55">
        <v>104192.82422999995</v>
      </c>
      <c r="E62" s="56">
        <f t="shared" si="21"/>
        <v>468119.91031000012</v>
      </c>
      <c r="F62" s="56">
        <f t="shared" si="22"/>
        <v>336344.87249999988</v>
      </c>
      <c r="G62" s="56">
        <f t="shared" si="23"/>
        <v>440537.69672999985</v>
      </c>
      <c r="H62" s="57">
        <f t="shared" si="20"/>
        <v>58.190230363454155</v>
      </c>
    </row>
    <row r="63" spans="1:8" s="48" customFormat="1" ht="11.25" customHeight="1">
      <c r="A63" s="54" t="s">
        <v>134</v>
      </c>
      <c r="B63" s="55">
        <v>9915.4619999999995</v>
      </c>
      <c r="C63" s="56">
        <v>4641.7588099999994</v>
      </c>
      <c r="D63" s="55">
        <v>240.78222</v>
      </c>
      <c r="E63" s="56">
        <f t="shared" si="21"/>
        <v>4882.5410299999994</v>
      </c>
      <c r="F63" s="56">
        <f t="shared" si="22"/>
        <v>5032.9209700000001</v>
      </c>
      <c r="G63" s="56">
        <f t="shared" si="23"/>
        <v>5273.7031900000002</v>
      </c>
      <c r="H63" s="57">
        <f t="shared" si="20"/>
        <v>49.241689696355039</v>
      </c>
    </row>
    <row r="64" spans="1:8" s="48" customFormat="1" ht="11.25" customHeight="1">
      <c r="A64" s="54" t="s">
        <v>135</v>
      </c>
      <c r="B64" s="55">
        <v>169865.87599999999</v>
      </c>
      <c r="C64" s="56">
        <v>91591.654800000004</v>
      </c>
      <c r="D64" s="55">
        <v>4166.1777400000001</v>
      </c>
      <c r="E64" s="56">
        <f t="shared" si="21"/>
        <v>95757.832540000003</v>
      </c>
      <c r="F64" s="56">
        <f t="shared" si="22"/>
        <v>74108.043459999986</v>
      </c>
      <c r="G64" s="56">
        <f t="shared" si="23"/>
        <v>78274.221199999985</v>
      </c>
      <c r="H64" s="57">
        <f t="shared" si="20"/>
        <v>56.372612790105073</v>
      </c>
    </row>
    <row r="65" spans="1:8" s="48" customFormat="1" ht="11.25" customHeight="1">
      <c r="A65" s="54" t="s">
        <v>136</v>
      </c>
      <c r="B65" s="55">
        <v>28925</v>
      </c>
      <c r="C65" s="56">
        <v>15803.4858</v>
      </c>
      <c r="D65" s="55">
        <v>911.69166000000007</v>
      </c>
      <c r="E65" s="56">
        <f t="shared" si="21"/>
        <v>16715.177459999999</v>
      </c>
      <c r="F65" s="56">
        <f t="shared" si="22"/>
        <v>12209.822540000001</v>
      </c>
      <c r="G65" s="56">
        <f t="shared" si="23"/>
        <v>13121.5142</v>
      </c>
      <c r="H65" s="57">
        <f t="shared" si="20"/>
        <v>57.787994675885912</v>
      </c>
    </row>
    <row r="66" spans="1:8" s="48" customFormat="1" ht="11.25" customHeight="1">
      <c r="A66" s="62" t="s">
        <v>137</v>
      </c>
      <c r="B66" s="55">
        <v>35445</v>
      </c>
      <c r="C66" s="56">
        <v>16552.292939999999</v>
      </c>
      <c r="D66" s="55">
        <v>1522.31457</v>
      </c>
      <c r="E66" s="56">
        <f t="shared" si="21"/>
        <v>18074.607509999998</v>
      </c>
      <c r="F66" s="56">
        <f t="shared" si="22"/>
        <v>17370.392490000002</v>
      </c>
      <c r="G66" s="56">
        <f t="shared" si="23"/>
        <v>18892.707060000001</v>
      </c>
      <c r="H66" s="57">
        <f t="shared" si="20"/>
        <v>50.993391197630125</v>
      </c>
    </row>
    <row r="67" spans="1:8" s="48" customFormat="1" ht="11.25" customHeight="1">
      <c r="A67" s="54" t="s">
        <v>138</v>
      </c>
      <c r="B67" s="55">
        <v>314496.53899999999</v>
      </c>
      <c r="C67" s="56">
        <v>160117.78954</v>
      </c>
      <c r="D67" s="55">
        <v>4203.5251799999996</v>
      </c>
      <c r="E67" s="56">
        <f t="shared" si="21"/>
        <v>164321.31471999999</v>
      </c>
      <c r="F67" s="56">
        <f t="shared" si="22"/>
        <v>150175.22427999999</v>
      </c>
      <c r="G67" s="56">
        <f t="shared" si="23"/>
        <v>154378.74945999999</v>
      </c>
      <c r="H67" s="57">
        <f t="shared" si="20"/>
        <v>52.249005741840612</v>
      </c>
    </row>
    <row r="68" spans="1:8" s="48" customFormat="1" ht="11.25" customHeight="1">
      <c r="A68" s="54"/>
      <c r="B68" s="59"/>
      <c r="C68" s="59"/>
      <c r="D68" s="59"/>
      <c r="E68" s="59"/>
      <c r="F68" s="59"/>
      <c r="G68" s="59"/>
      <c r="H68" s="52"/>
    </row>
    <row r="69" spans="1:8" s="48" customFormat="1" ht="11.25" customHeight="1">
      <c r="A69" s="50" t="s">
        <v>139</v>
      </c>
      <c r="B69" s="61">
        <f t="shared" ref="B69:G69" si="24">SUM(B70:B73)</f>
        <v>7171210.773</v>
      </c>
      <c r="C69" s="61">
        <f t="shared" si="24"/>
        <v>3738169.9625700004</v>
      </c>
      <c r="D69" s="61">
        <f t="shared" si="24"/>
        <v>78305.038289999997</v>
      </c>
      <c r="E69" s="61">
        <f t="shared" si="24"/>
        <v>3816475.00086</v>
      </c>
      <c r="F69" s="61">
        <f t="shared" si="24"/>
        <v>3354735.77214</v>
      </c>
      <c r="G69" s="61">
        <f t="shared" si="24"/>
        <v>3433040.8104300001</v>
      </c>
      <c r="H69" s="52">
        <f>E69/B69*100</f>
        <v>53.219395185388173</v>
      </c>
    </row>
    <row r="70" spans="1:8" s="48" customFormat="1" ht="11.25" customHeight="1">
      <c r="A70" s="54" t="s">
        <v>102</v>
      </c>
      <c r="B70" s="55">
        <v>7119053.8310000002</v>
      </c>
      <c r="C70" s="56">
        <v>3712127.3410100001</v>
      </c>
      <c r="D70" s="55">
        <v>76022.73014</v>
      </c>
      <c r="E70" s="56">
        <f>SUM(C70:D70)</f>
        <v>3788150.0711500002</v>
      </c>
      <c r="F70" s="56">
        <f>B70-E70</f>
        <v>3330903.75985</v>
      </c>
      <c r="G70" s="56">
        <f>B70-C70</f>
        <v>3406926.4899900001</v>
      </c>
      <c r="H70" s="57">
        <f>E70/B70*100</f>
        <v>53.211426140008356</v>
      </c>
    </row>
    <row r="71" spans="1:8" s="48" customFormat="1" ht="11.25" customHeight="1">
      <c r="A71" s="54" t="s">
        <v>140</v>
      </c>
      <c r="B71" s="55">
        <v>39390.72099999999</v>
      </c>
      <c r="C71" s="56">
        <v>17882.8341</v>
      </c>
      <c r="D71" s="55">
        <v>2246.9803400000001</v>
      </c>
      <c r="E71" s="56">
        <f>SUM(C71:D71)</f>
        <v>20129.814440000002</v>
      </c>
      <c r="F71" s="56">
        <f>B71-E71</f>
        <v>19260.906559999989</v>
      </c>
      <c r="G71" s="56">
        <f>B71-C71</f>
        <v>21507.88689999999</v>
      </c>
      <c r="H71" s="57">
        <f>E71/B71*100</f>
        <v>51.102934724144824</v>
      </c>
    </row>
    <row r="72" spans="1:8" s="48" customFormat="1" ht="11.25" customHeight="1">
      <c r="A72" s="54" t="s">
        <v>141</v>
      </c>
      <c r="B72" s="55">
        <v>3379.2209999999995</v>
      </c>
      <c r="C72" s="56">
        <v>2776.9433300000001</v>
      </c>
      <c r="D72" s="55">
        <v>33.026919999999997</v>
      </c>
      <c r="E72" s="56">
        <f>SUM(C72:D72)</f>
        <v>2809.9702499999999</v>
      </c>
      <c r="F72" s="56">
        <f>B72-E72</f>
        <v>569.2507499999997</v>
      </c>
      <c r="G72" s="56">
        <f>B72-C72</f>
        <v>602.27766999999949</v>
      </c>
      <c r="H72" s="57">
        <f>E72/B72*100</f>
        <v>83.154379367315727</v>
      </c>
    </row>
    <row r="73" spans="1:8" s="48" customFormat="1" ht="11.25" customHeight="1">
      <c r="A73" s="54" t="s">
        <v>142</v>
      </c>
      <c r="B73" s="55">
        <v>9387</v>
      </c>
      <c r="C73" s="56">
        <v>5382.8441299999995</v>
      </c>
      <c r="D73" s="55">
        <v>2.3008899999999999</v>
      </c>
      <c r="E73" s="56">
        <f>SUM(C73:D73)</f>
        <v>5385.1450199999999</v>
      </c>
      <c r="F73" s="56">
        <f>B73-E73</f>
        <v>4001.8549800000001</v>
      </c>
      <c r="G73" s="56">
        <f>B73-C73</f>
        <v>4004.1558700000005</v>
      </c>
      <c r="H73" s="57">
        <f>E73/B73*100</f>
        <v>57.368115691914348</v>
      </c>
    </row>
    <row r="74" spans="1:8" s="48" customFormat="1" ht="11.25" customHeight="1">
      <c r="A74" s="54"/>
      <c r="B74" s="59"/>
      <c r="C74" s="59"/>
      <c r="D74" s="59"/>
      <c r="E74" s="59"/>
      <c r="F74" s="59"/>
      <c r="G74" s="59"/>
      <c r="H74" s="52"/>
    </row>
    <row r="75" spans="1:8" s="48" customFormat="1" ht="11.25" customHeight="1">
      <c r="A75" s="50" t="s">
        <v>143</v>
      </c>
      <c r="B75" s="61">
        <f t="shared" ref="B75:G75" si="25">SUM(B76:B78)</f>
        <v>41384251.83478</v>
      </c>
      <c r="C75" s="61">
        <f t="shared" si="25"/>
        <v>19967388.82212</v>
      </c>
      <c r="D75" s="61">
        <f t="shared" ref="D75" si="26">SUM(D76:D78)</f>
        <v>1218192.22856</v>
      </c>
      <c r="E75" s="61">
        <f t="shared" si="25"/>
        <v>21185581.05068</v>
      </c>
      <c r="F75" s="61">
        <f t="shared" si="25"/>
        <v>20198670.7841</v>
      </c>
      <c r="G75" s="61">
        <f t="shared" si="25"/>
        <v>21416863.01266</v>
      </c>
      <c r="H75" s="52">
        <f>E75/B75*100</f>
        <v>51.192374179579325</v>
      </c>
    </row>
    <row r="76" spans="1:8" s="48" customFormat="1" ht="11.25" customHeight="1">
      <c r="A76" s="54" t="s">
        <v>144</v>
      </c>
      <c r="B76" s="55">
        <v>40848161.841779999</v>
      </c>
      <c r="C76" s="56">
        <v>19647691.372159999</v>
      </c>
      <c r="D76" s="55">
        <v>1194650.8164499998</v>
      </c>
      <c r="E76" s="56">
        <f>SUM(C76:D76)</f>
        <v>20842342.188609999</v>
      </c>
      <c r="F76" s="56">
        <f>B76-E76</f>
        <v>20005819.653170001</v>
      </c>
      <c r="G76" s="56">
        <f>B76-C76</f>
        <v>21200470.469620001</v>
      </c>
      <c r="H76" s="57">
        <f>E76/B76*100</f>
        <v>51.023941467280899</v>
      </c>
    </row>
    <row r="77" spans="1:8" s="48" customFormat="1" ht="11.25" customHeight="1">
      <c r="A77" s="54" t="s">
        <v>145</v>
      </c>
      <c r="B77" s="55">
        <v>264524.39500000002</v>
      </c>
      <c r="C77" s="56">
        <v>136351.69196</v>
      </c>
      <c r="D77" s="55">
        <v>6959.1152300000003</v>
      </c>
      <c r="E77" s="56">
        <f>SUM(C77:D77)</f>
        <v>143310.80718999999</v>
      </c>
      <c r="F77" s="56">
        <f>B77-E77</f>
        <v>121213.58781000003</v>
      </c>
      <c r="G77" s="56">
        <f>B77-C77</f>
        <v>128172.70304000002</v>
      </c>
      <c r="H77" s="57">
        <f>E77/B77*100</f>
        <v>54.176782897471512</v>
      </c>
    </row>
    <row r="78" spans="1:8" s="48" customFormat="1" ht="11.25" customHeight="1">
      <c r="A78" s="54" t="s">
        <v>146</v>
      </c>
      <c r="B78" s="55">
        <v>271565.598</v>
      </c>
      <c r="C78" s="56">
        <v>183345.758</v>
      </c>
      <c r="D78" s="55">
        <v>16582.296880000002</v>
      </c>
      <c r="E78" s="56">
        <f>SUM(C78:D78)</f>
        <v>199928.05488000001</v>
      </c>
      <c r="F78" s="56">
        <f>B78-E78</f>
        <v>71637.543119999988</v>
      </c>
      <c r="G78" s="56">
        <f>B78-C78</f>
        <v>88219.839999999997</v>
      </c>
      <c r="H78" s="57">
        <f>E78/B78*100</f>
        <v>73.620538224432991</v>
      </c>
    </row>
    <row r="79" spans="1:8" s="48" customFormat="1" ht="11.25" customHeight="1">
      <c r="A79" s="54"/>
      <c r="B79" s="59"/>
      <c r="C79" s="59"/>
      <c r="D79" s="59"/>
      <c r="E79" s="59"/>
      <c r="F79" s="59"/>
      <c r="G79" s="59"/>
      <c r="H79" s="52"/>
    </row>
    <row r="80" spans="1:8" s="48" customFormat="1" ht="11.25" customHeight="1">
      <c r="A80" s="50" t="s">
        <v>147</v>
      </c>
      <c r="B80" s="61">
        <f t="shared" ref="B80:G80" si="27">SUM(B81:B84)</f>
        <v>3772648.2590000001</v>
      </c>
      <c r="C80" s="61">
        <f t="shared" si="27"/>
        <v>2690556.7680999995</v>
      </c>
      <c r="D80" s="61">
        <f t="shared" si="27"/>
        <v>11744.156650000001</v>
      </c>
      <c r="E80" s="61">
        <f t="shared" si="27"/>
        <v>2702300.9247499998</v>
      </c>
      <c r="F80" s="61">
        <f t="shared" si="27"/>
        <v>1070347.3342500005</v>
      </c>
      <c r="G80" s="61">
        <f t="shared" si="27"/>
        <v>1082091.4909000006</v>
      </c>
      <c r="H80" s="52">
        <f>E80/B80*100</f>
        <v>71.628753576573473</v>
      </c>
    </row>
    <row r="81" spans="1:8" s="48" customFormat="1" ht="11.25" customHeight="1">
      <c r="A81" s="54" t="s">
        <v>114</v>
      </c>
      <c r="B81" s="55">
        <v>3409885.6404500003</v>
      </c>
      <c r="C81" s="56">
        <v>2541544.1207499998</v>
      </c>
      <c r="D81" s="55">
        <v>9298.7049100000004</v>
      </c>
      <c r="E81" s="56">
        <f>SUM(C81:D81)</f>
        <v>2550842.8256599996</v>
      </c>
      <c r="F81" s="56">
        <f>B81-E81</f>
        <v>859042.81479000067</v>
      </c>
      <c r="G81" s="56">
        <f>B81-C81</f>
        <v>868341.51970000053</v>
      </c>
      <c r="H81" s="57">
        <f>E81/B81*100</f>
        <v>74.807283722376297</v>
      </c>
    </row>
    <row r="82" spans="1:8" s="48" customFormat="1" ht="11.25" customHeight="1">
      <c r="A82" s="54" t="s">
        <v>148</v>
      </c>
      <c r="B82" s="55">
        <v>0</v>
      </c>
      <c r="C82" s="56">
        <v>0</v>
      </c>
      <c r="D82" s="55">
        <v>0</v>
      </c>
      <c r="E82" s="56">
        <f>SUM(C82:D82)</f>
        <v>0</v>
      </c>
      <c r="F82" s="56">
        <f>B82-E82</f>
        <v>0</v>
      </c>
      <c r="G82" s="56">
        <f>B82-C82</f>
        <v>0</v>
      </c>
      <c r="H82" s="57"/>
    </row>
    <row r="83" spans="1:8" s="48" customFormat="1" ht="11.25" customHeight="1">
      <c r="A83" s="54" t="s">
        <v>149</v>
      </c>
      <c r="B83" s="55">
        <v>123874</v>
      </c>
      <c r="C83" s="56">
        <v>51956.424639999997</v>
      </c>
      <c r="D83" s="55">
        <v>1346.0428899999999</v>
      </c>
      <c r="E83" s="56">
        <f>SUM(C83:D83)</f>
        <v>53302.467529999994</v>
      </c>
      <c r="F83" s="56">
        <f>B83-E83</f>
        <v>70571.532470000006</v>
      </c>
      <c r="G83" s="56">
        <f>B83-C83</f>
        <v>71917.575360000003</v>
      </c>
      <c r="H83" s="57">
        <f>E83/B83*100</f>
        <v>43.029584521368477</v>
      </c>
    </row>
    <row r="84" spans="1:8" s="48" customFormat="1" ht="11.25" customHeight="1">
      <c r="A84" s="54" t="s">
        <v>150</v>
      </c>
      <c r="B84" s="55">
        <v>238888.61854999998</v>
      </c>
      <c r="C84" s="56">
        <v>97056.222710000002</v>
      </c>
      <c r="D84" s="55">
        <v>1099.40885</v>
      </c>
      <c r="E84" s="56">
        <f>SUM(C84:D84)</f>
        <v>98155.631560000009</v>
      </c>
      <c r="F84" s="56">
        <f>B84-E84</f>
        <v>140732.98698999998</v>
      </c>
      <c r="G84" s="56">
        <f>B84-C84</f>
        <v>141832.39583999998</v>
      </c>
      <c r="H84" s="57">
        <f>E84/B84*100</f>
        <v>41.088450406629896</v>
      </c>
    </row>
    <row r="85" spans="1:8" s="48" customFormat="1" ht="11.25" customHeight="1">
      <c r="A85" s="65"/>
      <c r="B85" s="55"/>
      <c r="C85" s="56"/>
      <c r="D85" s="55"/>
      <c r="E85" s="56"/>
      <c r="F85" s="56"/>
      <c r="G85" s="56"/>
      <c r="H85" s="57"/>
    </row>
    <row r="86" spans="1:8" s="48" customFormat="1" ht="11.25" customHeight="1">
      <c r="A86" s="50" t="s">
        <v>151</v>
      </c>
      <c r="B86" s="61">
        <f t="shared" ref="B86:G86" si="28">SUM(B87:B93)</f>
        <v>110313639.88571003</v>
      </c>
      <c r="C86" s="61">
        <f t="shared" si="28"/>
        <v>65141950.55556</v>
      </c>
      <c r="D86" s="61">
        <f t="shared" si="28"/>
        <v>1911615.0355900005</v>
      </c>
      <c r="E86" s="61">
        <f t="shared" si="28"/>
        <v>67053565.591150001</v>
      </c>
      <c r="F86" s="61">
        <f t="shared" si="28"/>
        <v>43260074.294560038</v>
      </c>
      <c r="G86" s="61">
        <f t="shared" si="28"/>
        <v>45171689.330150031</v>
      </c>
      <c r="H86" s="52">
        <f t="shared" ref="H86:H93" si="29">E86/B86*100</f>
        <v>60.784473851665631</v>
      </c>
    </row>
    <row r="87" spans="1:8" s="48" customFormat="1" ht="11.25" customHeight="1">
      <c r="A87" s="54" t="s">
        <v>129</v>
      </c>
      <c r="B87" s="55">
        <v>3961009.4754600003</v>
      </c>
      <c r="C87" s="56">
        <v>2456152.7065599994</v>
      </c>
      <c r="D87" s="55">
        <v>119283.00129999999</v>
      </c>
      <c r="E87" s="56">
        <f t="shared" ref="E87:E93" si="30">SUM(C87:D87)</f>
        <v>2575435.7078599995</v>
      </c>
      <c r="F87" s="56">
        <f t="shared" ref="F87:F93" si="31">B87-E87</f>
        <v>1385573.7676000008</v>
      </c>
      <c r="G87" s="56">
        <f t="shared" ref="G87:G93" si="32">B87-C87</f>
        <v>1504856.768900001</v>
      </c>
      <c r="H87" s="57">
        <f t="shared" si="29"/>
        <v>65.01968055910568</v>
      </c>
    </row>
    <row r="88" spans="1:8" s="48" customFormat="1" ht="11.25" customHeight="1">
      <c r="A88" s="54" t="s">
        <v>152</v>
      </c>
      <c r="B88" s="55">
        <v>9176101.4047100022</v>
      </c>
      <c r="C88" s="56">
        <v>5503845.4558900008</v>
      </c>
      <c r="D88" s="55">
        <v>60983.975769999997</v>
      </c>
      <c r="E88" s="56">
        <f t="shared" si="30"/>
        <v>5564829.4316600012</v>
      </c>
      <c r="F88" s="56">
        <f t="shared" si="31"/>
        <v>3611271.9730500011</v>
      </c>
      <c r="G88" s="56">
        <f t="shared" si="32"/>
        <v>3672255.9488200014</v>
      </c>
      <c r="H88" s="57">
        <f t="shared" si="29"/>
        <v>60.644811845732541</v>
      </c>
    </row>
    <row r="89" spans="1:8" s="48" customFormat="1" ht="11.25" customHeight="1">
      <c r="A89" s="54" t="s">
        <v>153</v>
      </c>
      <c r="B89" s="55">
        <v>7059477.2030000016</v>
      </c>
      <c r="C89" s="56">
        <v>4246981.4628599994</v>
      </c>
      <c r="D89" s="55">
        <v>37101.047070000001</v>
      </c>
      <c r="E89" s="56">
        <f t="shared" si="30"/>
        <v>4284082.5099299997</v>
      </c>
      <c r="F89" s="56">
        <f t="shared" si="31"/>
        <v>2775394.6930700019</v>
      </c>
      <c r="G89" s="56">
        <f t="shared" si="32"/>
        <v>2812495.7401400022</v>
      </c>
      <c r="H89" s="57">
        <f t="shared" si="29"/>
        <v>60.685549180744324</v>
      </c>
    </row>
    <row r="90" spans="1:8" s="48" customFormat="1" ht="11.25" customHeight="1">
      <c r="A90" s="54" t="s">
        <v>154</v>
      </c>
      <c r="B90" s="55">
        <v>122528.72400000002</v>
      </c>
      <c r="C90" s="56">
        <v>45193.358759999996</v>
      </c>
      <c r="D90" s="55">
        <v>11817.44925</v>
      </c>
      <c r="E90" s="56">
        <f t="shared" si="30"/>
        <v>57010.808009999993</v>
      </c>
      <c r="F90" s="56">
        <f t="shared" si="31"/>
        <v>65517.915990000023</v>
      </c>
      <c r="G90" s="56">
        <f t="shared" si="32"/>
        <v>77335.365240000014</v>
      </c>
      <c r="H90" s="57">
        <f t="shared" si="29"/>
        <v>46.52852502569111</v>
      </c>
    </row>
    <row r="91" spans="1:8" s="48" customFormat="1" ht="11.25" customHeight="1">
      <c r="A91" s="54" t="s">
        <v>155</v>
      </c>
      <c r="B91" s="55">
        <v>627881.84499999997</v>
      </c>
      <c r="C91" s="56">
        <v>364995.74883</v>
      </c>
      <c r="D91" s="55">
        <v>9699.8023000000012</v>
      </c>
      <c r="E91" s="56">
        <f t="shared" si="30"/>
        <v>374695.55112999998</v>
      </c>
      <c r="F91" s="56">
        <f t="shared" si="31"/>
        <v>253186.29386999999</v>
      </c>
      <c r="G91" s="56">
        <f t="shared" si="32"/>
        <v>262886.09616999998</v>
      </c>
      <c r="H91" s="57">
        <f t="shared" si="29"/>
        <v>59.676124435481967</v>
      </c>
    </row>
    <row r="92" spans="1:8" s="48" customFormat="1" ht="11.25" customHeight="1">
      <c r="A92" s="54" t="s">
        <v>156</v>
      </c>
      <c r="B92" s="55">
        <v>88599215.15354003</v>
      </c>
      <c r="C92" s="56">
        <v>52077859.572669998</v>
      </c>
      <c r="D92" s="55">
        <v>1634917.1864400003</v>
      </c>
      <c r="E92" s="56">
        <f t="shared" si="30"/>
        <v>53712776.759109996</v>
      </c>
      <c r="F92" s="56">
        <f t="shared" si="31"/>
        <v>34886438.394430034</v>
      </c>
      <c r="G92" s="56">
        <f t="shared" si="32"/>
        <v>36521355.580870032</v>
      </c>
      <c r="H92" s="57">
        <f t="shared" si="29"/>
        <v>60.624438564187301</v>
      </c>
    </row>
    <row r="93" spans="1:8" s="48" customFormat="1" ht="11.25" customHeight="1">
      <c r="A93" s="54" t="s">
        <v>157</v>
      </c>
      <c r="B93" s="55">
        <v>767426.08000000007</v>
      </c>
      <c r="C93" s="56">
        <v>446922.24998999998</v>
      </c>
      <c r="D93" s="55">
        <v>37812.57346</v>
      </c>
      <c r="E93" s="56">
        <f t="shared" si="30"/>
        <v>484734.82344999997</v>
      </c>
      <c r="F93" s="56">
        <f t="shared" si="31"/>
        <v>282691.25655000011</v>
      </c>
      <c r="G93" s="56">
        <f t="shared" si="32"/>
        <v>320503.83001000009</v>
      </c>
      <c r="H93" s="57">
        <f t="shared" si="29"/>
        <v>63.16371518804781</v>
      </c>
    </row>
    <row r="94" spans="1:8" s="48" customFormat="1" ht="11.25" customHeight="1">
      <c r="A94" s="54"/>
      <c r="B94" s="59"/>
      <c r="C94" s="59"/>
      <c r="D94" s="59"/>
      <c r="E94" s="59"/>
      <c r="F94" s="59"/>
      <c r="G94" s="59"/>
      <c r="H94" s="52"/>
    </row>
    <row r="95" spans="1:8" s="48" customFormat="1" ht="11.25" customHeight="1">
      <c r="A95" s="50" t="s">
        <v>158</v>
      </c>
      <c r="B95" s="61">
        <f t="shared" ref="B95:G95" si="33">SUM(B96:B105)</f>
        <v>8403304.068</v>
      </c>
      <c r="C95" s="61">
        <f t="shared" si="33"/>
        <v>4831885.8449999988</v>
      </c>
      <c r="D95" s="61">
        <f t="shared" si="33"/>
        <v>197486.14432000002</v>
      </c>
      <c r="E95" s="61">
        <f t="shared" si="33"/>
        <v>5029371.9893199988</v>
      </c>
      <c r="F95" s="61">
        <f t="shared" si="33"/>
        <v>3373932.0786800012</v>
      </c>
      <c r="G95" s="61">
        <f t="shared" si="33"/>
        <v>3571418.2230000007</v>
      </c>
      <c r="H95" s="52">
        <f t="shared" ref="H95:H105" si="34">E95/B95*100</f>
        <v>59.849934604556054</v>
      </c>
    </row>
    <row r="96" spans="1:8" s="48" customFormat="1" ht="11.25" customHeight="1">
      <c r="A96" s="54" t="s">
        <v>102</v>
      </c>
      <c r="B96" s="55">
        <v>3366419.4049999998</v>
      </c>
      <c r="C96" s="56">
        <v>1792212.18401</v>
      </c>
      <c r="D96" s="55">
        <v>67622.815619999994</v>
      </c>
      <c r="E96" s="56">
        <f t="shared" ref="E96:E105" si="35">SUM(C96:D96)</f>
        <v>1859834.99963</v>
      </c>
      <c r="F96" s="56">
        <f t="shared" ref="F96:F105" si="36">B96-E96</f>
        <v>1506584.4053699998</v>
      </c>
      <c r="G96" s="56">
        <f t="shared" ref="G96:G105" si="37">B96-C96</f>
        <v>1574207.2209899998</v>
      </c>
      <c r="H96" s="57">
        <f t="shared" si="34"/>
        <v>55.246681291928923</v>
      </c>
    </row>
    <row r="97" spans="1:8" s="48" customFormat="1" ht="11.25" customHeight="1">
      <c r="A97" s="54" t="s">
        <v>159</v>
      </c>
      <c r="B97" s="55">
        <v>761639.79299999995</v>
      </c>
      <c r="C97" s="56">
        <v>560533.31307000003</v>
      </c>
      <c r="D97" s="55">
        <v>42545.169930000004</v>
      </c>
      <c r="E97" s="56">
        <f t="shared" si="35"/>
        <v>603078.48300000001</v>
      </c>
      <c r="F97" s="56">
        <f t="shared" si="36"/>
        <v>158561.30999999994</v>
      </c>
      <c r="G97" s="56">
        <f t="shared" si="37"/>
        <v>201106.47992999991</v>
      </c>
      <c r="H97" s="57">
        <f t="shared" si="34"/>
        <v>79.181588008230563</v>
      </c>
    </row>
    <row r="98" spans="1:8" s="48" customFormat="1" ht="11.25" customHeight="1">
      <c r="A98" s="54" t="s">
        <v>160</v>
      </c>
      <c r="B98" s="55">
        <v>465211.50100000005</v>
      </c>
      <c r="C98" s="56">
        <v>289527.75367000001</v>
      </c>
      <c r="D98" s="55">
        <v>4850.0876399999997</v>
      </c>
      <c r="E98" s="56">
        <f t="shared" si="35"/>
        <v>294377.84130999999</v>
      </c>
      <c r="F98" s="56">
        <f t="shared" si="36"/>
        <v>170833.65969000006</v>
      </c>
      <c r="G98" s="56">
        <f t="shared" si="37"/>
        <v>175683.74733000004</v>
      </c>
      <c r="H98" s="57">
        <f t="shared" si="34"/>
        <v>63.278281099503587</v>
      </c>
    </row>
    <row r="99" spans="1:8" s="48" customFormat="1" ht="11.25" customHeight="1">
      <c r="A99" s="54" t="s">
        <v>161</v>
      </c>
      <c r="B99" s="55">
        <v>638712.70499999984</v>
      </c>
      <c r="C99" s="56">
        <v>370373.02371000004</v>
      </c>
      <c r="D99" s="55">
        <v>15528.785820000001</v>
      </c>
      <c r="E99" s="56">
        <f t="shared" si="35"/>
        <v>385901.80953000003</v>
      </c>
      <c r="F99" s="56">
        <f t="shared" si="36"/>
        <v>252810.89546999981</v>
      </c>
      <c r="G99" s="56">
        <f t="shared" si="37"/>
        <v>268339.6812899998</v>
      </c>
      <c r="H99" s="57">
        <f t="shared" si="34"/>
        <v>60.418683785223926</v>
      </c>
    </row>
    <row r="100" spans="1:8" s="48" customFormat="1" ht="11.25" customHeight="1">
      <c r="A100" s="54" t="s">
        <v>162</v>
      </c>
      <c r="B100" s="55">
        <v>718537.98399999994</v>
      </c>
      <c r="C100" s="56">
        <v>428687.64310000004</v>
      </c>
      <c r="D100" s="55">
        <v>11636.696189999999</v>
      </c>
      <c r="E100" s="56">
        <f t="shared" si="35"/>
        <v>440324.33929000003</v>
      </c>
      <c r="F100" s="56">
        <f t="shared" si="36"/>
        <v>278213.64470999991</v>
      </c>
      <c r="G100" s="56">
        <f t="shared" si="37"/>
        <v>289850.34089999989</v>
      </c>
      <c r="H100" s="57">
        <f t="shared" si="34"/>
        <v>61.28059324557573</v>
      </c>
    </row>
    <row r="101" spans="1:8" s="48" customFormat="1" ht="11.25" customHeight="1">
      <c r="A101" s="54" t="s">
        <v>163</v>
      </c>
      <c r="B101" s="55">
        <v>66613.476999999999</v>
      </c>
      <c r="C101" s="56">
        <v>39733.539899999996</v>
      </c>
      <c r="D101" s="55">
        <v>219.37464000000003</v>
      </c>
      <c r="E101" s="56">
        <f t="shared" si="35"/>
        <v>39952.914539999998</v>
      </c>
      <c r="F101" s="56">
        <f t="shared" si="36"/>
        <v>26660.562460000001</v>
      </c>
      <c r="G101" s="56">
        <f t="shared" si="37"/>
        <v>26879.937100000003</v>
      </c>
      <c r="H101" s="57">
        <f t="shared" si="34"/>
        <v>59.977224338552389</v>
      </c>
    </row>
    <row r="102" spans="1:8" s="48" customFormat="1" ht="11.25" customHeight="1">
      <c r="A102" s="54" t="s">
        <v>164</v>
      </c>
      <c r="B102" s="55">
        <v>401284.86399999994</v>
      </c>
      <c r="C102" s="56">
        <v>237531.27136000001</v>
      </c>
      <c r="D102" s="55">
        <v>573.13909000000001</v>
      </c>
      <c r="E102" s="56">
        <f t="shared" si="35"/>
        <v>238104.41045000002</v>
      </c>
      <c r="F102" s="56">
        <f t="shared" si="36"/>
        <v>163180.45354999992</v>
      </c>
      <c r="G102" s="56">
        <f t="shared" si="37"/>
        <v>163753.59263999993</v>
      </c>
      <c r="H102" s="57">
        <f t="shared" si="34"/>
        <v>59.335507468828943</v>
      </c>
    </row>
    <row r="103" spans="1:8" s="48" customFormat="1" ht="11.25" customHeight="1">
      <c r="A103" s="54" t="s">
        <v>165</v>
      </c>
      <c r="B103" s="55">
        <v>396257.30599999992</v>
      </c>
      <c r="C103" s="56">
        <v>213545.96902999899</v>
      </c>
      <c r="D103" s="55">
        <v>11093.693130000011</v>
      </c>
      <c r="E103" s="56">
        <f t="shared" si="35"/>
        <v>224639.66215999899</v>
      </c>
      <c r="F103" s="56">
        <f t="shared" si="36"/>
        <v>171617.64384000094</v>
      </c>
      <c r="G103" s="56">
        <f t="shared" si="37"/>
        <v>182711.33697000094</v>
      </c>
      <c r="H103" s="57">
        <f t="shared" si="34"/>
        <v>56.690352142049591</v>
      </c>
    </row>
    <row r="104" spans="1:8" s="48" customFormat="1" ht="11.25" customHeight="1">
      <c r="A104" s="54" t="s">
        <v>166</v>
      </c>
      <c r="B104" s="55">
        <v>67512</v>
      </c>
      <c r="C104" s="56">
        <v>30687.293389999999</v>
      </c>
      <c r="D104" s="55">
        <v>2029.6859300000001</v>
      </c>
      <c r="E104" s="56">
        <f t="shared" si="35"/>
        <v>32716.979319999999</v>
      </c>
      <c r="F104" s="56">
        <f t="shared" si="36"/>
        <v>34795.020680000001</v>
      </c>
      <c r="G104" s="56">
        <f t="shared" si="37"/>
        <v>36824.706610000001</v>
      </c>
      <c r="H104" s="57">
        <f t="shared" si="34"/>
        <v>48.46098370660031</v>
      </c>
    </row>
    <row r="105" spans="1:8" s="48" customFormat="1" ht="11.25" customHeight="1">
      <c r="A105" s="54" t="s">
        <v>167</v>
      </c>
      <c r="B105" s="55">
        <v>1521115.0330000001</v>
      </c>
      <c r="C105" s="56">
        <v>869053.85375999997</v>
      </c>
      <c r="D105" s="55">
        <v>41386.696329999999</v>
      </c>
      <c r="E105" s="56">
        <f t="shared" si="35"/>
        <v>910440.55008999992</v>
      </c>
      <c r="F105" s="56">
        <f t="shared" si="36"/>
        <v>610674.48291000014</v>
      </c>
      <c r="G105" s="56">
        <f t="shared" si="37"/>
        <v>652061.17924000008</v>
      </c>
      <c r="H105" s="57">
        <f t="shared" si="34"/>
        <v>59.853497621044149</v>
      </c>
    </row>
    <row r="106" spans="1:8" s="48" customFormat="1" ht="11.25" customHeight="1">
      <c r="A106" s="54"/>
      <c r="B106" s="59"/>
      <c r="C106" s="59"/>
      <c r="D106" s="59"/>
      <c r="E106" s="59"/>
      <c r="F106" s="59"/>
      <c r="G106" s="59"/>
      <c r="H106" s="52"/>
    </row>
    <row r="107" spans="1:8" s="48" customFormat="1" ht="11.25" customHeight="1">
      <c r="A107" s="50" t="s">
        <v>168</v>
      </c>
      <c r="B107" s="61">
        <f t="shared" ref="B107:G107" si="38">SUM(B108:B116)</f>
        <v>6378889.5069999993</v>
      </c>
      <c r="C107" s="61">
        <f t="shared" si="38"/>
        <v>3339449.9458900001</v>
      </c>
      <c r="D107" s="61">
        <f t="shared" si="38"/>
        <v>272115.1912</v>
      </c>
      <c r="E107" s="61">
        <f t="shared" si="38"/>
        <v>3611565.1370899999</v>
      </c>
      <c r="F107" s="61">
        <f t="shared" si="38"/>
        <v>2767324.3699099999</v>
      </c>
      <c r="G107" s="61">
        <f t="shared" si="38"/>
        <v>3039439.5611099992</v>
      </c>
      <c r="H107" s="52">
        <f t="shared" ref="H107:H116" si="39">E107/B107*100</f>
        <v>56.617458777531397</v>
      </c>
    </row>
    <row r="108" spans="1:8" s="48" customFormat="1" ht="11.25" customHeight="1">
      <c r="A108" s="54" t="s">
        <v>102</v>
      </c>
      <c r="B108" s="55">
        <v>4477098.7629999993</v>
      </c>
      <c r="C108" s="56">
        <v>2244780.8073999998</v>
      </c>
      <c r="D108" s="55">
        <v>225047.61960999999</v>
      </c>
      <c r="E108" s="56">
        <f t="shared" ref="E108:E116" si="40">SUM(C108:D108)</f>
        <v>2469828.4270099998</v>
      </c>
      <c r="F108" s="56">
        <f t="shared" ref="F108:F116" si="41">B108-E108</f>
        <v>2007270.3359899996</v>
      </c>
      <c r="G108" s="56">
        <f t="shared" ref="G108:G116" si="42">B108-C108</f>
        <v>2232317.9555999995</v>
      </c>
      <c r="H108" s="57">
        <f t="shared" si="39"/>
        <v>55.165824069403044</v>
      </c>
    </row>
    <row r="109" spans="1:8" s="48" customFormat="1" ht="11.25" customHeight="1">
      <c r="A109" s="54" t="s">
        <v>169</v>
      </c>
      <c r="B109" s="55">
        <v>15775.968999999997</v>
      </c>
      <c r="C109" s="56">
        <v>9297.5528599999998</v>
      </c>
      <c r="D109" s="55">
        <v>4.21875</v>
      </c>
      <c r="E109" s="56">
        <f t="shared" si="40"/>
        <v>9301.7716099999998</v>
      </c>
      <c r="F109" s="56">
        <f t="shared" si="41"/>
        <v>6474.1973899999975</v>
      </c>
      <c r="G109" s="56">
        <f t="shared" si="42"/>
        <v>6478.4161399999975</v>
      </c>
      <c r="H109" s="57">
        <f t="shared" si="39"/>
        <v>58.961649899286705</v>
      </c>
    </row>
    <row r="110" spans="1:8" s="48" customFormat="1" ht="11.25" customHeight="1">
      <c r="A110" s="54" t="s">
        <v>170</v>
      </c>
      <c r="B110" s="55">
        <v>111094.416</v>
      </c>
      <c r="C110" s="56">
        <v>60344.880849999987</v>
      </c>
      <c r="D110" s="55">
        <v>2656.59699</v>
      </c>
      <c r="E110" s="56">
        <f t="shared" si="40"/>
        <v>63001.477839999985</v>
      </c>
      <c r="F110" s="56">
        <f t="shared" si="41"/>
        <v>48092.938160000012</v>
      </c>
      <c r="G110" s="56">
        <f t="shared" si="42"/>
        <v>50749.535150000011</v>
      </c>
      <c r="H110" s="57">
        <f t="shared" si="39"/>
        <v>56.709851051379566</v>
      </c>
    </row>
    <row r="111" spans="1:8" s="48" customFormat="1" ht="11.25" customHeight="1">
      <c r="A111" s="54" t="s">
        <v>171</v>
      </c>
      <c r="B111" s="55">
        <v>579519.81599999988</v>
      </c>
      <c r="C111" s="56">
        <v>338307.55088</v>
      </c>
      <c r="D111" s="55">
        <v>4683.2861700000003</v>
      </c>
      <c r="E111" s="56">
        <f t="shared" si="40"/>
        <v>342990.83704999997</v>
      </c>
      <c r="F111" s="56">
        <f t="shared" si="41"/>
        <v>236528.9789499999</v>
      </c>
      <c r="G111" s="56">
        <f t="shared" si="42"/>
        <v>241212.26511999988</v>
      </c>
      <c r="H111" s="57">
        <f t="shared" si="39"/>
        <v>59.185350971674112</v>
      </c>
    </row>
    <row r="112" spans="1:8" s="48" customFormat="1" ht="11.25" customHeight="1">
      <c r="A112" s="54" t="s">
        <v>172</v>
      </c>
      <c r="B112" s="55">
        <v>27147</v>
      </c>
      <c r="C112" s="56">
        <v>25457.189770000001</v>
      </c>
      <c r="D112" s="55">
        <v>1574.38183</v>
      </c>
      <c r="E112" s="56">
        <f t="shared" si="40"/>
        <v>27031.571599999999</v>
      </c>
      <c r="F112" s="56">
        <f t="shared" si="41"/>
        <v>115.42840000000069</v>
      </c>
      <c r="G112" s="56">
        <f t="shared" si="42"/>
        <v>1689.8102299999991</v>
      </c>
      <c r="H112" s="57">
        <f t="shared" si="39"/>
        <v>99.574802372269488</v>
      </c>
    </row>
    <row r="113" spans="1:8" s="48" customFormat="1" ht="11.25" customHeight="1">
      <c r="A113" s="54" t="s">
        <v>173</v>
      </c>
      <c r="B113" s="55">
        <v>103169.54200000002</v>
      </c>
      <c r="C113" s="56">
        <v>60334.343159999997</v>
      </c>
      <c r="D113" s="55">
        <v>1397.13743</v>
      </c>
      <c r="E113" s="56">
        <f t="shared" si="40"/>
        <v>61731.480589999999</v>
      </c>
      <c r="F113" s="56">
        <f t="shared" si="41"/>
        <v>41438.061410000017</v>
      </c>
      <c r="G113" s="56">
        <f t="shared" si="42"/>
        <v>42835.198840000019</v>
      </c>
      <c r="H113" s="57">
        <f t="shared" si="39"/>
        <v>59.834985590999324</v>
      </c>
    </row>
    <row r="114" spans="1:8" s="48" customFormat="1" ht="11.25" customHeight="1">
      <c r="A114" s="54" t="s">
        <v>174</v>
      </c>
      <c r="B114" s="55">
        <v>446978.65700000001</v>
      </c>
      <c r="C114" s="56">
        <v>230024.50838999997</v>
      </c>
      <c r="D114" s="55">
        <v>22868.074530000002</v>
      </c>
      <c r="E114" s="56">
        <f t="shared" si="40"/>
        <v>252892.58291999999</v>
      </c>
      <c r="F114" s="56">
        <f t="shared" si="41"/>
        <v>194086.07408000002</v>
      </c>
      <c r="G114" s="56">
        <f t="shared" si="42"/>
        <v>216954.14861000003</v>
      </c>
      <c r="H114" s="57">
        <f t="shared" si="39"/>
        <v>56.578223357989103</v>
      </c>
    </row>
    <row r="115" spans="1:8" s="48" customFormat="1" ht="11.25" customHeight="1">
      <c r="A115" s="54" t="s">
        <v>175</v>
      </c>
      <c r="B115" s="55">
        <v>199429.72199999998</v>
      </c>
      <c r="C115" s="56">
        <v>122743.03993000001</v>
      </c>
      <c r="D115" s="55">
        <v>6299.8131199999998</v>
      </c>
      <c r="E115" s="56">
        <f t="shared" si="40"/>
        <v>129042.85305000002</v>
      </c>
      <c r="F115" s="56">
        <f t="shared" si="41"/>
        <v>70386.86894999996</v>
      </c>
      <c r="G115" s="56">
        <f t="shared" si="42"/>
        <v>76686.682069999966</v>
      </c>
      <c r="H115" s="57">
        <f t="shared" si="39"/>
        <v>64.705928362072356</v>
      </c>
    </row>
    <row r="116" spans="1:8" s="48" customFormat="1" ht="11.25" customHeight="1">
      <c r="A116" s="54" t="s">
        <v>176</v>
      </c>
      <c r="B116" s="59">
        <v>418675.62199999997</v>
      </c>
      <c r="C116" s="59">
        <v>248160.07265000002</v>
      </c>
      <c r="D116" s="59">
        <v>7584.0627699999995</v>
      </c>
      <c r="E116" s="59">
        <f t="shared" si="40"/>
        <v>255744.13542000001</v>
      </c>
      <c r="F116" s="59">
        <f t="shared" si="41"/>
        <v>162931.48657999997</v>
      </c>
      <c r="G116" s="59">
        <f t="shared" si="42"/>
        <v>170515.54934999996</v>
      </c>
      <c r="H116" s="52">
        <f t="shared" si="39"/>
        <v>61.084076067844236</v>
      </c>
    </row>
    <row r="117" spans="1:8" s="48" customFormat="1" ht="11.25" customHeight="1">
      <c r="A117" s="63"/>
      <c r="B117" s="59"/>
      <c r="C117" s="59"/>
      <c r="D117" s="59"/>
      <c r="E117" s="59"/>
      <c r="F117" s="59"/>
      <c r="G117" s="59"/>
      <c r="H117" s="52"/>
    </row>
    <row r="118" spans="1:8" s="48" customFormat="1" ht="12">
      <c r="A118" s="66" t="s">
        <v>177</v>
      </c>
      <c r="B118" s="61">
        <f t="shared" ref="B118:G118" si="43">+B119+B127</f>
        <v>91057594.738090008</v>
      </c>
      <c r="C118" s="61">
        <f t="shared" si="43"/>
        <v>58697993.689750001</v>
      </c>
      <c r="D118" s="61">
        <f t="shared" si="43"/>
        <v>2002986.77617</v>
      </c>
      <c r="E118" s="61">
        <f t="shared" si="43"/>
        <v>60700980.465920009</v>
      </c>
      <c r="F118" s="61">
        <f t="shared" si="43"/>
        <v>30356614.27217</v>
      </c>
      <c r="G118" s="61">
        <f t="shared" si="43"/>
        <v>32359601.04834</v>
      </c>
      <c r="H118" s="57">
        <f t="shared" ref="H118:H130" si="44">E118/B118*100</f>
        <v>66.66218302879065</v>
      </c>
    </row>
    <row r="119" spans="1:8" s="48" customFormat="1" ht="11.25" customHeight="1">
      <c r="A119" s="67" t="s">
        <v>178</v>
      </c>
      <c r="B119" s="68">
        <f t="shared" ref="B119:G119" si="45">SUM(B120:B124)</f>
        <v>6570788.9500000002</v>
      </c>
      <c r="C119" s="69">
        <f t="shared" si="45"/>
        <v>4438371.8702299995</v>
      </c>
      <c r="D119" s="68">
        <f t="shared" si="45"/>
        <v>630332.33434000006</v>
      </c>
      <c r="E119" s="69">
        <f t="shared" si="45"/>
        <v>5068704.2045700001</v>
      </c>
      <c r="F119" s="69">
        <f t="shared" si="45"/>
        <v>1502084.7454300001</v>
      </c>
      <c r="G119" s="69">
        <f t="shared" si="45"/>
        <v>2132417.0797700002</v>
      </c>
      <c r="H119" s="57">
        <f t="shared" si="44"/>
        <v>77.139963604674904</v>
      </c>
    </row>
    <row r="120" spans="1:8" s="48" customFormat="1" ht="11.25" customHeight="1">
      <c r="A120" s="70" t="s">
        <v>179</v>
      </c>
      <c r="B120" s="55">
        <v>207093.33799999999</v>
      </c>
      <c r="C120" s="56">
        <v>131409.28964999999</v>
      </c>
      <c r="D120" s="55">
        <v>2128.3522200000002</v>
      </c>
      <c r="E120" s="56">
        <f t="shared" ref="E120:E126" si="46">SUM(C120:D120)</f>
        <v>133537.64186999999</v>
      </c>
      <c r="F120" s="56">
        <f t="shared" ref="F120:F126" si="47">B120-E120</f>
        <v>73555.696129999997</v>
      </c>
      <c r="G120" s="56">
        <f t="shared" ref="G120:G126" si="48">B120-C120</f>
        <v>75684.048349999997</v>
      </c>
      <c r="H120" s="57">
        <f t="shared" si="44"/>
        <v>64.481862699996654</v>
      </c>
    </row>
    <row r="121" spans="1:8" s="48" customFormat="1" ht="11.25" customHeight="1">
      <c r="A121" s="70" t="s">
        <v>180</v>
      </c>
      <c r="B121" s="55">
        <v>602641.07499999995</v>
      </c>
      <c r="C121" s="56">
        <v>389202.32577</v>
      </c>
      <c r="D121" s="55">
        <v>7185.4743600000002</v>
      </c>
      <c r="E121" s="56">
        <f t="shared" si="46"/>
        <v>396387.80012999999</v>
      </c>
      <c r="F121" s="56">
        <f t="shared" si="47"/>
        <v>206253.27486999996</v>
      </c>
      <c r="G121" s="56">
        <f t="shared" si="48"/>
        <v>213438.74922999996</v>
      </c>
      <c r="H121" s="57">
        <f t="shared" si="44"/>
        <v>65.775105045735557</v>
      </c>
    </row>
    <row r="122" spans="1:8" s="48" customFormat="1" ht="11.25" customHeight="1">
      <c r="A122" s="70" t="s">
        <v>181</v>
      </c>
      <c r="B122" s="55">
        <v>69468.928999999989</v>
      </c>
      <c r="C122" s="56">
        <v>52991.497689999997</v>
      </c>
      <c r="D122" s="55">
        <v>927.01149999999996</v>
      </c>
      <c r="E122" s="56">
        <f t="shared" si="46"/>
        <v>53918.509189999997</v>
      </c>
      <c r="F122" s="56">
        <f t="shared" si="47"/>
        <v>15550.419809999992</v>
      </c>
      <c r="G122" s="56">
        <f t="shared" si="48"/>
        <v>16477.431309999993</v>
      </c>
      <c r="H122" s="57">
        <f t="shared" si="44"/>
        <v>77.615287821696526</v>
      </c>
    </row>
    <row r="123" spans="1:8" s="48" customFormat="1" ht="11.25" customHeight="1">
      <c r="A123" s="70" t="s">
        <v>182</v>
      </c>
      <c r="B123" s="59">
        <v>323627.80700000003</v>
      </c>
      <c r="C123" s="59">
        <v>286897.13225999998</v>
      </c>
      <c r="D123" s="59">
        <v>7985.7960400000002</v>
      </c>
      <c r="E123" s="59">
        <f t="shared" si="46"/>
        <v>294882.92829999997</v>
      </c>
      <c r="F123" s="59">
        <f t="shared" si="47"/>
        <v>28744.878700000059</v>
      </c>
      <c r="G123" s="59">
        <f t="shared" si="48"/>
        <v>36730.674740000046</v>
      </c>
      <c r="H123" s="57">
        <f t="shared" si="44"/>
        <v>91.117920624169329</v>
      </c>
    </row>
    <row r="124" spans="1:8" s="48" customFormat="1" ht="11.25" customHeight="1">
      <c r="A124" s="67" t="s">
        <v>183</v>
      </c>
      <c r="B124" s="71">
        <v>5367957.801</v>
      </c>
      <c r="C124" s="61">
        <v>3577871.6248599999</v>
      </c>
      <c r="D124" s="71">
        <v>612105.70022</v>
      </c>
      <c r="E124" s="61">
        <f t="shared" si="46"/>
        <v>4189977.3250799999</v>
      </c>
      <c r="F124" s="61">
        <f t="shared" si="47"/>
        <v>1177980.4759200001</v>
      </c>
      <c r="G124" s="61">
        <f t="shared" si="48"/>
        <v>1790086.1761400001</v>
      </c>
      <c r="H124" s="57">
        <f t="shared" si="44"/>
        <v>78.055332780362889</v>
      </c>
    </row>
    <row r="125" spans="1:8" s="48" customFormat="1" ht="11.25" customHeight="1">
      <c r="A125" s="72" t="s">
        <v>183</v>
      </c>
      <c r="B125" s="55">
        <v>4616562.932</v>
      </c>
      <c r="C125" s="56">
        <v>3238494.1208299999</v>
      </c>
      <c r="D125" s="55">
        <v>569584.34586</v>
      </c>
      <c r="E125" s="56">
        <f t="shared" si="46"/>
        <v>3808078.4666900001</v>
      </c>
      <c r="F125" s="56">
        <f t="shared" si="47"/>
        <v>808484.46530999988</v>
      </c>
      <c r="G125" s="56">
        <f t="shared" si="48"/>
        <v>1378068.8111700001</v>
      </c>
      <c r="H125" s="57">
        <f t="shared" si="44"/>
        <v>82.487307609175247</v>
      </c>
    </row>
    <row r="126" spans="1:8" s="48" customFormat="1" ht="11.25" customHeight="1">
      <c r="A126" s="72" t="s">
        <v>184</v>
      </c>
      <c r="B126" s="59">
        <v>751394.86900000006</v>
      </c>
      <c r="C126" s="59">
        <v>339377.50402999995</v>
      </c>
      <c r="D126" s="59">
        <v>42521.354359999998</v>
      </c>
      <c r="E126" s="59">
        <f t="shared" si="46"/>
        <v>381898.85838999995</v>
      </c>
      <c r="F126" s="59">
        <f t="shared" si="47"/>
        <v>369496.01061000011</v>
      </c>
      <c r="G126" s="59">
        <f t="shared" si="48"/>
        <v>412017.36497000011</v>
      </c>
      <c r="H126" s="57">
        <f t="shared" si="44"/>
        <v>50.825321564712453</v>
      </c>
    </row>
    <row r="127" spans="1:8" s="48" customFormat="1" ht="11.25" customHeight="1">
      <c r="A127" s="67" t="s">
        <v>185</v>
      </c>
      <c r="B127" s="73">
        <f t="shared" ref="B127:G127" si="49">SUM(B128:B131)</f>
        <v>84486805.788090006</v>
      </c>
      <c r="C127" s="73">
        <f t="shared" si="49"/>
        <v>54259621.819520004</v>
      </c>
      <c r="D127" s="71">
        <v>1372654.4418299999</v>
      </c>
      <c r="E127" s="73">
        <f t="shared" si="49"/>
        <v>55632276.261350006</v>
      </c>
      <c r="F127" s="73">
        <f t="shared" si="49"/>
        <v>28854529.52674</v>
      </c>
      <c r="G127" s="73">
        <f t="shared" si="49"/>
        <v>30227183.968570001</v>
      </c>
      <c r="H127" s="57">
        <f t="shared" si="44"/>
        <v>65.847295021292439</v>
      </c>
    </row>
    <row r="128" spans="1:8" s="48" customFormat="1" ht="11.25" customHeight="1">
      <c r="A128" s="72" t="s">
        <v>186</v>
      </c>
      <c r="B128" s="55">
        <v>35216624.51318001</v>
      </c>
      <c r="C128" s="56">
        <v>21612312.529450007</v>
      </c>
      <c r="D128" s="55">
        <v>638470.02708999999</v>
      </c>
      <c r="E128" s="56">
        <f>SUM(C128:D128)</f>
        <v>22250782.556540005</v>
      </c>
      <c r="F128" s="56">
        <f>B128-E128</f>
        <v>12965841.956640005</v>
      </c>
      <c r="G128" s="56">
        <f>B128-C128</f>
        <v>13604311.983730003</v>
      </c>
      <c r="H128" s="57">
        <f t="shared" si="44"/>
        <v>63.18261009998993</v>
      </c>
    </row>
    <row r="129" spans="1:8" s="48" customFormat="1" ht="11.25" customHeight="1">
      <c r="A129" s="72" t="s">
        <v>187</v>
      </c>
      <c r="B129" s="55">
        <v>9058765.7731599975</v>
      </c>
      <c r="C129" s="56">
        <v>5695360.0459400006</v>
      </c>
      <c r="D129" s="55">
        <v>113913.92107</v>
      </c>
      <c r="E129" s="56">
        <f>SUM(C129:D129)</f>
        <v>5809273.9670100007</v>
      </c>
      <c r="F129" s="56">
        <f>B129-E129</f>
        <v>3249491.8061499968</v>
      </c>
      <c r="G129" s="56">
        <f>B129-C129</f>
        <v>3363405.727219997</v>
      </c>
      <c r="H129" s="57">
        <f t="shared" si="44"/>
        <v>64.128757851562526</v>
      </c>
    </row>
    <row r="130" spans="1:8" s="48" customFormat="1" ht="11.25" customHeight="1">
      <c r="A130" s="72" t="s">
        <v>188</v>
      </c>
      <c r="B130" s="56">
        <v>11527075.839779997</v>
      </c>
      <c r="C130" s="56">
        <v>6979367.96062</v>
      </c>
      <c r="D130" s="56">
        <v>201997.04218000002</v>
      </c>
      <c r="E130" s="56">
        <f>SUM(C130:D130)</f>
        <v>7181365.0027999999</v>
      </c>
      <c r="F130" s="56">
        <f>B130-E130</f>
        <v>4345710.8369799973</v>
      </c>
      <c r="G130" s="56">
        <f>B130-C130</f>
        <v>4547707.8791599972</v>
      </c>
      <c r="H130" s="57">
        <f t="shared" si="44"/>
        <v>62.299971845566184</v>
      </c>
    </row>
    <row r="131" spans="1:8" s="48" customFormat="1" ht="11.25" customHeight="1">
      <c r="A131" s="74" t="s">
        <v>189</v>
      </c>
      <c r="B131" s="73">
        <f t="shared" ref="B131:C131" si="50">+B132</f>
        <v>28684339.661970001</v>
      </c>
      <c r="C131" s="73">
        <f t="shared" si="50"/>
        <v>19972581.28351</v>
      </c>
      <c r="D131" s="75">
        <v>418273.45148999995</v>
      </c>
      <c r="E131" s="73">
        <f>+E132</f>
        <v>20390854.734999999</v>
      </c>
      <c r="F131" s="73">
        <f>+F132</f>
        <v>8293484.9269700013</v>
      </c>
      <c r="G131" s="73">
        <f>+G132</f>
        <v>8711758.3784600012</v>
      </c>
      <c r="H131" s="76">
        <f>+H132</f>
        <v>71.087063447496433</v>
      </c>
    </row>
    <row r="132" spans="1:8" s="48" customFormat="1" ht="11.25" customHeight="1">
      <c r="A132" s="72" t="s">
        <v>190</v>
      </c>
      <c r="B132" s="59">
        <v>28684339.661970001</v>
      </c>
      <c r="C132" s="59">
        <v>19972581.28351</v>
      </c>
      <c r="D132" s="59">
        <v>418273.45148999995</v>
      </c>
      <c r="E132" s="59">
        <f>SUM(C132:D132)</f>
        <v>20390854.734999999</v>
      </c>
      <c r="F132" s="59">
        <f>B132-E132</f>
        <v>8293484.9269700013</v>
      </c>
      <c r="G132" s="59">
        <f>B132-C132</f>
        <v>8711758.3784600012</v>
      </c>
      <c r="H132" s="52">
        <f>E132/B132*100</f>
        <v>71.087063447496433</v>
      </c>
    </row>
    <row r="133" spans="1:8" s="48" customFormat="1" ht="11.25" customHeight="1">
      <c r="A133" s="63"/>
      <c r="B133" s="55"/>
      <c r="C133" s="56"/>
      <c r="D133" s="55"/>
      <c r="E133" s="56"/>
      <c r="F133" s="56"/>
      <c r="G133" s="56"/>
      <c r="H133" s="57"/>
    </row>
    <row r="134" spans="1:8" s="48" customFormat="1" ht="11.25" customHeight="1">
      <c r="A134" s="50" t="s">
        <v>191</v>
      </c>
      <c r="B134" s="59">
        <v>188108002.85795996</v>
      </c>
      <c r="C134" s="59">
        <v>127305969.03479001</v>
      </c>
      <c r="D134" s="59">
        <v>4659635.44147</v>
      </c>
      <c r="E134" s="59">
        <f>SUM(C134:D134)</f>
        <v>131965604.47626001</v>
      </c>
      <c r="F134" s="59">
        <f>B134-E134</f>
        <v>56142398.38169995</v>
      </c>
      <c r="G134" s="59">
        <f>B134-C134</f>
        <v>60802033.823169947</v>
      </c>
      <c r="H134" s="52">
        <f>E134/B134*100</f>
        <v>70.154168069025218</v>
      </c>
    </row>
    <row r="135" spans="1:8" s="48" customFormat="1" ht="11.25" customHeight="1">
      <c r="A135" s="63"/>
      <c r="B135" s="59"/>
      <c r="C135" s="59"/>
      <c r="D135" s="59"/>
      <c r="E135" s="59"/>
      <c r="F135" s="59"/>
      <c r="G135" s="59"/>
      <c r="H135" s="52"/>
    </row>
    <row r="136" spans="1:8" s="48" customFormat="1" ht="11.25" customHeight="1">
      <c r="A136" s="50" t="s">
        <v>192</v>
      </c>
      <c r="B136" s="75">
        <f t="shared" ref="B136:G136" si="51">SUM(B137:B155)</f>
        <v>9347165.8680000007</v>
      </c>
      <c r="C136" s="61">
        <f t="shared" si="51"/>
        <v>5461887.4664000003</v>
      </c>
      <c r="D136" s="75">
        <f t="shared" si="51"/>
        <v>517257.49829999992</v>
      </c>
      <c r="E136" s="61">
        <f t="shared" si="51"/>
        <v>5979144.9647000013</v>
      </c>
      <c r="F136" s="61">
        <f t="shared" si="51"/>
        <v>3368020.9033000004</v>
      </c>
      <c r="G136" s="61">
        <f t="shared" si="51"/>
        <v>3885278.4016000009</v>
      </c>
      <c r="H136" s="57">
        <f t="shared" ref="H136:H155" si="52">E136/B136*100</f>
        <v>63.967464032810085</v>
      </c>
    </row>
    <row r="137" spans="1:8" s="48" customFormat="1" ht="11.25" customHeight="1">
      <c r="A137" s="54" t="s">
        <v>193</v>
      </c>
      <c r="B137" s="55">
        <v>2364021.2040000008</v>
      </c>
      <c r="C137" s="56">
        <v>1643811.7623300003</v>
      </c>
      <c r="D137" s="55">
        <v>106838.78688999999</v>
      </c>
      <c r="E137" s="56">
        <f t="shared" ref="E137:E155" si="53">SUM(C137:D137)</f>
        <v>1750650.5492200004</v>
      </c>
      <c r="F137" s="56">
        <f t="shared" ref="F137:F155" si="54">B137-E137</f>
        <v>613370.65478000045</v>
      </c>
      <c r="G137" s="56">
        <f t="shared" ref="G137:G155" si="55">B137-C137</f>
        <v>720209.44167000055</v>
      </c>
      <c r="H137" s="57">
        <f t="shared" si="52"/>
        <v>74.053927530677072</v>
      </c>
    </row>
    <row r="138" spans="1:8" s="48" customFormat="1" ht="11.25" customHeight="1">
      <c r="A138" s="54" t="s">
        <v>194</v>
      </c>
      <c r="B138" s="55">
        <v>161630.43799999999</v>
      </c>
      <c r="C138" s="56">
        <v>80149.536359999998</v>
      </c>
      <c r="D138" s="55">
        <v>40347.306090000005</v>
      </c>
      <c r="E138" s="56">
        <f t="shared" si="53"/>
        <v>120496.84245</v>
      </c>
      <c r="F138" s="56">
        <f t="shared" si="54"/>
        <v>41133.595549999998</v>
      </c>
      <c r="G138" s="56">
        <f t="shared" si="55"/>
        <v>81480.901639999996</v>
      </c>
      <c r="H138" s="57">
        <f t="shared" si="52"/>
        <v>74.550835808537499</v>
      </c>
    </row>
    <row r="139" spans="1:8" s="48" customFormat="1" ht="11.25" customHeight="1">
      <c r="A139" s="54" t="s">
        <v>195</v>
      </c>
      <c r="B139" s="55">
        <v>199526.53599999999</v>
      </c>
      <c r="C139" s="56">
        <v>136024.31698999999</v>
      </c>
      <c r="D139" s="55">
        <v>418.13819999999998</v>
      </c>
      <c r="E139" s="56">
        <f t="shared" si="53"/>
        <v>136442.45518999998</v>
      </c>
      <c r="F139" s="56">
        <f t="shared" si="54"/>
        <v>63084.080810000014</v>
      </c>
      <c r="G139" s="56">
        <f t="shared" si="55"/>
        <v>63502.219010000001</v>
      </c>
      <c r="H139" s="57">
        <f t="shared" si="52"/>
        <v>68.383112304420493</v>
      </c>
    </row>
    <row r="140" spans="1:8" s="48" customFormat="1" ht="11.25" customHeight="1">
      <c r="A140" s="77" t="s">
        <v>196</v>
      </c>
      <c r="B140" s="55">
        <v>98688.38900000001</v>
      </c>
      <c r="C140" s="56">
        <v>53580.651229999996</v>
      </c>
      <c r="D140" s="55">
        <v>3118.4611</v>
      </c>
      <c r="E140" s="56">
        <f t="shared" si="53"/>
        <v>56699.112329999996</v>
      </c>
      <c r="F140" s="56">
        <f t="shared" si="54"/>
        <v>41989.276670000014</v>
      </c>
      <c r="G140" s="56">
        <f t="shared" si="55"/>
        <v>45107.737770000014</v>
      </c>
      <c r="H140" s="57">
        <f t="shared" si="52"/>
        <v>57.452667841198611</v>
      </c>
    </row>
    <row r="141" spans="1:8" s="48" customFormat="1" ht="11.25" customHeight="1">
      <c r="A141" s="77" t="s">
        <v>197</v>
      </c>
      <c r="B141" s="55">
        <v>299435.07600000006</v>
      </c>
      <c r="C141" s="56">
        <v>152847.77424999999</v>
      </c>
      <c r="D141" s="55">
        <v>30249.977640000001</v>
      </c>
      <c r="E141" s="56">
        <f t="shared" si="53"/>
        <v>183097.75188999998</v>
      </c>
      <c r="F141" s="56">
        <f t="shared" si="54"/>
        <v>116337.32411000007</v>
      </c>
      <c r="G141" s="56">
        <f t="shared" si="55"/>
        <v>146587.30175000007</v>
      </c>
      <c r="H141" s="57">
        <f t="shared" si="52"/>
        <v>61.147730030799721</v>
      </c>
    </row>
    <row r="142" spans="1:8" s="48" customFormat="1" ht="11.25" customHeight="1">
      <c r="A142" s="54" t="s">
        <v>198</v>
      </c>
      <c r="B142" s="55">
        <v>180098.88699999999</v>
      </c>
      <c r="C142" s="56">
        <v>123824.08391</v>
      </c>
      <c r="D142" s="55">
        <v>3001.8978099999999</v>
      </c>
      <c r="E142" s="56">
        <f t="shared" si="53"/>
        <v>126825.98172</v>
      </c>
      <c r="F142" s="56">
        <f t="shared" si="54"/>
        <v>53272.905279999992</v>
      </c>
      <c r="G142" s="56">
        <f t="shared" si="55"/>
        <v>56274.803089999987</v>
      </c>
      <c r="H142" s="57">
        <f t="shared" si="52"/>
        <v>70.420191836055039</v>
      </c>
    </row>
    <row r="143" spans="1:8" s="48" customFormat="1" ht="11.25" customHeight="1">
      <c r="A143" s="54" t="s">
        <v>199</v>
      </c>
      <c r="B143" s="55">
        <v>32525</v>
      </c>
      <c r="C143" s="56">
        <v>17458.992590000002</v>
      </c>
      <c r="D143" s="55">
        <v>282.41422999999998</v>
      </c>
      <c r="E143" s="56">
        <f t="shared" si="53"/>
        <v>17741.40682</v>
      </c>
      <c r="F143" s="56">
        <f t="shared" si="54"/>
        <v>14783.59318</v>
      </c>
      <c r="G143" s="56">
        <f t="shared" si="55"/>
        <v>15066.007409999998</v>
      </c>
      <c r="H143" s="57">
        <f t="shared" si="52"/>
        <v>54.546984842428905</v>
      </c>
    </row>
    <row r="144" spans="1:8" s="48" customFormat="1" ht="11.25" customHeight="1">
      <c r="A144" s="54" t="s">
        <v>200</v>
      </c>
      <c r="B144" s="55">
        <v>39554</v>
      </c>
      <c r="C144" s="56">
        <v>15161.41236</v>
      </c>
      <c r="D144" s="55">
        <v>1761.83179</v>
      </c>
      <c r="E144" s="56">
        <f t="shared" si="53"/>
        <v>16923.244149999999</v>
      </c>
      <c r="F144" s="56">
        <f t="shared" si="54"/>
        <v>22630.755850000001</v>
      </c>
      <c r="G144" s="56">
        <f t="shared" si="55"/>
        <v>24392.587639999998</v>
      </c>
      <c r="H144" s="57">
        <f t="shared" si="52"/>
        <v>42.785164964352532</v>
      </c>
    </row>
    <row r="145" spans="1:8" s="48" customFormat="1" ht="11.25" customHeight="1">
      <c r="A145" s="54" t="s">
        <v>201</v>
      </c>
      <c r="B145" s="55">
        <v>615395.20200000005</v>
      </c>
      <c r="C145" s="56">
        <v>447037.37360000005</v>
      </c>
      <c r="D145" s="55">
        <v>12005.385109999999</v>
      </c>
      <c r="E145" s="56">
        <f t="shared" si="53"/>
        <v>459042.75871000002</v>
      </c>
      <c r="F145" s="56">
        <f t="shared" si="54"/>
        <v>156352.44329000002</v>
      </c>
      <c r="G145" s="56">
        <f t="shared" si="55"/>
        <v>168357.8284</v>
      </c>
      <c r="H145" s="57">
        <f t="shared" si="52"/>
        <v>74.593165045508428</v>
      </c>
    </row>
    <row r="146" spans="1:8" s="48" customFormat="1" ht="11.25" customHeight="1">
      <c r="A146" s="54" t="s">
        <v>202</v>
      </c>
      <c r="B146" s="55">
        <v>755652.82499999995</v>
      </c>
      <c r="C146" s="56">
        <v>357765.44586000004</v>
      </c>
      <c r="D146" s="55">
        <v>37720.120109999996</v>
      </c>
      <c r="E146" s="56">
        <f t="shared" si="53"/>
        <v>395485.56597000005</v>
      </c>
      <c r="F146" s="56">
        <f t="shared" si="54"/>
        <v>360167.2590299999</v>
      </c>
      <c r="G146" s="56">
        <f t="shared" si="55"/>
        <v>397887.37913999992</v>
      </c>
      <c r="H146" s="57">
        <f t="shared" si="52"/>
        <v>52.336940045185443</v>
      </c>
    </row>
    <row r="147" spans="1:8" s="48" customFormat="1" ht="11.25" customHeight="1">
      <c r="A147" s="77" t="s">
        <v>203</v>
      </c>
      <c r="B147" s="55">
        <v>223376.89799999999</v>
      </c>
      <c r="C147" s="56">
        <v>164218.39905000001</v>
      </c>
      <c r="D147" s="55">
        <v>887.74533999999994</v>
      </c>
      <c r="E147" s="56">
        <f t="shared" si="53"/>
        <v>165106.14439</v>
      </c>
      <c r="F147" s="56">
        <f t="shared" si="54"/>
        <v>58270.753609999985</v>
      </c>
      <c r="G147" s="56">
        <f t="shared" si="55"/>
        <v>59158.498949999979</v>
      </c>
      <c r="H147" s="57">
        <f t="shared" si="52"/>
        <v>73.913706326963151</v>
      </c>
    </row>
    <row r="148" spans="1:8" s="48" customFormat="1" ht="11.25" customHeight="1">
      <c r="A148" s="54" t="s">
        <v>204</v>
      </c>
      <c r="B148" s="55">
        <v>429588</v>
      </c>
      <c r="C148" s="56">
        <v>123891.4939</v>
      </c>
      <c r="D148" s="55">
        <v>115612.38755</v>
      </c>
      <c r="E148" s="56">
        <f t="shared" si="53"/>
        <v>239503.88144999999</v>
      </c>
      <c r="F148" s="56">
        <f t="shared" si="54"/>
        <v>190084.11855000001</v>
      </c>
      <c r="G148" s="56">
        <f t="shared" si="55"/>
        <v>305696.5061</v>
      </c>
      <c r="H148" s="57">
        <f t="shared" si="52"/>
        <v>55.751995272214302</v>
      </c>
    </row>
    <row r="149" spans="1:8" s="48" customFormat="1" ht="11.25" customHeight="1">
      <c r="A149" s="54" t="s">
        <v>205</v>
      </c>
      <c r="B149" s="55">
        <v>237303.674</v>
      </c>
      <c r="C149" s="56">
        <v>101133.36467</v>
      </c>
      <c r="D149" s="55">
        <v>12791.728220000001</v>
      </c>
      <c r="E149" s="56">
        <f t="shared" si="53"/>
        <v>113925.09289</v>
      </c>
      <c r="F149" s="56">
        <f t="shared" si="54"/>
        <v>123378.58111</v>
      </c>
      <c r="G149" s="56">
        <f t="shared" si="55"/>
        <v>136170.30933000002</v>
      </c>
      <c r="H149" s="57">
        <f t="shared" si="52"/>
        <v>48.008145415397152</v>
      </c>
    </row>
    <row r="150" spans="1:8" s="48" customFormat="1" ht="11.25" customHeight="1">
      <c r="A150" s="54" t="s">
        <v>206</v>
      </c>
      <c r="B150" s="55">
        <v>139334.63500000001</v>
      </c>
      <c r="C150" s="56">
        <v>60365.70912</v>
      </c>
      <c r="D150" s="55">
        <v>110.46239</v>
      </c>
      <c r="E150" s="56">
        <f t="shared" si="53"/>
        <v>60476.17151</v>
      </c>
      <c r="F150" s="56">
        <f t="shared" si="54"/>
        <v>78858.463490000009</v>
      </c>
      <c r="G150" s="56">
        <f t="shared" si="55"/>
        <v>78968.92588000001</v>
      </c>
      <c r="H150" s="57">
        <f t="shared" si="52"/>
        <v>43.403545364008025</v>
      </c>
    </row>
    <row r="151" spans="1:8" s="48" customFormat="1" ht="11.25" customHeight="1">
      <c r="A151" s="54" t="s">
        <v>207</v>
      </c>
      <c r="B151" s="55">
        <v>1501182.0699999998</v>
      </c>
      <c r="C151" s="56">
        <v>703332.78199000016</v>
      </c>
      <c r="D151" s="55">
        <v>23708.764739999999</v>
      </c>
      <c r="E151" s="56">
        <f t="shared" si="53"/>
        <v>727041.54673000018</v>
      </c>
      <c r="F151" s="56">
        <f t="shared" si="54"/>
        <v>774140.52326999966</v>
      </c>
      <c r="G151" s="56">
        <f t="shared" si="55"/>
        <v>797849.28800999967</v>
      </c>
      <c r="H151" s="57">
        <f t="shared" si="52"/>
        <v>48.431270347506903</v>
      </c>
    </row>
    <row r="152" spans="1:8" s="48" customFormat="1" ht="11.25" customHeight="1">
      <c r="A152" s="54" t="s">
        <v>208</v>
      </c>
      <c r="B152" s="55">
        <v>41002</v>
      </c>
      <c r="C152" s="56">
        <v>19923.336199999998</v>
      </c>
      <c r="D152" s="55">
        <v>1733.5097700000001</v>
      </c>
      <c r="E152" s="56">
        <f t="shared" si="53"/>
        <v>21656.845969999998</v>
      </c>
      <c r="F152" s="56">
        <f t="shared" si="54"/>
        <v>19345.154030000002</v>
      </c>
      <c r="G152" s="56">
        <f t="shared" si="55"/>
        <v>21078.663800000002</v>
      </c>
      <c r="H152" s="57">
        <f t="shared" si="52"/>
        <v>52.81899900004877</v>
      </c>
    </row>
    <row r="153" spans="1:8" s="48" customFormat="1" ht="11.25" customHeight="1">
      <c r="A153" s="54" t="s">
        <v>209</v>
      </c>
      <c r="B153" s="55">
        <v>1924681.0000000002</v>
      </c>
      <c r="C153" s="56">
        <v>1206434.9698699999</v>
      </c>
      <c r="D153" s="55">
        <v>121799.29210999999</v>
      </c>
      <c r="E153" s="56">
        <f t="shared" si="53"/>
        <v>1328234.26198</v>
      </c>
      <c r="F153" s="56">
        <f t="shared" si="54"/>
        <v>596446.73802000028</v>
      </c>
      <c r="G153" s="56">
        <f t="shared" si="55"/>
        <v>718246.03013000032</v>
      </c>
      <c r="H153" s="57">
        <f t="shared" si="52"/>
        <v>69.010618485868562</v>
      </c>
    </row>
    <row r="154" spans="1:8" s="48" customFormat="1" ht="11.25" customHeight="1">
      <c r="A154" s="54" t="s">
        <v>210</v>
      </c>
      <c r="B154" s="55">
        <v>42787.034</v>
      </c>
      <c r="C154" s="56">
        <v>24367.746300000003</v>
      </c>
      <c r="D154" s="55">
        <v>1038.99172</v>
      </c>
      <c r="E154" s="56">
        <f t="shared" si="53"/>
        <v>25406.738020000004</v>
      </c>
      <c r="F154" s="56">
        <f t="shared" si="54"/>
        <v>17380.295979999995</v>
      </c>
      <c r="G154" s="56">
        <f t="shared" si="55"/>
        <v>18419.287699999997</v>
      </c>
      <c r="H154" s="57">
        <f t="shared" si="52"/>
        <v>59.379526096620772</v>
      </c>
    </row>
    <row r="155" spans="1:8" s="48" customFormat="1" ht="11.25" customHeight="1">
      <c r="A155" s="54" t="s">
        <v>211</v>
      </c>
      <c r="B155" s="59">
        <v>61383</v>
      </c>
      <c r="C155" s="59">
        <v>30558.31582</v>
      </c>
      <c r="D155" s="59">
        <v>3830.2974900000004</v>
      </c>
      <c r="E155" s="59">
        <f t="shared" si="53"/>
        <v>34388.613310000001</v>
      </c>
      <c r="F155" s="59">
        <f t="shared" si="54"/>
        <v>26994.386689999999</v>
      </c>
      <c r="G155" s="59">
        <f t="shared" si="55"/>
        <v>30824.68418</v>
      </c>
      <c r="H155" s="52">
        <f t="shared" si="52"/>
        <v>56.023024795138724</v>
      </c>
    </row>
    <row r="156" spans="1:8" s="48" customFormat="1" ht="11.25" customHeight="1">
      <c r="A156" s="63"/>
      <c r="B156" s="59"/>
      <c r="C156" s="59"/>
      <c r="D156" s="59"/>
      <c r="E156" s="59"/>
      <c r="F156" s="59"/>
      <c r="G156" s="59"/>
      <c r="H156" s="52"/>
    </row>
    <row r="157" spans="1:8" s="48" customFormat="1" ht="11.25" customHeight="1">
      <c r="A157" s="50" t="s">
        <v>212</v>
      </c>
      <c r="B157" s="75">
        <f t="shared" ref="B157:G157" si="56">SUM(B158:B162)</f>
        <v>62905997.076000005</v>
      </c>
      <c r="C157" s="61">
        <f t="shared" si="56"/>
        <v>24614362.021669999</v>
      </c>
      <c r="D157" s="75">
        <f t="shared" ref="D157" si="57">SUM(D158:D162)</f>
        <v>1399051.2645099999</v>
      </c>
      <c r="E157" s="61">
        <f t="shared" si="56"/>
        <v>26013413.286180004</v>
      </c>
      <c r="F157" s="61">
        <f t="shared" si="56"/>
        <v>36892583.789820008</v>
      </c>
      <c r="G157" s="61">
        <f t="shared" si="56"/>
        <v>38291635.054330006</v>
      </c>
      <c r="H157" s="57">
        <f t="shared" ref="H157:H162" si="58">E157/B157*100</f>
        <v>41.352835175240685</v>
      </c>
    </row>
    <row r="158" spans="1:8" s="48" customFormat="1" ht="11.25" customHeight="1">
      <c r="A158" s="54" t="s">
        <v>102</v>
      </c>
      <c r="B158" s="55">
        <v>62742093.076000005</v>
      </c>
      <c r="C158" s="56">
        <v>24526123.827190001</v>
      </c>
      <c r="D158" s="55">
        <v>1395260.7630099996</v>
      </c>
      <c r="E158" s="56">
        <f>SUM(C158:D158)</f>
        <v>25921384.5902</v>
      </c>
      <c r="F158" s="56">
        <f>B158-E158</f>
        <v>36820708.485800005</v>
      </c>
      <c r="G158" s="56">
        <f>B158-C158</f>
        <v>38215969.248810008</v>
      </c>
      <c r="H158" s="57">
        <f t="shared" si="58"/>
        <v>41.314185293119273</v>
      </c>
    </row>
    <row r="159" spans="1:8" s="48" customFormat="1" ht="11.25" customHeight="1">
      <c r="A159" s="54" t="s">
        <v>213</v>
      </c>
      <c r="B159" s="55">
        <v>31085</v>
      </c>
      <c r="C159" s="56">
        <v>15548.883890000001</v>
      </c>
      <c r="D159" s="55">
        <v>102.59297000000001</v>
      </c>
      <c r="E159" s="56">
        <f>SUM(C159:D159)</f>
        <v>15651.476860000001</v>
      </c>
      <c r="F159" s="56">
        <f>B159-E159</f>
        <v>15433.523139999999</v>
      </c>
      <c r="G159" s="56">
        <f>B159-C159</f>
        <v>15536.116109999999</v>
      </c>
      <c r="H159" s="57">
        <f t="shared" si="58"/>
        <v>50.350576998552356</v>
      </c>
    </row>
    <row r="160" spans="1:8" s="48" customFormat="1" ht="11.25" customHeight="1">
      <c r="A160" s="54" t="s">
        <v>214</v>
      </c>
      <c r="B160" s="55">
        <v>26533</v>
      </c>
      <c r="C160" s="56">
        <v>11327.4964</v>
      </c>
      <c r="D160" s="55">
        <v>702.12518</v>
      </c>
      <c r="E160" s="56">
        <f>SUM(C160:D160)</f>
        <v>12029.621579999999</v>
      </c>
      <c r="F160" s="56">
        <f>B160-E160</f>
        <v>14503.378420000001</v>
      </c>
      <c r="G160" s="56">
        <f>B160-C160</f>
        <v>15205.5036</v>
      </c>
      <c r="H160" s="57">
        <f t="shared" si="58"/>
        <v>45.338339350996868</v>
      </c>
    </row>
    <row r="161" spans="1:8" s="48" customFormat="1" ht="11.25" customHeight="1">
      <c r="A161" s="54" t="s">
        <v>215</v>
      </c>
      <c r="B161" s="55">
        <v>28461</v>
      </c>
      <c r="C161" s="56">
        <v>12593.11932</v>
      </c>
      <c r="D161" s="55">
        <v>2124.5566400000002</v>
      </c>
      <c r="E161" s="56">
        <f>SUM(C161:D161)</f>
        <v>14717.67596</v>
      </c>
      <c r="F161" s="56">
        <f>B161-E161</f>
        <v>13743.32404</v>
      </c>
      <c r="G161" s="56">
        <f>B161-C161</f>
        <v>15867.88068</v>
      </c>
      <c r="H161" s="57">
        <f t="shared" si="58"/>
        <v>51.711731703032228</v>
      </c>
    </row>
    <row r="162" spans="1:8" s="48" customFormat="1" ht="11.25" customHeight="1">
      <c r="A162" s="54" t="s">
        <v>216</v>
      </c>
      <c r="B162" s="59">
        <v>77824.999999999985</v>
      </c>
      <c r="C162" s="59">
        <v>48768.694869999999</v>
      </c>
      <c r="D162" s="59">
        <v>861.22670999999991</v>
      </c>
      <c r="E162" s="59">
        <f>SUM(C162:D162)</f>
        <v>49629.921580000002</v>
      </c>
      <c r="F162" s="59">
        <f>B162-E162</f>
        <v>28195.078419999983</v>
      </c>
      <c r="G162" s="59">
        <f>B162-C162</f>
        <v>29056.305129999986</v>
      </c>
      <c r="H162" s="52">
        <f t="shared" si="58"/>
        <v>63.771180957275952</v>
      </c>
    </row>
    <row r="163" spans="1:8" s="48" customFormat="1" ht="11.25" customHeight="1">
      <c r="A163" s="63"/>
      <c r="B163" s="59"/>
      <c r="C163" s="59"/>
      <c r="D163" s="59"/>
      <c r="E163" s="59"/>
      <c r="F163" s="59"/>
      <c r="G163" s="59"/>
      <c r="H163" s="52"/>
    </row>
    <row r="164" spans="1:8" s="48" customFormat="1" ht="11.25" customHeight="1">
      <c r="A164" s="50" t="s">
        <v>217</v>
      </c>
      <c r="B164" s="75">
        <f t="shared" ref="B164:G164" si="59">SUM(B165:B167)</f>
        <v>2017631.2069999999</v>
      </c>
      <c r="C164" s="61">
        <f t="shared" si="59"/>
        <v>1408980.09553</v>
      </c>
      <c r="D164" s="75">
        <f t="shared" si="59"/>
        <v>80091.634589999987</v>
      </c>
      <c r="E164" s="61">
        <f t="shared" si="59"/>
        <v>1489071.7301200002</v>
      </c>
      <c r="F164" s="61">
        <f t="shared" si="59"/>
        <v>528559.47687999986</v>
      </c>
      <c r="G164" s="61">
        <f t="shared" si="59"/>
        <v>608651.11146999989</v>
      </c>
      <c r="H164" s="57">
        <f>E164/B164*100</f>
        <v>73.80296879597185</v>
      </c>
    </row>
    <row r="165" spans="1:8" s="48" customFormat="1" ht="11.25" customHeight="1">
      <c r="A165" s="54" t="s">
        <v>193</v>
      </c>
      <c r="B165" s="55">
        <v>1773895.105</v>
      </c>
      <c r="C165" s="56">
        <v>1298259.6659900001</v>
      </c>
      <c r="D165" s="55">
        <v>78232.757339999996</v>
      </c>
      <c r="E165" s="56">
        <f>SUM(C165:D165)</f>
        <v>1376492.4233300001</v>
      </c>
      <c r="F165" s="56">
        <f>B165-E165</f>
        <v>397402.68166999985</v>
      </c>
      <c r="G165" s="56">
        <f>B165-C165</f>
        <v>475635.43900999986</v>
      </c>
      <c r="H165" s="57">
        <f>E165/B165*100</f>
        <v>77.597171301174555</v>
      </c>
    </row>
    <row r="166" spans="1:8" s="48" customFormat="1" ht="11.25" customHeight="1">
      <c r="A166" s="54" t="s">
        <v>218</v>
      </c>
      <c r="B166" s="55">
        <v>27842</v>
      </c>
      <c r="C166" s="56">
        <v>13009.889939999999</v>
      </c>
      <c r="D166" s="55">
        <v>1831.1568400000001</v>
      </c>
      <c r="E166" s="56">
        <f>SUM(C166:D166)</f>
        <v>14841.046779999999</v>
      </c>
      <c r="F166" s="56">
        <f>B166-E166</f>
        <v>13000.953220000001</v>
      </c>
      <c r="G166" s="56">
        <f>B166-C166</f>
        <v>14832.110060000001</v>
      </c>
      <c r="H166" s="57">
        <f>E166/B166*100</f>
        <v>53.304528338481425</v>
      </c>
    </row>
    <row r="167" spans="1:8" s="48" customFormat="1" ht="11.25" customHeight="1">
      <c r="A167" s="54" t="s">
        <v>219</v>
      </c>
      <c r="B167" s="59">
        <v>215894.10200000001</v>
      </c>
      <c r="C167" s="59">
        <v>97710.539599999989</v>
      </c>
      <c r="D167" s="59">
        <v>27.720410000000001</v>
      </c>
      <c r="E167" s="59">
        <f>SUM(C167:D167)</f>
        <v>97738.260009999984</v>
      </c>
      <c r="F167" s="59">
        <f>B167-E167</f>
        <v>118155.84199000003</v>
      </c>
      <c r="G167" s="59">
        <f>B167-C167</f>
        <v>118183.56240000002</v>
      </c>
      <c r="H167" s="52">
        <f>E167/B167*100</f>
        <v>45.271389586177754</v>
      </c>
    </row>
    <row r="168" spans="1:8" s="48" customFormat="1" ht="11.25" customHeight="1">
      <c r="A168" s="63" t="s">
        <v>220</v>
      </c>
      <c r="B168" s="59"/>
      <c r="C168" s="59"/>
      <c r="D168" s="59"/>
      <c r="E168" s="59"/>
      <c r="F168" s="59"/>
      <c r="G168" s="59"/>
      <c r="H168" s="52"/>
    </row>
    <row r="169" spans="1:8" s="48" customFormat="1" ht="11.25" customHeight="1">
      <c r="A169" s="50" t="s">
        <v>221</v>
      </c>
      <c r="B169" s="75">
        <f t="shared" ref="B169:G169" si="60">SUM(B170:B174)</f>
        <v>2621108.6329999999</v>
      </c>
      <c r="C169" s="61">
        <f t="shared" si="60"/>
        <v>1467140.9296600001</v>
      </c>
      <c r="D169" s="75">
        <f t="shared" si="60"/>
        <v>28553.762579999999</v>
      </c>
      <c r="E169" s="61">
        <f t="shared" si="60"/>
        <v>1495694.6922400002</v>
      </c>
      <c r="F169" s="61">
        <f t="shared" si="60"/>
        <v>1125413.9407599999</v>
      </c>
      <c r="G169" s="61">
        <f t="shared" si="60"/>
        <v>1153967.70334</v>
      </c>
      <c r="H169" s="57">
        <f t="shared" ref="H169:H174" si="61">E169/B169*100</f>
        <v>57.063437715212018</v>
      </c>
    </row>
    <row r="170" spans="1:8" s="48" customFormat="1" ht="11.25" customHeight="1">
      <c r="A170" s="54" t="s">
        <v>193</v>
      </c>
      <c r="B170" s="55">
        <v>2322049.4500000002</v>
      </c>
      <c r="C170" s="56">
        <v>1297672.9501700001</v>
      </c>
      <c r="D170" s="55">
        <v>27134.960900000002</v>
      </c>
      <c r="E170" s="56">
        <f>SUM(C170:D170)</f>
        <v>1324807.9110700001</v>
      </c>
      <c r="F170" s="56">
        <f>B170-E170</f>
        <v>997241.53893000004</v>
      </c>
      <c r="G170" s="56">
        <f>B170-C170</f>
        <v>1024376.4998300001</v>
      </c>
      <c r="H170" s="57">
        <f t="shared" si="61"/>
        <v>57.053389240698557</v>
      </c>
    </row>
    <row r="171" spans="1:8" s="48" customFormat="1" ht="11.25" customHeight="1">
      <c r="A171" s="54" t="s">
        <v>222</v>
      </c>
      <c r="B171" s="55">
        <v>184301.81399999998</v>
      </c>
      <c r="C171" s="56">
        <v>112575.35160000001</v>
      </c>
      <c r="D171" s="55">
        <v>367.72798999999998</v>
      </c>
      <c r="E171" s="56">
        <f>SUM(C171:D171)</f>
        <v>112943.07959000001</v>
      </c>
      <c r="F171" s="56">
        <f>B171-E171</f>
        <v>71358.734409999975</v>
      </c>
      <c r="G171" s="56">
        <f>B171-C171</f>
        <v>71726.462399999975</v>
      </c>
      <c r="H171" s="57">
        <f t="shared" si="61"/>
        <v>61.281588682572604</v>
      </c>
    </row>
    <row r="172" spans="1:8" s="48" customFormat="1" ht="11.45" customHeight="1">
      <c r="A172" s="54" t="s">
        <v>223</v>
      </c>
      <c r="B172" s="55">
        <v>28449</v>
      </c>
      <c r="C172" s="56">
        <v>15687.009119999999</v>
      </c>
      <c r="D172" s="55">
        <v>96.567390000000003</v>
      </c>
      <c r="E172" s="56">
        <f>SUM(C172:D172)</f>
        <v>15783.576509999999</v>
      </c>
      <c r="F172" s="56">
        <f>B172-E172</f>
        <v>12665.423490000001</v>
      </c>
      <c r="G172" s="56">
        <f>B172-C172</f>
        <v>12761.990880000001</v>
      </c>
      <c r="H172" s="57">
        <f t="shared" si="61"/>
        <v>55.480250659074123</v>
      </c>
    </row>
    <row r="173" spans="1:8" s="48" customFormat="1" ht="11.25" customHeight="1">
      <c r="A173" s="54" t="s">
        <v>224</v>
      </c>
      <c r="B173" s="55">
        <v>44912.368999999999</v>
      </c>
      <c r="C173" s="56">
        <v>15574.67056</v>
      </c>
      <c r="D173" s="55">
        <v>158.04742000000002</v>
      </c>
      <c r="E173" s="56">
        <f>SUM(C173:D173)</f>
        <v>15732.717980000001</v>
      </c>
      <c r="F173" s="56">
        <f>B173-E173</f>
        <v>29179.651019999998</v>
      </c>
      <c r="G173" s="56">
        <f>B173-C173</f>
        <v>29337.69844</v>
      </c>
      <c r="H173" s="57">
        <f t="shared" si="61"/>
        <v>35.02981100818797</v>
      </c>
    </row>
    <row r="174" spans="1:8" s="48" customFormat="1" ht="11.25" customHeight="1">
      <c r="A174" s="54" t="s">
        <v>225</v>
      </c>
      <c r="B174" s="59">
        <v>41396</v>
      </c>
      <c r="C174" s="59">
        <v>25630.948210000002</v>
      </c>
      <c r="D174" s="59">
        <v>796.45888000000002</v>
      </c>
      <c r="E174" s="59">
        <f>SUM(C174:D174)</f>
        <v>26427.407090000001</v>
      </c>
      <c r="F174" s="59">
        <f>B174-E174</f>
        <v>14968.592909999999</v>
      </c>
      <c r="G174" s="59">
        <f>B174-C174</f>
        <v>15765.051789999998</v>
      </c>
      <c r="H174" s="52">
        <f t="shared" si="61"/>
        <v>63.840484805295198</v>
      </c>
    </row>
    <row r="175" spans="1:8" s="48" customFormat="1" ht="11.25" customHeight="1">
      <c r="A175" s="63"/>
      <c r="B175" s="59"/>
      <c r="C175" s="59"/>
      <c r="D175" s="59"/>
      <c r="E175" s="59"/>
      <c r="F175" s="59"/>
      <c r="G175" s="59"/>
      <c r="H175" s="52"/>
    </row>
    <row r="176" spans="1:8" s="48" customFormat="1" ht="11.25" customHeight="1">
      <c r="A176" s="50" t="s">
        <v>226</v>
      </c>
      <c r="B176" s="75">
        <f t="shared" ref="B176:G176" si="62">SUM(B177:B183)</f>
        <v>14260115.218129998</v>
      </c>
      <c r="C176" s="61">
        <f t="shared" si="62"/>
        <v>8562011.6605800036</v>
      </c>
      <c r="D176" s="75">
        <f t="shared" si="62"/>
        <v>695302.19991000008</v>
      </c>
      <c r="E176" s="61">
        <f t="shared" si="62"/>
        <v>9257313.8604900017</v>
      </c>
      <c r="F176" s="61">
        <f t="shared" si="62"/>
        <v>5002801.3576399945</v>
      </c>
      <c r="G176" s="61">
        <f t="shared" si="62"/>
        <v>5698103.5575499954</v>
      </c>
      <c r="H176" s="57">
        <f t="shared" ref="H176:H183" si="63">E176/B176*100</f>
        <v>64.917524991105651</v>
      </c>
    </row>
    <row r="177" spans="1:8" s="48" customFormat="1" ht="11.25" customHeight="1">
      <c r="A177" s="54" t="s">
        <v>193</v>
      </c>
      <c r="B177" s="55">
        <v>7853473.367399998</v>
      </c>
      <c r="C177" s="56">
        <v>4359072.7656600019</v>
      </c>
      <c r="D177" s="55">
        <v>630841.58559999999</v>
      </c>
      <c r="E177" s="56">
        <f t="shared" ref="E177:E183" si="64">SUM(C177:D177)</f>
        <v>4989914.3512600018</v>
      </c>
      <c r="F177" s="56">
        <f t="shared" ref="F177:F183" si="65">B177-E177</f>
        <v>2863559.0161399962</v>
      </c>
      <c r="G177" s="56">
        <f t="shared" ref="G177:G183" si="66">B177-C177</f>
        <v>3494400.6017399961</v>
      </c>
      <c r="H177" s="57">
        <f t="shared" si="63"/>
        <v>63.537674578146344</v>
      </c>
    </row>
    <row r="178" spans="1:8" s="48" customFormat="1" ht="11.25" customHeight="1">
      <c r="A178" s="54" t="s">
        <v>227</v>
      </c>
      <c r="B178" s="55">
        <v>61772</v>
      </c>
      <c r="C178" s="56">
        <v>34542.593569999997</v>
      </c>
      <c r="D178" s="55">
        <v>1973.2810099999999</v>
      </c>
      <c r="E178" s="56">
        <f t="shared" si="64"/>
        <v>36515.874579999996</v>
      </c>
      <c r="F178" s="56">
        <f t="shared" si="65"/>
        <v>25256.125420000004</v>
      </c>
      <c r="G178" s="56">
        <f t="shared" si="66"/>
        <v>27229.406430000003</v>
      </c>
      <c r="H178" s="57">
        <f t="shared" si="63"/>
        <v>59.113958719160777</v>
      </c>
    </row>
    <row r="179" spans="1:8" s="48" customFormat="1" ht="11.25" customHeight="1">
      <c r="A179" s="54" t="s">
        <v>228</v>
      </c>
      <c r="B179" s="55">
        <v>536399.70372999995</v>
      </c>
      <c r="C179" s="56">
        <v>356335.99958999996</v>
      </c>
      <c r="D179" s="55">
        <v>33688.222870000005</v>
      </c>
      <c r="E179" s="56">
        <f t="shared" si="64"/>
        <v>390024.22245999996</v>
      </c>
      <c r="F179" s="56">
        <f t="shared" si="65"/>
        <v>146375.48126999999</v>
      </c>
      <c r="G179" s="56">
        <f t="shared" si="66"/>
        <v>180063.70413999999</v>
      </c>
      <c r="H179" s="57">
        <f t="shared" si="63"/>
        <v>72.711491029517987</v>
      </c>
    </row>
    <row r="180" spans="1:8" s="48" customFormat="1" ht="11.25" customHeight="1">
      <c r="A180" s="54" t="s">
        <v>229</v>
      </c>
      <c r="B180" s="55">
        <v>46889.739000000001</v>
      </c>
      <c r="C180" s="56">
        <v>19406.254989999998</v>
      </c>
      <c r="D180" s="55">
        <v>216.73122000000001</v>
      </c>
      <c r="E180" s="56">
        <f t="shared" si="64"/>
        <v>19622.986209999999</v>
      </c>
      <c r="F180" s="56">
        <f t="shared" si="65"/>
        <v>27266.752790000002</v>
      </c>
      <c r="G180" s="56">
        <f t="shared" si="66"/>
        <v>27483.484010000004</v>
      </c>
      <c r="H180" s="57">
        <f t="shared" si="63"/>
        <v>41.84921184995293</v>
      </c>
    </row>
    <row r="181" spans="1:8" s="48" customFormat="1" ht="11.25" customHeight="1">
      <c r="A181" s="54" t="s">
        <v>230</v>
      </c>
      <c r="B181" s="55">
        <v>322111.24</v>
      </c>
      <c r="C181" s="56">
        <v>262739.23953999998</v>
      </c>
      <c r="D181" s="55">
        <v>3956.2761</v>
      </c>
      <c r="E181" s="56">
        <f t="shared" si="64"/>
        <v>266695.51564</v>
      </c>
      <c r="F181" s="56">
        <f t="shared" si="65"/>
        <v>55415.724359999993</v>
      </c>
      <c r="G181" s="56">
        <f t="shared" si="66"/>
        <v>59372.00046000001</v>
      </c>
      <c r="H181" s="57">
        <f t="shared" si="63"/>
        <v>82.796091077107405</v>
      </c>
    </row>
    <row r="182" spans="1:8" s="48" customFormat="1" ht="11.25" customHeight="1">
      <c r="A182" s="54" t="s">
        <v>231</v>
      </c>
      <c r="B182" s="55">
        <v>5424239.1679999996</v>
      </c>
      <c r="C182" s="56">
        <v>3521952.2880700002</v>
      </c>
      <c r="D182" s="55">
        <v>24314.550170000002</v>
      </c>
      <c r="E182" s="56">
        <f t="shared" si="64"/>
        <v>3546266.8382400004</v>
      </c>
      <c r="F182" s="56">
        <f t="shared" si="65"/>
        <v>1877972.3297599992</v>
      </c>
      <c r="G182" s="56">
        <f t="shared" si="66"/>
        <v>1902286.8799299994</v>
      </c>
      <c r="H182" s="57">
        <f t="shared" si="63"/>
        <v>65.378142969082305</v>
      </c>
    </row>
    <row r="183" spans="1:8" s="48" customFormat="1" ht="11.25" customHeight="1">
      <c r="A183" s="54" t="s">
        <v>232</v>
      </c>
      <c r="B183" s="59">
        <v>15230</v>
      </c>
      <c r="C183" s="59">
        <v>7962.5191599999998</v>
      </c>
      <c r="D183" s="59">
        <v>311.55293999999998</v>
      </c>
      <c r="E183" s="59">
        <f t="shared" si="64"/>
        <v>8274.0720999999994</v>
      </c>
      <c r="F183" s="59">
        <f t="shared" si="65"/>
        <v>6955.9279000000006</v>
      </c>
      <c r="G183" s="59">
        <f t="shared" si="66"/>
        <v>7267.4808400000002</v>
      </c>
      <c r="H183" s="52">
        <f t="shared" si="63"/>
        <v>54.327459619172679</v>
      </c>
    </row>
    <row r="184" spans="1:8" s="48" customFormat="1" ht="11.25" customHeight="1">
      <c r="A184" s="63"/>
      <c r="B184" s="78"/>
      <c r="C184" s="78"/>
      <c r="D184" s="78"/>
      <c r="E184" s="78"/>
      <c r="F184" s="78"/>
      <c r="G184" s="78"/>
      <c r="H184" s="52"/>
    </row>
    <row r="185" spans="1:8" s="48" customFormat="1" ht="11.25" customHeight="1">
      <c r="A185" s="50" t="s">
        <v>233</v>
      </c>
      <c r="B185" s="79">
        <f t="shared" ref="B185:G185" si="67">SUM(B186:B191)</f>
        <v>4364100.9840000002</v>
      </c>
      <c r="C185" s="80">
        <f t="shared" si="67"/>
        <v>1270890.10133</v>
      </c>
      <c r="D185" s="79">
        <f t="shared" si="67"/>
        <v>32628.726199999997</v>
      </c>
      <c r="E185" s="80">
        <f t="shared" si="67"/>
        <v>1303518.8275300001</v>
      </c>
      <c r="F185" s="80">
        <f t="shared" si="67"/>
        <v>3060582.1564699998</v>
      </c>
      <c r="G185" s="80">
        <f t="shared" si="67"/>
        <v>3093210.8826699997</v>
      </c>
      <c r="H185" s="57">
        <f t="shared" ref="H185:H191" si="68">E185/B185*100</f>
        <v>29.86912613408948</v>
      </c>
    </row>
    <row r="186" spans="1:8" s="48" customFormat="1" ht="11.25" customHeight="1">
      <c r="A186" s="54" t="s">
        <v>234</v>
      </c>
      <c r="B186" s="55">
        <v>729792.32500000019</v>
      </c>
      <c r="C186" s="56">
        <v>384970.71494000015</v>
      </c>
      <c r="D186" s="55">
        <v>10110.678059999997</v>
      </c>
      <c r="E186" s="56">
        <f t="shared" ref="E186:E191" si="69">SUM(C186:D186)</f>
        <v>395081.39300000016</v>
      </c>
      <c r="F186" s="56">
        <f t="shared" ref="F186:F191" si="70">B186-E186</f>
        <v>334710.93200000003</v>
      </c>
      <c r="G186" s="56">
        <f t="shared" ref="G186:G191" si="71">B186-C186</f>
        <v>344821.61006000004</v>
      </c>
      <c r="H186" s="57">
        <f t="shared" si="68"/>
        <v>54.136139757293286</v>
      </c>
    </row>
    <row r="187" spans="1:8" s="48" customFormat="1" ht="11.25" customHeight="1">
      <c r="A187" s="54" t="s">
        <v>235</v>
      </c>
      <c r="B187" s="55">
        <v>13583</v>
      </c>
      <c r="C187" s="56">
        <v>7595.7432900000003</v>
      </c>
      <c r="D187" s="55">
        <v>414.44766999999996</v>
      </c>
      <c r="E187" s="56">
        <f t="shared" si="69"/>
        <v>8010.1909599999999</v>
      </c>
      <c r="F187" s="56">
        <f t="shared" si="70"/>
        <v>5572.8090400000001</v>
      </c>
      <c r="G187" s="56">
        <f t="shared" si="71"/>
        <v>5987.2567099999997</v>
      </c>
      <c r="H187" s="57">
        <f t="shared" si="68"/>
        <v>58.972178163881317</v>
      </c>
    </row>
    <row r="188" spans="1:8" s="48" customFormat="1" ht="11.25" customHeight="1">
      <c r="A188" s="54" t="s">
        <v>236</v>
      </c>
      <c r="B188" s="55">
        <v>73821.53</v>
      </c>
      <c r="C188" s="56">
        <v>41408.3053</v>
      </c>
      <c r="D188" s="55">
        <v>0</v>
      </c>
      <c r="E188" s="56">
        <f t="shared" si="69"/>
        <v>41408.3053</v>
      </c>
      <c r="F188" s="56">
        <f t="shared" si="70"/>
        <v>32413.224699999999</v>
      </c>
      <c r="G188" s="56">
        <f t="shared" si="71"/>
        <v>32413.224699999999</v>
      </c>
      <c r="H188" s="57">
        <f t="shared" si="68"/>
        <v>56.092450671233721</v>
      </c>
    </row>
    <row r="189" spans="1:8" s="48" customFormat="1" ht="11.25" customHeight="1">
      <c r="A189" s="54" t="s">
        <v>237</v>
      </c>
      <c r="B189" s="55">
        <v>26921</v>
      </c>
      <c r="C189" s="56">
        <v>9021.8435600000012</v>
      </c>
      <c r="D189" s="55">
        <v>4216.6548000000003</v>
      </c>
      <c r="E189" s="56">
        <f t="shared" si="69"/>
        <v>13238.498360000001</v>
      </c>
      <c r="F189" s="56">
        <f t="shared" si="70"/>
        <v>13682.501639999999</v>
      </c>
      <c r="G189" s="56">
        <f t="shared" si="71"/>
        <v>17899.156439999999</v>
      </c>
      <c r="H189" s="57">
        <f t="shared" si="68"/>
        <v>49.17535886482672</v>
      </c>
    </row>
    <row r="190" spans="1:8" s="48" customFormat="1" ht="11.25" customHeight="1">
      <c r="A190" s="54" t="s">
        <v>238</v>
      </c>
      <c r="B190" s="55">
        <v>32482</v>
      </c>
      <c r="C190" s="56">
        <v>17866.328809999999</v>
      </c>
      <c r="D190" s="55">
        <v>4016.0934300000004</v>
      </c>
      <c r="E190" s="56">
        <f t="shared" si="69"/>
        <v>21882.42224</v>
      </c>
      <c r="F190" s="56">
        <f t="shared" si="70"/>
        <v>10599.57776</v>
      </c>
      <c r="G190" s="56">
        <f t="shared" si="71"/>
        <v>14615.671190000001</v>
      </c>
      <c r="H190" s="57">
        <f t="shared" si="68"/>
        <v>67.367841389077029</v>
      </c>
    </row>
    <row r="191" spans="1:8" s="48" customFormat="1" ht="11.25" customHeight="1">
      <c r="A191" s="54" t="s">
        <v>239</v>
      </c>
      <c r="B191" s="59">
        <v>3487501.1289999997</v>
      </c>
      <c r="C191" s="59">
        <v>810027.16542999994</v>
      </c>
      <c r="D191" s="59">
        <v>13870.85224</v>
      </c>
      <c r="E191" s="59">
        <f t="shared" si="69"/>
        <v>823898.01766999997</v>
      </c>
      <c r="F191" s="59">
        <f t="shared" si="70"/>
        <v>2663603.1113299998</v>
      </c>
      <c r="G191" s="59">
        <f t="shared" si="71"/>
        <v>2677473.9635699997</v>
      </c>
      <c r="H191" s="52">
        <f t="shared" si="68"/>
        <v>23.624308271012463</v>
      </c>
    </row>
    <row r="192" spans="1:8" s="48" customFormat="1" ht="11.25" customHeight="1">
      <c r="A192" s="63"/>
      <c r="B192" s="59"/>
      <c r="C192" s="59"/>
      <c r="D192" s="59"/>
      <c r="E192" s="59"/>
      <c r="F192" s="59"/>
      <c r="G192" s="59"/>
      <c r="H192" s="52"/>
    </row>
    <row r="193" spans="1:8" s="48" customFormat="1" ht="11.25" customHeight="1">
      <c r="A193" s="50" t="s">
        <v>240</v>
      </c>
      <c r="B193" s="75">
        <f t="shared" ref="B193:G193" si="72">SUM(B194:B200)</f>
        <v>662359.3670000002</v>
      </c>
      <c r="C193" s="61">
        <f t="shared" si="72"/>
        <v>370111.01135000004</v>
      </c>
      <c r="D193" s="75">
        <f t="shared" si="72"/>
        <v>10581.425140000001</v>
      </c>
      <c r="E193" s="61">
        <f t="shared" si="72"/>
        <v>380692.43649000005</v>
      </c>
      <c r="F193" s="61">
        <f t="shared" si="72"/>
        <v>281666.93051000009</v>
      </c>
      <c r="G193" s="61">
        <f t="shared" si="72"/>
        <v>292248.3556500001</v>
      </c>
      <c r="H193" s="57">
        <f t="shared" ref="H193:H200" si="73">E193/B193*100</f>
        <v>57.47520990217987</v>
      </c>
    </row>
    <row r="194" spans="1:8" s="48" customFormat="1" ht="11.25" customHeight="1">
      <c r="A194" s="54" t="s">
        <v>241</v>
      </c>
      <c r="B194" s="55">
        <v>137874.97600000008</v>
      </c>
      <c r="C194" s="56">
        <v>76222.435690000028</v>
      </c>
      <c r="D194" s="55">
        <v>1053.3307800000011</v>
      </c>
      <c r="E194" s="56">
        <f t="shared" ref="E194:E200" si="74">SUM(C194:D194)</f>
        <v>77275.766470000031</v>
      </c>
      <c r="F194" s="56">
        <f t="shared" ref="F194:F200" si="75">B194-E194</f>
        <v>60599.209530000051</v>
      </c>
      <c r="G194" s="56">
        <f t="shared" ref="G194:G200" si="76">B194-C194</f>
        <v>61652.540310000055</v>
      </c>
      <c r="H194" s="57">
        <f t="shared" si="73"/>
        <v>56.047709825167971</v>
      </c>
    </row>
    <row r="195" spans="1:8" s="48" customFormat="1" ht="11.25" customHeight="1">
      <c r="A195" s="54" t="s">
        <v>242</v>
      </c>
      <c r="B195" s="55">
        <v>174596.61200000002</v>
      </c>
      <c r="C195" s="56">
        <v>106903.61848</v>
      </c>
      <c r="D195" s="55">
        <v>2272.34978</v>
      </c>
      <c r="E195" s="56">
        <f t="shared" si="74"/>
        <v>109175.96826000001</v>
      </c>
      <c r="F195" s="56">
        <f t="shared" si="75"/>
        <v>65420.643740000014</v>
      </c>
      <c r="G195" s="56">
        <f t="shared" si="76"/>
        <v>67692.993520000018</v>
      </c>
      <c r="H195" s="57">
        <f t="shared" si="73"/>
        <v>62.530404805334939</v>
      </c>
    </row>
    <row r="196" spans="1:8" s="48" customFormat="1" ht="11.25" customHeight="1">
      <c r="A196" s="54" t="s">
        <v>243</v>
      </c>
      <c r="B196" s="55">
        <v>17532</v>
      </c>
      <c r="C196" s="56">
        <v>8970.1990999999998</v>
      </c>
      <c r="D196" s="55">
        <v>5.1708599999999993</v>
      </c>
      <c r="E196" s="56">
        <f t="shared" si="74"/>
        <v>8975.36996</v>
      </c>
      <c r="F196" s="56">
        <f t="shared" si="75"/>
        <v>8556.63004</v>
      </c>
      <c r="G196" s="56">
        <f t="shared" si="76"/>
        <v>8561.8009000000002</v>
      </c>
      <c r="H196" s="57">
        <f t="shared" si="73"/>
        <v>51.194216062057954</v>
      </c>
    </row>
    <row r="197" spans="1:8" s="48" customFormat="1" ht="11.25" customHeight="1">
      <c r="A197" s="54" t="s">
        <v>244</v>
      </c>
      <c r="B197" s="55">
        <v>6223</v>
      </c>
      <c r="C197" s="56">
        <v>0</v>
      </c>
      <c r="D197" s="55">
        <v>0</v>
      </c>
      <c r="E197" s="56">
        <f t="shared" si="74"/>
        <v>0</v>
      </c>
      <c r="F197" s="56">
        <f t="shared" si="75"/>
        <v>6223</v>
      </c>
      <c r="G197" s="56">
        <f t="shared" si="76"/>
        <v>6223</v>
      </c>
      <c r="H197" s="57">
        <f t="shared" si="73"/>
        <v>0</v>
      </c>
    </row>
    <row r="198" spans="1:8" s="48" customFormat="1" ht="11.25" customHeight="1">
      <c r="A198" s="54" t="s">
        <v>245</v>
      </c>
      <c r="B198" s="55">
        <v>58054.822</v>
      </c>
      <c r="C198" s="56">
        <v>31101.040489999999</v>
      </c>
      <c r="D198" s="55">
        <v>313.18761999999998</v>
      </c>
      <c r="E198" s="56">
        <f t="shared" si="74"/>
        <v>31414.22811</v>
      </c>
      <c r="F198" s="56">
        <f t="shared" si="75"/>
        <v>26640.59389</v>
      </c>
      <c r="G198" s="56">
        <f t="shared" si="76"/>
        <v>26953.781510000001</v>
      </c>
      <c r="H198" s="57">
        <f t="shared" si="73"/>
        <v>54.111315869679174</v>
      </c>
    </row>
    <row r="199" spans="1:8" s="48" customFormat="1" ht="11.25" customHeight="1">
      <c r="A199" s="54" t="s">
        <v>246</v>
      </c>
      <c r="B199" s="55">
        <v>154483.01</v>
      </c>
      <c r="C199" s="56">
        <v>90310.50791</v>
      </c>
      <c r="D199" s="55">
        <v>6390.3315999999995</v>
      </c>
      <c r="E199" s="56">
        <f t="shared" si="74"/>
        <v>96700.839510000005</v>
      </c>
      <c r="F199" s="56">
        <f t="shared" si="75"/>
        <v>57782.170490000004</v>
      </c>
      <c r="G199" s="56">
        <f t="shared" si="76"/>
        <v>64172.502090000009</v>
      </c>
      <c r="H199" s="57">
        <f t="shared" si="73"/>
        <v>62.596423716756945</v>
      </c>
    </row>
    <row r="200" spans="1:8" s="48" customFormat="1" ht="11.25" customHeight="1">
      <c r="A200" s="54" t="s">
        <v>247</v>
      </c>
      <c r="B200" s="59">
        <v>113594.94700000001</v>
      </c>
      <c r="C200" s="59">
        <v>56603.20968</v>
      </c>
      <c r="D200" s="59">
        <v>547.05449999999996</v>
      </c>
      <c r="E200" s="59">
        <f t="shared" si="74"/>
        <v>57150.264179999998</v>
      </c>
      <c r="F200" s="59">
        <f t="shared" si="75"/>
        <v>56444.682820000016</v>
      </c>
      <c r="G200" s="59">
        <f t="shared" si="76"/>
        <v>56991.737320000015</v>
      </c>
      <c r="H200" s="52">
        <f t="shared" si="73"/>
        <v>50.310568990361858</v>
      </c>
    </row>
    <row r="201" spans="1:8" s="48" customFormat="1" ht="11.25" customHeight="1">
      <c r="A201" s="63"/>
      <c r="B201" s="78"/>
      <c r="C201" s="78"/>
      <c r="D201" s="78"/>
      <c r="E201" s="78"/>
      <c r="F201" s="78"/>
      <c r="G201" s="78"/>
      <c r="H201" s="52"/>
    </row>
    <row r="202" spans="1:8" s="48" customFormat="1" ht="11.25" customHeight="1">
      <c r="A202" s="50" t="s">
        <v>248</v>
      </c>
      <c r="B202" s="79">
        <f t="shared" ref="B202:G202" si="77">SUM(B203:B220)+SUM(B225:B241)</f>
        <v>27929021.152189985</v>
      </c>
      <c r="C202" s="80">
        <f t="shared" si="77"/>
        <v>9758855.2465199977</v>
      </c>
      <c r="D202" s="79">
        <f t="shared" ref="D202" si="78">SUM(D203:D220)+SUM(D225:D241)</f>
        <v>2092238.1169700001</v>
      </c>
      <c r="E202" s="80">
        <f t="shared" si="77"/>
        <v>11851093.363489999</v>
      </c>
      <c r="F202" s="80">
        <f t="shared" si="77"/>
        <v>16077927.788699994</v>
      </c>
      <c r="G202" s="80">
        <f t="shared" si="77"/>
        <v>18170165.905669991</v>
      </c>
      <c r="H202" s="57">
        <f t="shared" ref="H202:H241" si="79">E202/B202*100</f>
        <v>42.432899094140737</v>
      </c>
    </row>
    <row r="203" spans="1:8" s="48" customFormat="1" ht="11.25" customHeight="1">
      <c r="A203" s="54" t="s">
        <v>249</v>
      </c>
      <c r="B203" s="55">
        <v>38580</v>
      </c>
      <c r="C203" s="56">
        <v>23098.329899999997</v>
      </c>
      <c r="D203" s="55">
        <v>17.982150000000001</v>
      </c>
      <c r="E203" s="56">
        <f t="shared" ref="E203:E219" si="80">SUM(C203:D203)</f>
        <v>23116.312049999997</v>
      </c>
      <c r="F203" s="56">
        <f t="shared" ref="F203:F219" si="81">B203-E203</f>
        <v>15463.687950000003</v>
      </c>
      <c r="G203" s="56">
        <f t="shared" ref="G203:G219" si="82">B203-C203</f>
        <v>15481.670100000003</v>
      </c>
      <c r="H203" s="57">
        <f t="shared" si="79"/>
        <v>59.917864307931566</v>
      </c>
    </row>
    <row r="204" spans="1:8" s="48" customFormat="1" ht="11.25" customHeight="1">
      <c r="A204" s="54" t="s">
        <v>250</v>
      </c>
      <c r="B204" s="55">
        <v>137377</v>
      </c>
      <c r="C204" s="56">
        <v>57101.612590000004</v>
      </c>
      <c r="D204" s="55">
        <v>45.554160000000003</v>
      </c>
      <c r="E204" s="56">
        <f t="shared" si="80"/>
        <v>57147.166750000004</v>
      </c>
      <c r="F204" s="56">
        <f t="shared" si="81"/>
        <v>80229.833249999996</v>
      </c>
      <c r="G204" s="56">
        <f t="shared" si="82"/>
        <v>80275.387409999996</v>
      </c>
      <c r="H204" s="57">
        <f t="shared" si="79"/>
        <v>41.598787824745045</v>
      </c>
    </row>
    <row r="205" spans="1:8" s="48" customFormat="1" ht="11.25" customHeight="1">
      <c r="A205" s="54" t="s">
        <v>251</v>
      </c>
      <c r="B205" s="55">
        <v>41537</v>
      </c>
      <c r="C205" s="56">
        <v>19965.224170000001</v>
      </c>
      <c r="D205" s="55">
        <v>3813.9602500000001</v>
      </c>
      <c r="E205" s="56">
        <f t="shared" si="80"/>
        <v>23779.184420000001</v>
      </c>
      <c r="F205" s="56">
        <f t="shared" si="81"/>
        <v>17757.815579999999</v>
      </c>
      <c r="G205" s="56">
        <f t="shared" si="82"/>
        <v>21571.775829999999</v>
      </c>
      <c r="H205" s="57">
        <f t="shared" si="79"/>
        <v>57.248199003298275</v>
      </c>
    </row>
    <row r="206" spans="1:8" s="48" customFormat="1" ht="11.25" customHeight="1">
      <c r="A206" s="54" t="s">
        <v>252</v>
      </c>
      <c r="B206" s="55">
        <v>17530126.368199989</v>
      </c>
      <c r="C206" s="56">
        <v>4953313.0232099993</v>
      </c>
      <c r="D206" s="55">
        <v>1524259.5544799997</v>
      </c>
      <c r="E206" s="56">
        <f t="shared" si="80"/>
        <v>6477572.5776899988</v>
      </c>
      <c r="F206" s="56">
        <f t="shared" si="81"/>
        <v>11052553.790509991</v>
      </c>
      <c r="G206" s="56">
        <f t="shared" si="82"/>
        <v>12576813.344989989</v>
      </c>
      <c r="H206" s="57">
        <f t="shared" si="79"/>
        <v>36.95108889483221</v>
      </c>
    </row>
    <row r="207" spans="1:8" s="48" customFormat="1" ht="11.25" customHeight="1">
      <c r="A207" s="54" t="s">
        <v>253</v>
      </c>
      <c r="B207" s="55">
        <v>252452.96599999999</v>
      </c>
      <c r="C207" s="56">
        <v>141077.58312</v>
      </c>
      <c r="D207" s="55">
        <v>1929.72676</v>
      </c>
      <c r="E207" s="56">
        <f t="shared" si="80"/>
        <v>143007.30987999999</v>
      </c>
      <c r="F207" s="56">
        <f t="shared" si="81"/>
        <v>109445.65612</v>
      </c>
      <c r="G207" s="56">
        <f t="shared" si="82"/>
        <v>111375.38287999999</v>
      </c>
      <c r="H207" s="57">
        <f t="shared" si="79"/>
        <v>56.647110210620376</v>
      </c>
    </row>
    <row r="208" spans="1:8" s="48" customFormat="1" ht="11.25" customHeight="1">
      <c r="A208" s="54" t="s">
        <v>254</v>
      </c>
      <c r="B208" s="55">
        <v>47031.423999999999</v>
      </c>
      <c r="C208" s="56">
        <v>21731.27218</v>
      </c>
      <c r="D208" s="55">
        <v>19.024810000000002</v>
      </c>
      <c r="E208" s="56">
        <f t="shared" si="80"/>
        <v>21750.296989999999</v>
      </c>
      <c r="F208" s="56">
        <f t="shared" si="81"/>
        <v>25281.12701</v>
      </c>
      <c r="G208" s="56">
        <f t="shared" si="82"/>
        <v>25300.151819999999</v>
      </c>
      <c r="H208" s="57">
        <f t="shared" si="79"/>
        <v>46.246307553860163</v>
      </c>
    </row>
    <row r="209" spans="1:8" s="48" customFormat="1" ht="11.25" customHeight="1">
      <c r="A209" s="54" t="s">
        <v>255</v>
      </c>
      <c r="B209" s="55">
        <v>78409.184999999998</v>
      </c>
      <c r="C209" s="56">
        <v>33056.425690000004</v>
      </c>
      <c r="D209" s="55">
        <v>2029.18914</v>
      </c>
      <c r="E209" s="56">
        <f t="shared" si="80"/>
        <v>35085.614830000006</v>
      </c>
      <c r="F209" s="56">
        <f t="shared" si="81"/>
        <v>43323.570169999992</v>
      </c>
      <c r="G209" s="56">
        <f t="shared" si="82"/>
        <v>45352.759309999994</v>
      </c>
      <c r="H209" s="57">
        <f t="shared" si="79"/>
        <v>44.746817391355371</v>
      </c>
    </row>
    <row r="210" spans="1:8" s="48" customFormat="1" ht="11.25" customHeight="1">
      <c r="A210" s="54" t="s">
        <v>256</v>
      </c>
      <c r="B210" s="55">
        <v>225325.61200000002</v>
      </c>
      <c r="C210" s="56">
        <v>98515.247010000006</v>
      </c>
      <c r="D210" s="55">
        <v>8012.0207699999992</v>
      </c>
      <c r="E210" s="56">
        <f t="shared" si="80"/>
        <v>106527.26778000001</v>
      </c>
      <c r="F210" s="56">
        <f t="shared" si="81"/>
        <v>118798.34422000001</v>
      </c>
      <c r="G210" s="56">
        <f t="shared" si="82"/>
        <v>126810.36499000002</v>
      </c>
      <c r="H210" s="57">
        <f t="shared" si="79"/>
        <v>47.277034703005711</v>
      </c>
    </row>
    <row r="211" spans="1:8" s="48" customFormat="1" ht="11.25" customHeight="1">
      <c r="A211" s="54" t="s">
        <v>257</v>
      </c>
      <c r="B211" s="55">
        <v>134654.20299999998</v>
      </c>
      <c r="C211" s="56">
        <v>36458.344620000003</v>
      </c>
      <c r="D211" s="55">
        <v>208.36951000000002</v>
      </c>
      <c r="E211" s="56">
        <f t="shared" si="80"/>
        <v>36666.71413</v>
      </c>
      <c r="F211" s="56">
        <f t="shared" si="81"/>
        <v>97987.488869999972</v>
      </c>
      <c r="G211" s="56">
        <f t="shared" si="82"/>
        <v>98195.858379999976</v>
      </c>
      <c r="H211" s="57">
        <f t="shared" si="79"/>
        <v>27.230278233498588</v>
      </c>
    </row>
    <row r="212" spans="1:8" s="48" customFormat="1" ht="11.25" customHeight="1">
      <c r="A212" s="54" t="s">
        <v>258</v>
      </c>
      <c r="B212" s="55">
        <v>71151.291999999987</v>
      </c>
      <c r="C212" s="56">
        <v>40666.151310000001</v>
      </c>
      <c r="D212" s="55">
        <v>3241.5831200000002</v>
      </c>
      <c r="E212" s="56">
        <f t="shared" si="80"/>
        <v>43907.734430000004</v>
      </c>
      <c r="F212" s="56">
        <f t="shared" si="81"/>
        <v>27243.557569999983</v>
      </c>
      <c r="G212" s="56">
        <f t="shared" si="82"/>
        <v>30485.140689999986</v>
      </c>
      <c r="H212" s="57">
        <f t="shared" si="79"/>
        <v>61.710382476259198</v>
      </c>
    </row>
    <row r="213" spans="1:8" s="48" customFormat="1" ht="11.25" customHeight="1">
      <c r="A213" s="54" t="s">
        <v>259</v>
      </c>
      <c r="B213" s="55">
        <v>48391.703000000001</v>
      </c>
      <c r="C213" s="56">
        <v>27383.970649999999</v>
      </c>
      <c r="D213" s="55">
        <v>1925.30198</v>
      </c>
      <c r="E213" s="56">
        <f t="shared" si="80"/>
        <v>29309.272629999999</v>
      </c>
      <c r="F213" s="56">
        <f t="shared" si="81"/>
        <v>19082.430370000002</v>
      </c>
      <c r="G213" s="56">
        <f t="shared" si="82"/>
        <v>21007.732350000002</v>
      </c>
      <c r="H213" s="57">
        <f t="shared" si="79"/>
        <v>60.566731098510829</v>
      </c>
    </row>
    <row r="214" spans="1:8" s="48" customFormat="1" ht="11.25" customHeight="1">
      <c r="A214" s="54" t="s">
        <v>260</v>
      </c>
      <c r="B214" s="55">
        <v>78148.853999999992</v>
      </c>
      <c r="C214" s="56">
        <v>33222.778039999997</v>
      </c>
      <c r="D214" s="55">
        <v>1235.0876000000001</v>
      </c>
      <c r="E214" s="56">
        <f t="shared" si="80"/>
        <v>34457.865639999996</v>
      </c>
      <c r="F214" s="56">
        <f t="shared" si="81"/>
        <v>43690.988359999996</v>
      </c>
      <c r="G214" s="56">
        <f t="shared" si="82"/>
        <v>44926.075959999995</v>
      </c>
      <c r="H214" s="57">
        <f t="shared" si="79"/>
        <v>44.092605171151966</v>
      </c>
    </row>
    <row r="215" spans="1:8" s="48" customFormat="1" ht="11.25" customHeight="1">
      <c r="A215" s="54" t="s">
        <v>261</v>
      </c>
      <c r="B215" s="55">
        <v>228575.59900000002</v>
      </c>
      <c r="C215" s="56">
        <v>143864.74322000003</v>
      </c>
      <c r="D215" s="55">
        <v>7381.8344300000008</v>
      </c>
      <c r="E215" s="56">
        <f t="shared" si="80"/>
        <v>151246.57765000002</v>
      </c>
      <c r="F215" s="56">
        <f t="shared" si="81"/>
        <v>77329.021349999995</v>
      </c>
      <c r="G215" s="56">
        <f t="shared" si="82"/>
        <v>84710.855779999983</v>
      </c>
      <c r="H215" s="57">
        <f t="shared" si="79"/>
        <v>66.169170424004889</v>
      </c>
    </row>
    <row r="216" spans="1:8" s="48" customFormat="1" ht="11.25" customHeight="1">
      <c r="A216" s="54" t="s">
        <v>262</v>
      </c>
      <c r="B216" s="55">
        <v>68956.423999999999</v>
      </c>
      <c r="C216" s="56">
        <v>35423.978900000002</v>
      </c>
      <c r="D216" s="55">
        <v>3399.7507799999998</v>
      </c>
      <c r="E216" s="56">
        <f t="shared" si="80"/>
        <v>38823.729680000004</v>
      </c>
      <c r="F216" s="56">
        <f t="shared" si="81"/>
        <v>30132.694319999995</v>
      </c>
      <c r="G216" s="56">
        <f t="shared" si="82"/>
        <v>33532.445099999997</v>
      </c>
      <c r="H216" s="57">
        <f t="shared" si="79"/>
        <v>56.301831545092895</v>
      </c>
    </row>
    <row r="217" spans="1:8" s="48" customFormat="1" ht="11.25" customHeight="1">
      <c r="A217" s="54" t="s">
        <v>263</v>
      </c>
      <c r="B217" s="55">
        <v>88288</v>
      </c>
      <c r="C217" s="56">
        <v>51033.762600000002</v>
      </c>
      <c r="D217" s="55">
        <v>672.05151999999998</v>
      </c>
      <c r="E217" s="56">
        <f t="shared" si="80"/>
        <v>51705.814120000003</v>
      </c>
      <c r="F217" s="56">
        <f t="shared" si="81"/>
        <v>36582.185879999997</v>
      </c>
      <c r="G217" s="56">
        <f t="shared" si="82"/>
        <v>37254.237399999998</v>
      </c>
      <c r="H217" s="57">
        <f t="shared" si="79"/>
        <v>58.564939878579203</v>
      </c>
    </row>
    <row r="218" spans="1:8" s="48" customFormat="1" ht="11.25" customHeight="1">
      <c r="A218" s="54" t="s">
        <v>264</v>
      </c>
      <c r="B218" s="55">
        <v>29624</v>
      </c>
      <c r="C218" s="56">
        <v>22987.22394</v>
      </c>
      <c r="D218" s="55">
        <v>2009.4035800000001</v>
      </c>
      <c r="E218" s="56">
        <f t="shared" si="80"/>
        <v>24996.627520000002</v>
      </c>
      <c r="F218" s="56">
        <f t="shared" si="81"/>
        <v>4627.3724799999982</v>
      </c>
      <c r="G218" s="56">
        <f t="shared" si="82"/>
        <v>6636.7760600000001</v>
      </c>
      <c r="H218" s="57">
        <f t="shared" si="79"/>
        <v>84.37965001350257</v>
      </c>
    </row>
    <row r="219" spans="1:8" s="48" customFormat="1" ht="11.25" customHeight="1">
      <c r="A219" s="54" t="s">
        <v>265</v>
      </c>
      <c r="B219" s="59">
        <v>108217</v>
      </c>
      <c r="C219" s="59">
        <v>55305.91923</v>
      </c>
      <c r="D219" s="59">
        <v>1871.05196</v>
      </c>
      <c r="E219" s="59">
        <f t="shared" si="80"/>
        <v>57176.971189999997</v>
      </c>
      <c r="F219" s="59">
        <f t="shared" si="81"/>
        <v>51040.028810000003</v>
      </c>
      <c r="G219" s="59">
        <f t="shared" si="82"/>
        <v>52911.08077</v>
      </c>
      <c r="H219" s="52">
        <f t="shared" si="79"/>
        <v>52.835479813707643</v>
      </c>
    </row>
    <row r="220" spans="1:8" s="48" customFormat="1" ht="11.25" customHeight="1">
      <c r="A220" s="54" t="s">
        <v>266</v>
      </c>
      <c r="B220" s="75">
        <f t="shared" ref="B220:G220" si="83">SUM(B221:B224)</f>
        <v>1082139.2910000002</v>
      </c>
      <c r="C220" s="61">
        <f t="shared" si="83"/>
        <v>431030.88685000001</v>
      </c>
      <c r="D220" s="75">
        <f t="shared" si="83"/>
        <v>10265.892559999998</v>
      </c>
      <c r="E220" s="61">
        <f t="shared" si="83"/>
        <v>441296.77940999996</v>
      </c>
      <c r="F220" s="61">
        <f t="shared" si="83"/>
        <v>640842.51159000001</v>
      </c>
      <c r="G220" s="61">
        <f t="shared" si="83"/>
        <v>651108.40415000007</v>
      </c>
      <c r="H220" s="57">
        <f t="shared" si="79"/>
        <v>40.780034795908712</v>
      </c>
    </row>
    <row r="221" spans="1:8" s="48" customFormat="1" ht="11.25" customHeight="1">
      <c r="A221" s="54" t="s">
        <v>267</v>
      </c>
      <c r="B221" s="55">
        <v>278526.37400000001</v>
      </c>
      <c r="C221" s="56">
        <v>188702.95669999998</v>
      </c>
      <c r="D221" s="55">
        <v>5317.4611799999993</v>
      </c>
      <c r="E221" s="56">
        <f t="shared" ref="E221:E241" si="84">SUM(C221:D221)</f>
        <v>194020.41787999999</v>
      </c>
      <c r="F221" s="56">
        <f t="shared" ref="F221:F241" si="85">B221-E221</f>
        <v>84505.956120000017</v>
      </c>
      <c r="G221" s="56">
        <f t="shared" ref="G221:G241" si="86">B221-C221</f>
        <v>89823.41730000003</v>
      </c>
      <c r="H221" s="57">
        <f t="shared" si="79"/>
        <v>69.659621490638429</v>
      </c>
    </row>
    <row r="222" spans="1:8" s="48" customFormat="1" ht="11.25" customHeight="1">
      <c r="A222" s="54" t="s">
        <v>268</v>
      </c>
      <c r="B222" s="55">
        <v>332183.40500000003</v>
      </c>
      <c r="C222" s="56">
        <v>157410.56433000002</v>
      </c>
      <c r="D222" s="55">
        <v>2553.2985800000001</v>
      </c>
      <c r="E222" s="56">
        <f t="shared" si="84"/>
        <v>159963.86291000003</v>
      </c>
      <c r="F222" s="56">
        <f t="shared" si="85"/>
        <v>172219.54209</v>
      </c>
      <c r="G222" s="56">
        <f t="shared" si="86"/>
        <v>174772.84067000001</v>
      </c>
      <c r="H222" s="57">
        <f t="shared" si="79"/>
        <v>48.155284250277347</v>
      </c>
    </row>
    <row r="223" spans="1:8" s="48" customFormat="1" ht="11.25" customHeight="1">
      <c r="A223" s="54" t="s">
        <v>269</v>
      </c>
      <c r="B223" s="55">
        <v>101956.753</v>
      </c>
      <c r="C223" s="56">
        <v>49882.356509999998</v>
      </c>
      <c r="D223" s="55">
        <v>2395.1327999999999</v>
      </c>
      <c r="E223" s="56">
        <f t="shared" si="84"/>
        <v>52277.489309999997</v>
      </c>
      <c r="F223" s="56">
        <f t="shared" si="85"/>
        <v>49679.26369</v>
      </c>
      <c r="G223" s="56">
        <f t="shared" si="86"/>
        <v>52074.396489999999</v>
      </c>
      <c r="H223" s="57">
        <f t="shared" si="79"/>
        <v>51.274180249737846</v>
      </c>
    </row>
    <row r="224" spans="1:8" s="48" customFormat="1" ht="11.25" customHeight="1">
      <c r="A224" s="54" t="s">
        <v>270</v>
      </c>
      <c r="B224" s="55">
        <v>369472.75899999996</v>
      </c>
      <c r="C224" s="56">
        <v>35035.009310000001</v>
      </c>
      <c r="D224" s="55">
        <v>0</v>
      </c>
      <c r="E224" s="56">
        <f t="shared" si="84"/>
        <v>35035.009310000001</v>
      </c>
      <c r="F224" s="56">
        <f t="shared" si="85"/>
        <v>334437.74968999997</v>
      </c>
      <c r="G224" s="56">
        <f t="shared" si="86"/>
        <v>334437.74968999997</v>
      </c>
      <c r="H224" s="57">
        <f t="shared" si="79"/>
        <v>9.4824336724646052</v>
      </c>
    </row>
    <row r="225" spans="1:8" s="48" customFormat="1" ht="11.25" customHeight="1">
      <c r="A225" s="54" t="s">
        <v>271</v>
      </c>
      <c r="B225" s="55">
        <v>452856.37780000013</v>
      </c>
      <c r="C225" s="56">
        <v>236570.76668</v>
      </c>
      <c r="D225" s="55">
        <v>17775.706300000002</v>
      </c>
      <c r="E225" s="56">
        <f t="shared" si="84"/>
        <v>254346.47297999999</v>
      </c>
      <c r="F225" s="56">
        <f t="shared" si="85"/>
        <v>198509.90482000014</v>
      </c>
      <c r="G225" s="56">
        <f t="shared" si="86"/>
        <v>216285.61112000013</v>
      </c>
      <c r="H225" s="57">
        <f t="shared" si="79"/>
        <v>56.164931189802026</v>
      </c>
    </row>
    <row r="226" spans="1:8" s="48" customFormat="1" ht="11.25" customHeight="1">
      <c r="A226" s="54" t="s">
        <v>272</v>
      </c>
      <c r="B226" s="55">
        <v>292551.14199999999</v>
      </c>
      <c r="C226" s="56">
        <v>161918.63194000002</v>
      </c>
      <c r="D226" s="55">
        <v>1288.76091</v>
      </c>
      <c r="E226" s="56">
        <f t="shared" si="84"/>
        <v>163207.39285000003</v>
      </c>
      <c r="F226" s="56">
        <f t="shared" si="85"/>
        <v>129343.74914999996</v>
      </c>
      <c r="G226" s="56">
        <f t="shared" si="86"/>
        <v>130632.51005999997</v>
      </c>
      <c r="H226" s="57">
        <f t="shared" si="79"/>
        <v>55.787645105142005</v>
      </c>
    </row>
    <row r="227" spans="1:8" s="48" customFormat="1" ht="11.25" customHeight="1">
      <c r="A227" s="54" t="s">
        <v>273</v>
      </c>
      <c r="B227" s="55">
        <v>477177.80400000006</v>
      </c>
      <c r="C227" s="56">
        <v>304643.08486999996</v>
      </c>
      <c r="D227" s="55">
        <v>2558.1622900000002</v>
      </c>
      <c r="E227" s="56">
        <f t="shared" si="84"/>
        <v>307201.24715999997</v>
      </c>
      <c r="F227" s="56">
        <f t="shared" si="85"/>
        <v>169976.55684000009</v>
      </c>
      <c r="G227" s="56">
        <f t="shared" si="86"/>
        <v>172534.7191300001</v>
      </c>
      <c r="H227" s="57">
        <f t="shared" si="79"/>
        <v>64.378779688587514</v>
      </c>
    </row>
    <row r="228" spans="1:8" s="48" customFormat="1" ht="11.25" customHeight="1">
      <c r="A228" s="54" t="s">
        <v>274</v>
      </c>
      <c r="B228" s="55">
        <v>117147</v>
      </c>
      <c r="C228" s="56">
        <v>54294.719280000005</v>
      </c>
      <c r="D228" s="55">
        <v>180.21107000000001</v>
      </c>
      <c r="E228" s="56">
        <f t="shared" si="84"/>
        <v>54474.930350000002</v>
      </c>
      <c r="F228" s="56">
        <f t="shared" si="85"/>
        <v>62672.069649999998</v>
      </c>
      <c r="G228" s="56">
        <f t="shared" si="86"/>
        <v>62852.280719999995</v>
      </c>
      <c r="H228" s="57">
        <f t="shared" si="79"/>
        <v>46.50134476341691</v>
      </c>
    </row>
    <row r="229" spans="1:8" s="48" customFormat="1" ht="11.25" customHeight="1">
      <c r="A229" s="54" t="s">
        <v>275</v>
      </c>
      <c r="B229" s="55">
        <v>93078.902000000002</v>
      </c>
      <c r="C229" s="56">
        <v>32695.248780000002</v>
      </c>
      <c r="D229" s="55">
        <v>3814.0142299999998</v>
      </c>
      <c r="E229" s="56">
        <f t="shared" si="84"/>
        <v>36509.263010000002</v>
      </c>
      <c r="F229" s="56">
        <f t="shared" si="85"/>
        <v>56569.638989999999</v>
      </c>
      <c r="G229" s="56">
        <f t="shared" si="86"/>
        <v>60383.65322</v>
      </c>
      <c r="H229" s="57">
        <f t="shared" si="79"/>
        <v>39.223994079775458</v>
      </c>
    </row>
    <row r="230" spans="1:8" s="48" customFormat="1" ht="11.25" customHeight="1">
      <c r="A230" s="54" t="s">
        <v>276</v>
      </c>
      <c r="B230" s="55">
        <v>553168.44600000011</v>
      </c>
      <c r="C230" s="56">
        <v>205850.82236000002</v>
      </c>
      <c r="D230" s="55">
        <v>171487.25711000001</v>
      </c>
      <c r="E230" s="56">
        <f t="shared" si="84"/>
        <v>377338.07947</v>
      </c>
      <c r="F230" s="56">
        <f t="shared" si="85"/>
        <v>175830.36653000012</v>
      </c>
      <c r="G230" s="56">
        <f t="shared" si="86"/>
        <v>347317.62364000012</v>
      </c>
      <c r="H230" s="57">
        <f t="shared" si="79"/>
        <v>68.213955839050143</v>
      </c>
    </row>
    <row r="231" spans="1:8" s="48" customFormat="1" ht="11.25" customHeight="1">
      <c r="A231" s="54" t="s">
        <v>277</v>
      </c>
      <c r="B231" s="55">
        <v>33830.660000000003</v>
      </c>
      <c r="C231" s="56">
        <v>16478.287130000001</v>
      </c>
      <c r="D231" s="55">
        <v>145.58882999999997</v>
      </c>
      <c r="E231" s="56">
        <f t="shared" si="84"/>
        <v>16623.875960000001</v>
      </c>
      <c r="F231" s="56">
        <f t="shared" si="85"/>
        <v>17206.784040000002</v>
      </c>
      <c r="G231" s="56">
        <f t="shared" si="86"/>
        <v>17352.372870000003</v>
      </c>
      <c r="H231" s="57">
        <f t="shared" si="79"/>
        <v>49.138491415774922</v>
      </c>
    </row>
    <row r="232" spans="1:8" s="48" customFormat="1" ht="11.25" customHeight="1">
      <c r="A232" s="54" t="s">
        <v>278</v>
      </c>
      <c r="B232" s="55">
        <v>88404</v>
      </c>
      <c r="C232" s="56">
        <v>49397.591630000003</v>
      </c>
      <c r="D232" s="55">
        <v>5599.4210300000004</v>
      </c>
      <c r="E232" s="56">
        <f t="shared" si="84"/>
        <v>54997.01266</v>
      </c>
      <c r="F232" s="56">
        <f t="shared" si="85"/>
        <v>33406.98734</v>
      </c>
      <c r="G232" s="56">
        <f t="shared" si="86"/>
        <v>39006.408369999997</v>
      </c>
      <c r="H232" s="57">
        <f t="shared" si="79"/>
        <v>62.211000248857516</v>
      </c>
    </row>
    <row r="233" spans="1:8" s="48" customFormat="1" ht="11.25" customHeight="1">
      <c r="A233" s="54" t="s">
        <v>279</v>
      </c>
      <c r="B233" s="55">
        <v>46205.555</v>
      </c>
      <c r="C233" s="56">
        <v>24687.358029999999</v>
      </c>
      <c r="D233" s="55">
        <v>118.23839</v>
      </c>
      <c r="E233" s="56">
        <f t="shared" si="84"/>
        <v>24805.596419999998</v>
      </c>
      <c r="F233" s="56">
        <f t="shared" si="85"/>
        <v>21399.958580000002</v>
      </c>
      <c r="G233" s="56">
        <f t="shared" si="86"/>
        <v>21518.196970000001</v>
      </c>
      <c r="H233" s="57">
        <f t="shared" si="79"/>
        <v>53.685312123185177</v>
      </c>
    </row>
    <row r="234" spans="1:8" s="48" customFormat="1" ht="11.25" customHeight="1">
      <c r="A234" s="54" t="s">
        <v>106</v>
      </c>
      <c r="B234" s="55">
        <v>210174.573</v>
      </c>
      <c r="C234" s="56">
        <v>83939.646859999993</v>
      </c>
      <c r="D234" s="55">
        <v>2611.4670799999999</v>
      </c>
      <c r="E234" s="56">
        <f t="shared" si="84"/>
        <v>86551.113939999996</v>
      </c>
      <c r="F234" s="56">
        <f t="shared" si="85"/>
        <v>123623.45906000001</v>
      </c>
      <c r="G234" s="56">
        <f t="shared" si="86"/>
        <v>126234.92614000001</v>
      </c>
      <c r="H234" s="57">
        <f t="shared" si="79"/>
        <v>41.180582743470111</v>
      </c>
    </row>
    <row r="235" spans="1:8" s="48" customFormat="1" ht="11.25" customHeight="1">
      <c r="A235" s="54" t="s">
        <v>280</v>
      </c>
      <c r="B235" s="55">
        <v>983877.73800000013</v>
      </c>
      <c r="C235" s="56">
        <v>628682.01932999992</v>
      </c>
      <c r="D235" s="55">
        <v>2395.7757799999999</v>
      </c>
      <c r="E235" s="56">
        <f t="shared" si="84"/>
        <v>631077.79510999995</v>
      </c>
      <c r="F235" s="56">
        <f t="shared" si="85"/>
        <v>352799.94289000018</v>
      </c>
      <c r="G235" s="56">
        <f t="shared" si="86"/>
        <v>355195.71867000021</v>
      </c>
      <c r="H235" s="57">
        <f t="shared" si="79"/>
        <v>64.141891897344649</v>
      </c>
    </row>
    <row r="236" spans="1:8" s="48" customFormat="1" ht="11.25" customHeight="1">
      <c r="A236" s="54" t="s">
        <v>281</v>
      </c>
      <c r="B236" s="55">
        <v>87075.036999999997</v>
      </c>
      <c r="C236" s="56">
        <v>33507.844089999999</v>
      </c>
      <c r="D236" s="55">
        <v>4696.5620599999993</v>
      </c>
      <c r="E236" s="56">
        <f t="shared" si="84"/>
        <v>38204.406149999995</v>
      </c>
      <c r="F236" s="56">
        <f t="shared" si="85"/>
        <v>48870.630850000001</v>
      </c>
      <c r="G236" s="56">
        <f t="shared" si="86"/>
        <v>53567.192909999998</v>
      </c>
      <c r="H236" s="57">
        <f t="shared" si="79"/>
        <v>43.875268350445829</v>
      </c>
    </row>
    <row r="237" spans="1:8" s="48" customFormat="1" ht="11.25" customHeight="1">
      <c r="A237" s="54" t="s">
        <v>282</v>
      </c>
      <c r="B237" s="55">
        <v>113568.265</v>
      </c>
      <c r="C237" s="56">
        <v>54456.75692</v>
      </c>
      <c r="D237" s="55">
        <v>4002.9955200000004</v>
      </c>
      <c r="E237" s="56">
        <f t="shared" si="84"/>
        <v>58459.752439999997</v>
      </c>
      <c r="F237" s="56">
        <f t="shared" si="85"/>
        <v>55108.512560000003</v>
      </c>
      <c r="G237" s="56">
        <f t="shared" si="86"/>
        <v>59111.50808</v>
      </c>
      <c r="H237" s="57">
        <f t="shared" si="79"/>
        <v>51.475429725020447</v>
      </c>
    </row>
    <row r="238" spans="1:8" s="48" customFormat="1" ht="11.25" customHeight="1">
      <c r="A238" s="54" t="s">
        <v>283</v>
      </c>
      <c r="B238" s="55">
        <v>93262.55</v>
      </c>
      <c r="C238" s="56">
        <v>47987.296280000002</v>
      </c>
      <c r="D238" s="55">
        <v>993.49365999999998</v>
      </c>
      <c r="E238" s="56">
        <f t="shared" si="84"/>
        <v>48980.789940000002</v>
      </c>
      <c r="F238" s="56">
        <f t="shared" si="85"/>
        <v>44281.760060000001</v>
      </c>
      <c r="G238" s="56">
        <f t="shared" si="86"/>
        <v>45275.253720000001</v>
      </c>
      <c r="H238" s="57">
        <f t="shared" si="79"/>
        <v>52.519248015414547</v>
      </c>
    </row>
    <row r="239" spans="1:8" s="48" customFormat="1" ht="11.25" customHeight="1">
      <c r="A239" s="54" t="s">
        <v>284</v>
      </c>
      <c r="B239" s="55">
        <v>39915.445</v>
      </c>
      <c r="C239" s="56">
        <v>17217.12299</v>
      </c>
      <c r="D239" s="55">
        <v>4231.9086399999997</v>
      </c>
      <c r="E239" s="56">
        <f t="shared" si="84"/>
        <v>21449.031629999998</v>
      </c>
      <c r="F239" s="56">
        <f t="shared" si="85"/>
        <v>18466.413370000002</v>
      </c>
      <c r="G239" s="56">
        <f t="shared" si="86"/>
        <v>22698.32201</v>
      </c>
      <c r="H239" s="57">
        <f t="shared" si="79"/>
        <v>53.736170622675004</v>
      </c>
    </row>
    <row r="240" spans="1:8" s="48" customFormat="1" ht="11.25" customHeight="1">
      <c r="A240" s="54" t="s">
        <v>285</v>
      </c>
      <c r="B240" s="55">
        <v>322345.09100000001</v>
      </c>
      <c r="C240" s="56">
        <v>162576.94346000001</v>
      </c>
      <c r="D240" s="55">
        <v>3443.4505099999997</v>
      </c>
      <c r="E240" s="56">
        <f t="shared" si="84"/>
        <v>166020.39397</v>
      </c>
      <c r="F240" s="56">
        <f t="shared" si="85"/>
        <v>156324.69703000001</v>
      </c>
      <c r="G240" s="56">
        <f t="shared" si="86"/>
        <v>159768.14754000001</v>
      </c>
      <c r="H240" s="57">
        <f t="shared" si="79"/>
        <v>51.503931223199551</v>
      </c>
    </row>
    <row r="241" spans="1:8" s="48" customFormat="1" ht="11.25" customHeight="1">
      <c r="A241" s="54" t="s">
        <v>286</v>
      </c>
      <c r="B241" s="59">
        <v>3635396.6451900001</v>
      </c>
      <c r="C241" s="59">
        <v>1418714.628659999</v>
      </c>
      <c r="D241" s="59">
        <v>294557.76400000002</v>
      </c>
      <c r="E241" s="59">
        <f t="shared" si="84"/>
        <v>1713272.392659999</v>
      </c>
      <c r="F241" s="59">
        <f t="shared" si="85"/>
        <v>1922124.2525300011</v>
      </c>
      <c r="G241" s="59">
        <f t="shared" si="86"/>
        <v>2216682.0165300011</v>
      </c>
      <c r="H241" s="52">
        <f t="shared" si="79"/>
        <v>47.127523070332167</v>
      </c>
    </row>
    <row r="242" spans="1:8" s="48" customFormat="1" ht="11.25" customHeight="1">
      <c r="A242" s="63"/>
      <c r="B242" s="55"/>
      <c r="C242" s="56"/>
      <c r="D242" s="55"/>
      <c r="E242" s="56"/>
      <c r="F242" s="56"/>
      <c r="G242" s="56"/>
      <c r="H242" s="52"/>
    </row>
    <row r="243" spans="1:8" s="48" customFormat="1" ht="11.25" customHeight="1">
      <c r="A243" s="50" t="s">
        <v>287</v>
      </c>
      <c r="B243" s="59">
        <v>13466065.074000001</v>
      </c>
      <c r="C243" s="59">
        <v>6918548.5883400002</v>
      </c>
      <c r="D243" s="59">
        <v>280465.22860999999</v>
      </c>
      <c r="E243" s="59">
        <f>SUM(C243:D243)</f>
        <v>7199013.8169499999</v>
      </c>
      <c r="F243" s="59">
        <f>B243-E243</f>
        <v>6267051.2570500011</v>
      </c>
      <c r="G243" s="59">
        <f>B243-C243</f>
        <v>6547516.4856600007</v>
      </c>
      <c r="H243" s="52">
        <f>E243/B243*100</f>
        <v>53.460411615340455</v>
      </c>
    </row>
    <row r="244" spans="1:8" s="48" customFormat="1" ht="11.25" customHeight="1">
      <c r="A244" s="63"/>
      <c r="B244" s="55"/>
      <c r="C244" s="56"/>
      <c r="D244" s="55"/>
      <c r="E244" s="56"/>
      <c r="F244" s="56"/>
      <c r="G244" s="56"/>
      <c r="H244" s="57"/>
    </row>
    <row r="245" spans="1:8" s="48" customFormat="1" ht="11.25" customHeight="1">
      <c r="A245" s="50" t="s">
        <v>288</v>
      </c>
      <c r="B245" s="59">
        <v>1810</v>
      </c>
      <c r="C245" s="59">
        <v>925.58330000000001</v>
      </c>
      <c r="D245" s="59">
        <v>181.38777999999999</v>
      </c>
      <c r="E245" s="59">
        <f>SUM(C245:D245)</f>
        <v>1106.97108</v>
      </c>
      <c r="F245" s="59">
        <f>B245-E245</f>
        <v>703.02891999999997</v>
      </c>
      <c r="G245" s="59">
        <f>B245-C245</f>
        <v>884.41669999999999</v>
      </c>
      <c r="H245" s="52">
        <f>E245/B245*100</f>
        <v>61.158623204419897</v>
      </c>
    </row>
    <row r="246" spans="1:8" s="48" customFormat="1" ht="11.25" customHeight="1">
      <c r="A246" s="63"/>
      <c r="B246" s="59"/>
      <c r="C246" s="59"/>
      <c r="D246" s="59"/>
      <c r="E246" s="59"/>
      <c r="F246" s="59"/>
      <c r="G246" s="59"/>
      <c r="H246" s="52"/>
    </row>
    <row r="247" spans="1:8" s="48" customFormat="1" ht="11.25" customHeight="1">
      <c r="A247" s="50" t="s">
        <v>289</v>
      </c>
      <c r="B247" s="75">
        <f t="shared" ref="B247:G247" si="87">SUM(B248:B252)</f>
        <v>15085035.597999999</v>
      </c>
      <c r="C247" s="61">
        <f t="shared" si="87"/>
        <v>7696845.0350200003</v>
      </c>
      <c r="D247" s="75">
        <f t="shared" si="87"/>
        <v>620878.90396999998</v>
      </c>
      <c r="E247" s="61">
        <f t="shared" si="87"/>
        <v>8317723.9389900006</v>
      </c>
      <c r="F247" s="61">
        <f t="shared" si="87"/>
        <v>6767311.6590099996</v>
      </c>
      <c r="G247" s="61">
        <f t="shared" si="87"/>
        <v>7388190.5629799999</v>
      </c>
      <c r="H247" s="57">
        <f t="shared" ref="H247:H252" si="88">E247/B247*100</f>
        <v>55.138908257483855</v>
      </c>
    </row>
    <row r="248" spans="1:8" s="48" customFormat="1" ht="11.25" customHeight="1">
      <c r="A248" s="54" t="s">
        <v>290</v>
      </c>
      <c r="B248" s="55">
        <v>13563353.705</v>
      </c>
      <c r="C248" s="56">
        <v>6848748.3473800002</v>
      </c>
      <c r="D248" s="55">
        <v>615134.77451999998</v>
      </c>
      <c r="E248" s="56">
        <f>SUM(C248:D248)</f>
        <v>7463883.1218999997</v>
      </c>
      <c r="F248" s="56">
        <f>B248-E248</f>
        <v>6099470.5831000004</v>
      </c>
      <c r="G248" s="56">
        <f>B248-C248</f>
        <v>6714605.3576199999</v>
      </c>
      <c r="H248" s="57">
        <f t="shared" si="88"/>
        <v>55.029775704724941</v>
      </c>
    </row>
    <row r="249" spans="1:8" s="48" customFormat="1" ht="11.25" customHeight="1">
      <c r="A249" s="54" t="s">
        <v>291</v>
      </c>
      <c r="B249" s="55">
        <v>59493.581999999995</v>
      </c>
      <c r="C249" s="56">
        <v>31712.518479999999</v>
      </c>
      <c r="D249" s="55">
        <v>1049.98615</v>
      </c>
      <c r="E249" s="56">
        <f>SUM(C249:D249)</f>
        <v>32762.504629999999</v>
      </c>
      <c r="F249" s="56">
        <f>B249-E249</f>
        <v>26731.077369999995</v>
      </c>
      <c r="G249" s="56">
        <f>B249-C249</f>
        <v>27781.063519999996</v>
      </c>
      <c r="H249" s="57">
        <f t="shared" si="88"/>
        <v>55.068973036452903</v>
      </c>
    </row>
    <row r="250" spans="1:8" s="48" customFormat="1" ht="11.25" customHeight="1">
      <c r="A250" s="54" t="s">
        <v>292</v>
      </c>
      <c r="B250" s="55">
        <v>312953.53999999998</v>
      </c>
      <c r="C250" s="56">
        <v>161184.93484</v>
      </c>
      <c r="D250" s="55">
        <v>1000.26284</v>
      </c>
      <c r="E250" s="56">
        <f>SUM(C250:D250)</f>
        <v>162185.19768000001</v>
      </c>
      <c r="F250" s="56">
        <f>B250-E250</f>
        <v>150768.34231999997</v>
      </c>
      <c r="G250" s="56">
        <f>B250-C250</f>
        <v>151768.60515999998</v>
      </c>
      <c r="H250" s="57">
        <f t="shared" si="88"/>
        <v>51.82404956339527</v>
      </c>
    </row>
    <row r="251" spans="1:8" s="48" customFormat="1" ht="11.25" customHeight="1">
      <c r="A251" s="54" t="s">
        <v>293</v>
      </c>
      <c r="B251" s="55">
        <v>970448.77099999995</v>
      </c>
      <c r="C251" s="56">
        <v>554752.63060000003</v>
      </c>
      <c r="D251" s="55">
        <v>2519.5582400000003</v>
      </c>
      <c r="E251" s="56">
        <f>SUM(C251:D251)</f>
        <v>557272.18884000008</v>
      </c>
      <c r="F251" s="56">
        <f>B251-E251</f>
        <v>413176.58215999987</v>
      </c>
      <c r="G251" s="56">
        <f>B251-C251</f>
        <v>415696.14039999992</v>
      </c>
      <c r="H251" s="57">
        <f t="shared" si="88"/>
        <v>57.424173793919941</v>
      </c>
    </row>
    <row r="252" spans="1:8" s="48" customFormat="1" ht="11.25" customHeight="1">
      <c r="A252" s="54" t="s">
        <v>294</v>
      </c>
      <c r="B252" s="59">
        <v>178786</v>
      </c>
      <c r="C252" s="59">
        <v>100446.60372</v>
      </c>
      <c r="D252" s="59">
        <v>1174.32222</v>
      </c>
      <c r="E252" s="59">
        <f>SUM(C252:D252)</f>
        <v>101620.92594</v>
      </c>
      <c r="F252" s="59">
        <f>B252-E252</f>
        <v>77165.074059999999</v>
      </c>
      <c r="G252" s="59">
        <f>B252-C252</f>
        <v>78339.396280000001</v>
      </c>
      <c r="H252" s="52">
        <f t="shared" si="88"/>
        <v>56.839420278992762</v>
      </c>
    </row>
    <row r="253" spans="1:8" s="48" customFormat="1" ht="11.25" customHeight="1">
      <c r="A253" s="63"/>
      <c r="B253" s="59"/>
      <c r="C253" s="59"/>
      <c r="D253" s="59"/>
      <c r="E253" s="59"/>
      <c r="F253" s="59"/>
      <c r="G253" s="59"/>
      <c r="H253" s="52"/>
    </row>
    <row r="254" spans="1:8" s="48" customFormat="1" ht="11.25" customHeight="1">
      <c r="A254" s="50" t="s">
        <v>295</v>
      </c>
      <c r="B254" s="75">
        <f t="shared" ref="B254:G254" si="89">+B255+B256</f>
        <v>803647.79399999999</v>
      </c>
      <c r="C254" s="61">
        <f t="shared" si="89"/>
        <v>457214.89517000003</v>
      </c>
      <c r="D254" s="75">
        <f t="shared" si="89"/>
        <v>8703.8344099999995</v>
      </c>
      <c r="E254" s="61">
        <f t="shared" si="89"/>
        <v>465918.72957999998</v>
      </c>
      <c r="F254" s="61">
        <f t="shared" si="89"/>
        <v>337729.06441999995</v>
      </c>
      <c r="G254" s="61">
        <f t="shared" si="89"/>
        <v>346432.89882999996</v>
      </c>
      <c r="H254" s="57">
        <f>E254/B254*100</f>
        <v>57.975487901357937</v>
      </c>
    </row>
    <row r="255" spans="1:8" s="48" customFormat="1" ht="11.25" customHeight="1">
      <c r="A255" s="54" t="s">
        <v>296</v>
      </c>
      <c r="B255" s="55">
        <v>771680.79397999996</v>
      </c>
      <c r="C255" s="56">
        <v>437120.40506000002</v>
      </c>
      <c r="D255" s="55">
        <v>7951.5377600000002</v>
      </c>
      <c r="E255" s="56">
        <f>SUM(C255:D255)</f>
        <v>445071.94282</v>
      </c>
      <c r="F255" s="56">
        <f>B255-E255</f>
        <v>326608.85115999996</v>
      </c>
      <c r="G255" s="56">
        <f>B255-C255</f>
        <v>334560.38891999994</v>
      </c>
      <c r="H255" s="57">
        <f>E255/B255*100</f>
        <v>57.675653753737862</v>
      </c>
    </row>
    <row r="256" spans="1:8" s="48" customFormat="1" ht="11.25" customHeight="1">
      <c r="A256" s="54" t="s">
        <v>297</v>
      </c>
      <c r="B256" s="59">
        <v>31967.000019999996</v>
      </c>
      <c r="C256" s="59">
        <v>20094.490109999999</v>
      </c>
      <c r="D256" s="59">
        <v>752.29665</v>
      </c>
      <c r="E256" s="59">
        <f>SUM(C256:D256)</f>
        <v>20846.786759999999</v>
      </c>
      <c r="F256" s="59">
        <f>B256-E256</f>
        <v>11120.213259999997</v>
      </c>
      <c r="G256" s="59">
        <f>B256-C256</f>
        <v>11872.509909999997</v>
      </c>
      <c r="H256" s="52">
        <f>E256/B256*100</f>
        <v>65.213459964830321</v>
      </c>
    </row>
    <row r="257" spans="1:8" s="48" customFormat="1" ht="11.25" customHeight="1">
      <c r="A257" s="63"/>
      <c r="B257" s="55"/>
      <c r="C257" s="56"/>
      <c r="D257" s="55"/>
      <c r="E257" s="56"/>
      <c r="F257" s="56"/>
      <c r="G257" s="56"/>
      <c r="H257" s="57"/>
    </row>
    <row r="258" spans="1:8" s="48" customFormat="1" ht="11.25" customHeight="1">
      <c r="A258" s="50" t="s">
        <v>298</v>
      </c>
      <c r="B258" s="59">
        <v>5629853.2200000007</v>
      </c>
      <c r="C258" s="59">
        <v>3015677.48514</v>
      </c>
      <c r="D258" s="59">
        <v>40912.371910000002</v>
      </c>
      <c r="E258" s="59">
        <f>SUM(C258:D258)</f>
        <v>3056589.8570500002</v>
      </c>
      <c r="F258" s="59">
        <f>B258-E258</f>
        <v>2573263.3629500004</v>
      </c>
      <c r="G258" s="59">
        <f>B258-C258</f>
        <v>2614175.7348600007</v>
      </c>
      <c r="H258" s="52">
        <f>E258/B258*100</f>
        <v>54.292531929455876</v>
      </c>
    </row>
    <row r="259" spans="1:8" s="48" customFormat="1" ht="11.25" customHeight="1">
      <c r="A259" s="63"/>
      <c r="B259" s="55"/>
      <c r="C259" s="56"/>
      <c r="D259" s="55"/>
      <c r="E259" s="56"/>
      <c r="F259" s="56"/>
      <c r="G259" s="56"/>
      <c r="H259" s="52"/>
    </row>
    <row r="260" spans="1:8" s="48" customFormat="1" ht="11.25" customHeight="1">
      <c r="A260" s="50" t="s">
        <v>299</v>
      </c>
      <c r="B260" s="59">
        <v>7848476.7579999994</v>
      </c>
      <c r="C260" s="59">
        <v>7109193.72743</v>
      </c>
      <c r="D260" s="59">
        <v>156004.00938</v>
      </c>
      <c r="E260" s="59">
        <f>SUM(C260:D260)</f>
        <v>7265197.7368099997</v>
      </c>
      <c r="F260" s="59">
        <f>B260-E260</f>
        <v>583279.02118999977</v>
      </c>
      <c r="G260" s="59">
        <f>B260-C260</f>
        <v>739283.03056999948</v>
      </c>
      <c r="H260" s="52">
        <f>E260/B260*100</f>
        <v>92.568251914672999</v>
      </c>
    </row>
    <row r="261" spans="1:8" s="48" customFormat="1" ht="11.25" customHeight="1">
      <c r="A261" s="63"/>
      <c r="B261" s="55"/>
      <c r="C261" s="56"/>
      <c r="D261" s="55"/>
      <c r="E261" s="56"/>
      <c r="F261" s="56"/>
      <c r="G261" s="56"/>
      <c r="H261" s="52"/>
    </row>
    <row r="262" spans="1:8" s="48" customFormat="1" ht="11.25" customHeight="1">
      <c r="A262" s="50" t="s">
        <v>300</v>
      </c>
      <c r="B262" s="59">
        <v>1238973.6259999999</v>
      </c>
      <c r="C262" s="59">
        <v>810264.31359999999</v>
      </c>
      <c r="D262" s="59">
        <v>4367.4878499999995</v>
      </c>
      <c r="E262" s="59">
        <f>SUM(C262:D262)</f>
        <v>814631.80145000003</v>
      </c>
      <c r="F262" s="59">
        <f>B262-E262</f>
        <v>424341.8245499999</v>
      </c>
      <c r="G262" s="59">
        <f>B262-C262</f>
        <v>428709.31239999994</v>
      </c>
      <c r="H262" s="52">
        <f>E262/B262*100</f>
        <v>65.750536117546062</v>
      </c>
    </row>
    <row r="263" spans="1:8" s="48" customFormat="1" ht="11.25" customHeight="1">
      <c r="A263" s="63"/>
      <c r="B263" s="55"/>
      <c r="C263" s="56"/>
      <c r="D263" s="55"/>
      <c r="E263" s="56"/>
      <c r="F263" s="56"/>
      <c r="G263" s="56"/>
      <c r="H263" s="52"/>
    </row>
    <row r="264" spans="1:8" s="48" customFormat="1" ht="11.25" customHeight="1">
      <c r="A264" s="81" t="s">
        <v>301</v>
      </c>
      <c r="B264" s="59">
        <v>321126.44199999992</v>
      </c>
      <c r="C264" s="59">
        <v>193247.59172999999</v>
      </c>
      <c r="D264" s="59">
        <v>11835.30384</v>
      </c>
      <c r="E264" s="59">
        <f>SUM(C264:D264)</f>
        <v>205082.89556999999</v>
      </c>
      <c r="F264" s="59">
        <f>B264-E264</f>
        <v>116043.54642999993</v>
      </c>
      <c r="G264" s="59">
        <f>B264-C264</f>
        <v>127878.85026999994</v>
      </c>
      <c r="H264" s="52">
        <f>E264/B264*100</f>
        <v>63.863596623413542</v>
      </c>
    </row>
    <row r="265" spans="1:8" s="48" customFormat="1" ht="12">
      <c r="A265" s="82"/>
      <c r="B265" s="59"/>
      <c r="C265" s="59"/>
      <c r="D265" s="59"/>
      <c r="E265" s="59"/>
      <c r="F265" s="59"/>
      <c r="G265" s="59"/>
      <c r="H265" s="52"/>
    </row>
    <row r="266" spans="1:8" s="48" customFormat="1" ht="11.25" customHeight="1">
      <c r="A266" s="83" t="s">
        <v>302</v>
      </c>
      <c r="B266" s="84">
        <f t="shared" ref="B266:G266" si="90">B10+B17+B19+B21+B23+B33+B37+B45+B47+B49+B57+B69+B75+B80+B86+B95+B107+B118+B134+B136+B157+B164+B169+B176+B185+B193+B202+B243+B245+B247+B254+B258+B260+B262+B264</f>
        <v>924789227.1054002</v>
      </c>
      <c r="C266" s="84">
        <f t="shared" si="90"/>
        <v>541482110.45393991</v>
      </c>
      <c r="D266" s="84">
        <f t="shared" si="90"/>
        <v>26074281.398249999</v>
      </c>
      <c r="E266" s="84">
        <f t="shared" si="90"/>
        <v>567556391.85219014</v>
      </c>
      <c r="F266" s="84">
        <f t="shared" si="90"/>
        <v>357232835.25320983</v>
      </c>
      <c r="G266" s="84">
        <f t="shared" si="90"/>
        <v>383307116.65145987</v>
      </c>
      <c r="H266" s="85">
        <f>E266/B266*100</f>
        <v>61.371432021180382</v>
      </c>
    </row>
    <row r="267" spans="1:8" s="48" customFormat="1" ht="11.25" customHeight="1">
      <c r="A267" s="82"/>
      <c r="B267" s="59"/>
      <c r="C267" s="59"/>
      <c r="D267" s="59"/>
      <c r="E267" s="59"/>
      <c r="F267" s="59"/>
      <c r="G267" s="59"/>
      <c r="H267" s="52"/>
    </row>
    <row r="268" spans="1:8" s="48" customFormat="1" ht="11.25" customHeight="1">
      <c r="A268" s="49" t="s">
        <v>303</v>
      </c>
      <c r="B268" s="55"/>
      <c r="C268" s="56"/>
      <c r="D268" s="55"/>
      <c r="E268" s="56"/>
      <c r="F268" s="56"/>
      <c r="G268" s="56"/>
      <c r="H268" s="57"/>
    </row>
    <row r="269" spans="1:8" s="48" customFormat="1" ht="11.25" customHeight="1">
      <c r="A269" s="54" t="s">
        <v>304</v>
      </c>
      <c r="B269" s="59">
        <v>59617042.254000001</v>
      </c>
      <c r="C269" s="59">
        <v>51208912.303999998</v>
      </c>
      <c r="D269" s="59">
        <v>1549224.77</v>
      </c>
      <c r="E269" s="59">
        <f>SUM(C269:D269)</f>
        <v>52758137.074000001</v>
      </c>
      <c r="F269" s="59">
        <f>B269-E269</f>
        <v>6858905.1799999997</v>
      </c>
      <c r="G269" s="59">
        <f>B269-C269</f>
        <v>8408129.950000003</v>
      </c>
      <c r="H269" s="52">
        <f>E269/B269*100</f>
        <v>88.495059599271215</v>
      </c>
    </row>
    <row r="270" spans="1:8" s="48" customFormat="1" ht="11.25" customHeight="1">
      <c r="A270" s="86"/>
      <c r="B270" s="59"/>
      <c r="C270" s="59"/>
      <c r="D270" s="59"/>
      <c r="E270" s="59"/>
      <c r="F270" s="59"/>
      <c r="G270" s="59"/>
      <c r="H270" s="52"/>
    </row>
    <row r="271" spans="1:8" s="48" customFormat="1" ht="11.25" customHeight="1">
      <c r="A271" s="77" t="s">
        <v>305</v>
      </c>
      <c r="B271" s="55">
        <v>281647837.30535996</v>
      </c>
      <c r="C271" s="55">
        <v>207372642.28124997</v>
      </c>
      <c r="D271" s="55">
        <v>782509.48957999994</v>
      </c>
      <c r="E271" s="55">
        <f t="shared" ref="E271:G271" si="91">SUM(E272:E277)</f>
        <v>208155151.77082998</v>
      </c>
      <c r="F271" s="55">
        <f t="shared" si="91"/>
        <v>73492685.534529954</v>
      </c>
      <c r="G271" s="55">
        <f t="shared" si="91"/>
        <v>74275195.02410996</v>
      </c>
      <c r="H271" s="87">
        <f t="shared" ref="H271:H277" si="92">E271/B271*100</f>
        <v>73.906177928556261</v>
      </c>
    </row>
    <row r="272" spans="1:8" s="48" customFormat="1" ht="11.25" hidden="1" customHeight="1">
      <c r="A272" s="77" t="s">
        <v>345</v>
      </c>
      <c r="B272" s="55">
        <v>280253330.85761994</v>
      </c>
      <c r="C272" s="55">
        <v>206700838.15741998</v>
      </c>
      <c r="D272" s="55">
        <v>645144.58514999994</v>
      </c>
      <c r="E272" s="55">
        <f t="shared" ref="E272:E277" si="93">SUM(C272:D272)</f>
        <v>207345982.74256998</v>
      </c>
      <c r="F272" s="55">
        <f t="shared" ref="F272:F277" si="94">B272-E272</f>
        <v>72907348.115049958</v>
      </c>
      <c r="G272" s="55">
        <f t="shared" ref="G272:G277" si="95">B272-C272</f>
        <v>73552492.700199962</v>
      </c>
      <c r="H272" s="87">
        <f t="shared" si="92"/>
        <v>73.985198358948367</v>
      </c>
    </row>
    <row r="273" spans="1:8" s="48" customFormat="1" ht="11.25" hidden="1" customHeight="1">
      <c r="A273" s="88" t="s">
        <v>306</v>
      </c>
      <c r="B273" s="89"/>
      <c r="C273" s="89">
        <v>0</v>
      </c>
      <c r="D273" s="89"/>
      <c r="E273" s="89">
        <f t="shared" si="93"/>
        <v>0</v>
      </c>
      <c r="F273" s="89">
        <f t="shared" si="94"/>
        <v>0</v>
      </c>
      <c r="G273" s="89">
        <f t="shared" si="95"/>
        <v>0</v>
      </c>
      <c r="H273" s="90" t="e">
        <f t="shared" si="92"/>
        <v>#DIV/0!</v>
      </c>
    </row>
    <row r="274" spans="1:8" s="48" customFormat="1" ht="11.25" hidden="1" customHeight="1">
      <c r="A274" s="88" t="s">
        <v>307</v>
      </c>
      <c r="B274" s="89"/>
      <c r="C274" s="89">
        <v>0</v>
      </c>
      <c r="D274" s="89"/>
      <c r="E274" s="89">
        <f t="shared" si="93"/>
        <v>0</v>
      </c>
      <c r="F274" s="89">
        <f t="shared" si="94"/>
        <v>0</v>
      </c>
      <c r="G274" s="89">
        <f t="shared" si="95"/>
        <v>0</v>
      </c>
      <c r="H274" s="91" t="e">
        <f t="shared" si="92"/>
        <v>#DIV/0!</v>
      </c>
    </row>
    <row r="275" spans="1:8" s="48" customFormat="1" ht="23.25" hidden="1" customHeight="1">
      <c r="A275" s="92" t="s">
        <v>308</v>
      </c>
      <c r="B275" s="89"/>
      <c r="C275" s="89">
        <v>0</v>
      </c>
      <c r="D275" s="89"/>
      <c r="E275" s="89">
        <f t="shared" si="93"/>
        <v>0</v>
      </c>
      <c r="F275" s="89">
        <f t="shared" si="94"/>
        <v>0</v>
      </c>
      <c r="G275" s="89">
        <f t="shared" si="95"/>
        <v>0</v>
      </c>
      <c r="H275" s="91" t="e">
        <f t="shared" si="92"/>
        <v>#DIV/0!</v>
      </c>
    </row>
    <row r="276" spans="1:8" s="48" customFormat="1" ht="11.25" hidden="1" customHeight="1">
      <c r="A276" s="93" t="s">
        <v>309</v>
      </c>
      <c r="B276" s="89"/>
      <c r="C276" s="89">
        <v>0</v>
      </c>
      <c r="D276" s="89"/>
      <c r="E276" s="89">
        <f t="shared" si="93"/>
        <v>0</v>
      </c>
      <c r="F276" s="89">
        <f t="shared" si="94"/>
        <v>0</v>
      </c>
      <c r="G276" s="89">
        <f t="shared" si="95"/>
        <v>0</v>
      </c>
      <c r="H276" s="91" t="e">
        <f t="shared" si="92"/>
        <v>#DIV/0!</v>
      </c>
    </row>
    <row r="277" spans="1:8" s="48" customFormat="1" ht="11.25" customHeight="1">
      <c r="A277" s="94" t="s">
        <v>310</v>
      </c>
      <c r="B277" s="56">
        <v>1394506.44774</v>
      </c>
      <c r="C277" s="56">
        <v>671804.12383000006</v>
      </c>
      <c r="D277" s="56">
        <v>137364.90443</v>
      </c>
      <c r="E277" s="56">
        <f t="shared" si="93"/>
        <v>809169.02826000005</v>
      </c>
      <c r="F277" s="56">
        <f t="shared" si="94"/>
        <v>585337.41947999992</v>
      </c>
      <c r="G277" s="56">
        <f t="shared" si="95"/>
        <v>722702.32390999992</v>
      </c>
      <c r="H277" s="52">
        <f t="shared" si="92"/>
        <v>58.025477728796147</v>
      </c>
    </row>
    <row r="278" spans="1:8" s="48" customFormat="1" ht="11.25" hidden="1" customHeight="1">
      <c r="A278" s="94"/>
      <c r="B278" s="56"/>
      <c r="C278" s="56"/>
      <c r="D278" s="56"/>
      <c r="E278" s="56"/>
      <c r="F278" s="56"/>
      <c r="G278" s="56"/>
      <c r="H278" s="57"/>
    </row>
    <row r="279" spans="1:8" s="48" customFormat="1" ht="11.25" hidden="1" customHeight="1">
      <c r="A279" s="54" t="s">
        <v>311</v>
      </c>
      <c r="B279" s="56"/>
      <c r="C279" s="56">
        <v>0</v>
      </c>
      <c r="D279" s="56"/>
      <c r="E279" s="56">
        <f>SUM(C279:D279)</f>
        <v>0</v>
      </c>
      <c r="F279" s="56">
        <f>B279-E279</f>
        <v>0</v>
      </c>
      <c r="G279" s="56">
        <f>B279-C279</f>
        <v>0</v>
      </c>
      <c r="H279" s="52" t="e">
        <f>E279/B279*100</f>
        <v>#DIV/0!</v>
      </c>
    </row>
    <row r="280" spans="1:8" s="48" customFormat="1" ht="23.25" hidden="1" customHeight="1">
      <c r="A280" s="54"/>
      <c r="B280" s="56"/>
      <c r="C280" s="56"/>
      <c r="D280" s="56"/>
      <c r="E280" s="56"/>
      <c r="F280" s="56"/>
      <c r="G280" s="56"/>
      <c r="H280" s="57"/>
    </row>
    <row r="281" spans="1:8" s="48" customFormat="1" ht="11.25" hidden="1" customHeight="1">
      <c r="A281" s="95" t="s">
        <v>312</v>
      </c>
      <c r="B281" s="56"/>
      <c r="C281" s="56">
        <v>0</v>
      </c>
      <c r="D281" s="56"/>
      <c r="E281" s="56">
        <f>SUM(C281:D281)</f>
        <v>0</v>
      </c>
      <c r="F281" s="56">
        <f>B281-E281</f>
        <v>0</v>
      </c>
      <c r="G281" s="56">
        <f>B281-C281</f>
        <v>0</v>
      </c>
      <c r="H281" s="52" t="e">
        <f>E281/B281*100</f>
        <v>#DIV/0!</v>
      </c>
    </row>
    <row r="282" spans="1:8" s="48" customFormat="1" ht="11.25" hidden="1" customHeight="1">
      <c r="A282" s="54"/>
      <c r="B282" s="56"/>
      <c r="C282" s="56"/>
      <c r="D282" s="56"/>
      <c r="E282" s="56"/>
      <c r="F282" s="56"/>
      <c r="G282" s="56"/>
      <c r="H282" s="57"/>
    </row>
    <row r="283" spans="1:8" s="48" customFormat="1" ht="11.25" hidden="1" customHeight="1">
      <c r="A283" s="54" t="s">
        <v>313</v>
      </c>
      <c r="B283" s="56"/>
      <c r="C283" s="56">
        <v>0</v>
      </c>
      <c r="D283" s="56"/>
      <c r="E283" s="56">
        <f>SUM(C283:D283)</f>
        <v>0</v>
      </c>
      <c r="F283" s="56">
        <f>B283-E283</f>
        <v>0</v>
      </c>
      <c r="G283" s="56">
        <f>B283-C283</f>
        <v>0</v>
      </c>
      <c r="H283" s="52" t="e">
        <f>E283/B283*100</f>
        <v>#DIV/0!</v>
      </c>
    </row>
    <row r="284" spans="1:8" s="48" customFormat="1" ht="12" hidden="1" customHeight="1">
      <c r="A284" s="54"/>
      <c r="B284" s="56"/>
      <c r="C284" s="56"/>
      <c r="D284" s="56"/>
      <c r="E284" s="56"/>
      <c r="F284" s="56"/>
      <c r="G284" s="56"/>
      <c r="H284" s="57"/>
    </row>
    <row r="285" spans="1:8" s="48" customFormat="1" ht="11.25" hidden="1" customHeight="1">
      <c r="A285" s="95" t="s">
        <v>314</v>
      </c>
      <c r="B285" s="56"/>
      <c r="C285" s="56">
        <v>0</v>
      </c>
      <c r="D285" s="56"/>
      <c r="E285" s="56">
        <f>SUM(C285:D285)</f>
        <v>0</v>
      </c>
      <c r="F285" s="56">
        <f>B285-E285</f>
        <v>0</v>
      </c>
      <c r="G285" s="56">
        <f>B285-C285</f>
        <v>0</v>
      </c>
      <c r="H285" s="52" t="e">
        <f>E285/B285*100</f>
        <v>#DIV/0!</v>
      </c>
    </row>
    <row r="286" spans="1:8" s="48" customFormat="1" ht="11.25" hidden="1" customHeight="1">
      <c r="A286" s="54"/>
      <c r="B286" s="56"/>
      <c r="C286" s="56"/>
      <c r="D286" s="56"/>
      <c r="E286" s="56"/>
      <c r="F286" s="56"/>
      <c r="G286" s="56"/>
      <c r="H286" s="57"/>
    </row>
    <row r="287" spans="1:8" s="48" customFormat="1" ht="11.25" hidden="1" customHeight="1">
      <c r="A287" s="54" t="s">
        <v>315</v>
      </c>
      <c r="B287" s="56"/>
      <c r="C287" s="56">
        <v>0</v>
      </c>
      <c r="D287" s="56"/>
      <c r="E287" s="56">
        <f>SUM(C287:D287)</f>
        <v>0</v>
      </c>
      <c r="F287" s="56">
        <f>B287-E287</f>
        <v>0</v>
      </c>
      <c r="G287" s="56">
        <f>B287-C287</f>
        <v>0</v>
      </c>
      <c r="H287" s="52" t="e">
        <f>E287/B287*100</f>
        <v>#DIV/0!</v>
      </c>
    </row>
    <row r="288" spans="1:8" s="48" customFormat="1" ht="11.25" hidden="1" customHeight="1">
      <c r="A288" s="54"/>
      <c r="B288" s="56"/>
      <c r="C288" s="56"/>
      <c r="D288" s="56"/>
      <c r="E288" s="56"/>
      <c r="F288" s="56"/>
      <c r="G288" s="56"/>
      <c r="H288" s="57"/>
    </row>
    <row r="289" spans="1:8" s="48" customFormat="1" ht="11.25" hidden="1" customHeight="1">
      <c r="A289" s="54" t="s">
        <v>316</v>
      </c>
      <c r="B289" s="56"/>
      <c r="C289" s="56">
        <v>0</v>
      </c>
      <c r="D289" s="56"/>
      <c r="E289" s="56">
        <f>SUM(C289:D289)</f>
        <v>0</v>
      </c>
      <c r="F289" s="56">
        <f>B289-E289</f>
        <v>0</v>
      </c>
      <c r="G289" s="56">
        <f>B289-C289</f>
        <v>0</v>
      </c>
      <c r="H289" s="57" t="e">
        <f>E289/B289*100</f>
        <v>#DIV/0!</v>
      </c>
    </row>
    <row r="290" spans="1:8" s="48" customFormat="1" ht="11.25" hidden="1" customHeight="1">
      <c r="A290" s="54"/>
      <c r="B290" s="56"/>
      <c r="C290" s="56"/>
      <c r="D290" s="56"/>
      <c r="E290" s="56"/>
      <c r="F290" s="56"/>
      <c r="G290" s="56"/>
      <c r="H290" s="57"/>
    </row>
    <row r="291" spans="1:8" s="48" customFormat="1" ht="11.25" hidden="1" customHeight="1">
      <c r="A291" s="54" t="s">
        <v>317</v>
      </c>
      <c r="B291" s="56"/>
      <c r="C291" s="56">
        <v>0</v>
      </c>
      <c r="D291" s="56"/>
      <c r="E291" s="56">
        <f>SUM(C291:D291)</f>
        <v>0</v>
      </c>
      <c r="F291" s="56">
        <f>B291-E291</f>
        <v>0</v>
      </c>
      <c r="G291" s="56">
        <f>B291-C291</f>
        <v>0</v>
      </c>
      <c r="H291" s="57" t="e">
        <f>E291/B291*100</f>
        <v>#DIV/0!</v>
      </c>
    </row>
    <row r="292" spans="1:8" s="48" customFormat="1" ht="12" hidden="1" customHeight="1">
      <c r="A292" s="54"/>
      <c r="B292" s="56"/>
      <c r="C292" s="56"/>
      <c r="D292" s="56"/>
      <c r="E292" s="56"/>
      <c r="F292" s="56"/>
      <c r="G292" s="56"/>
      <c r="H292" s="57"/>
    </row>
    <row r="293" spans="1:8" s="48" customFormat="1" ht="11.25" hidden="1" customHeight="1">
      <c r="A293" s="95" t="s">
        <v>318</v>
      </c>
      <c r="B293" s="56"/>
      <c r="C293" s="56">
        <v>0</v>
      </c>
      <c r="D293" s="56"/>
      <c r="E293" s="56">
        <f>SUM(C293:D293)</f>
        <v>0</v>
      </c>
      <c r="F293" s="56">
        <f>B293-E293</f>
        <v>0</v>
      </c>
      <c r="G293" s="56">
        <f>B293-C293</f>
        <v>0</v>
      </c>
      <c r="H293" s="52" t="e">
        <f>E293/B293*100</f>
        <v>#DIV/0!</v>
      </c>
    </row>
    <row r="294" spans="1:8" s="48" customFormat="1" ht="11.25" hidden="1" customHeight="1">
      <c r="A294" s="54"/>
      <c r="B294" s="56"/>
      <c r="C294" s="56"/>
      <c r="D294" s="56"/>
      <c r="E294" s="56"/>
      <c r="F294" s="56"/>
      <c r="G294" s="56"/>
      <c r="H294" s="57"/>
    </row>
    <row r="295" spans="1:8" s="48" customFormat="1" ht="12" hidden="1" customHeight="1">
      <c r="A295" s="54" t="s">
        <v>319</v>
      </c>
      <c r="B295" s="56"/>
      <c r="C295" s="56">
        <v>0</v>
      </c>
      <c r="D295" s="56"/>
      <c r="E295" s="56">
        <f>SUM(C295:D295)</f>
        <v>0</v>
      </c>
      <c r="F295" s="56">
        <f>B295-E295</f>
        <v>0</v>
      </c>
      <c r="G295" s="56">
        <f>B295-C295</f>
        <v>0</v>
      </c>
      <c r="H295" s="52" t="e">
        <f>E295/B295*100</f>
        <v>#DIV/0!</v>
      </c>
    </row>
    <row r="296" spans="1:8" s="48" customFormat="1" ht="11.25" hidden="1" customHeight="1">
      <c r="A296" s="54"/>
      <c r="B296" s="56"/>
      <c r="C296" s="56"/>
      <c r="D296" s="56"/>
      <c r="E296" s="56"/>
      <c r="F296" s="56"/>
      <c r="G296" s="56"/>
      <c r="H296" s="57"/>
    </row>
    <row r="297" spans="1:8" s="48" customFormat="1" ht="11.25" hidden="1" customHeight="1">
      <c r="A297" s="54" t="s">
        <v>320</v>
      </c>
      <c r="B297" s="56"/>
      <c r="C297" s="56"/>
      <c r="D297" s="56"/>
      <c r="E297" s="56"/>
      <c r="F297" s="56"/>
      <c r="G297" s="56"/>
      <c r="H297" s="52"/>
    </row>
    <row r="298" spans="1:8" s="48" customFormat="1" ht="22.5" hidden="1" customHeight="1">
      <c r="A298" s="54"/>
      <c r="B298" s="56"/>
      <c r="C298" s="56"/>
      <c r="D298" s="56"/>
      <c r="E298" s="56"/>
      <c r="F298" s="56"/>
      <c r="G298" s="56"/>
      <c r="H298" s="57"/>
    </row>
    <row r="299" spans="1:8" s="48" customFormat="1" ht="11.25" hidden="1" customHeight="1">
      <c r="A299" s="95" t="s">
        <v>321</v>
      </c>
      <c r="B299" s="59"/>
      <c r="C299" s="59">
        <v>0</v>
      </c>
      <c r="D299" s="59"/>
      <c r="E299" s="59">
        <f>SUM(C299:D299)</f>
        <v>0</v>
      </c>
      <c r="F299" s="59">
        <f>B299-E299</f>
        <v>0</v>
      </c>
      <c r="G299" s="59">
        <f>B299-C299</f>
        <v>0</v>
      </c>
      <c r="H299" s="52" t="e">
        <f>E299/B299*100</f>
        <v>#DIV/0!</v>
      </c>
    </row>
    <row r="300" spans="1:8" s="48" customFormat="1" ht="11.25" hidden="1" customHeight="1">
      <c r="A300" s="54"/>
      <c r="B300" s="59"/>
      <c r="C300" s="59"/>
      <c r="D300" s="59"/>
      <c r="E300" s="59"/>
      <c r="F300" s="59"/>
      <c r="G300" s="59"/>
      <c r="H300" s="52"/>
    </row>
    <row r="301" spans="1:8" s="48" customFormat="1" ht="11.25" customHeight="1">
      <c r="A301" s="94"/>
      <c r="B301" s="78"/>
      <c r="C301" s="78"/>
      <c r="D301" s="78"/>
      <c r="E301" s="78"/>
      <c r="F301" s="78"/>
      <c r="G301" s="78"/>
      <c r="H301" s="52"/>
    </row>
    <row r="302" spans="1:8" s="48" customFormat="1" ht="11.25" customHeight="1">
      <c r="A302" s="49" t="s">
        <v>322</v>
      </c>
      <c r="B302" s="96">
        <v>341264879.55935997</v>
      </c>
      <c r="C302" s="96">
        <v>258581554.58524996</v>
      </c>
      <c r="D302" s="96">
        <f t="shared" ref="D302" si="96">SUM(D279:D299)+D269+D271</f>
        <v>2331734.2595799998</v>
      </c>
      <c r="E302" s="96">
        <f t="shared" ref="E302:G302" si="97">SUM(E279:E299)+E269+E271</f>
        <v>260913288.84482998</v>
      </c>
      <c r="F302" s="96">
        <f t="shared" si="97"/>
        <v>80351590.714529961</v>
      </c>
      <c r="G302" s="96">
        <f t="shared" si="97"/>
        <v>82683324.974109963</v>
      </c>
      <c r="H302" s="52">
        <f>E302/B302*100</f>
        <v>76.454772955752233</v>
      </c>
    </row>
    <row r="303" spans="1:8" s="48" customFormat="1" ht="11.25" hidden="1" customHeight="1">
      <c r="A303" s="54"/>
      <c r="B303" s="59"/>
      <c r="C303" s="59"/>
      <c r="D303" s="59"/>
      <c r="E303" s="59"/>
      <c r="F303" s="59"/>
      <c r="G303" s="59"/>
      <c r="H303" s="52"/>
    </row>
    <row r="304" spans="1:8" s="48" customFormat="1" ht="11.25" hidden="1" customHeight="1">
      <c r="A304" s="86" t="s">
        <v>323</v>
      </c>
      <c r="B304" s="61">
        <v>1266054106.6647601</v>
      </c>
      <c r="C304" s="61">
        <v>800063665.03918982</v>
      </c>
      <c r="D304" s="61">
        <f t="shared" ref="D304" si="98">+D302+D266</f>
        <v>28406015.65783</v>
      </c>
      <c r="E304" s="61">
        <f t="shared" ref="E304:G304" si="99">+E302+E266</f>
        <v>828469680.69702005</v>
      </c>
      <c r="F304" s="61">
        <f t="shared" si="99"/>
        <v>437584425.96773982</v>
      </c>
      <c r="G304" s="61">
        <f t="shared" si="99"/>
        <v>465990441.62556982</v>
      </c>
      <c r="H304" s="85">
        <f>E304/B304*100</f>
        <v>65.437146511811079</v>
      </c>
    </row>
    <row r="305" spans="1:8" s="48" customFormat="1" ht="11.25" hidden="1" customHeight="1">
      <c r="A305" s="54"/>
      <c r="B305" s="59"/>
      <c r="C305" s="59"/>
      <c r="D305" s="59"/>
      <c r="E305" s="59"/>
      <c r="F305" s="59"/>
      <c r="G305" s="59"/>
      <c r="H305" s="52"/>
    </row>
    <row r="306" spans="1:8" s="48" customFormat="1" ht="11.25" hidden="1" customHeight="1">
      <c r="A306" s="86" t="s">
        <v>324</v>
      </c>
      <c r="B306" s="59"/>
      <c r="C306" s="59"/>
      <c r="D306" s="59"/>
      <c r="E306" s="59"/>
      <c r="F306" s="59"/>
      <c r="G306" s="59"/>
      <c r="H306" s="52"/>
    </row>
    <row r="307" spans="1:8" s="48" customFormat="1" ht="11.25" hidden="1" customHeight="1">
      <c r="A307" s="86" t="s">
        <v>325</v>
      </c>
      <c r="B307" s="56"/>
      <c r="C307" s="56"/>
      <c r="D307" s="56"/>
      <c r="E307" s="56"/>
      <c r="F307" s="56"/>
      <c r="G307" s="56"/>
      <c r="H307" s="57"/>
    </row>
    <row r="308" spans="1:8" s="48" customFormat="1" ht="11.25" hidden="1" customHeight="1">
      <c r="A308" s="54" t="s">
        <v>326</v>
      </c>
      <c r="B308" s="59"/>
      <c r="C308" s="56">
        <v>0</v>
      </c>
      <c r="D308" s="59"/>
      <c r="E308" s="56">
        <f t="shared" ref="E308:E316" si="100">SUM(C308:D308)</f>
        <v>0</v>
      </c>
      <c r="F308" s="56">
        <f t="shared" ref="F308:F316" si="101">B308-E308</f>
        <v>0</v>
      </c>
      <c r="G308" s="56">
        <f t="shared" ref="G308:G316" si="102">B308-C308</f>
        <v>0</v>
      </c>
      <c r="H308" s="57" t="e">
        <f t="shared" ref="H308:H317" si="103">E308/B308*100</f>
        <v>#DIV/0!</v>
      </c>
    </row>
    <row r="309" spans="1:8" s="48" customFormat="1" ht="11.25" hidden="1" customHeight="1">
      <c r="A309" s="54" t="s">
        <v>327</v>
      </c>
      <c r="B309" s="56"/>
      <c r="C309" s="56">
        <v>0</v>
      </c>
      <c r="D309" s="56"/>
      <c r="E309" s="56">
        <f t="shared" si="100"/>
        <v>0</v>
      </c>
      <c r="F309" s="56">
        <f t="shared" si="101"/>
        <v>0</v>
      </c>
      <c r="G309" s="56">
        <f t="shared" si="102"/>
        <v>0</v>
      </c>
      <c r="H309" s="57" t="e">
        <f t="shared" si="103"/>
        <v>#DIV/0!</v>
      </c>
    </row>
    <row r="310" spans="1:8" s="48" customFormat="1" ht="11.25" hidden="1" customHeight="1">
      <c r="A310" s="54" t="s">
        <v>328</v>
      </c>
      <c r="B310" s="56"/>
      <c r="C310" s="56">
        <v>0</v>
      </c>
      <c r="D310" s="56"/>
      <c r="E310" s="56">
        <f t="shared" si="100"/>
        <v>0</v>
      </c>
      <c r="F310" s="56">
        <f t="shared" si="101"/>
        <v>0</v>
      </c>
      <c r="G310" s="56">
        <f t="shared" si="102"/>
        <v>0</v>
      </c>
      <c r="H310" s="57" t="e">
        <f t="shared" si="103"/>
        <v>#DIV/0!</v>
      </c>
    </row>
    <row r="311" spans="1:8" s="48" customFormat="1" ht="11.25" hidden="1" customHeight="1">
      <c r="A311" s="54" t="s">
        <v>329</v>
      </c>
      <c r="B311" s="56"/>
      <c r="C311" s="56">
        <v>0</v>
      </c>
      <c r="D311" s="56"/>
      <c r="E311" s="56">
        <f t="shared" si="100"/>
        <v>0</v>
      </c>
      <c r="F311" s="56">
        <f t="shared" si="101"/>
        <v>0</v>
      </c>
      <c r="G311" s="56">
        <f t="shared" si="102"/>
        <v>0</v>
      </c>
      <c r="H311" s="57" t="e">
        <f t="shared" si="103"/>
        <v>#DIV/0!</v>
      </c>
    </row>
    <row r="312" spans="1:8" s="48" customFormat="1" ht="11.25" hidden="1" customHeight="1">
      <c r="A312" s="54" t="s">
        <v>330</v>
      </c>
      <c r="B312" s="56"/>
      <c r="C312" s="56">
        <v>0</v>
      </c>
      <c r="D312" s="56"/>
      <c r="E312" s="56">
        <f t="shared" si="100"/>
        <v>0</v>
      </c>
      <c r="F312" s="56">
        <f t="shared" si="101"/>
        <v>0</v>
      </c>
      <c r="G312" s="56">
        <f t="shared" si="102"/>
        <v>0</v>
      </c>
      <c r="H312" s="57" t="e">
        <f t="shared" si="103"/>
        <v>#DIV/0!</v>
      </c>
    </row>
    <row r="313" spans="1:8" s="48" customFormat="1" ht="11.25" hidden="1" customHeight="1">
      <c r="A313" s="54" t="s">
        <v>331</v>
      </c>
      <c r="B313" s="56"/>
      <c r="C313" s="56">
        <v>0</v>
      </c>
      <c r="D313" s="56"/>
      <c r="E313" s="56">
        <f t="shared" si="100"/>
        <v>0</v>
      </c>
      <c r="F313" s="56">
        <f t="shared" si="101"/>
        <v>0</v>
      </c>
      <c r="G313" s="56">
        <f t="shared" si="102"/>
        <v>0</v>
      </c>
      <c r="H313" s="57" t="e">
        <f t="shared" si="103"/>
        <v>#DIV/0!</v>
      </c>
    </row>
    <row r="314" spans="1:8" s="48" customFormat="1" ht="11.25" hidden="1" customHeight="1">
      <c r="A314" s="54" t="s">
        <v>332</v>
      </c>
      <c r="B314" s="56"/>
      <c r="C314" s="56">
        <v>0</v>
      </c>
      <c r="D314" s="56"/>
      <c r="E314" s="56">
        <f t="shared" si="100"/>
        <v>0</v>
      </c>
      <c r="F314" s="56">
        <f t="shared" si="101"/>
        <v>0</v>
      </c>
      <c r="G314" s="56">
        <f t="shared" si="102"/>
        <v>0</v>
      </c>
      <c r="H314" s="57" t="e">
        <f t="shared" si="103"/>
        <v>#DIV/0!</v>
      </c>
    </row>
    <row r="315" spans="1:8" s="48" customFormat="1" ht="12" hidden="1" customHeight="1">
      <c r="A315" s="54" t="s">
        <v>333</v>
      </c>
      <c r="B315" s="56"/>
      <c r="C315" s="59">
        <v>0</v>
      </c>
      <c r="D315" s="56"/>
      <c r="E315" s="59">
        <f t="shared" si="100"/>
        <v>0</v>
      </c>
      <c r="F315" s="59">
        <f t="shared" si="101"/>
        <v>0</v>
      </c>
      <c r="G315" s="59">
        <f t="shared" si="102"/>
        <v>0</v>
      </c>
      <c r="H315" s="52" t="e">
        <f t="shared" si="103"/>
        <v>#DIV/0!</v>
      </c>
    </row>
    <row r="316" spans="1:8" s="48" customFormat="1" ht="22.5" hidden="1" customHeight="1">
      <c r="A316" s="54" t="s">
        <v>334</v>
      </c>
      <c r="B316" s="61"/>
      <c r="C316" s="61">
        <v>0</v>
      </c>
      <c r="D316" s="61"/>
      <c r="E316" s="61">
        <f t="shared" si="100"/>
        <v>0</v>
      </c>
      <c r="F316" s="61">
        <f t="shared" si="101"/>
        <v>0</v>
      </c>
      <c r="G316" s="61">
        <f t="shared" si="102"/>
        <v>0</v>
      </c>
      <c r="H316" s="85" t="e">
        <f t="shared" si="103"/>
        <v>#DIV/0!</v>
      </c>
    </row>
    <row r="317" spans="1:8" s="48" customFormat="1" ht="11.25" hidden="1" customHeight="1">
      <c r="A317" s="97" t="s">
        <v>335</v>
      </c>
      <c r="B317" s="61">
        <f t="shared" ref="B317:G317" si="104">SUM(B308:B316)</f>
        <v>0</v>
      </c>
      <c r="C317" s="61">
        <f t="shared" si="104"/>
        <v>0</v>
      </c>
      <c r="D317" s="61">
        <f t="shared" si="104"/>
        <v>0</v>
      </c>
      <c r="E317" s="61">
        <f t="shared" si="104"/>
        <v>0</v>
      </c>
      <c r="F317" s="61">
        <f t="shared" si="104"/>
        <v>0</v>
      </c>
      <c r="G317" s="61">
        <f t="shared" si="104"/>
        <v>0</v>
      </c>
      <c r="H317" s="85" t="e">
        <f t="shared" si="103"/>
        <v>#DIV/0!</v>
      </c>
    </row>
    <row r="318" spans="1:8" s="100" customFormat="1" ht="16.5" customHeight="1">
      <c r="A318" s="98"/>
      <c r="B318" s="60"/>
      <c r="C318" s="60"/>
      <c r="D318" s="60"/>
      <c r="E318" s="60"/>
      <c r="F318" s="60"/>
      <c r="G318" s="60"/>
      <c r="H318" s="99"/>
    </row>
    <row r="319" spans="1:8" ht="12.75" thickBot="1">
      <c r="A319" s="101" t="s">
        <v>336</v>
      </c>
      <c r="B319" s="102">
        <f t="shared" ref="B319:G319" si="105">+B317+B304</f>
        <v>1266054106.6647601</v>
      </c>
      <c r="C319" s="102">
        <f t="shared" si="105"/>
        <v>800063665.03918982</v>
      </c>
      <c r="D319" s="102">
        <f t="shared" si="105"/>
        <v>28406015.65783</v>
      </c>
      <c r="E319" s="102">
        <f t="shared" si="105"/>
        <v>828469680.69702005</v>
      </c>
      <c r="F319" s="102">
        <f t="shared" si="105"/>
        <v>437584425.96773982</v>
      </c>
      <c r="G319" s="102">
        <f t="shared" si="105"/>
        <v>465990441.62556982</v>
      </c>
      <c r="H319" s="103">
        <f>E319/B319*100</f>
        <v>65.437146511811079</v>
      </c>
    </row>
    <row r="320" spans="1:8" ht="23.25" customHeight="1" thickTop="1">
      <c r="A320" s="105"/>
      <c r="B320" s="105"/>
      <c r="C320" s="105"/>
      <c r="D320" s="105"/>
      <c r="E320" s="105"/>
      <c r="F320" s="105"/>
      <c r="G320" s="106"/>
      <c r="H320" s="105"/>
    </row>
    <row r="321" spans="1:8">
      <c r="A321" s="119" t="s">
        <v>337</v>
      </c>
      <c r="B321" s="119"/>
      <c r="C321" s="119"/>
      <c r="D321" s="119"/>
      <c r="E321" s="119"/>
      <c r="F321" s="119"/>
      <c r="G321" s="119"/>
      <c r="H321" s="119"/>
    </row>
    <row r="322" spans="1:8" ht="13.5" customHeight="1">
      <c r="A322" s="115" t="s">
        <v>338</v>
      </c>
      <c r="B322" s="115"/>
      <c r="C322" s="115"/>
      <c r="D322" s="115"/>
      <c r="E322" s="115"/>
      <c r="F322" s="115"/>
      <c r="G322" s="115"/>
      <c r="H322" s="115"/>
    </row>
    <row r="323" spans="1:8">
      <c r="A323" s="120" t="s">
        <v>339</v>
      </c>
      <c r="B323" s="120"/>
      <c r="C323" s="120"/>
      <c r="D323" s="120"/>
      <c r="E323" s="120"/>
      <c r="F323" s="120"/>
      <c r="G323" s="120"/>
      <c r="H323" s="120"/>
    </row>
    <row r="324" spans="1:8">
      <c r="A324" s="115" t="s">
        <v>340</v>
      </c>
      <c r="B324" s="115"/>
      <c r="C324" s="115"/>
      <c r="D324" s="115"/>
      <c r="E324" s="115"/>
      <c r="F324" s="115"/>
      <c r="G324" s="115"/>
      <c r="H324" s="115"/>
    </row>
    <row r="325" spans="1:8">
      <c r="A325" s="115" t="s">
        <v>341</v>
      </c>
      <c r="B325" s="115"/>
      <c r="C325" s="115"/>
      <c r="D325" s="115"/>
      <c r="E325" s="115"/>
      <c r="F325" s="115"/>
      <c r="G325" s="115"/>
      <c r="H325" s="115"/>
    </row>
    <row r="326" spans="1:8">
      <c r="A326" s="115" t="s">
        <v>342</v>
      </c>
      <c r="B326" s="115"/>
      <c r="C326" s="115"/>
      <c r="D326" s="115"/>
      <c r="E326" s="115"/>
      <c r="F326" s="115"/>
      <c r="G326" s="115"/>
      <c r="H326" s="115"/>
    </row>
    <row r="327" spans="1:8">
      <c r="A327" s="116" t="s">
        <v>343</v>
      </c>
      <c r="B327" s="116"/>
      <c r="C327" s="116"/>
      <c r="D327" s="116"/>
      <c r="E327" s="116"/>
      <c r="F327" s="116"/>
      <c r="G327" s="116"/>
      <c r="H327" s="116"/>
    </row>
    <row r="328" spans="1:8">
      <c r="E328" s="48"/>
      <c r="F328" s="48"/>
      <c r="G328" s="107"/>
    </row>
  </sheetData>
  <mergeCells count="14">
    <mergeCell ref="A326:H326"/>
    <mergeCell ref="A327:H327"/>
    <mergeCell ref="H6:H7"/>
    <mergeCell ref="A321:H321"/>
    <mergeCell ref="A322:H322"/>
    <mergeCell ref="A323:H323"/>
    <mergeCell ref="A324:H324"/>
    <mergeCell ref="A325:H325"/>
    <mergeCell ref="A5:A7"/>
    <mergeCell ref="C5:E5"/>
    <mergeCell ref="B6:B7"/>
    <mergeCell ref="C6:E6"/>
    <mergeCell ref="F6:F7"/>
    <mergeCell ref="G6:G7"/>
  </mergeCells>
  <printOptions horizontalCentered="1"/>
  <pageMargins left="0.4" right="0.4" top="0.3" bottom="0.4" header="0.2" footer="0.18"/>
  <pageSetup paperSize="9" scale="70" orientation="portrait" r:id="rId1"/>
  <headerFooter alignWithMargins="0">
    <oddFooter>Page &amp;P of &amp;N</oddFooter>
  </headerFooter>
  <rowBreaks count="3" manualBreakCount="3">
    <brk id="97" max="7" man="1"/>
    <brk id="184" max="7" man="1"/>
    <brk id="267" max="7" man="1"/>
  </rowBreaks>
</worksheet>
</file>

<file path=xl/worksheets/sheet3.xml><?xml version="1.0" encoding="utf-8"?>
<worksheet xmlns="http://schemas.openxmlformats.org/spreadsheetml/2006/main" xmlns:r="http://schemas.openxmlformats.org/officeDocument/2006/relationships">
  <sheetPr>
    <tabColor indexed="34"/>
  </sheetPr>
  <dimension ref="A1:K7"/>
  <sheetViews>
    <sheetView workbookViewId="0">
      <selection activeCell="J25" sqref="J25"/>
    </sheetView>
  </sheetViews>
  <sheetFormatPr defaultRowHeight="12.75"/>
  <cols>
    <col min="1" max="1" width="38.7109375" customWidth="1"/>
    <col min="2" max="2" width="11.5703125" bestFit="1" customWidth="1"/>
    <col min="3" max="3" width="10" bestFit="1" customWidth="1"/>
    <col min="4" max="5" width="10" customWidth="1"/>
    <col min="6" max="6" width="14.5703125" customWidth="1"/>
    <col min="8" max="8" width="9.42578125" bestFit="1" customWidth="1"/>
    <col min="9" max="9" width="10.28515625" bestFit="1" customWidth="1"/>
    <col min="11" max="11" width="11" customWidth="1"/>
  </cols>
  <sheetData>
    <row r="1" spans="1:11">
      <c r="A1" t="s">
        <v>11</v>
      </c>
    </row>
    <row r="2" spans="1:11">
      <c r="A2" t="s">
        <v>0</v>
      </c>
    </row>
    <row r="3" spans="1:11">
      <c r="A3" t="s">
        <v>1</v>
      </c>
      <c r="H3" t="s">
        <v>2</v>
      </c>
    </row>
    <row r="4" spans="1:11">
      <c r="B4" s="2" t="s">
        <v>3</v>
      </c>
      <c r="C4" s="2" t="s">
        <v>4</v>
      </c>
      <c r="D4" s="2" t="s">
        <v>5</v>
      </c>
      <c r="E4" s="2" t="s">
        <v>8</v>
      </c>
      <c r="F4" t="s">
        <v>9</v>
      </c>
      <c r="H4" s="2" t="s">
        <v>3</v>
      </c>
      <c r="I4" s="2" t="s">
        <v>4</v>
      </c>
      <c r="J4" s="2" t="s">
        <v>5</v>
      </c>
      <c r="K4" s="2" t="s">
        <v>8</v>
      </c>
    </row>
    <row r="5" spans="1:11">
      <c r="A5" t="s">
        <v>6</v>
      </c>
      <c r="B5" s="1">
        <v>405412.64899999998</v>
      </c>
      <c r="C5" s="1">
        <v>102062.54300000001</v>
      </c>
      <c r="D5" s="1">
        <v>110753.783</v>
      </c>
      <c r="E5" s="1">
        <v>647825.13</v>
      </c>
      <c r="F5" s="1">
        <f>SUM(B5:E5)</f>
        <v>1266054.105</v>
      </c>
      <c r="G5" s="1"/>
      <c r="H5" s="1">
        <f>B5</f>
        <v>405412.64899999998</v>
      </c>
      <c r="I5" s="1">
        <f t="shared" ref="I5:K6" si="0">+H5+C5</f>
        <v>507475.19199999998</v>
      </c>
      <c r="J5" s="1">
        <f t="shared" si="0"/>
        <v>618228.97499999998</v>
      </c>
      <c r="K5" s="1">
        <f t="shared" si="0"/>
        <v>1266054.105</v>
      </c>
    </row>
    <row r="6" spans="1:11">
      <c r="A6" t="s">
        <v>7</v>
      </c>
      <c r="B6" s="1">
        <v>132068.245</v>
      </c>
      <c r="C6" s="1">
        <v>192025.54800000001</v>
      </c>
      <c r="D6" s="1">
        <v>282231.93800000002</v>
      </c>
      <c r="E6" s="1">
        <v>222143.948</v>
      </c>
      <c r="F6" s="1">
        <f>SUM(B6:E6)</f>
        <v>828469.679</v>
      </c>
      <c r="G6" s="1"/>
      <c r="H6" s="1">
        <f>B6</f>
        <v>132068.245</v>
      </c>
      <c r="I6" s="1">
        <f t="shared" si="0"/>
        <v>324093.79300000001</v>
      </c>
      <c r="J6" s="1">
        <f t="shared" si="0"/>
        <v>606325.73100000003</v>
      </c>
      <c r="K6" s="1">
        <f t="shared" si="0"/>
        <v>828469.679</v>
      </c>
    </row>
    <row r="7" spans="1:11">
      <c r="A7" t="s">
        <v>10</v>
      </c>
      <c r="B7" s="4">
        <f>H7</f>
        <v>32.576251709403373</v>
      </c>
      <c r="C7" s="4">
        <f>I7</f>
        <v>63.863967758250539</v>
      </c>
      <c r="D7" s="4">
        <f>J7</f>
        <v>98.074622109065672</v>
      </c>
      <c r="E7" s="4">
        <f>K7</f>
        <v>65.437146463815623</v>
      </c>
      <c r="F7" s="4"/>
      <c r="G7" s="3"/>
      <c r="H7" s="3">
        <f>+H6/H5*100</f>
        <v>32.576251709403373</v>
      </c>
      <c r="I7" s="3">
        <f>+I6/I5*100</f>
        <v>63.863967758250539</v>
      </c>
      <c r="J7" s="3">
        <f>+J6/J5*100</f>
        <v>98.074622109065672</v>
      </c>
      <c r="K7" s="3">
        <f>+K6/K5*100</f>
        <v>65.437146463815623</v>
      </c>
    </row>
  </sheetData>
  <phoneticPr fontId="19" type="noConversion"/>
  <printOptions horizontalCentered="1"/>
  <pageMargins left="0.25" right="0.25" top="1" bottom="0.47" header="0.5" footer="0.5"/>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addelacruz</cp:lastModifiedBy>
  <cp:lastPrinted>2018-05-08T02:17:09Z</cp:lastPrinted>
  <dcterms:created xsi:type="dcterms:W3CDTF">2014-05-16T01:32:12Z</dcterms:created>
  <dcterms:modified xsi:type="dcterms:W3CDTF">2018-05-09T01:52:15Z</dcterms:modified>
</cp:coreProperties>
</file>