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egner\Documents\ogregner\ALLOTMENT REPORT\CY 2015\2015 WEBSITE\"/>
    </mc:Choice>
  </mc:AlternateContent>
  <bookViews>
    <workbookView xWindow="120" yWindow="105" windowWidth="21840" windowHeight="9210" tabRatio="780" activeTab="9"/>
  </bookViews>
  <sheets>
    <sheet name="Sum" sheetId="206" r:id="rId1"/>
    <sheet name="ByDept" sheetId="205" r:id="rId2"/>
    <sheet name="AllSources" sheetId="199" r:id="rId3"/>
    <sheet name="Adjustments-RA10651" sheetId="207" r:id="rId4"/>
    <sheet name="Adjustments-RA10633" sheetId="209" r:id="rId5"/>
    <sheet name="SPFs-RA10651" sheetId="200" r:id="rId6"/>
    <sheet name="Automatic" sheetId="202" r:id="rId7"/>
    <sheet name="UF" sheetId="204" r:id="rId8"/>
    <sheet name="Continuing-RA10633" sheetId="201" r:id="rId9"/>
    <sheet name="Suppl-RA10652" sheetId="203" r:id="rId10"/>
  </sheets>
  <externalReferences>
    <externalReference r:id="rId11"/>
    <externalReference r:id="rId12"/>
  </externalReferences>
  <definedNames>
    <definedName name="_xlnm.Print_Area" localSheetId="4">'Adjustments-RA10633'!$A$1:$E$54</definedName>
    <definedName name="_xlnm.Print_Area" localSheetId="3">'Adjustments-RA10651'!$A$1:$F$100</definedName>
    <definedName name="_xlnm.Print_Area" localSheetId="2">AllSources!$A$1:$I$97</definedName>
    <definedName name="_xlnm.Print_Area" localSheetId="6">Automatic!$A$1:$O$95</definedName>
    <definedName name="_xlnm.Print_Area" localSheetId="1">ByDept!$A$7:$M$263</definedName>
    <definedName name="_xlnm.Print_Area" localSheetId="8">'Continuing-RA10633'!$A$1:$M$96</definedName>
    <definedName name="_xlnm.Print_Area" localSheetId="5">'SPFs-RA10651'!$A$1:$K$95</definedName>
    <definedName name="_xlnm.Print_Area" localSheetId="0">Sum!$A$1:$I$57</definedName>
    <definedName name="_xlnm.Print_Area" localSheetId="9">'Suppl-RA10652'!$A$1:$D$97</definedName>
    <definedName name="_xlnm.Print_Area" localSheetId="7">UF!$A$1:$I$95</definedName>
    <definedName name="_xlnm.Print_Titles" localSheetId="4">'Adjustments-RA10633'!$1:$6</definedName>
    <definedName name="_xlnm.Print_Titles" localSheetId="3">'Adjustments-RA10651'!$1:$5</definedName>
    <definedName name="_xlnm.Print_Titles" localSheetId="2">AllSources!$1:$6</definedName>
    <definedName name="_xlnm.Print_Titles" localSheetId="6">Automatic!$A:$A,Automatic!$1:$5</definedName>
    <definedName name="_xlnm.Print_Titles" localSheetId="1">ByDept!$1:$6</definedName>
    <definedName name="_xlnm.Print_Titles" localSheetId="8">'Continuing-RA10633'!$A:$A,'Continuing-RA10633'!$1:$5</definedName>
    <definedName name="_xlnm.Print_Titles" localSheetId="5">'SPFs-RA10651'!$A:$A,'SPFs-RA10651'!$1:$5</definedName>
    <definedName name="_xlnm.Print_Titles" localSheetId="9">'Suppl-RA10652'!$A:$A,'Suppl-RA10652'!$1:$5</definedName>
    <definedName name="_xlnm.Print_Titles" localSheetId="7">UF!$1:$5</definedName>
    <definedName name="Z_5BA19E16_4FBA_4604_B3D1_F564165F1D65_.wvu.Cols" localSheetId="6" hidden="1">Automatic!#REF!</definedName>
    <definedName name="Z_5BA19E16_4FBA_4604_B3D1_F564165F1D65_.wvu.PrintArea" localSheetId="6" hidden="1">Automatic!$A$1:$O$95</definedName>
    <definedName name="Z_5BA19E16_4FBA_4604_B3D1_F564165F1D65_.wvu.PrintArea" localSheetId="8" hidden="1">'Continuing-RA10633'!$A$1:$H$96</definedName>
    <definedName name="Z_5BA19E16_4FBA_4604_B3D1_F564165F1D65_.wvu.PrintArea" localSheetId="9" hidden="1">'Suppl-RA10652'!$A$1:$D$97</definedName>
    <definedName name="Z_5BA19E16_4FBA_4604_B3D1_F564165F1D65_.wvu.PrintArea" localSheetId="7" hidden="1">UF!$A$1:$I$95</definedName>
    <definedName name="Z_5BA19E16_4FBA_4604_B3D1_F564165F1D65_.wvu.PrintTitles" localSheetId="6" hidden="1">Automatic!$A:$A,Automatic!$1:$5</definedName>
    <definedName name="Z_5BA19E16_4FBA_4604_B3D1_F564165F1D65_.wvu.PrintTitles" localSheetId="8" hidden="1">'Continuing-RA10633'!$1:$5</definedName>
    <definedName name="Z_5BA19E16_4FBA_4604_B3D1_F564165F1D65_.wvu.PrintTitles" localSheetId="9" hidden="1">'Suppl-RA10652'!$1:$5</definedName>
    <definedName name="Z_5BA19E16_4FBA_4604_B3D1_F564165F1D65_.wvu.PrintTitles" localSheetId="7" hidden="1">UF!$1:$5</definedName>
  </definedNames>
  <calcPr calcId="152511"/>
</workbook>
</file>

<file path=xl/calcChain.xml><?xml version="1.0" encoding="utf-8"?>
<calcChain xmlns="http://schemas.openxmlformats.org/spreadsheetml/2006/main">
  <c r="E113" i="207" l="1"/>
  <c r="E111" i="207" s="1"/>
  <c r="D111" i="207"/>
  <c r="C111" i="207"/>
  <c r="B111" i="207"/>
  <c r="E109" i="207"/>
  <c r="E107" i="207"/>
  <c r="D107" i="207"/>
  <c r="C107" i="207"/>
  <c r="E105" i="207"/>
  <c r="E103" i="207"/>
  <c r="D103" i="207"/>
  <c r="C103" i="207"/>
  <c r="E101" i="207"/>
  <c r="E100" i="207"/>
  <c r="E98" i="207" s="1"/>
  <c r="D98" i="207"/>
  <c r="C98" i="207"/>
  <c r="E97" i="207"/>
  <c r="E93" i="207" s="1"/>
  <c r="E92" i="207" s="1"/>
  <c r="E96" i="207"/>
  <c r="E94" i="207"/>
  <c r="D94" i="207"/>
  <c r="C94" i="207"/>
  <c r="D93" i="207"/>
  <c r="C93" i="207"/>
  <c r="B93" i="207"/>
  <c r="D92" i="207"/>
  <c r="D114" i="207" s="1"/>
  <c r="C92" i="207"/>
  <c r="B92" i="207"/>
  <c r="B114" i="207" s="1"/>
  <c r="E90" i="207"/>
  <c r="E89" i="207"/>
  <c r="D89" i="207"/>
  <c r="E88" i="207"/>
  <c r="D87" i="207"/>
  <c r="E87" i="207" s="1"/>
  <c r="E86" i="207"/>
  <c r="C85" i="207"/>
  <c r="E85" i="207" s="1"/>
  <c r="H85" i="207" s="1"/>
  <c r="B82" i="207"/>
  <c r="E82" i="207" s="1"/>
  <c r="E80" i="207" s="1"/>
  <c r="D80" i="207"/>
  <c r="B80" i="207"/>
  <c r="E78" i="207"/>
  <c r="E77" i="207"/>
  <c r="E75" i="207" s="1"/>
  <c r="D75" i="207"/>
  <c r="C75" i="207"/>
  <c r="B75" i="207"/>
  <c r="E73" i="207"/>
  <c r="E71" i="207"/>
  <c r="D71" i="207"/>
  <c r="C71" i="207"/>
  <c r="B71" i="207"/>
  <c r="E69" i="207"/>
  <c r="E68" i="207"/>
  <c r="G68" i="207" s="1"/>
  <c r="D68" i="207"/>
  <c r="E65" i="207"/>
  <c r="D65" i="207"/>
  <c r="E64" i="207"/>
  <c r="D64" i="207"/>
  <c r="E63" i="207"/>
  <c r="E62" i="207"/>
  <c r="G62" i="207" s="1"/>
  <c r="D62" i="207"/>
  <c r="E60" i="207"/>
  <c r="D60" i="207"/>
  <c r="C60" i="207"/>
  <c r="B60" i="207"/>
  <c r="E58" i="207"/>
  <c r="E56" i="207" s="1"/>
  <c r="D56" i="207"/>
  <c r="C56" i="207"/>
  <c r="B56" i="207"/>
  <c r="E54" i="207"/>
  <c r="E52" i="207"/>
  <c r="D52" i="207"/>
  <c r="C52" i="207"/>
  <c r="B52" i="207"/>
  <c r="E50" i="207"/>
  <c r="E49" i="207"/>
  <c r="E48" i="207"/>
  <c r="D46" i="207"/>
  <c r="E46" i="207" s="1"/>
  <c r="E45" i="207"/>
  <c r="E44" i="207"/>
  <c r="E42" i="207" s="1"/>
  <c r="D42" i="207"/>
  <c r="C42" i="207"/>
  <c r="B42" i="207"/>
  <c r="E40" i="207"/>
  <c r="E38" i="207"/>
  <c r="D38" i="207"/>
  <c r="C38" i="207"/>
  <c r="B38" i="207"/>
  <c r="E36" i="207"/>
  <c r="E34" i="207" s="1"/>
  <c r="D34" i="207"/>
  <c r="C34" i="207"/>
  <c r="B34" i="207"/>
  <c r="D31" i="207"/>
  <c r="E31" i="207" s="1"/>
  <c r="E29" i="207" s="1"/>
  <c r="D29" i="207"/>
  <c r="C29" i="207"/>
  <c r="B29" i="207"/>
  <c r="B27" i="207"/>
  <c r="E27" i="207" s="1"/>
  <c r="E24" i="207" s="1"/>
  <c r="D24" i="207"/>
  <c r="C24" i="207"/>
  <c r="B24" i="207"/>
  <c r="C22" i="207"/>
  <c r="E22" i="207" s="1"/>
  <c r="C19" i="207"/>
  <c r="E19" i="207" s="1"/>
  <c r="E18" i="207"/>
  <c r="E17" i="207"/>
  <c r="H17" i="207" s="1"/>
  <c r="D17" i="207"/>
  <c r="D15" i="207"/>
  <c r="C15" i="207"/>
  <c r="B15" i="207"/>
  <c r="D14" i="207"/>
  <c r="C14" i="207"/>
  <c r="B14" i="207"/>
  <c r="E12" i="207"/>
  <c r="E11" i="207"/>
  <c r="E10" i="207"/>
  <c r="E8" i="207" s="1"/>
  <c r="D8" i="207"/>
  <c r="C8" i="207"/>
  <c r="B8" i="207"/>
  <c r="D7" i="207"/>
  <c r="B7" i="207"/>
  <c r="D6" i="207"/>
  <c r="B6" i="207"/>
  <c r="A2" i="207"/>
  <c r="H18" i="207" l="1"/>
  <c r="E15" i="207"/>
  <c r="E14" i="207" s="1"/>
  <c r="E7" i="207" s="1"/>
  <c r="C80" i="207"/>
  <c r="C7" i="207" s="1"/>
  <c r="A3" i="209"/>
  <c r="B9" i="209"/>
  <c r="B8" i="209" s="1"/>
  <c r="B7" i="209" s="1"/>
  <c r="C9" i="209"/>
  <c r="D9" i="209"/>
  <c r="D11" i="209"/>
  <c r="B12" i="209"/>
  <c r="B13" i="209"/>
  <c r="C15" i="209"/>
  <c r="D15" i="209" s="1"/>
  <c r="D16" i="209"/>
  <c r="B18" i="209"/>
  <c r="C18" i="209"/>
  <c r="B21" i="209"/>
  <c r="D21" i="209"/>
  <c r="D18" i="209" s="1"/>
  <c r="B23" i="209"/>
  <c r="C23" i="209"/>
  <c r="D25" i="209"/>
  <c r="D23" i="209" s="1"/>
  <c r="B27" i="209"/>
  <c r="C27" i="209"/>
  <c r="D29" i="209"/>
  <c r="D27" i="209" s="1"/>
  <c r="B31" i="209"/>
  <c r="C33" i="209"/>
  <c r="D33" i="209" s="1"/>
  <c r="D31" i="209" s="1"/>
  <c r="D36" i="209"/>
  <c r="D37" i="209"/>
  <c r="B39" i="209"/>
  <c r="C39" i="209"/>
  <c r="D39" i="209"/>
  <c r="D41" i="209"/>
  <c r="B42" i="209"/>
  <c r="C44" i="209"/>
  <c r="C42" i="209" s="1"/>
  <c r="D44" i="209"/>
  <c r="D45" i="209"/>
  <c r="D46" i="209"/>
  <c r="C50" i="209"/>
  <c r="C48" i="209" s="1"/>
  <c r="B51" i="209"/>
  <c r="B50" i="209" s="1"/>
  <c r="B48" i="209" s="1"/>
  <c r="D52" i="209"/>
  <c r="D53" i="209"/>
  <c r="E6" i="207" l="1"/>
  <c r="E114" i="207"/>
  <c r="C6" i="207"/>
  <c r="C114" i="207"/>
  <c r="D13" i="209"/>
  <c r="D12" i="209" s="1"/>
  <c r="B54" i="209"/>
  <c r="D42" i="209"/>
  <c r="D8" i="209" s="1"/>
  <c r="D7" i="209" s="1"/>
  <c r="C31" i="209"/>
  <c r="C13" i="209"/>
  <c r="C12" i="209" s="1"/>
  <c r="C8" i="209" s="1"/>
  <c r="C7" i="209" s="1"/>
  <c r="D51" i="209"/>
  <c r="D50" i="209" s="1"/>
  <c r="D48" i="209" s="1"/>
  <c r="H50" i="206"/>
  <c r="E49" i="206"/>
  <c r="H49" i="206" s="1"/>
  <c r="E48" i="206"/>
  <c r="H48" i="206" s="1"/>
  <c r="E47" i="206"/>
  <c r="H47" i="206" s="1"/>
  <c r="E46" i="206"/>
  <c r="H46" i="206" s="1"/>
  <c r="E45" i="206"/>
  <c r="H45" i="206" s="1"/>
  <c r="E44" i="206"/>
  <c r="H44" i="206" s="1"/>
  <c r="E43" i="206"/>
  <c r="H43" i="206" s="1"/>
  <c r="E42" i="206"/>
  <c r="H42" i="206" s="1"/>
  <c r="E40" i="206"/>
  <c r="H40" i="206" s="1"/>
  <c r="B39" i="206"/>
  <c r="E37" i="206"/>
  <c r="H37" i="206" s="1"/>
  <c r="E35" i="206"/>
  <c r="H35" i="206" s="1"/>
  <c r="E34" i="206"/>
  <c r="H34" i="206" s="1"/>
  <c r="B33" i="206"/>
  <c r="B28" i="206" s="1"/>
  <c r="B27" i="206" s="1"/>
  <c r="E31" i="206"/>
  <c r="H31" i="206" s="1"/>
  <c r="E30" i="206"/>
  <c r="H30" i="206" s="1"/>
  <c r="G29" i="206"/>
  <c r="G27" i="206"/>
  <c r="E23" i="206"/>
  <c r="E22" i="206"/>
  <c r="E21" i="206"/>
  <c r="E20" i="206"/>
  <c r="B20" i="206"/>
  <c r="E18" i="206"/>
  <c r="B18" i="206"/>
  <c r="E16" i="206"/>
  <c r="E14" i="206"/>
  <c r="E13" i="206"/>
  <c r="C12" i="206"/>
  <c r="E10" i="206"/>
  <c r="C10" i="206"/>
  <c r="C9" i="206"/>
  <c r="A3" i="206"/>
  <c r="D54" i="209" l="1"/>
  <c r="C54" i="209"/>
  <c r="H18" i="206"/>
  <c r="H20" i="206"/>
  <c r="E29" i="206"/>
  <c r="G18" i="206"/>
  <c r="H33" i="206"/>
  <c r="C8" i="206"/>
  <c r="C25" i="206" s="1"/>
  <c r="C52" i="206" s="1"/>
  <c r="D18" i="206"/>
  <c r="D20" i="206"/>
  <c r="H29" i="206"/>
  <c r="H28" i="206" s="1"/>
  <c r="E33" i="206"/>
  <c r="H259" i="205"/>
  <c r="G259" i="205"/>
  <c r="H258" i="205"/>
  <c r="G258" i="205"/>
  <c r="H257" i="205"/>
  <c r="G257" i="205"/>
  <c r="H256" i="205"/>
  <c r="G256" i="205"/>
  <c r="H255" i="205"/>
  <c r="G255" i="205"/>
  <c r="H254" i="205"/>
  <c r="G254" i="205"/>
  <c r="H253" i="205"/>
  <c r="G253" i="205"/>
  <c r="H252" i="205"/>
  <c r="G252" i="205"/>
  <c r="G251" i="205"/>
  <c r="H250" i="205"/>
  <c r="G250" i="205"/>
  <c r="F249" i="205"/>
  <c r="E249" i="205"/>
  <c r="H247" i="205"/>
  <c r="G247" i="205"/>
  <c r="H245" i="205"/>
  <c r="J245" i="205" s="1"/>
  <c r="J244" i="205" s="1"/>
  <c r="D245" i="205"/>
  <c r="H244" i="205"/>
  <c r="C244" i="205"/>
  <c r="B244" i="205"/>
  <c r="H242" i="205"/>
  <c r="J242" i="205" s="1"/>
  <c r="D242" i="205"/>
  <c r="H241" i="205"/>
  <c r="J241" i="205" s="1"/>
  <c r="D241" i="205"/>
  <c r="H240" i="205"/>
  <c r="J240" i="205" s="1"/>
  <c r="D240" i="205"/>
  <c r="H239" i="205"/>
  <c r="J239" i="205" s="1"/>
  <c r="D239" i="205"/>
  <c r="H238" i="205"/>
  <c r="J238" i="205" s="1"/>
  <c r="D238" i="205"/>
  <c r="H237" i="205"/>
  <c r="J237" i="205" s="1"/>
  <c r="D237" i="205"/>
  <c r="H236" i="205"/>
  <c r="J236" i="205" s="1"/>
  <c r="D236" i="205"/>
  <c r="H235" i="205"/>
  <c r="J235" i="205" s="1"/>
  <c r="D235" i="205"/>
  <c r="H234" i="205"/>
  <c r="D234" i="205"/>
  <c r="I233" i="205"/>
  <c r="C233" i="205"/>
  <c r="B233" i="205"/>
  <c r="G232" i="205"/>
  <c r="F232" i="205"/>
  <c r="E232" i="205"/>
  <c r="B232" i="205"/>
  <c r="H230" i="205"/>
  <c r="G230" i="205"/>
  <c r="B230" i="205"/>
  <c r="D230" i="205" s="1"/>
  <c r="L230" i="205" s="1"/>
  <c r="H229" i="205"/>
  <c r="G229" i="205"/>
  <c r="D229" i="205"/>
  <c r="L229" i="205" s="1"/>
  <c r="H228" i="205"/>
  <c r="G228" i="205"/>
  <c r="D228" i="205"/>
  <c r="L228" i="205" s="1"/>
  <c r="H227" i="205"/>
  <c r="G227" i="205"/>
  <c r="D227" i="205"/>
  <c r="L227" i="205" s="1"/>
  <c r="H226" i="205"/>
  <c r="G226" i="205"/>
  <c r="B226" i="205"/>
  <c r="D226" i="205" s="1"/>
  <c r="L226" i="205" s="1"/>
  <c r="H225" i="205"/>
  <c r="G225" i="205"/>
  <c r="D225" i="205"/>
  <c r="L225" i="205" s="1"/>
  <c r="B225" i="205"/>
  <c r="H224" i="205"/>
  <c r="G224" i="205"/>
  <c r="D224" i="205"/>
  <c r="L224" i="205" s="1"/>
  <c r="B224" i="205"/>
  <c r="H223" i="205"/>
  <c r="G223" i="205"/>
  <c r="B223" i="205"/>
  <c r="D223" i="205" s="1"/>
  <c r="L223" i="205" s="1"/>
  <c r="H222" i="205"/>
  <c r="G222" i="205"/>
  <c r="D222" i="205"/>
  <c r="L222" i="205" s="1"/>
  <c r="G221" i="205"/>
  <c r="H220" i="205"/>
  <c r="G220" i="205"/>
  <c r="B220" i="205"/>
  <c r="D220" i="205" s="1"/>
  <c r="L220" i="205" s="1"/>
  <c r="H219" i="205"/>
  <c r="G219" i="205"/>
  <c r="B219" i="205"/>
  <c r="D219" i="205" s="1"/>
  <c r="L219" i="205" s="1"/>
  <c r="H218" i="205"/>
  <c r="G218" i="205"/>
  <c r="B218" i="205"/>
  <c r="D218" i="205" s="1"/>
  <c r="L218" i="205" s="1"/>
  <c r="H217" i="205"/>
  <c r="G217" i="205"/>
  <c r="D217" i="205"/>
  <c r="L217" i="205" s="1"/>
  <c r="H216" i="205"/>
  <c r="G216" i="205"/>
  <c r="B216" i="205"/>
  <c r="F215" i="205"/>
  <c r="F213" i="205" s="1"/>
  <c r="E215" i="205"/>
  <c r="E213" i="205" s="1"/>
  <c r="C215" i="205"/>
  <c r="C213" i="205" s="1"/>
  <c r="H214" i="205"/>
  <c r="G214" i="205"/>
  <c r="C214" i="205"/>
  <c r="B214" i="205"/>
  <c r="H211" i="205"/>
  <c r="L211" i="205" s="1"/>
  <c r="G211" i="205"/>
  <c r="H210" i="205"/>
  <c r="L210" i="205" s="1"/>
  <c r="G210" i="205"/>
  <c r="H209" i="205"/>
  <c r="L209" i="205" s="1"/>
  <c r="G209" i="205"/>
  <c r="H208" i="205"/>
  <c r="L208" i="205" s="1"/>
  <c r="G208" i="205"/>
  <c r="H207" i="205"/>
  <c r="L207" i="205" s="1"/>
  <c r="G207" i="205"/>
  <c r="H206" i="205"/>
  <c r="L206" i="205" s="1"/>
  <c r="H205" i="205"/>
  <c r="L205" i="205" s="1"/>
  <c r="G205" i="205"/>
  <c r="H204" i="205"/>
  <c r="L204" i="205" s="1"/>
  <c r="G204" i="205"/>
  <c r="H203" i="205"/>
  <c r="L203" i="205" s="1"/>
  <c r="G203" i="205"/>
  <c r="H202" i="205"/>
  <c r="L202" i="205" s="1"/>
  <c r="G202" i="205"/>
  <c r="H201" i="205"/>
  <c r="H200" i="205"/>
  <c r="L200" i="205" s="1"/>
  <c r="H199" i="205"/>
  <c r="L199" i="205" s="1"/>
  <c r="G199" i="205"/>
  <c r="H198" i="205"/>
  <c r="L198" i="205" s="1"/>
  <c r="G198" i="205"/>
  <c r="H197" i="205"/>
  <c r="L197" i="205" s="1"/>
  <c r="G197" i="205"/>
  <c r="H196" i="205"/>
  <c r="L196" i="205" s="1"/>
  <c r="G196" i="205"/>
  <c r="H195" i="205"/>
  <c r="L195" i="205" s="1"/>
  <c r="G195" i="205"/>
  <c r="H194" i="205"/>
  <c r="L194" i="205" s="1"/>
  <c r="G194" i="205"/>
  <c r="H193" i="205"/>
  <c r="L193" i="205" s="1"/>
  <c r="G193" i="205"/>
  <c r="H192" i="205"/>
  <c r="L192" i="205" s="1"/>
  <c r="G192" i="205"/>
  <c r="H191" i="205"/>
  <c r="F191" i="205"/>
  <c r="E191" i="205"/>
  <c r="H190" i="205"/>
  <c r="L190" i="205" s="1"/>
  <c r="G190" i="205"/>
  <c r="H189" i="205"/>
  <c r="L189" i="205" s="1"/>
  <c r="G189" i="205"/>
  <c r="H188" i="205"/>
  <c r="L188" i="205" s="1"/>
  <c r="H187" i="205"/>
  <c r="L187" i="205" s="1"/>
  <c r="G187" i="205"/>
  <c r="H186" i="205"/>
  <c r="L186" i="205" s="1"/>
  <c r="G186" i="205"/>
  <c r="H185" i="205"/>
  <c r="L185" i="205" s="1"/>
  <c r="H184" i="205"/>
  <c r="L184" i="205" s="1"/>
  <c r="G184" i="205"/>
  <c r="H183" i="205"/>
  <c r="H182" i="205"/>
  <c r="L182" i="205" s="1"/>
  <c r="G182" i="205"/>
  <c r="H181" i="205"/>
  <c r="L181" i="205" s="1"/>
  <c r="G181" i="205"/>
  <c r="H180" i="205"/>
  <c r="L180" i="205" s="1"/>
  <c r="G180" i="205"/>
  <c r="H179" i="205"/>
  <c r="L179" i="205" s="1"/>
  <c r="G179" i="205"/>
  <c r="H178" i="205"/>
  <c r="G178" i="205"/>
  <c r="H177" i="205"/>
  <c r="L177" i="205" s="1"/>
  <c r="G177" i="205"/>
  <c r="F176" i="205"/>
  <c r="F172" i="205" s="1"/>
  <c r="E176" i="205"/>
  <c r="E172" i="205" s="1"/>
  <c r="H175" i="205"/>
  <c r="L175" i="205" s="1"/>
  <c r="G175" i="205"/>
  <c r="H174" i="205"/>
  <c r="L174" i="205" s="1"/>
  <c r="G174" i="205"/>
  <c r="H173" i="205"/>
  <c r="L173" i="205" s="1"/>
  <c r="G173" i="205"/>
  <c r="H170" i="205"/>
  <c r="L170" i="205" s="1"/>
  <c r="G170" i="205"/>
  <c r="H169" i="205"/>
  <c r="L169" i="205" s="1"/>
  <c r="G169" i="205"/>
  <c r="H168" i="205"/>
  <c r="L168" i="205" s="1"/>
  <c r="G168" i="205"/>
  <c r="H167" i="205"/>
  <c r="L167" i="205" s="1"/>
  <c r="G167" i="205"/>
  <c r="H166" i="205"/>
  <c r="L166" i="205" s="1"/>
  <c r="G166" i="205"/>
  <c r="H165" i="205"/>
  <c r="L165" i="205" s="1"/>
  <c r="G165" i="205"/>
  <c r="H164" i="205"/>
  <c r="L164" i="205" s="1"/>
  <c r="G164" i="205"/>
  <c r="H163" i="205"/>
  <c r="G163" i="205"/>
  <c r="C163" i="205"/>
  <c r="B163" i="205"/>
  <c r="H162" i="205"/>
  <c r="G162" i="205"/>
  <c r="D162" i="205"/>
  <c r="L162" i="205" s="1"/>
  <c r="H161" i="205"/>
  <c r="G161" i="205"/>
  <c r="D161" i="205"/>
  <c r="L161" i="205" s="1"/>
  <c r="H160" i="205"/>
  <c r="G160" i="205"/>
  <c r="D160" i="205"/>
  <c r="L160" i="205" s="1"/>
  <c r="C160" i="205"/>
  <c r="H159" i="205"/>
  <c r="G159" i="205"/>
  <c r="D159" i="205"/>
  <c r="L159" i="205" s="1"/>
  <c r="B159" i="205"/>
  <c r="H158" i="205"/>
  <c r="L158" i="205" s="1"/>
  <c r="G158" i="205"/>
  <c r="D158" i="205"/>
  <c r="H157" i="205"/>
  <c r="G157" i="205"/>
  <c r="B157" i="205"/>
  <c r="D157" i="205" s="1"/>
  <c r="L157" i="205" s="1"/>
  <c r="H156" i="205"/>
  <c r="G156" i="205"/>
  <c r="B156" i="205"/>
  <c r="D156" i="205" s="1"/>
  <c r="L156" i="205" s="1"/>
  <c r="H155" i="205"/>
  <c r="G155" i="205"/>
  <c r="D155" i="205"/>
  <c r="L155" i="205" s="1"/>
  <c r="H154" i="205"/>
  <c r="G154" i="205"/>
  <c r="C154" i="205"/>
  <c r="C153" i="205" s="1"/>
  <c r="B154" i="205"/>
  <c r="B153" i="205" s="1"/>
  <c r="F153" i="205"/>
  <c r="E153" i="205"/>
  <c r="H152" i="205"/>
  <c r="G152" i="205"/>
  <c r="B152" i="205"/>
  <c r="D152" i="205" s="1"/>
  <c r="L152" i="205" s="1"/>
  <c r="H151" i="205"/>
  <c r="G151" i="205"/>
  <c r="B151" i="205"/>
  <c r="D151" i="205" s="1"/>
  <c r="L151" i="205" s="1"/>
  <c r="H150" i="205"/>
  <c r="G150" i="205"/>
  <c r="D150" i="205"/>
  <c r="L150" i="205" s="1"/>
  <c r="F149" i="205"/>
  <c r="E149" i="205"/>
  <c r="C149" i="205"/>
  <c r="B149" i="205"/>
  <c r="H148" i="205"/>
  <c r="G148" i="205"/>
  <c r="D148" i="205"/>
  <c r="L148" i="205" s="1"/>
  <c r="H147" i="205"/>
  <c r="G147" i="205"/>
  <c r="C147" i="205"/>
  <c r="B147" i="205"/>
  <c r="H146" i="205"/>
  <c r="G146" i="205"/>
  <c r="G144" i="205" s="1"/>
  <c r="D146" i="205"/>
  <c r="L146" i="205" s="1"/>
  <c r="H145" i="205"/>
  <c r="G145" i="205"/>
  <c r="D145" i="205"/>
  <c r="F144" i="205"/>
  <c r="E144" i="205"/>
  <c r="C144" i="205"/>
  <c r="B144" i="205"/>
  <c r="H143" i="205"/>
  <c r="G143" i="205"/>
  <c r="B143" i="205"/>
  <c r="D143" i="205" s="1"/>
  <c r="L143" i="205" s="1"/>
  <c r="H142" i="205"/>
  <c r="G142" i="205"/>
  <c r="C142" i="205"/>
  <c r="B142" i="205"/>
  <c r="D142" i="205" s="1"/>
  <c r="H141" i="205"/>
  <c r="G141" i="205"/>
  <c r="B141" i="205"/>
  <c r="D141" i="205" s="1"/>
  <c r="L141" i="205" s="1"/>
  <c r="H140" i="205"/>
  <c r="G140" i="205"/>
  <c r="D140" i="205"/>
  <c r="L140" i="205" s="1"/>
  <c r="H139" i="205"/>
  <c r="G139" i="205"/>
  <c r="B139" i="205"/>
  <c r="D139" i="205" s="1"/>
  <c r="L139" i="205" s="1"/>
  <c r="H138" i="205"/>
  <c r="G138" i="205"/>
  <c r="D138" i="205"/>
  <c r="L138" i="205" s="1"/>
  <c r="H137" i="205"/>
  <c r="G137" i="205"/>
  <c r="C137" i="205"/>
  <c r="C136" i="205" s="1"/>
  <c r="B137" i="205"/>
  <c r="B136" i="205" s="1"/>
  <c r="F136" i="205"/>
  <c r="E136" i="205"/>
  <c r="H135" i="205"/>
  <c r="G135" i="205"/>
  <c r="D135" i="205"/>
  <c r="L135" i="205" s="1"/>
  <c r="H134" i="205"/>
  <c r="G134" i="205"/>
  <c r="C134" i="205"/>
  <c r="B134" i="205"/>
  <c r="D134" i="205" s="1"/>
  <c r="H133" i="205"/>
  <c r="G133" i="205"/>
  <c r="B133" i="205"/>
  <c r="H132" i="205"/>
  <c r="L132" i="205" s="1"/>
  <c r="G132" i="205"/>
  <c r="H131" i="205"/>
  <c r="L131" i="205" s="1"/>
  <c r="G131" i="205"/>
  <c r="H130" i="205"/>
  <c r="L130" i="205" s="1"/>
  <c r="G130" i="205"/>
  <c r="H122" i="205"/>
  <c r="F122" i="205"/>
  <c r="H121" i="205"/>
  <c r="F121" i="205"/>
  <c r="H120" i="205"/>
  <c r="F120" i="205"/>
  <c r="F118" i="205"/>
  <c r="H117" i="205"/>
  <c r="F117" i="205"/>
  <c r="H115" i="205"/>
  <c r="F115" i="205"/>
  <c r="F114" i="205"/>
  <c r="H113" i="205"/>
  <c r="F113" i="205"/>
  <c r="F112" i="205"/>
  <c r="H109" i="205"/>
  <c r="F109" i="205"/>
  <c r="H108" i="205"/>
  <c r="F108" i="205"/>
  <c r="H107" i="205"/>
  <c r="F107" i="205"/>
  <c r="H106" i="205"/>
  <c r="F106" i="205"/>
  <c r="H105" i="205"/>
  <c r="F105" i="205"/>
  <c r="H103" i="205"/>
  <c r="F103" i="205"/>
  <c r="H101" i="205"/>
  <c r="F101" i="205"/>
  <c r="H99" i="205"/>
  <c r="F99" i="205"/>
  <c r="H98" i="205"/>
  <c r="F98" i="205"/>
  <c r="H97" i="205"/>
  <c r="F97" i="205"/>
  <c r="H96" i="205"/>
  <c r="F96" i="205"/>
  <c r="H95" i="205"/>
  <c r="H94" i="205" s="1"/>
  <c r="F95" i="205"/>
  <c r="H93" i="205"/>
  <c r="F93" i="205"/>
  <c r="F90" i="205"/>
  <c r="F89" i="205"/>
  <c r="F88" i="205"/>
  <c r="F87" i="205"/>
  <c r="F86" i="205"/>
  <c r="F85" i="205"/>
  <c r="F84" i="205"/>
  <c r="F83" i="205"/>
  <c r="F82" i="205"/>
  <c r="F81" i="205"/>
  <c r="F80" i="205"/>
  <c r="F79" i="205"/>
  <c r="F78" i="205"/>
  <c r="F77" i="205"/>
  <c r="F76" i="205"/>
  <c r="F75" i="205"/>
  <c r="F74" i="205"/>
  <c r="F73" i="205"/>
  <c r="F72" i="205"/>
  <c r="F71" i="205"/>
  <c r="F69" i="205"/>
  <c r="F68" i="205"/>
  <c r="F67" i="205"/>
  <c r="F66" i="205"/>
  <c r="F65" i="205"/>
  <c r="F64" i="205"/>
  <c r="F63" i="205"/>
  <c r="F62" i="205"/>
  <c r="F61" i="205"/>
  <c r="F60" i="205"/>
  <c r="F59" i="205"/>
  <c r="F58" i="205"/>
  <c r="F57" i="205"/>
  <c r="F56" i="205"/>
  <c r="F54" i="205"/>
  <c r="F53" i="205"/>
  <c r="F52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  <c r="F37" i="205"/>
  <c r="F36" i="205"/>
  <c r="F35" i="205"/>
  <c r="F34" i="205"/>
  <c r="F33" i="205"/>
  <c r="F31" i="205"/>
  <c r="F30" i="205"/>
  <c r="F29" i="205"/>
  <c r="F27" i="205"/>
  <c r="F26" i="205"/>
  <c r="F25" i="205"/>
  <c r="F24" i="205"/>
  <c r="F22" i="205"/>
  <c r="F21" i="205"/>
  <c r="F20" i="205"/>
  <c r="F19" i="205"/>
  <c r="F18" i="205"/>
  <c r="F17" i="205"/>
  <c r="F16" i="205"/>
  <c r="F14" i="205"/>
  <c r="F13" i="205"/>
  <c r="F12" i="205"/>
  <c r="F11" i="205"/>
  <c r="F10" i="205"/>
  <c r="F9" i="205"/>
  <c r="A2" i="205"/>
  <c r="A1" i="205"/>
  <c r="E28" i="206" l="1"/>
  <c r="J203" i="205"/>
  <c r="J208" i="205"/>
  <c r="F15" i="205"/>
  <c r="F55" i="205"/>
  <c r="J141" i="205"/>
  <c r="L142" i="205"/>
  <c r="J142" i="205"/>
  <c r="H149" i="205"/>
  <c r="L149" i="205" s="1"/>
  <c r="J151" i="205"/>
  <c r="L237" i="205"/>
  <c r="F94" i="205"/>
  <c r="F92" i="205" s="1"/>
  <c r="F23" i="205"/>
  <c r="F32" i="205"/>
  <c r="J133" i="205"/>
  <c r="L134" i="205"/>
  <c r="J134" i="205"/>
  <c r="J158" i="205"/>
  <c r="J177" i="205"/>
  <c r="J214" i="205"/>
  <c r="J218" i="205"/>
  <c r="J230" i="205"/>
  <c r="L241" i="205"/>
  <c r="J247" i="205"/>
  <c r="J250" i="205"/>
  <c r="L250" i="205" s="1"/>
  <c r="J253" i="205"/>
  <c r="J254" i="205"/>
  <c r="J256" i="205"/>
  <c r="L256" i="205" s="1"/>
  <c r="J257" i="205"/>
  <c r="L257" i="205" s="1"/>
  <c r="J258" i="205"/>
  <c r="L258" i="205" s="1"/>
  <c r="J259" i="205"/>
  <c r="L259" i="205" s="1"/>
  <c r="H92" i="205"/>
  <c r="F28" i="205"/>
  <c r="F70" i="205"/>
  <c r="F116" i="205"/>
  <c r="F111" i="205" s="1"/>
  <c r="G136" i="205"/>
  <c r="H136" i="205"/>
  <c r="C129" i="205"/>
  <c r="C128" i="205" s="1"/>
  <c r="J148" i="205"/>
  <c r="D149" i="205"/>
  <c r="G153" i="205"/>
  <c r="H153" i="205"/>
  <c r="J162" i="205"/>
  <c r="G176" i="205"/>
  <c r="J181" i="205"/>
  <c r="J184" i="205"/>
  <c r="J189" i="205"/>
  <c r="J190" i="205"/>
  <c r="G215" i="205"/>
  <c r="G213" i="205" s="1"/>
  <c r="J223" i="205"/>
  <c r="C232" i="205"/>
  <c r="L235" i="205"/>
  <c r="L239" i="205"/>
  <c r="E129" i="205"/>
  <c r="E128" i="205" s="1"/>
  <c r="E127" i="205" s="1"/>
  <c r="E126" i="205" s="1"/>
  <c r="J201" i="205"/>
  <c r="L201" i="205"/>
  <c r="J234" i="205"/>
  <c r="J233" i="205" s="1"/>
  <c r="J232" i="205" s="1"/>
  <c r="H233" i="205"/>
  <c r="H232" i="205" s="1"/>
  <c r="L178" i="205"/>
  <c r="H176" i="205"/>
  <c r="L176" i="205" s="1"/>
  <c r="J130" i="205"/>
  <c r="J131" i="205"/>
  <c r="J132" i="205"/>
  <c r="J135" i="205"/>
  <c r="F129" i="205"/>
  <c r="F128" i="205" s="1"/>
  <c r="F127" i="205" s="1"/>
  <c r="F126" i="205" s="1"/>
  <c r="J139" i="205"/>
  <c r="J140" i="205"/>
  <c r="D144" i="205"/>
  <c r="H144" i="205"/>
  <c r="L144" i="205" s="1"/>
  <c r="J146" i="205"/>
  <c r="D147" i="205"/>
  <c r="L147" i="205" s="1"/>
  <c r="G149" i="205"/>
  <c r="J152" i="205"/>
  <c r="J156" i="205"/>
  <c r="J157" i="205"/>
  <c r="J160" i="205"/>
  <c r="J161" i="205"/>
  <c r="J163" i="205"/>
  <c r="J164" i="205"/>
  <c r="J165" i="205"/>
  <c r="J166" i="205"/>
  <c r="J167" i="205"/>
  <c r="J168" i="205"/>
  <c r="J169" i="205"/>
  <c r="J170" i="205"/>
  <c r="J175" i="205"/>
  <c r="J179" i="205"/>
  <c r="J186" i="205"/>
  <c r="J187" i="205"/>
  <c r="J193" i="205"/>
  <c r="J194" i="205"/>
  <c r="J195" i="205"/>
  <c r="J196" i="205"/>
  <c r="J197" i="205"/>
  <c r="J198" i="205"/>
  <c r="J199" i="205"/>
  <c r="J205" i="205"/>
  <c r="J210" i="205"/>
  <c r="J216" i="205"/>
  <c r="J220" i="205"/>
  <c r="J225" i="205"/>
  <c r="J227" i="205"/>
  <c r="J229" i="205"/>
  <c r="L236" i="205"/>
  <c r="L238" i="205"/>
  <c r="L240" i="205"/>
  <c r="L242" i="205"/>
  <c r="J150" i="205"/>
  <c r="J149" i="205" s="1"/>
  <c r="J173" i="205"/>
  <c r="D216" i="205"/>
  <c r="B215" i="205"/>
  <c r="D133" i="205"/>
  <c r="B129" i="205"/>
  <c r="D137" i="205"/>
  <c r="J137" i="205"/>
  <c r="J138" i="205"/>
  <c r="J143" i="205"/>
  <c r="J145" i="205"/>
  <c r="J144" i="205" s="1"/>
  <c r="L145" i="205"/>
  <c r="J147" i="205"/>
  <c r="D154" i="205"/>
  <c r="J154" i="205"/>
  <c r="J155" i="205"/>
  <c r="L234" i="205"/>
  <c r="D233" i="205"/>
  <c r="L245" i="205"/>
  <c r="L244" i="205" s="1"/>
  <c r="D244" i="205"/>
  <c r="J159" i="205"/>
  <c r="D163" i="205"/>
  <c r="L163" i="205" s="1"/>
  <c r="H172" i="205"/>
  <c r="J178" i="205"/>
  <c r="J180" i="205"/>
  <c r="J182" i="205"/>
  <c r="G191" i="205"/>
  <c r="G172" i="205" s="1"/>
  <c r="G129" i="205" s="1"/>
  <c r="G128" i="205" s="1"/>
  <c r="G127" i="205" s="1"/>
  <c r="J192" i="205"/>
  <c r="H215" i="205"/>
  <c r="C260" i="205"/>
  <c r="L191" i="205"/>
  <c r="L172" i="205" s="1"/>
  <c r="J202" i="205"/>
  <c r="J204" i="205"/>
  <c r="J207" i="205"/>
  <c r="J209" i="205"/>
  <c r="J211" i="205"/>
  <c r="B213" i="205"/>
  <c r="D214" i="205"/>
  <c r="H213" i="205"/>
  <c r="J217" i="205"/>
  <c r="J219" i="205"/>
  <c r="J222" i="205"/>
  <c r="J224" i="205"/>
  <c r="J226" i="205"/>
  <c r="J228" i="205"/>
  <c r="G249" i="205"/>
  <c r="J252" i="205"/>
  <c r="J255" i="205"/>
  <c r="F94" i="204"/>
  <c r="E94" i="204"/>
  <c r="D94" i="204"/>
  <c r="C94" i="204"/>
  <c r="F93" i="204"/>
  <c r="E93" i="204"/>
  <c r="D93" i="204"/>
  <c r="C93" i="204"/>
  <c r="F92" i="204"/>
  <c r="E92" i="204"/>
  <c r="D92" i="204"/>
  <c r="C92" i="204"/>
  <c r="F91" i="204"/>
  <c r="F90" i="204" s="1"/>
  <c r="E91" i="204"/>
  <c r="E90" i="204" s="1"/>
  <c r="D91" i="204"/>
  <c r="D90" i="204" s="1"/>
  <c r="C91" i="204"/>
  <c r="C90" i="204"/>
  <c r="G89" i="204"/>
  <c r="F89" i="204"/>
  <c r="E89" i="204"/>
  <c r="D89" i="204"/>
  <c r="C89" i="204"/>
  <c r="B89" i="204"/>
  <c r="B95" i="204" s="1"/>
  <c r="F86" i="204"/>
  <c r="E86" i="204"/>
  <c r="D86" i="204"/>
  <c r="C86" i="204"/>
  <c r="F85" i="204"/>
  <c r="E85" i="204"/>
  <c r="D85" i="204"/>
  <c r="C85" i="204"/>
  <c r="F84" i="204"/>
  <c r="E84" i="204"/>
  <c r="D84" i="204"/>
  <c r="C84" i="204"/>
  <c r="F83" i="204"/>
  <c r="E83" i="204"/>
  <c r="D83" i="204"/>
  <c r="C83" i="204"/>
  <c r="F82" i="204"/>
  <c r="E82" i="204"/>
  <c r="D82" i="204"/>
  <c r="C82" i="204"/>
  <c r="F80" i="204"/>
  <c r="E80" i="204"/>
  <c r="D80" i="204"/>
  <c r="C80" i="204"/>
  <c r="F79" i="204"/>
  <c r="E79" i="204"/>
  <c r="D79" i="204"/>
  <c r="C79" i="204"/>
  <c r="F78" i="204"/>
  <c r="E78" i="204"/>
  <c r="D78" i="204"/>
  <c r="C78" i="204"/>
  <c r="F76" i="204"/>
  <c r="E76" i="204"/>
  <c r="D76" i="204"/>
  <c r="C76" i="204"/>
  <c r="F74" i="204"/>
  <c r="E74" i="204"/>
  <c r="D74" i="204"/>
  <c r="C74" i="204"/>
  <c r="F73" i="204"/>
  <c r="E73" i="204"/>
  <c r="D73" i="204"/>
  <c r="C73" i="204"/>
  <c r="F72" i="204"/>
  <c r="E72" i="204"/>
  <c r="D72" i="204"/>
  <c r="C72" i="204"/>
  <c r="F71" i="204"/>
  <c r="E71" i="204"/>
  <c r="D71" i="204"/>
  <c r="C71" i="204"/>
  <c r="F70" i="204"/>
  <c r="E70" i="204"/>
  <c r="D70" i="204"/>
  <c r="C70" i="204"/>
  <c r="F69" i="204"/>
  <c r="E69" i="204"/>
  <c r="D69" i="204"/>
  <c r="C69" i="204"/>
  <c r="F68" i="204"/>
  <c r="E68" i="204"/>
  <c r="D68" i="204"/>
  <c r="C68" i="204"/>
  <c r="F67" i="204"/>
  <c r="E67" i="204"/>
  <c r="D67" i="204"/>
  <c r="C67" i="204"/>
  <c r="C66" i="204" s="1"/>
  <c r="H66" i="204"/>
  <c r="E66" i="204"/>
  <c r="B66" i="204"/>
  <c r="F65" i="204"/>
  <c r="E65" i="204"/>
  <c r="D65" i="204"/>
  <c r="C65" i="204"/>
  <c r="F64" i="204"/>
  <c r="E64" i="204"/>
  <c r="D64" i="204"/>
  <c r="C64" i="204"/>
  <c r="F63" i="204"/>
  <c r="E63" i="204"/>
  <c r="D63" i="204"/>
  <c r="C63" i="204"/>
  <c r="F62" i="204"/>
  <c r="E62" i="204"/>
  <c r="D62" i="204"/>
  <c r="C62" i="204"/>
  <c r="F61" i="204"/>
  <c r="E61" i="204"/>
  <c r="D61" i="204"/>
  <c r="C61" i="204"/>
  <c r="F59" i="204"/>
  <c r="E59" i="204"/>
  <c r="D59" i="204"/>
  <c r="C59" i="204"/>
  <c r="F58" i="204"/>
  <c r="E58" i="204"/>
  <c r="D58" i="204"/>
  <c r="C58" i="204"/>
  <c r="F57" i="204"/>
  <c r="E57" i="204"/>
  <c r="D57" i="204"/>
  <c r="C57" i="204"/>
  <c r="F56" i="204"/>
  <c r="E56" i="204"/>
  <c r="D56" i="204"/>
  <c r="C56" i="204"/>
  <c r="F55" i="204"/>
  <c r="E55" i="204"/>
  <c r="D55" i="204"/>
  <c r="C55" i="204"/>
  <c r="F54" i="204"/>
  <c r="E54" i="204"/>
  <c r="D54" i="204"/>
  <c r="C54" i="204"/>
  <c r="F53" i="204"/>
  <c r="F52" i="204" s="1"/>
  <c r="E53" i="204"/>
  <c r="D53" i="204"/>
  <c r="D52" i="204" s="1"/>
  <c r="C53" i="204"/>
  <c r="H52" i="204"/>
  <c r="H48" i="204" s="1"/>
  <c r="F51" i="204"/>
  <c r="E51" i="204"/>
  <c r="D51" i="204"/>
  <c r="C51" i="204"/>
  <c r="F50" i="204"/>
  <c r="E50" i="204"/>
  <c r="D50" i="204"/>
  <c r="C50" i="204"/>
  <c r="F49" i="204"/>
  <c r="E49" i="204"/>
  <c r="D49" i="204"/>
  <c r="C49" i="204"/>
  <c r="B48" i="204"/>
  <c r="F46" i="204"/>
  <c r="E46" i="204"/>
  <c r="D46" i="204"/>
  <c r="C46" i="204"/>
  <c r="F45" i="204"/>
  <c r="E45" i="204"/>
  <c r="D45" i="204"/>
  <c r="C45" i="204"/>
  <c r="F44" i="204"/>
  <c r="E44" i="204"/>
  <c r="D44" i="204"/>
  <c r="C44" i="204"/>
  <c r="F43" i="204"/>
  <c r="E43" i="204"/>
  <c r="D43" i="204"/>
  <c r="C43" i="204"/>
  <c r="F42" i="204"/>
  <c r="E42" i="204"/>
  <c r="D42" i="204"/>
  <c r="C42" i="204"/>
  <c r="F41" i="204"/>
  <c r="E41" i="204"/>
  <c r="D41" i="204"/>
  <c r="C41" i="204"/>
  <c r="F40" i="204"/>
  <c r="E40" i="204"/>
  <c r="D40" i="204"/>
  <c r="C40" i="204"/>
  <c r="F39" i="204"/>
  <c r="E39" i="204"/>
  <c r="D39" i="204"/>
  <c r="C39" i="204"/>
  <c r="F38" i="204"/>
  <c r="E38" i="204"/>
  <c r="D38" i="204"/>
  <c r="C38" i="204"/>
  <c r="F37" i="204"/>
  <c r="E37" i="204"/>
  <c r="D37" i="204"/>
  <c r="C37" i="204"/>
  <c r="F36" i="204"/>
  <c r="E36" i="204"/>
  <c r="D36" i="204"/>
  <c r="C36" i="204"/>
  <c r="F35" i="204"/>
  <c r="E35" i="204"/>
  <c r="D35" i="204"/>
  <c r="C35" i="204"/>
  <c r="F34" i="204"/>
  <c r="E34" i="204"/>
  <c r="D34" i="204"/>
  <c r="C34" i="204"/>
  <c r="G33" i="204"/>
  <c r="F33" i="204"/>
  <c r="E33" i="204"/>
  <c r="D33" i="204"/>
  <c r="C33" i="204"/>
  <c r="F32" i="204"/>
  <c r="D32" i="204"/>
  <c r="C32" i="204"/>
  <c r="F31" i="204"/>
  <c r="D31" i="204"/>
  <c r="C31" i="204"/>
  <c r="F30" i="204"/>
  <c r="D30" i="204"/>
  <c r="D29" i="204" s="1"/>
  <c r="C30" i="204"/>
  <c r="H29" i="204"/>
  <c r="H28" i="204"/>
  <c r="F28" i="204"/>
  <c r="D28" i="204"/>
  <c r="C28" i="204"/>
  <c r="F27" i="204"/>
  <c r="D27" i="204"/>
  <c r="C27" i="204"/>
  <c r="F26" i="204"/>
  <c r="D26" i="204"/>
  <c r="D25" i="204" s="1"/>
  <c r="C26" i="204"/>
  <c r="H25" i="204"/>
  <c r="F24" i="204"/>
  <c r="E24" i="204"/>
  <c r="D24" i="204"/>
  <c r="C24" i="204"/>
  <c r="F23" i="204"/>
  <c r="D23" i="204"/>
  <c r="C23" i="204"/>
  <c r="F22" i="204"/>
  <c r="D22" i="204"/>
  <c r="C22" i="204"/>
  <c r="F21" i="204"/>
  <c r="D21" i="204"/>
  <c r="C21" i="204"/>
  <c r="H20" i="204"/>
  <c r="F19" i="204"/>
  <c r="D19" i="204"/>
  <c r="C19" i="204"/>
  <c r="F18" i="204"/>
  <c r="D18" i="204"/>
  <c r="C18" i="204"/>
  <c r="F17" i="204"/>
  <c r="D17" i="204"/>
  <c r="C17" i="204"/>
  <c r="F16" i="204"/>
  <c r="D16" i="204"/>
  <c r="C16" i="204"/>
  <c r="F15" i="204"/>
  <c r="D15" i="204"/>
  <c r="C15" i="204"/>
  <c r="F14" i="204"/>
  <c r="D14" i="204"/>
  <c r="C14" i="204"/>
  <c r="F13" i="204"/>
  <c r="D13" i="204"/>
  <c r="C13" i="204"/>
  <c r="H12" i="204"/>
  <c r="F11" i="204"/>
  <c r="D11" i="204"/>
  <c r="C11" i="204"/>
  <c r="F10" i="204"/>
  <c r="D10" i="204"/>
  <c r="C10" i="204"/>
  <c r="F9" i="204"/>
  <c r="D9" i="204"/>
  <c r="C9" i="204"/>
  <c r="F8" i="204"/>
  <c r="D8" i="204"/>
  <c r="C8" i="204"/>
  <c r="F7" i="204"/>
  <c r="D7" i="204"/>
  <c r="C7" i="204"/>
  <c r="F6" i="204"/>
  <c r="D6" i="204"/>
  <c r="C6" i="204"/>
  <c r="A3" i="204"/>
  <c r="A1" i="204"/>
  <c r="C95" i="203"/>
  <c r="D95" i="203" s="1"/>
  <c r="C94" i="203"/>
  <c r="D94" i="203" s="1"/>
  <c r="C93" i="203"/>
  <c r="D93" i="203" s="1"/>
  <c r="B92" i="203"/>
  <c r="C91" i="203"/>
  <c r="D91" i="203" s="1"/>
  <c r="C88" i="203"/>
  <c r="D88" i="203" s="1"/>
  <c r="C87" i="203"/>
  <c r="D87" i="203" s="1"/>
  <c r="C86" i="203"/>
  <c r="D86" i="203" s="1"/>
  <c r="C85" i="203"/>
  <c r="D85" i="203" s="1"/>
  <c r="C84" i="203"/>
  <c r="D84" i="203" s="1"/>
  <c r="C83" i="203"/>
  <c r="D83" i="203" s="1"/>
  <c r="C82" i="203"/>
  <c r="D82" i="203" s="1"/>
  <c r="C81" i="203"/>
  <c r="D81" i="203" s="1"/>
  <c r="C80" i="203"/>
  <c r="D80" i="203" s="1"/>
  <c r="C79" i="203"/>
  <c r="D79" i="203" s="1"/>
  <c r="C78" i="203"/>
  <c r="D78" i="203" s="1"/>
  <c r="C77" i="203"/>
  <c r="D77" i="203" s="1"/>
  <c r="C76" i="203"/>
  <c r="D76" i="203" s="1"/>
  <c r="C75" i="203"/>
  <c r="D75" i="203" s="1"/>
  <c r="C74" i="203"/>
  <c r="D74" i="203" s="1"/>
  <c r="C73" i="203"/>
  <c r="D73" i="203" s="1"/>
  <c r="C72" i="203"/>
  <c r="D72" i="203" s="1"/>
  <c r="C71" i="203"/>
  <c r="D71" i="203" s="1"/>
  <c r="C70" i="203"/>
  <c r="D70" i="203" s="1"/>
  <c r="C69" i="203"/>
  <c r="D69" i="203" s="1"/>
  <c r="C67" i="203"/>
  <c r="D67" i="203" s="1"/>
  <c r="C66" i="203"/>
  <c r="D66" i="203" s="1"/>
  <c r="C65" i="203"/>
  <c r="D65" i="203" s="1"/>
  <c r="C64" i="203"/>
  <c r="D64" i="203" s="1"/>
  <c r="C63" i="203"/>
  <c r="D63" i="203" s="1"/>
  <c r="C62" i="203"/>
  <c r="D62" i="203" s="1"/>
  <c r="C61" i="203"/>
  <c r="D61" i="203" s="1"/>
  <c r="C59" i="203"/>
  <c r="D59" i="203" s="1"/>
  <c r="C58" i="203"/>
  <c r="D58" i="203" s="1"/>
  <c r="C57" i="203"/>
  <c r="D57" i="203" s="1"/>
  <c r="C56" i="203"/>
  <c r="D56" i="203" s="1"/>
  <c r="C55" i="203"/>
  <c r="D55" i="203" s="1"/>
  <c r="C54" i="203"/>
  <c r="D54" i="203" s="1"/>
  <c r="B53" i="203"/>
  <c r="B49" i="203" s="1"/>
  <c r="C52" i="203"/>
  <c r="D52" i="203" s="1"/>
  <c r="C51" i="203"/>
  <c r="D51" i="203" s="1"/>
  <c r="C50" i="203"/>
  <c r="D50" i="203" s="1"/>
  <c r="B48" i="203"/>
  <c r="C47" i="203"/>
  <c r="B47" i="203"/>
  <c r="C46" i="203"/>
  <c r="B46" i="203"/>
  <c r="C45" i="203"/>
  <c r="B45" i="203"/>
  <c r="C44" i="203"/>
  <c r="B44" i="203"/>
  <c r="C43" i="203"/>
  <c r="B43" i="203"/>
  <c r="C42" i="203"/>
  <c r="B42" i="203"/>
  <c r="C41" i="203"/>
  <c r="B41" i="203"/>
  <c r="C40" i="203"/>
  <c r="B40" i="203"/>
  <c r="C39" i="203"/>
  <c r="B39" i="203"/>
  <c r="C38" i="203"/>
  <c r="B38" i="203"/>
  <c r="C37" i="203"/>
  <c r="B37" i="203"/>
  <c r="C36" i="203"/>
  <c r="B36" i="203"/>
  <c r="C35" i="203"/>
  <c r="B35" i="203"/>
  <c r="C34" i="203"/>
  <c r="B34" i="203"/>
  <c r="C33" i="203"/>
  <c r="B33" i="203"/>
  <c r="C32" i="203"/>
  <c r="D32" i="203" s="1"/>
  <c r="C31" i="203"/>
  <c r="B31" i="203"/>
  <c r="C29" i="203"/>
  <c r="D29" i="203" s="1"/>
  <c r="C28" i="203"/>
  <c r="D28" i="203" s="1"/>
  <c r="C27" i="203"/>
  <c r="D27" i="203" s="1"/>
  <c r="B26" i="203"/>
  <c r="C25" i="203"/>
  <c r="B25" i="203"/>
  <c r="C24" i="203"/>
  <c r="B24" i="203"/>
  <c r="C23" i="203"/>
  <c r="D23" i="203" s="1"/>
  <c r="C22" i="203"/>
  <c r="D22" i="203" s="1"/>
  <c r="B21" i="203"/>
  <c r="C20" i="203"/>
  <c r="B20" i="203"/>
  <c r="C19" i="203"/>
  <c r="B19" i="203"/>
  <c r="C18" i="203"/>
  <c r="B18" i="203"/>
  <c r="C17" i="203"/>
  <c r="B17" i="203"/>
  <c r="C16" i="203"/>
  <c r="B16" i="203"/>
  <c r="C15" i="203"/>
  <c r="D15" i="203" s="1"/>
  <c r="C14" i="203"/>
  <c r="D14" i="203" s="1"/>
  <c r="D13" i="203" s="1"/>
  <c r="B13" i="203"/>
  <c r="C12" i="203"/>
  <c r="D12" i="203" s="1"/>
  <c r="C11" i="203"/>
  <c r="D11" i="203" s="1"/>
  <c r="C10" i="203"/>
  <c r="D10" i="203" s="1"/>
  <c r="C9" i="203"/>
  <c r="D9" i="203" s="1"/>
  <c r="C8" i="203"/>
  <c r="D8" i="203" s="1"/>
  <c r="C7" i="203"/>
  <c r="B7" i="203"/>
  <c r="A3" i="203"/>
  <c r="A1" i="203"/>
  <c r="N94" i="202"/>
  <c r="M94" i="202"/>
  <c r="L94" i="202"/>
  <c r="K94" i="202"/>
  <c r="J94" i="202"/>
  <c r="I94" i="202"/>
  <c r="H94" i="202"/>
  <c r="G94" i="202"/>
  <c r="E94" i="202"/>
  <c r="D94" i="202"/>
  <c r="C94" i="202"/>
  <c r="B94" i="202"/>
  <c r="N93" i="202"/>
  <c r="M93" i="202"/>
  <c r="L93" i="202"/>
  <c r="K93" i="202"/>
  <c r="J93" i="202"/>
  <c r="I93" i="202"/>
  <c r="H93" i="202"/>
  <c r="G93" i="202"/>
  <c r="E93" i="202"/>
  <c r="D93" i="202"/>
  <c r="C93" i="202"/>
  <c r="B93" i="202"/>
  <c r="N92" i="202"/>
  <c r="M92" i="202"/>
  <c r="L92" i="202"/>
  <c r="K92" i="202"/>
  <c r="J92" i="202"/>
  <c r="I92" i="202"/>
  <c r="H92" i="202"/>
  <c r="G92" i="202"/>
  <c r="E92" i="202"/>
  <c r="D92" i="202"/>
  <c r="C92" i="202"/>
  <c r="B92" i="202"/>
  <c r="N91" i="202"/>
  <c r="N90" i="202" s="1"/>
  <c r="M91" i="202"/>
  <c r="M90" i="202" s="1"/>
  <c r="L91" i="202"/>
  <c r="L90" i="202" s="1"/>
  <c r="K91" i="202"/>
  <c r="J91" i="202"/>
  <c r="J90" i="202" s="1"/>
  <c r="I91" i="202"/>
  <c r="I90" i="202" s="1"/>
  <c r="H91" i="202"/>
  <c r="H90" i="202" s="1"/>
  <c r="G91" i="202"/>
  <c r="E91" i="202"/>
  <c r="E90" i="202" s="1"/>
  <c r="D91" i="202"/>
  <c r="D90" i="202" s="1"/>
  <c r="C91" i="202"/>
  <c r="C90" i="202" s="1"/>
  <c r="B91" i="202"/>
  <c r="N89" i="202"/>
  <c r="M89" i="202"/>
  <c r="L89" i="202"/>
  <c r="K89" i="202"/>
  <c r="J89" i="202"/>
  <c r="I89" i="202"/>
  <c r="H89" i="202"/>
  <c r="G89" i="202"/>
  <c r="E89" i="202"/>
  <c r="D89" i="202"/>
  <c r="C89" i="202"/>
  <c r="B89" i="202"/>
  <c r="N87" i="202"/>
  <c r="M87" i="202"/>
  <c r="L87" i="202"/>
  <c r="K87" i="202"/>
  <c r="J87" i="202"/>
  <c r="I87" i="202"/>
  <c r="H87" i="202"/>
  <c r="G87" i="202"/>
  <c r="E87" i="202"/>
  <c r="D87" i="202"/>
  <c r="C87" i="202"/>
  <c r="B87" i="202"/>
  <c r="N86" i="202"/>
  <c r="M86" i="202"/>
  <c r="L86" i="202"/>
  <c r="K86" i="202"/>
  <c r="J86" i="202"/>
  <c r="I86" i="202"/>
  <c r="H86" i="202"/>
  <c r="G86" i="202"/>
  <c r="E86" i="202"/>
  <c r="D86" i="202"/>
  <c r="C86" i="202"/>
  <c r="B86" i="202"/>
  <c r="N85" i="202"/>
  <c r="M85" i="202"/>
  <c r="L85" i="202"/>
  <c r="K85" i="202"/>
  <c r="J85" i="202"/>
  <c r="I85" i="202"/>
  <c r="H85" i="202"/>
  <c r="G85" i="202"/>
  <c r="E85" i="202"/>
  <c r="D85" i="202"/>
  <c r="C85" i="202"/>
  <c r="B85" i="202"/>
  <c r="N84" i="202"/>
  <c r="M84" i="202"/>
  <c r="L84" i="202"/>
  <c r="K84" i="202"/>
  <c r="J84" i="202"/>
  <c r="I84" i="202"/>
  <c r="H84" i="202"/>
  <c r="G84" i="202"/>
  <c r="E84" i="202"/>
  <c r="D84" i="202"/>
  <c r="C84" i="202"/>
  <c r="B84" i="202"/>
  <c r="N83" i="202"/>
  <c r="M83" i="202"/>
  <c r="L83" i="202"/>
  <c r="K83" i="202"/>
  <c r="J83" i="202"/>
  <c r="I83" i="202"/>
  <c r="H83" i="202"/>
  <c r="G83" i="202"/>
  <c r="E83" i="202"/>
  <c r="D83" i="202"/>
  <c r="C83" i="202"/>
  <c r="B83" i="202"/>
  <c r="N82" i="202"/>
  <c r="M82" i="202"/>
  <c r="L82" i="202"/>
  <c r="K82" i="202"/>
  <c r="J82" i="202"/>
  <c r="I82" i="202"/>
  <c r="H82" i="202"/>
  <c r="G82" i="202"/>
  <c r="E82" i="202"/>
  <c r="D82" i="202"/>
  <c r="C82" i="202"/>
  <c r="B82" i="202"/>
  <c r="N81" i="202"/>
  <c r="M81" i="202"/>
  <c r="L81" i="202"/>
  <c r="K81" i="202"/>
  <c r="J81" i="202"/>
  <c r="I81" i="202"/>
  <c r="H81" i="202"/>
  <c r="G81" i="202"/>
  <c r="E81" i="202"/>
  <c r="D81" i="202"/>
  <c r="C81" i="202"/>
  <c r="B81" i="202"/>
  <c r="N80" i="202"/>
  <c r="M80" i="202"/>
  <c r="L80" i="202"/>
  <c r="K80" i="202"/>
  <c r="J80" i="202"/>
  <c r="I80" i="202"/>
  <c r="H80" i="202"/>
  <c r="G80" i="202"/>
  <c r="E80" i="202"/>
  <c r="D80" i="202"/>
  <c r="C80" i="202"/>
  <c r="B80" i="202"/>
  <c r="N79" i="202"/>
  <c r="M79" i="202"/>
  <c r="L79" i="202"/>
  <c r="K79" i="202"/>
  <c r="J79" i="202"/>
  <c r="I79" i="202"/>
  <c r="H79" i="202"/>
  <c r="G79" i="202"/>
  <c r="E79" i="202"/>
  <c r="D79" i="202"/>
  <c r="C79" i="202"/>
  <c r="B79" i="202"/>
  <c r="N78" i="202"/>
  <c r="M78" i="202"/>
  <c r="L78" i="202"/>
  <c r="K78" i="202"/>
  <c r="J78" i="202"/>
  <c r="I78" i="202"/>
  <c r="H78" i="202"/>
  <c r="G78" i="202"/>
  <c r="E78" i="202"/>
  <c r="D78" i="202"/>
  <c r="C78" i="202"/>
  <c r="B78" i="202"/>
  <c r="N77" i="202"/>
  <c r="M77" i="202"/>
  <c r="L77" i="202"/>
  <c r="K77" i="202"/>
  <c r="J77" i="202"/>
  <c r="I77" i="202"/>
  <c r="H77" i="202"/>
  <c r="G77" i="202"/>
  <c r="E77" i="202"/>
  <c r="D77" i="202"/>
  <c r="C77" i="202"/>
  <c r="B77" i="202"/>
  <c r="N76" i="202"/>
  <c r="M76" i="202"/>
  <c r="L76" i="202"/>
  <c r="K76" i="202"/>
  <c r="J76" i="202"/>
  <c r="I76" i="202"/>
  <c r="H76" i="202"/>
  <c r="G76" i="202"/>
  <c r="E76" i="202"/>
  <c r="D76" i="202"/>
  <c r="C76" i="202"/>
  <c r="B76" i="202"/>
  <c r="N75" i="202"/>
  <c r="M75" i="202"/>
  <c r="L75" i="202"/>
  <c r="K75" i="202"/>
  <c r="J75" i="202"/>
  <c r="I75" i="202"/>
  <c r="H75" i="202"/>
  <c r="G75" i="202"/>
  <c r="E75" i="202"/>
  <c r="D75" i="202"/>
  <c r="C75" i="202"/>
  <c r="B75" i="202"/>
  <c r="N74" i="202"/>
  <c r="M74" i="202"/>
  <c r="L74" i="202"/>
  <c r="K74" i="202"/>
  <c r="J74" i="202"/>
  <c r="I74" i="202"/>
  <c r="H74" i="202"/>
  <c r="G74" i="202"/>
  <c r="E74" i="202"/>
  <c r="D74" i="202"/>
  <c r="C74" i="202"/>
  <c r="B74" i="202"/>
  <c r="N73" i="202"/>
  <c r="M73" i="202"/>
  <c r="L73" i="202"/>
  <c r="K73" i="202"/>
  <c r="J73" i="202"/>
  <c r="I73" i="202"/>
  <c r="H73" i="202"/>
  <c r="G73" i="202"/>
  <c r="E73" i="202"/>
  <c r="D73" i="202"/>
  <c r="C73" i="202"/>
  <c r="B73" i="202"/>
  <c r="N72" i="202"/>
  <c r="M72" i="202"/>
  <c r="L72" i="202"/>
  <c r="K72" i="202"/>
  <c r="J72" i="202"/>
  <c r="I72" i="202"/>
  <c r="H72" i="202"/>
  <c r="G72" i="202"/>
  <c r="E72" i="202"/>
  <c r="D72" i="202"/>
  <c r="C72" i="202"/>
  <c r="B72" i="202"/>
  <c r="N71" i="202"/>
  <c r="M71" i="202"/>
  <c r="L71" i="202"/>
  <c r="K71" i="202"/>
  <c r="J71" i="202"/>
  <c r="I71" i="202"/>
  <c r="H71" i="202"/>
  <c r="G71" i="202"/>
  <c r="E71" i="202"/>
  <c r="D71" i="202"/>
  <c r="C71" i="202"/>
  <c r="B71" i="202"/>
  <c r="N70" i="202"/>
  <c r="M70" i="202"/>
  <c r="L70" i="202"/>
  <c r="K70" i="202"/>
  <c r="J70" i="202"/>
  <c r="I70" i="202"/>
  <c r="H70" i="202"/>
  <c r="G70" i="202"/>
  <c r="E70" i="202"/>
  <c r="D70" i="202"/>
  <c r="C70" i="202"/>
  <c r="B70" i="202"/>
  <c r="N69" i="202"/>
  <c r="M69" i="202"/>
  <c r="L69" i="202"/>
  <c r="K69" i="202"/>
  <c r="J69" i="202"/>
  <c r="I69" i="202"/>
  <c r="H69" i="202"/>
  <c r="G69" i="202"/>
  <c r="E69" i="202"/>
  <c r="D69" i="202"/>
  <c r="C69" i="202"/>
  <c r="B69" i="202"/>
  <c r="N68" i="202"/>
  <c r="M68" i="202"/>
  <c r="L68" i="202"/>
  <c r="K68" i="202"/>
  <c r="J68" i="202"/>
  <c r="J67" i="202" s="1"/>
  <c r="I68" i="202"/>
  <c r="H68" i="202"/>
  <c r="G68" i="202"/>
  <c r="E68" i="202"/>
  <c r="E67" i="202" s="1"/>
  <c r="D68" i="202"/>
  <c r="C68" i="202"/>
  <c r="B68" i="202"/>
  <c r="N67" i="202"/>
  <c r="N66" i="202"/>
  <c r="M66" i="202"/>
  <c r="L66" i="202"/>
  <c r="K66" i="202"/>
  <c r="J66" i="202"/>
  <c r="I66" i="202"/>
  <c r="H66" i="202"/>
  <c r="G66" i="202"/>
  <c r="E66" i="202"/>
  <c r="D66" i="202"/>
  <c r="C66" i="202"/>
  <c r="B66" i="202"/>
  <c r="N65" i="202"/>
  <c r="M65" i="202"/>
  <c r="L65" i="202"/>
  <c r="K65" i="202"/>
  <c r="J65" i="202"/>
  <c r="I65" i="202"/>
  <c r="H65" i="202"/>
  <c r="G65" i="202"/>
  <c r="E65" i="202"/>
  <c r="D65" i="202"/>
  <c r="C65" i="202"/>
  <c r="B65" i="202"/>
  <c r="N64" i="202"/>
  <c r="M64" i="202"/>
  <c r="L64" i="202"/>
  <c r="K64" i="202"/>
  <c r="J64" i="202"/>
  <c r="I64" i="202"/>
  <c r="H64" i="202"/>
  <c r="G64" i="202"/>
  <c r="E64" i="202"/>
  <c r="D64" i="202"/>
  <c r="C64" i="202"/>
  <c r="B64" i="202"/>
  <c r="N63" i="202"/>
  <c r="M63" i="202"/>
  <c r="L63" i="202"/>
  <c r="K63" i="202"/>
  <c r="J63" i="202"/>
  <c r="I63" i="202"/>
  <c r="H63" i="202"/>
  <c r="G63" i="202"/>
  <c r="E63" i="202"/>
  <c r="D63" i="202"/>
  <c r="C63" i="202"/>
  <c r="B63" i="202"/>
  <c r="N62" i="202"/>
  <c r="M62" i="202"/>
  <c r="L62" i="202"/>
  <c r="K62" i="202"/>
  <c r="J62" i="202"/>
  <c r="I62" i="202"/>
  <c r="H62" i="202"/>
  <c r="G62" i="202"/>
  <c r="E62" i="202"/>
  <c r="D62" i="202"/>
  <c r="C62" i="202"/>
  <c r="B62" i="202"/>
  <c r="N61" i="202"/>
  <c r="M61" i="202"/>
  <c r="L61" i="202"/>
  <c r="K61" i="202"/>
  <c r="J61" i="202"/>
  <c r="I61" i="202"/>
  <c r="H61" i="202"/>
  <c r="G61" i="202"/>
  <c r="E61" i="202"/>
  <c r="D61" i="202"/>
  <c r="C61" i="202"/>
  <c r="B61" i="202"/>
  <c r="N60" i="202"/>
  <c r="M60" i="202"/>
  <c r="L60" i="202"/>
  <c r="K60" i="202"/>
  <c r="J60" i="202"/>
  <c r="I60" i="202"/>
  <c r="H60" i="202"/>
  <c r="G60" i="202"/>
  <c r="E60" i="202"/>
  <c r="D60" i="202"/>
  <c r="C60" i="202"/>
  <c r="B60" i="202"/>
  <c r="N59" i="202"/>
  <c r="M59" i="202"/>
  <c r="L59" i="202"/>
  <c r="K59" i="202"/>
  <c r="J59" i="202"/>
  <c r="I59" i="202"/>
  <c r="H59" i="202"/>
  <c r="G59" i="202"/>
  <c r="E59" i="202"/>
  <c r="D59" i="202"/>
  <c r="C59" i="202"/>
  <c r="B59" i="202"/>
  <c r="N58" i="202"/>
  <c r="M58" i="202"/>
  <c r="L58" i="202"/>
  <c r="K58" i="202"/>
  <c r="J58" i="202"/>
  <c r="I58" i="202"/>
  <c r="H58" i="202"/>
  <c r="G58" i="202"/>
  <c r="E58" i="202"/>
  <c r="D58" i="202"/>
  <c r="C58" i="202"/>
  <c r="B58" i="202"/>
  <c r="N57" i="202"/>
  <c r="M57" i="202"/>
  <c r="L57" i="202"/>
  <c r="K57" i="202"/>
  <c r="J57" i="202"/>
  <c r="I57" i="202"/>
  <c r="H57" i="202"/>
  <c r="G57" i="202"/>
  <c r="E57" i="202"/>
  <c r="D57" i="202"/>
  <c r="C57" i="202"/>
  <c r="B57" i="202"/>
  <c r="N56" i="202"/>
  <c r="M56" i="202"/>
  <c r="L56" i="202"/>
  <c r="K56" i="202"/>
  <c r="J56" i="202"/>
  <c r="I56" i="202"/>
  <c r="H56" i="202"/>
  <c r="G56" i="202"/>
  <c r="E56" i="202"/>
  <c r="D56" i="202"/>
  <c r="C56" i="202"/>
  <c r="B56" i="202"/>
  <c r="N55" i="202"/>
  <c r="M55" i="202"/>
  <c r="L55" i="202"/>
  <c r="K55" i="202"/>
  <c r="J55" i="202"/>
  <c r="I55" i="202"/>
  <c r="H55" i="202"/>
  <c r="G55" i="202"/>
  <c r="E55" i="202"/>
  <c r="D55" i="202"/>
  <c r="C55" i="202"/>
  <c r="B55" i="202"/>
  <c r="N54" i="202"/>
  <c r="M54" i="202"/>
  <c r="L54" i="202"/>
  <c r="K54" i="202"/>
  <c r="J54" i="202"/>
  <c r="I54" i="202"/>
  <c r="H54" i="202"/>
  <c r="G54" i="202"/>
  <c r="E54" i="202"/>
  <c r="D54" i="202"/>
  <c r="C54" i="202"/>
  <c r="B54" i="202"/>
  <c r="N53" i="202"/>
  <c r="N52" i="202" s="1"/>
  <c r="M53" i="202"/>
  <c r="M52" i="202" s="1"/>
  <c r="L53" i="202"/>
  <c r="L52" i="202" s="1"/>
  <c r="K53" i="202"/>
  <c r="J53" i="202"/>
  <c r="J52" i="202" s="1"/>
  <c r="I53" i="202"/>
  <c r="I52" i="202" s="1"/>
  <c r="H53" i="202"/>
  <c r="H52" i="202" s="1"/>
  <c r="G53" i="202"/>
  <c r="E53" i="202"/>
  <c r="E52" i="202" s="1"/>
  <c r="D53" i="202"/>
  <c r="D52" i="202" s="1"/>
  <c r="C53" i="202"/>
  <c r="C52" i="202" s="1"/>
  <c r="B53" i="202"/>
  <c r="N51" i="202"/>
  <c r="M51" i="202"/>
  <c r="L51" i="202"/>
  <c r="K51" i="202"/>
  <c r="J51" i="202"/>
  <c r="I51" i="202"/>
  <c r="H51" i="202"/>
  <c r="G51" i="202"/>
  <c r="E51" i="202"/>
  <c r="D51" i="202"/>
  <c r="C51" i="202"/>
  <c r="B51" i="202"/>
  <c r="N50" i="202"/>
  <c r="M50" i="202"/>
  <c r="L50" i="202"/>
  <c r="K50" i="202"/>
  <c r="J50" i="202"/>
  <c r="I50" i="202"/>
  <c r="H50" i="202"/>
  <c r="G50" i="202"/>
  <c r="E50" i="202"/>
  <c r="D50" i="202"/>
  <c r="C50" i="202"/>
  <c r="B50" i="202"/>
  <c r="N49" i="202"/>
  <c r="M49" i="202"/>
  <c r="L49" i="202"/>
  <c r="K49" i="202"/>
  <c r="J49" i="202"/>
  <c r="I49" i="202"/>
  <c r="H49" i="202"/>
  <c r="G49" i="202"/>
  <c r="E49" i="202"/>
  <c r="D49" i="202"/>
  <c r="C49" i="202"/>
  <c r="B49" i="202"/>
  <c r="F48" i="202"/>
  <c r="N46" i="202"/>
  <c r="M46" i="202"/>
  <c r="L46" i="202"/>
  <c r="K46" i="202"/>
  <c r="J46" i="202"/>
  <c r="I46" i="202"/>
  <c r="H46" i="202"/>
  <c r="G46" i="202"/>
  <c r="E46" i="202"/>
  <c r="D46" i="202"/>
  <c r="C46" i="202"/>
  <c r="B46" i="202"/>
  <c r="N45" i="202"/>
  <c r="M45" i="202"/>
  <c r="L45" i="202"/>
  <c r="K45" i="202"/>
  <c r="J45" i="202"/>
  <c r="I45" i="202"/>
  <c r="H45" i="202"/>
  <c r="G45" i="202"/>
  <c r="E45" i="202"/>
  <c r="D45" i="202"/>
  <c r="C45" i="202"/>
  <c r="B45" i="202"/>
  <c r="N44" i="202"/>
  <c r="M44" i="202"/>
  <c r="L44" i="202"/>
  <c r="K44" i="202"/>
  <c r="J44" i="202"/>
  <c r="I44" i="202"/>
  <c r="H44" i="202"/>
  <c r="G44" i="202"/>
  <c r="E44" i="202"/>
  <c r="D44" i="202"/>
  <c r="C44" i="202"/>
  <c r="B44" i="202"/>
  <c r="N43" i="202"/>
  <c r="M43" i="202"/>
  <c r="L43" i="202"/>
  <c r="K43" i="202"/>
  <c r="J43" i="202"/>
  <c r="I43" i="202"/>
  <c r="H43" i="202"/>
  <c r="G43" i="202"/>
  <c r="E43" i="202"/>
  <c r="D43" i="202"/>
  <c r="C43" i="202"/>
  <c r="B43" i="202"/>
  <c r="N42" i="202"/>
  <c r="M42" i="202"/>
  <c r="L42" i="202"/>
  <c r="K42" i="202"/>
  <c r="J42" i="202"/>
  <c r="I42" i="202"/>
  <c r="H42" i="202"/>
  <c r="G42" i="202"/>
  <c r="E42" i="202"/>
  <c r="D42" i="202"/>
  <c r="C42" i="202"/>
  <c r="B42" i="202"/>
  <c r="N41" i="202"/>
  <c r="M41" i="202"/>
  <c r="L41" i="202"/>
  <c r="K41" i="202"/>
  <c r="J41" i="202"/>
  <c r="I41" i="202"/>
  <c r="H41" i="202"/>
  <c r="G41" i="202"/>
  <c r="E41" i="202"/>
  <c r="D41" i="202"/>
  <c r="C41" i="202"/>
  <c r="B41" i="202"/>
  <c r="N40" i="202"/>
  <c r="M40" i="202"/>
  <c r="L40" i="202"/>
  <c r="K40" i="202"/>
  <c r="J40" i="202"/>
  <c r="I40" i="202"/>
  <c r="H40" i="202"/>
  <c r="G40" i="202"/>
  <c r="E40" i="202"/>
  <c r="D40" i="202"/>
  <c r="C40" i="202"/>
  <c r="B40" i="202"/>
  <c r="N39" i="202"/>
  <c r="M39" i="202"/>
  <c r="L39" i="202"/>
  <c r="K39" i="202"/>
  <c r="J39" i="202"/>
  <c r="I39" i="202"/>
  <c r="H39" i="202"/>
  <c r="G39" i="202"/>
  <c r="E39" i="202"/>
  <c r="D39" i="202"/>
  <c r="C39" i="202"/>
  <c r="B39" i="202"/>
  <c r="N38" i="202"/>
  <c r="M38" i="202"/>
  <c r="L38" i="202"/>
  <c r="K38" i="202"/>
  <c r="J38" i="202"/>
  <c r="I38" i="202"/>
  <c r="H38" i="202"/>
  <c r="G38" i="202"/>
  <c r="E38" i="202"/>
  <c r="D38" i="202"/>
  <c r="C38" i="202"/>
  <c r="B38" i="202"/>
  <c r="N37" i="202"/>
  <c r="M37" i="202"/>
  <c r="L37" i="202"/>
  <c r="K37" i="202"/>
  <c r="J37" i="202"/>
  <c r="I37" i="202"/>
  <c r="H37" i="202"/>
  <c r="G37" i="202"/>
  <c r="E37" i="202"/>
  <c r="D37" i="202"/>
  <c r="C37" i="202"/>
  <c r="B37" i="202"/>
  <c r="N36" i="202"/>
  <c r="M36" i="202"/>
  <c r="L36" i="202"/>
  <c r="K36" i="202"/>
  <c r="J36" i="202"/>
  <c r="I36" i="202"/>
  <c r="H36" i="202"/>
  <c r="G36" i="202"/>
  <c r="F36" i="202"/>
  <c r="E36" i="202"/>
  <c r="D36" i="202"/>
  <c r="C36" i="202"/>
  <c r="B36" i="202"/>
  <c r="N35" i="202"/>
  <c r="M35" i="202"/>
  <c r="L35" i="202"/>
  <c r="K35" i="202"/>
  <c r="J35" i="202"/>
  <c r="I35" i="202"/>
  <c r="H35" i="202"/>
  <c r="G35" i="202"/>
  <c r="E35" i="202"/>
  <c r="D35" i="202"/>
  <c r="C35" i="202"/>
  <c r="B35" i="202"/>
  <c r="N34" i="202"/>
  <c r="M34" i="202"/>
  <c r="L34" i="202"/>
  <c r="K34" i="202"/>
  <c r="J34" i="202"/>
  <c r="I34" i="202"/>
  <c r="H34" i="202"/>
  <c r="G34" i="202"/>
  <c r="E34" i="202"/>
  <c r="D34" i="202"/>
  <c r="C34" i="202"/>
  <c r="B34" i="202"/>
  <c r="N33" i="202"/>
  <c r="M33" i="202"/>
  <c r="L33" i="202"/>
  <c r="K33" i="202"/>
  <c r="J33" i="202"/>
  <c r="I33" i="202"/>
  <c r="H33" i="202"/>
  <c r="G33" i="202"/>
  <c r="E33" i="202"/>
  <c r="D33" i="202"/>
  <c r="C33" i="202"/>
  <c r="B33" i="202"/>
  <c r="N32" i="202"/>
  <c r="M32" i="202"/>
  <c r="L32" i="202"/>
  <c r="K32" i="202"/>
  <c r="J32" i="202"/>
  <c r="I32" i="202"/>
  <c r="H32" i="202"/>
  <c r="G32" i="202"/>
  <c r="E32" i="202"/>
  <c r="D32" i="202"/>
  <c r="C32" i="202"/>
  <c r="B32" i="202"/>
  <c r="N31" i="202"/>
  <c r="M31" i="202"/>
  <c r="L31" i="202"/>
  <c r="K31" i="202"/>
  <c r="J31" i="202"/>
  <c r="I31" i="202"/>
  <c r="H31" i="202"/>
  <c r="G31" i="202"/>
  <c r="F31" i="202"/>
  <c r="E31" i="202"/>
  <c r="E29" i="202" s="1"/>
  <c r="D31" i="202"/>
  <c r="C31" i="202"/>
  <c r="B31" i="202"/>
  <c r="N30" i="202"/>
  <c r="M30" i="202"/>
  <c r="L30" i="202"/>
  <c r="K30" i="202"/>
  <c r="J30" i="202"/>
  <c r="I30" i="202"/>
  <c r="H30" i="202"/>
  <c r="G30" i="202"/>
  <c r="F30" i="202"/>
  <c r="E30" i="202"/>
  <c r="D30" i="202"/>
  <c r="C30" i="202"/>
  <c r="B30" i="202"/>
  <c r="N28" i="202"/>
  <c r="M28" i="202"/>
  <c r="L28" i="202"/>
  <c r="K28" i="202"/>
  <c r="J28" i="202"/>
  <c r="I28" i="202"/>
  <c r="H28" i="202"/>
  <c r="G28" i="202"/>
  <c r="E28" i="202"/>
  <c r="D28" i="202"/>
  <c r="C28" i="202"/>
  <c r="N27" i="202"/>
  <c r="M27" i="202"/>
  <c r="L27" i="202"/>
  <c r="K27" i="202"/>
  <c r="J27" i="202"/>
  <c r="I27" i="202"/>
  <c r="H27" i="202"/>
  <c r="G27" i="202"/>
  <c r="E27" i="202"/>
  <c r="D27" i="202"/>
  <c r="C27" i="202"/>
  <c r="B27" i="202"/>
  <c r="N26" i="202"/>
  <c r="M26" i="202"/>
  <c r="M25" i="202" s="1"/>
  <c r="L26" i="202"/>
  <c r="L25" i="202" s="1"/>
  <c r="K26" i="202"/>
  <c r="K25" i="202" s="1"/>
  <c r="J26" i="202"/>
  <c r="J25" i="202" s="1"/>
  <c r="I26" i="202"/>
  <c r="I25" i="202" s="1"/>
  <c r="H26" i="202"/>
  <c r="H25" i="202" s="1"/>
  <c r="G26" i="202"/>
  <c r="G25" i="202" s="1"/>
  <c r="E26" i="202"/>
  <c r="E25" i="202" s="1"/>
  <c r="D26" i="202"/>
  <c r="D25" i="202" s="1"/>
  <c r="C26" i="202"/>
  <c r="C25" i="202" s="1"/>
  <c r="B26" i="202"/>
  <c r="B25" i="202" s="1"/>
  <c r="N25" i="202"/>
  <c r="N24" i="202"/>
  <c r="M24" i="202"/>
  <c r="L24" i="202"/>
  <c r="K24" i="202"/>
  <c r="J24" i="202"/>
  <c r="I24" i="202"/>
  <c r="H24" i="202"/>
  <c r="G24" i="202"/>
  <c r="E24" i="202"/>
  <c r="D24" i="202"/>
  <c r="C24" i="202"/>
  <c r="B24" i="202"/>
  <c r="N23" i="202"/>
  <c r="M23" i="202"/>
  <c r="L23" i="202"/>
  <c r="K23" i="202"/>
  <c r="J23" i="202"/>
  <c r="I23" i="202"/>
  <c r="H23" i="202"/>
  <c r="G23" i="202"/>
  <c r="E23" i="202"/>
  <c r="D23" i="202"/>
  <c r="C23" i="202"/>
  <c r="B23" i="202"/>
  <c r="N22" i="202"/>
  <c r="M22" i="202"/>
  <c r="L22" i="202"/>
  <c r="K22" i="202"/>
  <c r="J22" i="202"/>
  <c r="I22" i="202"/>
  <c r="H22" i="202"/>
  <c r="G22" i="202"/>
  <c r="E22" i="202"/>
  <c r="D22" i="202"/>
  <c r="C22" i="202"/>
  <c r="B22" i="202"/>
  <c r="N21" i="202"/>
  <c r="N20" i="202" s="1"/>
  <c r="M21" i="202"/>
  <c r="M20" i="202" s="1"/>
  <c r="L21" i="202"/>
  <c r="L20" i="202" s="1"/>
  <c r="K21" i="202"/>
  <c r="K20" i="202" s="1"/>
  <c r="J21" i="202"/>
  <c r="J20" i="202" s="1"/>
  <c r="I21" i="202"/>
  <c r="I20" i="202" s="1"/>
  <c r="H21" i="202"/>
  <c r="H20" i="202" s="1"/>
  <c r="G21" i="202"/>
  <c r="G20" i="202" s="1"/>
  <c r="E21" i="202"/>
  <c r="E20" i="202" s="1"/>
  <c r="D21" i="202"/>
  <c r="D20" i="202" s="1"/>
  <c r="C21" i="202"/>
  <c r="C20" i="202" s="1"/>
  <c r="B21" i="202"/>
  <c r="B20" i="202" s="1"/>
  <c r="N19" i="202"/>
  <c r="M19" i="202"/>
  <c r="L19" i="202"/>
  <c r="K19" i="202"/>
  <c r="J19" i="202"/>
  <c r="I19" i="202"/>
  <c r="H19" i="202"/>
  <c r="G19" i="202"/>
  <c r="E19" i="202"/>
  <c r="D19" i="202"/>
  <c r="C19" i="202"/>
  <c r="B19" i="202"/>
  <c r="N18" i="202"/>
  <c r="M18" i="202"/>
  <c r="L18" i="202"/>
  <c r="K18" i="202"/>
  <c r="J18" i="202"/>
  <c r="I18" i="202"/>
  <c r="H18" i="202"/>
  <c r="G18" i="202"/>
  <c r="E18" i="202"/>
  <c r="D18" i="202"/>
  <c r="C18" i="202"/>
  <c r="B18" i="202"/>
  <c r="N17" i="202"/>
  <c r="M17" i="202"/>
  <c r="L17" i="202"/>
  <c r="K17" i="202"/>
  <c r="J17" i="202"/>
  <c r="I17" i="202"/>
  <c r="H17" i="202"/>
  <c r="G17" i="202"/>
  <c r="E17" i="202"/>
  <c r="D17" i="202"/>
  <c r="C17" i="202"/>
  <c r="B17" i="202"/>
  <c r="N16" i="202"/>
  <c r="M16" i="202"/>
  <c r="L16" i="202"/>
  <c r="K16" i="202"/>
  <c r="J16" i="202"/>
  <c r="I16" i="202"/>
  <c r="H16" i="202"/>
  <c r="G16" i="202"/>
  <c r="E16" i="202"/>
  <c r="D16" i="202"/>
  <c r="C16" i="202"/>
  <c r="B16" i="202"/>
  <c r="N15" i="202"/>
  <c r="M15" i="202"/>
  <c r="L15" i="202"/>
  <c r="K15" i="202"/>
  <c r="J15" i="202"/>
  <c r="I15" i="202"/>
  <c r="H15" i="202"/>
  <c r="G15" i="202"/>
  <c r="E15" i="202"/>
  <c r="D15" i="202"/>
  <c r="C15" i="202"/>
  <c r="B15" i="202"/>
  <c r="N14" i="202"/>
  <c r="M14" i="202"/>
  <c r="L14" i="202"/>
  <c r="K14" i="202"/>
  <c r="J14" i="202"/>
  <c r="I14" i="202"/>
  <c r="H14" i="202"/>
  <c r="G14" i="202"/>
  <c r="E14" i="202"/>
  <c r="D14" i="202"/>
  <c r="C14" i="202"/>
  <c r="B14" i="202"/>
  <c r="N13" i="202"/>
  <c r="M13" i="202"/>
  <c r="M12" i="202" s="1"/>
  <c r="L13" i="202"/>
  <c r="L12" i="202" s="1"/>
  <c r="K13" i="202"/>
  <c r="K12" i="202" s="1"/>
  <c r="J13" i="202"/>
  <c r="J12" i="202" s="1"/>
  <c r="I13" i="202"/>
  <c r="I12" i="202" s="1"/>
  <c r="H13" i="202"/>
  <c r="H12" i="202" s="1"/>
  <c r="G13" i="202"/>
  <c r="G12" i="202" s="1"/>
  <c r="E13" i="202"/>
  <c r="E12" i="202" s="1"/>
  <c r="D13" i="202"/>
  <c r="D12" i="202" s="1"/>
  <c r="C13" i="202"/>
  <c r="C12" i="202" s="1"/>
  <c r="B13" i="202"/>
  <c r="B12" i="202" s="1"/>
  <c r="N12" i="202"/>
  <c r="N11" i="202"/>
  <c r="M11" i="202"/>
  <c r="L11" i="202"/>
  <c r="K11" i="202"/>
  <c r="J11" i="202"/>
  <c r="I11" i="202"/>
  <c r="H11" i="202"/>
  <c r="G11" i="202"/>
  <c r="E11" i="202"/>
  <c r="D11" i="202"/>
  <c r="C11" i="202"/>
  <c r="B11" i="202"/>
  <c r="N10" i="202"/>
  <c r="M10" i="202"/>
  <c r="L10" i="202"/>
  <c r="K10" i="202"/>
  <c r="J10" i="202"/>
  <c r="I10" i="202"/>
  <c r="H10" i="202"/>
  <c r="G10" i="202"/>
  <c r="E10" i="202"/>
  <c r="D10" i="202"/>
  <c r="C10" i="202"/>
  <c r="B10" i="202"/>
  <c r="N9" i="202"/>
  <c r="M9" i="202"/>
  <c r="L9" i="202"/>
  <c r="K9" i="202"/>
  <c r="J9" i="202"/>
  <c r="I9" i="202"/>
  <c r="H9" i="202"/>
  <c r="G9" i="202"/>
  <c r="E9" i="202"/>
  <c r="D9" i="202"/>
  <c r="C9" i="202"/>
  <c r="B9" i="202"/>
  <c r="N8" i="202"/>
  <c r="M8" i="202"/>
  <c r="L8" i="202"/>
  <c r="K8" i="202"/>
  <c r="J8" i="202"/>
  <c r="I8" i="202"/>
  <c r="H8" i="202"/>
  <c r="G8" i="202"/>
  <c r="E8" i="202"/>
  <c r="D8" i="202"/>
  <c r="C8" i="202"/>
  <c r="B8" i="202"/>
  <c r="N7" i="202"/>
  <c r="M7" i="202"/>
  <c r="L7" i="202"/>
  <c r="K7" i="202"/>
  <c r="J7" i="202"/>
  <c r="I7" i="202"/>
  <c r="H7" i="202"/>
  <c r="G7" i="202"/>
  <c r="E7" i="202"/>
  <c r="D7" i="202"/>
  <c r="C7" i="202"/>
  <c r="B7" i="202"/>
  <c r="N6" i="202"/>
  <c r="M6" i="202"/>
  <c r="L6" i="202"/>
  <c r="K6" i="202"/>
  <c r="J6" i="202"/>
  <c r="I6" i="202"/>
  <c r="H6" i="202"/>
  <c r="G6" i="202"/>
  <c r="E6" i="202"/>
  <c r="D6" i="202"/>
  <c r="C6" i="202"/>
  <c r="A3" i="202"/>
  <c r="A1" i="202"/>
  <c r="K94" i="201"/>
  <c r="I94" i="201"/>
  <c r="H94" i="201"/>
  <c r="G94" i="201"/>
  <c r="F94" i="201"/>
  <c r="E94" i="201"/>
  <c r="D94" i="201"/>
  <c r="C94" i="201"/>
  <c r="B94" i="201"/>
  <c r="K93" i="201"/>
  <c r="I93" i="201"/>
  <c r="H93" i="201"/>
  <c r="G93" i="201"/>
  <c r="F93" i="201"/>
  <c r="E93" i="201"/>
  <c r="D93" i="201"/>
  <c r="C93" i="201"/>
  <c r="B93" i="201"/>
  <c r="K92" i="201"/>
  <c r="I92" i="201"/>
  <c r="H92" i="201"/>
  <c r="G92" i="201"/>
  <c r="F92" i="201"/>
  <c r="E92" i="201"/>
  <c r="D92" i="201"/>
  <c r="C92" i="201"/>
  <c r="B92" i="201"/>
  <c r="K90" i="201"/>
  <c r="I90" i="201"/>
  <c r="H90" i="201"/>
  <c r="G90" i="201"/>
  <c r="F90" i="201"/>
  <c r="E90" i="201"/>
  <c r="D90" i="201"/>
  <c r="C90" i="201"/>
  <c r="B90" i="201"/>
  <c r="K87" i="201"/>
  <c r="I87" i="201"/>
  <c r="H87" i="201"/>
  <c r="G87" i="201"/>
  <c r="F87" i="201"/>
  <c r="E87" i="201"/>
  <c r="D87" i="201"/>
  <c r="C87" i="201"/>
  <c r="B87" i="201"/>
  <c r="K86" i="201"/>
  <c r="I86" i="201"/>
  <c r="H86" i="201"/>
  <c r="G86" i="201"/>
  <c r="F86" i="201"/>
  <c r="E86" i="201"/>
  <c r="D86" i="201"/>
  <c r="C86" i="201"/>
  <c r="B86" i="201"/>
  <c r="K85" i="201"/>
  <c r="I85" i="201"/>
  <c r="H85" i="201"/>
  <c r="G85" i="201"/>
  <c r="F85" i="201"/>
  <c r="E85" i="201"/>
  <c r="D85" i="201"/>
  <c r="C85" i="201"/>
  <c r="B85" i="201"/>
  <c r="K84" i="201"/>
  <c r="I84" i="201"/>
  <c r="H84" i="201"/>
  <c r="G84" i="201"/>
  <c r="F84" i="201"/>
  <c r="E84" i="201"/>
  <c r="D84" i="201"/>
  <c r="C84" i="201"/>
  <c r="B84" i="201"/>
  <c r="K83" i="201"/>
  <c r="I83" i="201"/>
  <c r="H83" i="201"/>
  <c r="G83" i="201"/>
  <c r="F83" i="201"/>
  <c r="E83" i="201"/>
  <c r="D83" i="201"/>
  <c r="C83" i="201"/>
  <c r="B83" i="201"/>
  <c r="K82" i="201"/>
  <c r="I82" i="201"/>
  <c r="H82" i="201"/>
  <c r="G82" i="201"/>
  <c r="F82" i="201"/>
  <c r="E82" i="201"/>
  <c r="D82" i="201"/>
  <c r="C82" i="201"/>
  <c r="B82" i="201"/>
  <c r="K81" i="201"/>
  <c r="I81" i="201"/>
  <c r="H81" i="201"/>
  <c r="G81" i="201"/>
  <c r="F81" i="201"/>
  <c r="E81" i="201"/>
  <c r="D81" i="201"/>
  <c r="C81" i="201"/>
  <c r="B81" i="201"/>
  <c r="K80" i="201"/>
  <c r="I80" i="201"/>
  <c r="H80" i="201"/>
  <c r="G80" i="201"/>
  <c r="F80" i="201"/>
  <c r="E80" i="201"/>
  <c r="D80" i="201"/>
  <c r="C80" i="201"/>
  <c r="B80" i="201"/>
  <c r="K79" i="201"/>
  <c r="I79" i="201"/>
  <c r="H79" i="201"/>
  <c r="G79" i="201"/>
  <c r="F79" i="201"/>
  <c r="E79" i="201"/>
  <c r="D79" i="201"/>
  <c r="C79" i="201"/>
  <c r="B79" i="201"/>
  <c r="K78" i="201"/>
  <c r="I78" i="201"/>
  <c r="H78" i="201"/>
  <c r="G78" i="201"/>
  <c r="F78" i="201"/>
  <c r="E78" i="201"/>
  <c r="D78" i="201"/>
  <c r="C78" i="201"/>
  <c r="B78" i="201"/>
  <c r="K77" i="201"/>
  <c r="I77" i="201"/>
  <c r="H77" i="201"/>
  <c r="G77" i="201"/>
  <c r="F77" i="201"/>
  <c r="E77" i="201"/>
  <c r="D77" i="201"/>
  <c r="C77" i="201"/>
  <c r="B77" i="201"/>
  <c r="K76" i="201"/>
  <c r="I76" i="201"/>
  <c r="H76" i="201"/>
  <c r="G76" i="201"/>
  <c r="F76" i="201"/>
  <c r="E76" i="201"/>
  <c r="D76" i="201"/>
  <c r="C76" i="201"/>
  <c r="B76" i="201"/>
  <c r="K75" i="201"/>
  <c r="I75" i="201"/>
  <c r="H75" i="201"/>
  <c r="G75" i="201"/>
  <c r="F75" i="201"/>
  <c r="E75" i="201"/>
  <c r="D75" i="201"/>
  <c r="C75" i="201"/>
  <c r="B75" i="201"/>
  <c r="K74" i="201"/>
  <c r="I74" i="201"/>
  <c r="H74" i="201"/>
  <c r="G74" i="201"/>
  <c r="F74" i="201"/>
  <c r="E74" i="201"/>
  <c r="D74" i="201"/>
  <c r="C74" i="201"/>
  <c r="B74" i="201"/>
  <c r="K73" i="201"/>
  <c r="I73" i="201"/>
  <c r="H73" i="201"/>
  <c r="G73" i="201"/>
  <c r="F73" i="201"/>
  <c r="E73" i="201"/>
  <c r="D73" i="201"/>
  <c r="C73" i="201"/>
  <c r="B73" i="201"/>
  <c r="K72" i="201"/>
  <c r="I72" i="201"/>
  <c r="H72" i="201"/>
  <c r="G72" i="201"/>
  <c r="F72" i="201"/>
  <c r="E72" i="201"/>
  <c r="D72" i="201"/>
  <c r="C72" i="201"/>
  <c r="B72" i="201"/>
  <c r="K71" i="201"/>
  <c r="I71" i="201"/>
  <c r="H71" i="201"/>
  <c r="G71" i="201"/>
  <c r="F71" i="201"/>
  <c r="E71" i="201"/>
  <c r="D71" i="201"/>
  <c r="C71" i="201"/>
  <c r="B71" i="201"/>
  <c r="K70" i="201"/>
  <c r="I70" i="201"/>
  <c r="H70" i="201"/>
  <c r="G70" i="201"/>
  <c r="F70" i="201"/>
  <c r="E70" i="201"/>
  <c r="D70" i="201"/>
  <c r="C70" i="201"/>
  <c r="B70" i="201"/>
  <c r="K69" i="201"/>
  <c r="I69" i="201"/>
  <c r="H69" i="201"/>
  <c r="G69" i="201"/>
  <c r="F69" i="201"/>
  <c r="E69" i="201"/>
  <c r="D69" i="201"/>
  <c r="C69" i="201"/>
  <c r="B69" i="201"/>
  <c r="K68" i="201"/>
  <c r="I68" i="201"/>
  <c r="H68" i="201"/>
  <c r="G68" i="201"/>
  <c r="F68" i="201"/>
  <c r="E68" i="201"/>
  <c r="D68" i="201"/>
  <c r="C68" i="201"/>
  <c r="B68" i="201"/>
  <c r="K66" i="201"/>
  <c r="I66" i="201"/>
  <c r="H66" i="201"/>
  <c r="G66" i="201"/>
  <c r="F66" i="201"/>
  <c r="E66" i="201"/>
  <c r="D66" i="201"/>
  <c r="C66" i="201"/>
  <c r="B66" i="201"/>
  <c r="K65" i="201"/>
  <c r="I65" i="201"/>
  <c r="H65" i="201"/>
  <c r="G65" i="201"/>
  <c r="F65" i="201"/>
  <c r="E65" i="201"/>
  <c r="D65" i="201"/>
  <c r="C65" i="201"/>
  <c r="B65" i="201"/>
  <c r="K64" i="201"/>
  <c r="I64" i="201"/>
  <c r="H64" i="201"/>
  <c r="G64" i="201"/>
  <c r="F64" i="201"/>
  <c r="E64" i="201"/>
  <c r="D64" i="201"/>
  <c r="C64" i="201"/>
  <c r="B64" i="201"/>
  <c r="K63" i="201"/>
  <c r="I63" i="201"/>
  <c r="H63" i="201"/>
  <c r="G63" i="201"/>
  <c r="F63" i="201"/>
  <c r="E63" i="201"/>
  <c r="D63" i="201"/>
  <c r="C63" i="201"/>
  <c r="B63" i="201"/>
  <c r="K62" i="201"/>
  <c r="I62" i="201"/>
  <c r="H62" i="201"/>
  <c r="G62" i="201"/>
  <c r="F62" i="201"/>
  <c r="E62" i="201"/>
  <c r="D62" i="201"/>
  <c r="C62" i="201"/>
  <c r="B62" i="201"/>
  <c r="K61" i="201"/>
  <c r="I61" i="201"/>
  <c r="H61" i="201"/>
  <c r="G61" i="201"/>
  <c r="F61" i="201"/>
  <c r="E61" i="201"/>
  <c r="D61" i="201"/>
  <c r="C61" i="201"/>
  <c r="B61" i="201"/>
  <c r="K60" i="201"/>
  <c r="I60" i="201"/>
  <c r="H60" i="201"/>
  <c r="G60" i="201"/>
  <c r="F60" i="201"/>
  <c r="E60" i="201"/>
  <c r="D60" i="201"/>
  <c r="C60" i="201"/>
  <c r="B60" i="201"/>
  <c r="K58" i="201"/>
  <c r="I58" i="201"/>
  <c r="H58" i="201"/>
  <c r="G58" i="201"/>
  <c r="F58" i="201"/>
  <c r="E58" i="201"/>
  <c r="D58" i="201"/>
  <c r="C58" i="201"/>
  <c r="B58" i="201"/>
  <c r="K57" i="201"/>
  <c r="I57" i="201"/>
  <c r="H57" i="201"/>
  <c r="G57" i="201"/>
  <c r="F57" i="201"/>
  <c r="E57" i="201"/>
  <c r="D57" i="201"/>
  <c r="C57" i="201"/>
  <c r="B57" i="201"/>
  <c r="K56" i="201"/>
  <c r="I56" i="201"/>
  <c r="H56" i="201"/>
  <c r="G56" i="201"/>
  <c r="F56" i="201"/>
  <c r="E56" i="201"/>
  <c r="D56" i="201"/>
  <c r="C56" i="201"/>
  <c r="B56" i="201"/>
  <c r="K55" i="201"/>
  <c r="I55" i="201"/>
  <c r="H55" i="201"/>
  <c r="G55" i="201"/>
  <c r="F55" i="201"/>
  <c r="E55" i="201"/>
  <c r="D55" i="201"/>
  <c r="C55" i="201"/>
  <c r="B55" i="201"/>
  <c r="K54" i="201"/>
  <c r="I54" i="201"/>
  <c r="H54" i="201"/>
  <c r="G54" i="201"/>
  <c r="G52" i="201" s="1"/>
  <c r="F54" i="201"/>
  <c r="E54" i="201"/>
  <c r="D54" i="201"/>
  <c r="C54" i="201"/>
  <c r="B54" i="201"/>
  <c r="K53" i="201"/>
  <c r="I53" i="201"/>
  <c r="H53" i="201"/>
  <c r="G53" i="201"/>
  <c r="F53" i="201"/>
  <c r="E53" i="201"/>
  <c r="D53" i="201"/>
  <c r="C53" i="201"/>
  <c r="B53" i="201"/>
  <c r="K51" i="201"/>
  <c r="I51" i="201"/>
  <c r="H51" i="201"/>
  <c r="G51" i="201"/>
  <c r="F51" i="201"/>
  <c r="E51" i="201"/>
  <c r="D51" i="201"/>
  <c r="C51" i="201"/>
  <c r="B51" i="201"/>
  <c r="K50" i="201"/>
  <c r="I50" i="201"/>
  <c r="H50" i="201"/>
  <c r="G50" i="201"/>
  <c r="F50" i="201"/>
  <c r="E50" i="201"/>
  <c r="D50" i="201"/>
  <c r="C50" i="201"/>
  <c r="B50" i="201"/>
  <c r="K49" i="201"/>
  <c r="I49" i="201"/>
  <c r="H49" i="201"/>
  <c r="G49" i="201"/>
  <c r="F49" i="201"/>
  <c r="E49" i="201"/>
  <c r="D49" i="201"/>
  <c r="C49" i="201"/>
  <c r="B49" i="201"/>
  <c r="K46" i="201"/>
  <c r="I46" i="201"/>
  <c r="H46" i="201"/>
  <c r="G46" i="201"/>
  <c r="F46" i="201"/>
  <c r="E46" i="201"/>
  <c r="D46" i="201"/>
  <c r="C46" i="201"/>
  <c r="B46" i="201"/>
  <c r="K45" i="201"/>
  <c r="I45" i="201"/>
  <c r="H45" i="201"/>
  <c r="G45" i="201"/>
  <c r="F45" i="201"/>
  <c r="E45" i="201"/>
  <c r="D45" i="201"/>
  <c r="C45" i="201"/>
  <c r="B45" i="201"/>
  <c r="K44" i="201"/>
  <c r="I44" i="201"/>
  <c r="H44" i="201"/>
  <c r="G44" i="201"/>
  <c r="F44" i="201"/>
  <c r="E44" i="201"/>
  <c r="D44" i="201"/>
  <c r="C44" i="201"/>
  <c r="B44" i="201"/>
  <c r="K43" i="201"/>
  <c r="I43" i="201"/>
  <c r="H43" i="201"/>
  <c r="G43" i="201"/>
  <c r="F43" i="201"/>
  <c r="E43" i="201"/>
  <c r="D43" i="201"/>
  <c r="C43" i="201"/>
  <c r="B43" i="201"/>
  <c r="K42" i="201"/>
  <c r="I42" i="201"/>
  <c r="H42" i="201"/>
  <c r="G42" i="201"/>
  <c r="F42" i="201"/>
  <c r="E42" i="201"/>
  <c r="D42" i="201"/>
  <c r="C42" i="201"/>
  <c r="B42" i="201"/>
  <c r="K41" i="201"/>
  <c r="I41" i="201"/>
  <c r="H41" i="201"/>
  <c r="G41" i="201"/>
  <c r="F41" i="201"/>
  <c r="E41" i="201"/>
  <c r="D41" i="201"/>
  <c r="C41" i="201"/>
  <c r="B41" i="201"/>
  <c r="K40" i="201"/>
  <c r="I40" i="201"/>
  <c r="H40" i="201"/>
  <c r="G40" i="201"/>
  <c r="F40" i="201"/>
  <c r="E40" i="201"/>
  <c r="D40" i="201"/>
  <c r="C40" i="201"/>
  <c r="B40" i="201"/>
  <c r="K39" i="201"/>
  <c r="I39" i="201"/>
  <c r="H39" i="201"/>
  <c r="G39" i="201"/>
  <c r="F39" i="201"/>
  <c r="E39" i="201"/>
  <c r="D39" i="201"/>
  <c r="C39" i="201"/>
  <c r="B39" i="201"/>
  <c r="K38" i="201"/>
  <c r="I38" i="201"/>
  <c r="H38" i="201"/>
  <c r="G38" i="201"/>
  <c r="F38" i="201"/>
  <c r="E38" i="201"/>
  <c r="D38" i="201"/>
  <c r="C38" i="201"/>
  <c r="B38" i="201"/>
  <c r="K37" i="201"/>
  <c r="J37" i="201"/>
  <c r="J96" i="201" s="1"/>
  <c r="I37" i="201"/>
  <c r="H37" i="201"/>
  <c r="G37" i="201"/>
  <c r="F37" i="201"/>
  <c r="E37" i="201"/>
  <c r="D37" i="201"/>
  <c r="C37" i="201"/>
  <c r="B37" i="201"/>
  <c r="K36" i="201"/>
  <c r="I36" i="201"/>
  <c r="H36" i="201"/>
  <c r="G36" i="201"/>
  <c r="F36" i="201"/>
  <c r="E36" i="201"/>
  <c r="D36" i="201"/>
  <c r="C36" i="201"/>
  <c r="B36" i="201"/>
  <c r="K35" i="201"/>
  <c r="I35" i="201"/>
  <c r="H35" i="201"/>
  <c r="G35" i="201"/>
  <c r="F35" i="201"/>
  <c r="E35" i="201"/>
  <c r="D35" i="201"/>
  <c r="C35" i="201"/>
  <c r="B35" i="201"/>
  <c r="K34" i="201"/>
  <c r="I34" i="201"/>
  <c r="H34" i="201"/>
  <c r="G34" i="201"/>
  <c r="F34" i="201"/>
  <c r="E34" i="201"/>
  <c r="D34" i="201"/>
  <c r="C34" i="201"/>
  <c r="B34" i="201"/>
  <c r="K33" i="201"/>
  <c r="I33" i="201"/>
  <c r="H33" i="201"/>
  <c r="G33" i="201"/>
  <c r="F33" i="201"/>
  <c r="E33" i="201"/>
  <c r="D33" i="201"/>
  <c r="C33" i="201"/>
  <c r="B33" i="201"/>
  <c r="K32" i="201"/>
  <c r="I32" i="201"/>
  <c r="H32" i="201"/>
  <c r="G32" i="201"/>
  <c r="F32" i="201"/>
  <c r="E32" i="201"/>
  <c r="D32" i="201"/>
  <c r="C32" i="201"/>
  <c r="B32" i="201"/>
  <c r="K31" i="201"/>
  <c r="I31" i="201"/>
  <c r="H31" i="201"/>
  <c r="G31" i="201"/>
  <c r="F31" i="201"/>
  <c r="E31" i="201"/>
  <c r="D31" i="201"/>
  <c r="C31" i="201"/>
  <c r="B31" i="201"/>
  <c r="K30" i="201"/>
  <c r="I30" i="201"/>
  <c r="H30" i="201"/>
  <c r="G30" i="201"/>
  <c r="F30" i="201"/>
  <c r="E30" i="201"/>
  <c r="D30" i="201"/>
  <c r="C30" i="201"/>
  <c r="B30" i="201"/>
  <c r="K28" i="201"/>
  <c r="I28" i="201"/>
  <c r="H28" i="201"/>
  <c r="G28" i="201"/>
  <c r="F28" i="201"/>
  <c r="E28" i="201"/>
  <c r="D28" i="201"/>
  <c r="C28" i="201"/>
  <c r="B28" i="201"/>
  <c r="K27" i="201"/>
  <c r="I27" i="201"/>
  <c r="H27" i="201"/>
  <c r="G27" i="201"/>
  <c r="F27" i="201"/>
  <c r="E27" i="201"/>
  <c r="D27" i="201"/>
  <c r="C27" i="201"/>
  <c r="B27" i="201"/>
  <c r="K26" i="201"/>
  <c r="I26" i="201"/>
  <c r="H26" i="201"/>
  <c r="G26" i="201"/>
  <c r="F26" i="201"/>
  <c r="E26" i="201"/>
  <c r="D26" i="201"/>
  <c r="C26" i="201"/>
  <c r="B26" i="201"/>
  <c r="K24" i="201"/>
  <c r="I24" i="201"/>
  <c r="H24" i="201"/>
  <c r="G24" i="201"/>
  <c r="F24" i="201"/>
  <c r="E24" i="201"/>
  <c r="D24" i="201"/>
  <c r="C24" i="201"/>
  <c r="B24" i="201"/>
  <c r="K23" i="201"/>
  <c r="I23" i="201"/>
  <c r="H23" i="201"/>
  <c r="G23" i="201"/>
  <c r="F23" i="201"/>
  <c r="E23" i="201"/>
  <c r="D23" i="201"/>
  <c r="C23" i="201"/>
  <c r="B23" i="201"/>
  <c r="K22" i="201"/>
  <c r="I22" i="201"/>
  <c r="H22" i="201"/>
  <c r="G22" i="201"/>
  <c r="F22" i="201"/>
  <c r="E22" i="201"/>
  <c r="D22" i="201"/>
  <c r="C22" i="201"/>
  <c r="B22" i="201"/>
  <c r="K21" i="201"/>
  <c r="I21" i="201"/>
  <c r="H21" i="201"/>
  <c r="G21" i="201"/>
  <c r="F21" i="201"/>
  <c r="E21" i="201"/>
  <c r="D21" i="201"/>
  <c r="C21" i="201"/>
  <c r="B21" i="201"/>
  <c r="K19" i="201"/>
  <c r="I19" i="201"/>
  <c r="H19" i="201"/>
  <c r="G19" i="201"/>
  <c r="F19" i="201"/>
  <c r="E19" i="201"/>
  <c r="D19" i="201"/>
  <c r="C19" i="201"/>
  <c r="B19" i="201"/>
  <c r="K18" i="201"/>
  <c r="I18" i="201"/>
  <c r="H18" i="201"/>
  <c r="G18" i="201"/>
  <c r="F18" i="201"/>
  <c r="E18" i="201"/>
  <c r="D18" i="201"/>
  <c r="C18" i="201"/>
  <c r="B18" i="201"/>
  <c r="K17" i="201"/>
  <c r="I17" i="201"/>
  <c r="H17" i="201"/>
  <c r="G17" i="201"/>
  <c r="F17" i="201"/>
  <c r="E17" i="201"/>
  <c r="D17" i="201"/>
  <c r="C17" i="201"/>
  <c r="B17" i="201"/>
  <c r="K16" i="201"/>
  <c r="I16" i="201"/>
  <c r="H16" i="201"/>
  <c r="G16" i="201"/>
  <c r="F16" i="201"/>
  <c r="E16" i="201"/>
  <c r="D16" i="201"/>
  <c r="C16" i="201"/>
  <c r="B16" i="201"/>
  <c r="K15" i="201"/>
  <c r="I15" i="201"/>
  <c r="H15" i="201"/>
  <c r="G15" i="201"/>
  <c r="F15" i="201"/>
  <c r="E15" i="201"/>
  <c r="D15" i="201"/>
  <c r="C15" i="201"/>
  <c r="B15" i="201"/>
  <c r="K14" i="201"/>
  <c r="I14" i="201"/>
  <c r="H14" i="201"/>
  <c r="G14" i="201"/>
  <c r="F14" i="201"/>
  <c r="E14" i="201"/>
  <c r="D14" i="201"/>
  <c r="C14" i="201"/>
  <c r="B14" i="201"/>
  <c r="K13" i="201"/>
  <c r="I13" i="201"/>
  <c r="H13" i="201"/>
  <c r="G13" i="201"/>
  <c r="F13" i="201"/>
  <c r="F12" i="201" s="1"/>
  <c r="E13" i="201"/>
  <c r="D13" i="201"/>
  <c r="C13" i="201"/>
  <c r="B13" i="201"/>
  <c r="K11" i="201"/>
  <c r="I11" i="201"/>
  <c r="H11" i="201"/>
  <c r="G11" i="201"/>
  <c r="F11" i="201"/>
  <c r="E11" i="201"/>
  <c r="D11" i="201"/>
  <c r="C11" i="201"/>
  <c r="B11" i="201"/>
  <c r="K10" i="201"/>
  <c r="I10" i="201"/>
  <c r="H10" i="201"/>
  <c r="G10" i="201"/>
  <c r="F10" i="201"/>
  <c r="E10" i="201"/>
  <c r="D10" i="201"/>
  <c r="C10" i="201"/>
  <c r="B10" i="201"/>
  <c r="K9" i="201"/>
  <c r="I9" i="201"/>
  <c r="H9" i="201"/>
  <c r="G9" i="201"/>
  <c r="F9" i="201"/>
  <c r="E9" i="201"/>
  <c r="D9" i="201"/>
  <c r="C9" i="201"/>
  <c r="B9" i="201"/>
  <c r="K8" i="201"/>
  <c r="I8" i="201"/>
  <c r="H8" i="201"/>
  <c r="G8" i="201"/>
  <c r="F8" i="201"/>
  <c r="E8" i="201"/>
  <c r="D8" i="201"/>
  <c r="C8" i="201"/>
  <c r="B8" i="201"/>
  <c r="K7" i="201"/>
  <c r="I7" i="201"/>
  <c r="H7" i="201"/>
  <c r="G7" i="201"/>
  <c r="F7" i="201"/>
  <c r="E7" i="201"/>
  <c r="D7" i="201"/>
  <c r="C7" i="201"/>
  <c r="B7" i="201"/>
  <c r="K6" i="201"/>
  <c r="I6" i="201"/>
  <c r="H6" i="201"/>
  <c r="G6" i="201"/>
  <c r="F6" i="201"/>
  <c r="E6" i="201"/>
  <c r="D6" i="201"/>
  <c r="C6" i="201"/>
  <c r="B6" i="201"/>
  <c r="A3" i="201"/>
  <c r="A1" i="201"/>
  <c r="J93" i="200"/>
  <c r="H93" i="200"/>
  <c r="G93" i="200"/>
  <c r="F93" i="200"/>
  <c r="E93" i="200"/>
  <c r="D93" i="200"/>
  <c r="C93" i="200"/>
  <c r="B93" i="200"/>
  <c r="J92" i="200"/>
  <c r="I92" i="200"/>
  <c r="H92" i="200"/>
  <c r="G92" i="200"/>
  <c r="F92" i="200"/>
  <c r="E92" i="200"/>
  <c r="D92" i="200"/>
  <c r="C92" i="200"/>
  <c r="B92" i="200"/>
  <c r="J91" i="200"/>
  <c r="I91" i="200"/>
  <c r="H91" i="200"/>
  <c r="G91" i="200"/>
  <c r="F91" i="200"/>
  <c r="E91" i="200"/>
  <c r="D91" i="200"/>
  <c r="C91" i="200"/>
  <c r="B91" i="200"/>
  <c r="J89" i="200"/>
  <c r="I89" i="200"/>
  <c r="H89" i="200"/>
  <c r="G89" i="200"/>
  <c r="F89" i="200"/>
  <c r="E89" i="200"/>
  <c r="D89" i="200"/>
  <c r="C89" i="200"/>
  <c r="B89" i="200"/>
  <c r="J87" i="200"/>
  <c r="H87" i="200"/>
  <c r="G87" i="200"/>
  <c r="F87" i="200"/>
  <c r="E87" i="200"/>
  <c r="D87" i="200"/>
  <c r="C87" i="200"/>
  <c r="B87" i="200"/>
  <c r="J86" i="200"/>
  <c r="H86" i="200"/>
  <c r="G86" i="200"/>
  <c r="F86" i="200"/>
  <c r="E86" i="200"/>
  <c r="D86" i="200"/>
  <c r="C86" i="200"/>
  <c r="B86" i="200"/>
  <c r="J85" i="200"/>
  <c r="H85" i="200"/>
  <c r="G85" i="200"/>
  <c r="F85" i="200"/>
  <c r="E85" i="200"/>
  <c r="D85" i="200"/>
  <c r="C85" i="200"/>
  <c r="B85" i="200"/>
  <c r="J84" i="200"/>
  <c r="H84" i="200"/>
  <c r="G84" i="200"/>
  <c r="F84" i="200"/>
  <c r="E84" i="200"/>
  <c r="D84" i="200"/>
  <c r="C84" i="200"/>
  <c r="B84" i="200"/>
  <c r="J83" i="200"/>
  <c r="H83" i="200"/>
  <c r="G83" i="200"/>
  <c r="F83" i="200"/>
  <c r="E83" i="200"/>
  <c r="D83" i="200"/>
  <c r="C83" i="200"/>
  <c r="B83" i="200"/>
  <c r="J82" i="200"/>
  <c r="H82" i="200"/>
  <c r="G82" i="200"/>
  <c r="F82" i="200"/>
  <c r="E82" i="200"/>
  <c r="D82" i="200"/>
  <c r="C82" i="200"/>
  <c r="B82" i="200"/>
  <c r="J81" i="200"/>
  <c r="H81" i="200"/>
  <c r="G81" i="200"/>
  <c r="F81" i="200"/>
  <c r="E81" i="200"/>
  <c r="D81" i="200"/>
  <c r="C81" i="200"/>
  <c r="B81" i="200"/>
  <c r="J80" i="200"/>
  <c r="H80" i="200"/>
  <c r="G80" i="200"/>
  <c r="F80" i="200"/>
  <c r="E80" i="200"/>
  <c r="D80" i="200"/>
  <c r="C80" i="200"/>
  <c r="B80" i="200"/>
  <c r="J79" i="200"/>
  <c r="H79" i="200"/>
  <c r="G79" i="200"/>
  <c r="F79" i="200"/>
  <c r="E79" i="200"/>
  <c r="D79" i="200"/>
  <c r="C79" i="200"/>
  <c r="B79" i="200"/>
  <c r="J78" i="200"/>
  <c r="H78" i="200"/>
  <c r="G78" i="200"/>
  <c r="F78" i="200"/>
  <c r="E78" i="200"/>
  <c r="D78" i="200"/>
  <c r="C78" i="200"/>
  <c r="B78" i="200"/>
  <c r="J77" i="200"/>
  <c r="H77" i="200"/>
  <c r="G77" i="200"/>
  <c r="F77" i="200"/>
  <c r="E77" i="200"/>
  <c r="D77" i="200"/>
  <c r="C77" i="200"/>
  <c r="B77" i="200"/>
  <c r="J76" i="200"/>
  <c r="H76" i="200"/>
  <c r="G76" i="200"/>
  <c r="F76" i="200"/>
  <c r="E76" i="200"/>
  <c r="D76" i="200"/>
  <c r="C76" i="200"/>
  <c r="B76" i="200"/>
  <c r="J75" i="200"/>
  <c r="H75" i="200"/>
  <c r="G75" i="200"/>
  <c r="F75" i="200"/>
  <c r="E75" i="200"/>
  <c r="D75" i="200"/>
  <c r="C75" i="200"/>
  <c r="B75" i="200"/>
  <c r="J74" i="200"/>
  <c r="H74" i="200"/>
  <c r="G74" i="200"/>
  <c r="F74" i="200"/>
  <c r="E74" i="200"/>
  <c r="D74" i="200"/>
  <c r="C74" i="200"/>
  <c r="B74" i="200"/>
  <c r="J73" i="200"/>
  <c r="H73" i="200"/>
  <c r="G73" i="200"/>
  <c r="F73" i="200"/>
  <c r="E73" i="200"/>
  <c r="D73" i="200"/>
  <c r="C73" i="200"/>
  <c r="B73" i="200"/>
  <c r="J72" i="200"/>
  <c r="H72" i="200"/>
  <c r="G72" i="200"/>
  <c r="F72" i="200"/>
  <c r="E72" i="200"/>
  <c r="D72" i="200"/>
  <c r="C72" i="200"/>
  <c r="B72" i="200"/>
  <c r="J71" i="200"/>
  <c r="H71" i="200"/>
  <c r="G71" i="200"/>
  <c r="F71" i="200"/>
  <c r="E71" i="200"/>
  <c r="D71" i="200"/>
  <c r="C71" i="200"/>
  <c r="B71" i="200"/>
  <c r="J70" i="200"/>
  <c r="H70" i="200"/>
  <c r="G70" i="200"/>
  <c r="F70" i="200"/>
  <c r="E70" i="200"/>
  <c r="D70" i="200"/>
  <c r="C70" i="200"/>
  <c r="B70" i="200"/>
  <c r="J69" i="200"/>
  <c r="H69" i="200"/>
  <c r="G69" i="200"/>
  <c r="F69" i="200"/>
  <c r="E69" i="200"/>
  <c r="D69" i="200"/>
  <c r="C69" i="200"/>
  <c r="B69" i="200"/>
  <c r="J68" i="200"/>
  <c r="J67" i="200" s="1"/>
  <c r="H68" i="200"/>
  <c r="H67" i="200" s="1"/>
  <c r="G68" i="200"/>
  <c r="G67" i="200" s="1"/>
  <c r="F68" i="200"/>
  <c r="F67" i="200" s="1"/>
  <c r="E68" i="200"/>
  <c r="E67" i="200" s="1"/>
  <c r="D68" i="200"/>
  <c r="D67" i="200" s="1"/>
  <c r="C68" i="200"/>
  <c r="C67" i="200" s="1"/>
  <c r="B68" i="200"/>
  <c r="B67" i="200" s="1"/>
  <c r="J66" i="200"/>
  <c r="H66" i="200"/>
  <c r="G66" i="200"/>
  <c r="F66" i="200"/>
  <c r="E66" i="200"/>
  <c r="D66" i="200"/>
  <c r="C66" i="200"/>
  <c r="B66" i="200"/>
  <c r="J65" i="200"/>
  <c r="H65" i="200"/>
  <c r="G65" i="200"/>
  <c r="F65" i="200"/>
  <c r="E65" i="200"/>
  <c r="D65" i="200"/>
  <c r="C65" i="200"/>
  <c r="B65" i="200"/>
  <c r="J64" i="200"/>
  <c r="H64" i="200"/>
  <c r="G64" i="200"/>
  <c r="F64" i="200"/>
  <c r="E64" i="200"/>
  <c r="D64" i="200"/>
  <c r="C64" i="200"/>
  <c r="B64" i="200"/>
  <c r="J63" i="200"/>
  <c r="H63" i="200"/>
  <c r="G63" i="200"/>
  <c r="F63" i="200"/>
  <c r="E63" i="200"/>
  <c r="D63" i="200"/>
  <c r="C63" i="200"/>
  <c r="B63" i="200"/>
  <c r="J62" i="200"/>
  <c r="H62" i="200"/>
  <c r="G62" i="200"/>
  <c r="F62" i="200"/>
  <c r="E62" i="200"/>
  <c r="D62" i="200"/>
  <c r="C62" i="200"/>
  <c r="B62" i="200"/>
  <c r="J61" i="200"/>
  <c r="H61" i="200"/>
  <c r="G61" i="200"/>
  <c r="F61" i="200"/>
  <c r="E61" i="200"/>
  <c r="D61" i="200"/>
  <c r="C61" i="200"/>
  <c r="B61" i="200"/>
  <c r="J60" i="200"/>
  <c r="H60" i="200"/>
  <c r="G60" i="200"/>
  <c r="F60" i="200"/>
  <c r="E60" i="200"/>
  <c r="D60" i="200"/>
  <c r="C60" i="200"/>
  <c r="B60" i="200"/>
  <c r="J59" i="200"/>
  <c r="H59" i="200"/>
  <c r="G59" i="200"/>
  <c r="F59" i="200"/>
  <c r="E59" i="200"/>
  <c r="D59" i="200"/>
  <c r="C59" i="200"/>
  <c r="B59" i="200"/>
  <c r="J58" i="200"/>
  <c r="H58" i="200"/>
  <c r="G58" i="200"/>
  <c r="F58" i="200"/>
  <c r="E58" i="200"/>
  <c r="D58" i="200"/>
  <c r="C58" i="200"/>
  <c r="B58" i="200"/>
  <c r="J57" i="200"/>
  <c r="H57" i="200"/>
  <c r="G57" i="200"/>
  <c r="F57" i="200"/>
  <c r="E57" i="200"/>
  <c r="D57" i="200"/>
  <c r="C57" i="200"/>
  <c r="B57" i="200"/>
  <c r="J56" i="200"/>
  <c r="H56" i="200"/>
  <c r="G56" i="200"/>
  <c r="F56" i="200"/>
  <c r="E56" i="200"/>
  <c r="D56" i="200"/>
  <c r="C56" i="200"/>
  <c r="B56" i="200"/>
  <c r="J55" i="200"/>
  <c r="H55" i="200"/>
  <c r="G55" i="200"/>
  <c r="F55" i="200"/>
  <c r="E55" i="200"/>
  <c r="D55" i="200"/>
  <c r="C55" i="200"/>
  <c r="B55" i="200"/>
  <c r="J54" i="200"/>
  <c r="H54" i="200"/>
  <c r="G54" i="200"/>
  <c r="F54" i="200"/>
  <c r="E54" i="200"/>
  <c r="D54" i="200"/>
  <c r="C54" i="200"/>
  <c r="B54" i="200"/>
  <c r="J53" i="200"/>
  <c r="H53" i="200"/>
  <c r="G53" i="200"/>
  <c r="F53" i="200"/>
  <c r="E53" i="200"/>
  <c r="D53" i="200"/>
  <c r="C53" i="200"/>
  <c r="B53" i="200"/>
  <c r="J52" i="200"/>
  <c r="H52" i="200"/>
  <c r="G52" i="200"/>
  <c r="F52" i="200"/>
  <c r="E52" i="200"/>
  <c r="D52" i="200"/>
  <c r="C52" i="200"/>
  <c r="B52" i="200"/>
  <c r="J51" i="200"/>
  <c r="H51" i="200"/>
  <c r="G51" i="200"/>
  <c r="F51" i="200"/>
  <c r="E51" i="200"/>
  <c r="D51" i="200"/>
  <c r="C51" i="200"/>
  <c r="B51" i="200"/>
  <c r="J50" i="200"/>
  <c r="H50" i="200"/>
  <c r="G50" i="200"/>
  <c r="F50" i="200"/>
  <c r="E50" i="200"/>
  <c r="D50" i="200"/>
  <c r="C50" i="200"/>
  <c r="B50" i="200"/>
  <c r="J49" i="200"/>
  <c r="H49" i="200"/>
  <c r="G49" i="200"/>
  <c r="F49" i="200"/>
  <c r="E49" i="200"/>
  <c r="D49" i="200"/>
  <c r="C49" i="200"/>
  <c r="B49" i="200"/>
  <c r="J46" i="200"/>
  <c r="H46" i="200"/>
  <c r="G46" i="200"/>
  <c r="F46" i="200"/>
  <c r="E46" i="200"/>
  <c r="D46" i="200"/>
  <c r="C46" i="200"/>
  <c r="B46" i="200"/>
  <c r="J45" i="200"/>
  <c r="H45" i="200"/>
  <c r="G45" i="200"/>
  <c r="F45" i="200"/>
  <c r="E45" i="200"/>
  <c r="D45" i="200"/>
  <c r="C45" i="200"/>
  <c r="B45" i="200"/>
  <c r="J44" i="200"/>
  <c r="H44" i="200"/>
  <c r="G44" i="200"/>
  <c r="F44" i="200"/>
  <c r="E44" i="200"/>
  <c r="D44" i="200"/>
  <c r="C44" i="200"/>
  <c r="B44" i="200"/>
  <c r="J43" i="200"/>
  <c r="H43" i="200"/>
  <c r="G43" i="200"/>
  <c r="F43" i="200"/>
  <c r="E43" i="200"/>
  <c r="D43" i="200"/>
  <c r="C43" i="200"/>
  <c r="B43" i="200"/>
  <c r="J42" i="200"/>
  <c r="H42" i="200"/>
  <c r="G42" i="200"/>
  <c r="F42" i="200"/>
  <c r="E42" i="200"/>
  <c r="D42" i="200"/>
  <c r="C42" i="200"/>
  <c r="B42" i="200"/>
  <c r="J41" i="200"/>
  <c r="H41" i="200"/>
  <c r="G41" i="200"/>
  <c r="F41" i="200"/>
  <c r="E41" i="200"/>
  <c r="D41" i="200"/>
  <c r="C41" i="200"/>
  <c r="B41" i="200"/>
  <c r="J40" i="200"/>
  <c r="H40" i="200"/>
  <c r="G40" i="200"/>
  <c r="F40" i="200"/>
  <c r="E40" i="200"/>
  <c r="D40" i="200"/>
  <c r="C40" i="200"/>
  <c r="B40" i="200"/>
  <c r="J39" i="200"/>
  <c r="H39" i="200"/>
  <c r="G39" i="200"/>
  <c r="F39" i="200"/>
  <c r="E39" i="200"/>
  <c r="D39" i="200"/>
  <c r="C39" i="200"/>
  <c r="B39" i="200"/>
  <c r="J38" i="200"/>
  <c r="H38" i="200"/>
  <c r="G38" i="200"/>
  <c r="F38" i="200"/>
  <c r="E38" i="200"/>
  <c r="D38" i="200"/>
  <c r="C38" i="200"/>
  <c r="B38" i="200"/>
  <c r="J37" i="200"/>
  <c r="H37" i="200"/>
  <c r="G37" i="200"/>
  <c r="F37" i="200"/>
  <c r="E37" i="200"/>
  <c r="D37" i="200"/>
  <c r="C37" i="200"/>
  <c r="B37" i="200"/>
  <c r="J36" i="200"/>
  <c r="H36" i="200"/>
  <c r="G36" i="200"/>
  <c r="F36" i="200"/>
  <c r="E36" i="200"/>
  <c r="D36" i="200"/>
  <c r="C36" i="200"/>
  <c r="B36" i="200"/>
  <c r="J35" i="200"/>
  <c r="H35" i="200"/>
  <c r="G35" i="200"/>
  <c r="F35" i="200"/>
  <c r="E35" i="200"/>
  <c r="D35" i="200"/>
  <c r="C35" i="200"/>
  <c r="B35" i="200"/>
  <c r="J34" i="200"/>
  <c r="H34" i="200"/>
  <c r="G34" i="200"/>
  <c r="F34" i="200"/>
  <c r="E34" i="200"/>
  <c r="D34" i="200"/>
  <c r="C34" i="200"/>
  <c r="B34" i="200"/>
  <c r="J33" i="200"/>
  <c r="I33" i="200"/>
  <c r="H33" i="200"/>
  <c r="G33" i="200"/>
  <c r="F33" i="200"/>
  <c r="E33" i="200"/>
  <c r="D33" i="200"/>
  <c r="C33" i="200"/>
  <c r="B33" i="200"/>
  <c r="J32" i="200"/>
  <c r="H32" i="200"/>
  <c r="G32" i="200"/>
  <c r="F32" i="200"/>
  <c r="E32" i="200"/>
  <c r="D32" i="200"/>
  <c r="C32" i="200"/>
  <c r="B32" i="200"/>
  <c r="J31" i="200"/>
  <c r="H31" i="200"/>
  <c r="G31" i="200"/>
  <c r="F31" i="200"/>
  <c r="E31" i="200"/>
  <c r="D31" i="200"/>
  <c r="C31" i="200"/>
  <c r="B31" i="200"/>
  <c r="J30" i="200"/>
  <c r="I30" i="200"/>
  <c r="H30" i="200"/>
  <c r="G30" i="200"/>
  <c r="G29" i="200" s="1"/>
  <c r="F30" i="200"/>
  <c r="E30" i="200"/>
  <c r="D30" i="200"/>
  <c r="C30" i="200"/>
  <c r="B30" i="200"/>
  <c r="I29" i="200"/>
  <c r="J28" i="200"/>
  <c r="H28" i="200"/>
  <c r="G28" i="200"/>
  <c r="F28" i="200"/>
  <c r="E28" i="200"/>
  <c r="D28" i="200"/>
  <c r="C28" i="200"/>
  <c r="B28" i="200"/>
  <c r="J27" i="200"/>
  <c r="H27" i="200"/>
  <c r="G27" i="200"/>
  <c r="F27" i="200"/>
  <c r="E27" i="200"/>
  <c r="D27" i="200"/>
  <c r="C27" i="200"/>
  <c r="B27" i="200"/>
  <c r="J26" i="200"/>
  <c r="H26" i="200"/>
  <c r="G26" i="200"/>
  <c r="F26" i="200"/>
  <c r="E26" i="200"/>
  <c r="D26" i="200"/>
  <c r="C26" i="200"/>
  <c r="B26" i="200"/>
  <c r="J25" i="200"/>
  <c r="H25" i="200"/>
  <c r="G25" i="200"/>
  <c r="F25" i="200"/>
  <c r="E25" i="200"/>
  <c r="D25" i="200"/>
  <c r="C25" i="200"/>
  <c r="B25" i="200"/>
  <c r="J24" i="200"/>
  <c r="H24" i="200"/>
  <c r="G24" i="200"/>
  <c r="F24" i="200"/>
  <c r="E24" i="200"/>
  <c r="D24" i="200"/>
  <c r="C24" i="200"/>
  <c r="B24" i="200"/>
  <c r="J23" i="200"/>
  <c r="I23" i="200"/>
  <c r="H23" i="200"/>
  <c r="G23" i="200"/>
  <c r="F23" i="200"/>
  <c r="E23" i="200"/>
  <c r="D23" i="200"/>
  <c r="C23" i="200"/>
  <c r="B23" i="200"/>
  <c r="J22" i="200"/>
  <c r="H22" i="200"/>
  <c r="G22" i="200"/>
  <c r="F22" i="200"/>
  <c r="E22" i="200"/>
  <c r="D22" i="200"/>
  <c r="C22" i="200"/>
  <c r="B22" i="200"/>
  <c r="J21" i="200"/>
  <c r="H21" i="200"/>
  <c r="G21" i="200"/>
  <c r="F21" i="200"/>
  <c r="E21" i="200"/>
  <c r="D21" i="200"/>
  <c r="C21" i="200"/>
  <c r="B21" i="200"/>
  <c r="J20" i="200"/>
  <c r="H20" i="200"/>
  <c r="G20" i="200"/>
  <c r="F20" i="200"/>
  <c r="E20" i="200"/>
  <c r="D20" i="200"/>
  <c r="C20" i="200"/>
  <c r="B20" i="200"/>
  <c r="J19" i="200"/>
  <c r="H19" i="200"/>
  <c r="G19" i="200"/>
  <c r="F19" i="200"/>
  <c r="E19" i="200"/>
  <c r="D19" i="200"/>
  <c r="C19" i="200"/>
  <c r="B19" i="200"/>
  <c r="J18" i="200"/>
  <c r="H18" i="200"/>
  <c r="G18" i="200"/>
  <c r="F18" i="200"/>
  <c r="E18" i="200"/>
  <c r="D18" i="200"/>
  <c r="C18" i="200"/>
  <c r="B18" i="200"/>
  <c r="J17" i="200"/>
  <c r="H17" i="200"/>
  <c r="G17" i="200"/>
  <c r="F17" i="200"/>
  <c r="E17" i="200"/>
  <c r="D17" i="200"/>
  <c r="C17" i="200"/>
  <c r="B17" i="200"/>
  <c r="J16" i="200"/>
  <c r="H16" i="200"/>
  <c r="G16" i="200"/>
  <c r="F16" i="200"/>
  <c r="E16" i="200"/>
  <c r="D16" i="200"/>
  <c r="C16" i="200"/>
  <c r="B16" i="200"/>
  <c r="J15" i="200"/>
  <c r="I15" i="200"/>
  <c r="H15" i="200"/>
  <c r="G15" i="200"/>
  <c r="F15" i="200"/>
  <c r="E15" i="200"/>
  <c r="D15" i="200"/>
  <c r="C15" i="200"/>
  <c r="B15" i="200"/>
  <c r="J14" i="200"/>
  <c r="I14" i="200"/>
  <c r="H14" i="200"/>
  <c r="G14" i="200"/>
  <c r="F14" i="200"/>
  <c r="E14" i="200"/>
  <c r="D14" i="200"/>
  <c r="C14" i="200"/>
  <c r="B14" i="200"/>
  <c r="J13" i="200"/>
  <c r="I13" i="200"/>
  <c r="H13" i="200"/>
  <c r="G13" i="200"/>
  <c r="F13" i="200"/>
  <c r="E13" i="200"/>
  <c r="D13" i="200"/>
  <c r="C13" i="200"/>
  <c r="B13" i="200"/>
  <c r="J11" i="200"/>
  <c r="H11" i="200"/>
  <c r="G11" i="200"/>
  <c r="F11" i="200"/>
  <c r="E11" i="200"/>
  <c r="D11" i="200"/>
  <c r="C11" i="200"/>
  <c r="B11" i="200"/>
  <c r="J10" i="200"/>
  <c r="H10" i="200"/>
  <c r="G10" i="200"/>
  <c r="F10" i="200"/>
  <c r="E10" i="200"/>
  <c r="D10" i="200"/>
  <c r="C10" i="200"/>
  <c r="B10" i="200"/>
  <c r="J9" i="200"/>
  <c r="I9" i="200"/>
  <c r="H9" i="200"/>
  <c r="G9" i="200"/>
  <c r="F9" i="200"/>
  <c r="E9" i="200"/>
  <c r="D9" i="200"/>
  <c r="C9" i="200"/>
  <c r="B9" i="200"/>
  <c r="J8" i="200"/>
  <c r="H8" i="200"/>
  <c r="G8" i="200"/>
  <c r="F8" i="200"/>
  <c r="E8" i="200"/>
  <c r="D8" i="200"/>
  <c r="C8" i="200"/>
  <c r="B8" i="200"/>
  <c r="J7" i="200"/>
  <c r="H7" i="200"/>
  <c r="G7" i="200"/>
  <c r="F7" i="200"/>
  <c r="E7" i="200"/>
  <c r="D7" i="200"/>
  <c r="C7" i="200"/>
  <c r="B7" i="200"/>
  <c r="J6" i="200"/>
  <c r="H6" i="200"/>
  <c r="G6" i="200"/>
  <c r="F6" i="200"/>
  <c r="E6" i="200"/>
  <c r="D6" i="200"/>
  <c r="C6" i="200"/>
  <c r="B6" i="200"/>
  <c r="A3" i="200"/>
  <c r="A1" i="200"/>
  <c r="G95" i="199"/>
  <c r="F95" i="199"/>
  <c r="E95" i="199"/>
  <c r="C95" i="199"/>
  <c r="B95" i="199"/>
  <c r="G94" i="199"/>
  <c r="F94" i="199"/>
  <c r="E94" i="199"/>
  <c r="C94" i="199"/>
  <c r="B94" i="199"/>
  <c r="H93" i="199"/>
  <c r="H91" i="199" s="1"/>
  <c r="G93" i="199"/>
  <c r="F93" i="199"/>
  <c r="E93" i="199"/>
  <c r="C93" i="199"/>
  <c r="B93" i="199"/>
  <c r="G92" i="199"/>
  <c r="F92" i="199"/>
  <c r="E92" i="199"/>
  <c r="C92" i="199"/>
  <c r="B92" i="199"/>
  <c r="H90" i="199"/>
  <c r="G90" i="199"/>
  <c r="F90" i="199"/>
  <c r="E90" i="199"/>
  <c r="C90" i="199"/>
  <c r="D90" i="199" s="1"/>
  <c r="I89" i="199"/>
  <c r="H88" i="199"/>
  <c r="G88" i="199"/>
  <c r="F88" i="199"/>
  <c r="C88" i="199"/>
  <c r="H87" i="199"/>
  <c r="G87" i="199"/>
  <c r="F87" i="199"/>
  <c r="C87" i="199"/>
  <c r="H86" i="199"/>
  <c r="G86" i="199"/>
  <c r="F86" i="199"/>
  <c r="E86" i="199"/>
  <c r="C86" i="199"/>
  <c r="H85" i="199"/>
  <c r="G85" i="199"/>
  <c r="F85" i="199"/>
  <c r="C85" i="199"/>
  <c r="H84" i="199"/>
  <c r="G84" i="199"/>
  <c r="F84" i="199"/>
  <c r="E84" i="199"/>
  <c r="C84" i="199"/>
  <c r="H83" i="199"/>
  <c r="G83" i="199"/>
  <c r="F83" i="199"/>
  <c r="E83" i="199"/>
  <c r="C83" i="199"/>
  <c r="H82" i="199"/>
  <c r="G82" i="199"/>
  <c r="F82" i="199"/>
  <c r="C82" i="199"/>
  <c r="H81" i="199"/>
  <c r="G81" i="199"/>
  <c r="F81" i="199"/>
  <c r="E81" i="199"/>
  <c r="C81" i="199"/>
  <c r="H80" i="199"/>
  <c r="G80" i="199"/>
  <c r="F80" i="199"/>
  <c r="E80" i="199"/>
  <c r="C80" i="199"/>
  <c r="H79" i="199"/>
  <c r="G79" i="199"/>
  <c r="F79" i="199"/>
  <c r="C79" i="199"/>
  <c r="H78" i="199"/>
  <c r="G78" i="199"/>
  <c r="F78" i="199"/>
  <c r="C78" i="199"/>
  <c r="H77" i="199"/>
  <c r="G77" i="199"/>
  <c r="F77" i="199"/>
  <c r="C77" i="199"/>
  <c r="H76" i="199"/>
  <c r="G76" i="199"/>
  <c r="F76" i="199"/>
  <c r="C76" i="199"/>
  <c r="H75" i="199"/>
  <c r="G75" i="199"/>
  <c r="F75" i="199"/>
  <c r="E75" i="199"/>
  <c r="C75" i="199"/>
  <c r="H74" i="199"/>
  <c r="G74" i="199"/>
  <c r="F74" i="199"/>
  <c r="C74" i="199"/>
  <c r="H73" i="199"/>
  <c r="G73" i="199"/>
  <c r="F73" i="199"/>
  <c r="E73" i="199"/>
  <c r="C73" i="199"/>
  <c r="H72" i="199"/>
  <c r="G72" i="199"/>
  <c r="F72" i="199"/>
  <c r="C72" i="199"/>
  <c r="H71" i="199"/>
  <c r="G71" i="199"/>
  <c r="F71" i="199"/>
  <c r="C71" i="199"/>
  <c r="H70" i="199"/>
  <c r="G70" i="199"/>
  <c r="F70" i="199"/>
  <c r="C70" i="199"/>
  <c r="H69" i="199"/>
  <c r="G69" i="199"/>
  <c r="G68" i="199" s="1"/>
  <c r="F69" i="199"/>
  <c r="C69" i="199"/>
  <c r="C68" i="199" s="1"/>
  <c r="H67" i="199"/>
  <c r="G67" i="199"/>
  <c r="F67" i="199"/>
  <c r="C67" i="199"/>
  <c r="H66" i="199"/>
  <c r="G66" i="199"/>
  <c r="F66" i="199"/>
  <c r="E66" i="199"/>
  <c r="C66" i="199"/>
  <c r="H65" i="199"/>
  <c r="G65" i="199"/>
  <c r="F65" i="199"/>
  <c r="C65" i="199"/>
  <c r="H64" i="199"/>
  <c r="G64" i="199"/>
  <c r="F64" i="199"/>
  <c r="E64" i="199"/>
  <c r="C64" i="199"/>
  <c r="H63" i="199"/>
  <c r="G63" i="199"/>
  <c r="F63" i="199"/>
  <c r="E63" i="199"/>
  <c r="C63" i="199"/>
  <c r="H62" i="199"/>
  <c r="G62" i="199"/>
  <c r="F62" i="199"/>
  <c r="E62" i="199"/>
  <c r="C62" i="199"/>
  <c r="H61" i="199"/>
  <c r="G61" i="199"/>
  <c r="F61" i="199"/>
  <c r="E61" i="199"/>
  <c r="C61" i="199"/>
  <c r="H60" i="199"/>
  <c r="G60" i="199"/>
  <c r="F60" i="199"/>
  <c r="E60" i="199"/>
  <c r="C60" i="199"/>
  <c r="H59" i="199"/>
  <c r="G59" i="199"/>
  <c r="F59" i="199"/>
  <c r="C59" i="199"/>
  <c r="H58" i="199"/>
  <c r="G58" i="199"/>
  <c r="F58" i="199"/>
  <c r="C58" i="199"/>
  <c r="H57" i="199"/>
  <c r="G57" i="199"/>
  <c r="F57" i="199"/>
  <c r="E57" i="199"/>
  <c r="C57" i="199"/>
  <c r="H56" i="199"/>
  <c r="G56" i="199"/>
  <c r="F56" i="199"/>
  <c r="E56" i="199"/>
  <c r="C56" i="199"/>
  <c r="H55" i="199"/>
  <c r="G55" i="199"/>
  <c r="F55" i="199"/>
  <c r="C55" i="199"/>
  <c r="H54" i="199"/>
  <c r="G54" i="199"/>
  <c r="F54" i="199"/>
  <c r="E54" i="199"/>
  <c r="C54" i="199"/>
  <c r="H53" i="199"/>
  <c r="H52" i="199"/>
  <c r="G52" i="199"/>
  <c r="F52" i="199"/>
  <c r="C52" i="199"/>
  <c r="H51" i="199"/>
  <c r="G51" i="199"/>
  <c r="F51" i="199"/>
  <c r="E51" i="199"/>
  <c r="C51" i="199"/>
  <c r="H50" i="199"/>
  <c r="G50" i="199"/>
  <c r="F50" i="199"/>
  <c r="E50" i="199"/>
  <c r="C50" i="199"/>
  <c r="I48" i="199"/>
  <c r="H47" i="199"/>
  <c r="G47" i="199"/>
  <c r="F47" i="199"/>
  <c r="E47" i="199"/>
  <c r="C47" i="199"/>
  <c r="H46" i="199"/>
  <c r="G46" i="199"/>
  <c r="F46" i="199"/>
  <c r="E46" i="199"/>
  <c r="C46" i="199"/>
  <c r="H45" i="199"/>
  <c r="G45" i="199"/>
  <c r="F45" i="199"/>
  <c r="C45" i="199"/>
  <c r="H44" i="199"/>
  <c r="G44" i="199"/>
  <c r="F44" i="199"/>
  <c r="C44" i="199"/>
  <c r="H43" i="199"/>
  <c r="G43" i="199"/>
  <c r="F43" i="199"/>
  <c r="C43" i="199"/>
  <c r="H42" i="199"/>
  <c r="G42" i="199"/>
  <c r="F42" i="199"/>
  <c r="C42" i="199"/>
  <c r="H41" i="199"/>
  <c r="G41" i="199"/>
  <c r="F41" i="199"/>
  <c r="E41" i="199"/>
  <c r="C41" i="199"/>
  <c r="H40" i="199"/>
  <c r="G40" i="199"/>
  <c r="F40" i="199"/>
  <c r="E40" i="199"/>
  <c r="C40" i="199"/>
  <c r="H39" i="199"/>
  <c r="G39" i="199"/>
  <c r="F39" i="199"/>
  <c r="C39" i="199"/>
  <c r="H38" i="199"/>
  <c r="G38" i="199"/>
  <c r="F38" i="199"/>
  <c r="C38" i="199"/>
  <c r="H37" i="199"/>
  <c r="G37" i="199"/>
  <c r="F37" i="199"/>
  <c r="C37" i="199"/>
  <c r="H36" i="199"/>
  <c r="G36" i="199"/>
  <c r="F36" i="199"/>
  <c r="C36" i="199"/>
  <c r="H35" i="199"/>
  <c r="G35" i="199"/>
  <c r="F35" i="199"/>
  <c r="C35" i="199"/>
  <c r="H34" i="199"/>
  <c r="G34" i="199"/>
  <c r="F34" i="199"/>
  <c r="C34" i="199"/>
  <c r="H33" i="199"/>
  <c r="G33" i="199"/>
  <c r="F33" i="199"/>
  <c r="C33" i="199"/>
  <c r="H32" i="199"/>
  <c r="G32" i="199"/>
  <c r="F32" i="199"/>
  <c r="C32" i="199"/>
  <c r="H31" i="199"/>
  <c r="G31" i="199"/>
  <c r="F31" i="199"/>
  <c r="C31" i="199"/>
  <c r="H30" i="199"/>
  <c r="G29" i="199"/>
  <c r="F29" i="199"/>
  <c r="C29" i="199"/>
  <c r="G28" i="199"/>
  <c r="F28" i="199"/>
  <c r="C28" i="199"/>
  <c r="H27" i="199"/>
  <c r="H26" i="199" s="1"/>
  <c r="G27" i="199"/>
  <c r="F27" i="199"/>
  <c r="C27" i="199"/>
  <c r="F26" i="199"/>
  <c r="H25" i="199"/>
  <c r="G25" i="199"/>
  <c r="F25" i="199"/>
  <c r="C25" i="199"/>
  <c r="H24" i="199"/>
  <c r="G24" i="199"/>
  <c r="F24" i="199"/>
  <c r="C24" i="199"/>
  <c r="H23" i="199"/>
  <c r="G23" i="199"/>
  <c r="F23" i="199"/>
  <c r="C23" i="199"/>
  <c r="H22" i="199"/>
  <c r="H21" i="199" s="1"/>
  <c r="G22" i="199"/>
  <c r="F22" i="199"/>
  <c r="F21" i="199" s="1"/>
  <c r="C22" i="199"/>
  <c r="C21" i="199" s="1"/>
  <c r="H20" i="199"/>
  <c r="G20" i="199"/>
  <c r="F20" i="199"/>
  <c r="C20" i="199"/>
  <c r="H19" i="199"/>
  <c r="G19" i="199"/>
  <c r="F19" i="199"/>
  <c r="C19" i="199"/>
  <c r="H18" i="199"/>
  <c r="G18" i="199"/>
  <c r="F18" i="199"/>
  <c r="C18" i="199"/>
  <c r="H17" i="199"/>
  <c r="G17" i="199"/>
  <c r="F17" i="199"/>
  <c r="C17" i="199"/>
  <c r="H16" i="199"/>
  <c r="G16" i="199"/>
  <c r="F16" i="199"/>
  <c r="E16" i="199"/>
  <c r="C16" i="199"/>
  <c r="H15" i="199"/>
  <c r="G15" i="199"/>
  <c r="F15" i="199"/>
  <c r="E15" i="199"/>
  <c r="C15" i="199"/>
  <c r="H14" i="199"/>
  <c r="H13" i="199" s="1"/>
  <c r="G14" i="199"/>
  <c r="F14" i="199"/>
  <c r="F13" i="199" s="1"/>
  <c r="C14" i="199"/>
  <c r="C13" i="199"/>
  <c r="H12" i="199"/>
  <c r="G12" i="199"/>
  <c r="F12" i="199"/>
  <c r="C12" i="199"/>
  <c r="H11" i="199"/>
  <c r="G11" i="199"/>
  <c r="F11" i="199"/>
  <c r="C11" i="199"/>
  <c r="H10" i="199"/>
  <c r="G10" i="199"/>
  <c r="F10" i="199"/>
  <c r="E10" i="199"/>
  <c r="C10" i="199"/>
  <c r="H9" i="199"/>
  <c r="G9" i="199"/>
  <c r="F9" i="199"/>
  <c r="C9" i="199"/>
  <c r="H8" i="199"/>
  <c r="G8" i="199"/>
  <c r="F8" i="199"/>
  <c r="E8" i="199"/>
  <c r="C8" i="199"/>
  <c r="H7" i="199"/>
  <c r="G7" i="199"/>
  <c r="F7" i="199"/>
  <c r="C7" i="199"/>
  <c r="A3" i="199"/>
  <c r="A1" i="199"/>
  <c r="F91" i="199" l="1"/>
  <c r="D93" i="199"/>
  <c r="I93" i="199" s="1"/>
  <c r="D94" i="199"/>
  <c r="I94" i="199" s="1"/>
  <c r="D20" i="201"/>
  <c r="I20" i="201"/>
  <c r="B25" i="201"/>
  <c r="F25" i="201"/>
  <c r="K25" i="201"/>
  <c r="C52" i="201"/>
  <c r="B67" i="201"/>
  <c r="D67" i="201"/>
  <c r="F67" i="201"/>
  <c r="H67" i="201"/>
  <c r="K67" i="201"/>
  <c r="L69" i="201"/>
  <c r="M69" i="201" s="1"/>
  <c r="E67" i="201"/>
  <c r="G67" i="201"/>
  <c r="I67" i="201"/>
  <c r="L71" i="201"/>
  <c r="M71" i="201" s="1"/>
  <c r="L73" i="201"/>
  <c r="M73" i="201" s="1"/>
  <c r="L75" i="201"/>
  <c r="M75" i="201" s="1"/>
  <c r="L77" i="201"/>
  <c r="M77" i="201" s="1"/>
  <c r="L79" i="201"/>
  <c r="M79" i="201" s="1"/>
  <c r="L81" i="201"/>
  <c r="M81" i="201" s="1"/>
  <c r="L83" i="201"/>
  <c r="M83" i="201" s="1"/>
  <c r="L85" i="201"/>
  <c r="M85" i="201" s="1"/>
  <c r="L87" i="201"/>
  <c r="M87" i="201" s="1"/>
  <c r="C13" i="203"/>
  <c r="F12" i="204"/>
  <c r="D20" i="204"/>
  <c r="I22" i="204"/>
  <c r="I24" i="204"/>
  <c r="I26" i="204"/>
  <c r="I25" i="204" s="1"/>
  <c r="F25" i="204"/>
  <c r="I28" i="204"/>
  <c r="I30" i="204"/>
  <c r="F29" i="204"/>
  <c r="I32" i="204"/>
  <c r="I34" i="204"/>
  <c r="I35" i="204"/>
  <c r="I36" i="204"/>
  <c r="I37" i="204"/>
  <c r="I38" i="204"/>
  <c r="I39" i="204"/>
  <c r="I40" i="204"/>
  <c r="I41" i="204"/>
  <c r="I42" i="204"/>
  <c r="I43" i="204"/>
  <c r="I44" i="204"/>
  <c r="I45" i="204"/>
  <c r="I46" i="204"/>
  <c r="J176" i="205"/>
  <c r="F51" i="205"/>
  <c r="G30" i="199"/>
  <c r="G53" i="199"/>
  <c r="E12" i="200"/>
  <c r="D29" i="200"/>
  <c r="F29" i="200"/>
  <c r="H29" i="200"/>
  <c r="H95" i="200" s="1"/>
  <c r="C29" i="200"/>
  <c r="E29" i="200"/>
  <c r="K33" i="200"/>
  <c r="K34" i="200"/>
  <c r="K35" i="200"/>
  <c r="K36" i="200"/>
  <c r="K37" i="200"/>
  <c r="K38" i="200"/>
  <c r="K39" i="200"/>
  <c r="K40" i="200"/>
  <c r="K41" i="200"/>
  <c r="K42" i="200"/>
  <c r="K43" i="200"/>
  <c r="B48" i="200"/>
  <c r="D48" i="200"/>
  <c r="H48" i="200"/>
  <c r="I91" i="201"/>
  <c r="M29" i="202"/>
  <c r="C21" i="203"/>
  <c r="I7" i="204"/>
  <c r="I9" i="204"/>
  <c r="I11" i="204"/>
  <c r="G95" i="204"/>
  <c r="L249" i="205"/>
  <c r="G21" i="199"/>
  <c r="G26" i="199"/>
  <c r="H49" i="199"/>
  <c r="I12" i="200"/>
  <c r="K44" i="200"/>
  <c r="K45" i="200"/>
  <c r="K46" i="200"/>
  <c r="K89" i="200"/>
  <c r="B12" i="201"/>
  <c r="K12" i="201"/>
  <c r="C20" i="201"/>
  <c r="E20" i="201"/>
  <c r="G20" i="201"/>
  <c r="B20" i="201"/>
  <c r="F20" i="201"/>
  <c r="B29" i="201"/>
  <c r="F29" i="201"/>
  <c r="K29" i="201"/>
  <c r="C91" i="201"/>
  <c r="E91" i="201"/>
  <c r="G91" i="201"/>
  <c r="C29" i="202"/>
  <c r="G29" i="202"/>
  <c r="I29" i="202"/>
  <c r="K29" i="202"/>
  <c r="C12" i="204"/>
  <c r="I14" i="204"/>
  <c r="I16" i="204"/>
  <c r="I18" i="204"/>
  <c r="I49" i="204"/>
  <c r="I50" i="204"/>
  <c r="I51" i="204"/>
  <c r="H129" i="205"/>
  <c r="H128" i="205" s="1"/>
  <c r="H127" i="205" s="1"/>
  <c r="L233" i="205"/>
  <c r="L232" i="205" s="1"/>
  <c r="F48" i="200"/>
  <c r="D68" i="203"/>
  <c r="I90" i="199"/>
  <c r="G90" i="200"/>
  <c r="L9" i="201"/>
  <c r="M9" i="201" s="1"/>
  <c r="L11" i="201"/>
  <c r="M11" i="201" s="1"/>
  <c r="C12" i="201"/>
  <c r="E12" i="201"/>
  <c r="G12" i="201"/>
  <c r="I12" i="201"/>
  <c r="D12" i="201"/>
  <c r="H12" i="201"/>
  <c r="L15" i="201"/>
  <c r="M15" i="201" s="1"/>
  <c r="L17" i="201"/>
  <c r="M17" i="201" s="1"/>
  <c r="L19" i="201"/>
  <c r="M19" i="201" s="1"/>
  <c r="L49" i="201"/>
  <c r="M49" i="201" s="1"/>
  <c r="L51" i="201"/>
  <c r="M51" i="201" s="1"/>
  <c r="B52" i="201"/>
  <c r="D52" i="201"/>
  <c r="F52" i="201"/>
  <c r="F48" i="201" s="1"/>
  <c r="H52" i="201"/>
  <c r="K52" i="201"/>
  <c r="L54" i="201"/>
  <c r="M54" i="201" s="1"/>
  <c r="E52" i="201"/>
  <c r="E48" i="201" s="1"/>
  <c r="I52" i="201"/>
  <c r="L56" i="201"/>
  <c r="M56" i="201" s="1"/>
  <c r="L58" i="201"/>
  <c r="M58" i="201" s="1"/>
  <c r="L61" i="201"/>
  <c r="M61" i="201" s="1"/>
  <c r="L63" i="201"/>
  <c r="M63" i="201" s="1"/>
  <c r="L65" i="201"/>
  <c r="M65" i="201" s="1"/>
  <c r="D21" i="203"/>
  <c r="D24" i="203"/>
  <c r="D25" i="203"/>
  <c r="D31" i="203"/>
  <c r="D30" i="203" s="1"/>
  <c r="C53" i="203"/>
  <c r="C49" i="203" s="1"/>
  <c r="C92" i="203"/>
  <c r="I6" i="204"/>
  <c r="I8" i="204"/>
  <c r="I10" i="204"/>
  <c r="H95" i="204"/>
  <c r="I13" i="204"/>
  <c r="I15" i="204"/>
  <c r="I17" i="204"/>
  <c r="I19" i="204"/>
  <c r="I21" i="204"/>
  <c r="F20" i="204"/>
  <c r="I23" i="204"/>
  <c r="I27" i="204"/>
  <c r="I31" i="204"/>
  <c r="I29" i="204" s="1"/>
  <c r="I33" i="204"/>
  <c r="I53" i="204"/>
  <c r="I54" i="204"/>
  <c r="E52" i="204"/>
  <c r="E48" i="204" s="1"/>
  <c r="I55" i="204"/>
  <c r="I56" i="204"/>
  <c r="I57" i="204"/>
  <c r="I58" i="204"/>
  <c r="I59" i="204"/>
  <c r="I61" i="204"/>
  <c r="I62" i="204"/>
  <c r="I63" i="204"/>
  <c r="I64" i="204"/>
  <c r="I65" i="204"/>
  <c r="I67" i="204"/>
  <c r="I68" i="204"/>
  <c r="I69" i="204"/>
  <c r="I70" i="204"/>
  <c r="I71" i="204"/>
  <c r="I72" i="204"/>
  <c r="I73" i="204"/>
  <c r="I74" i="204"/>
  <c r="I76" i="204"/>
  <c r="I78" i="204"/>
  <c r="I79" i="204"/>
  <c r="I80" i="204"/>
  <c r="I82" i="204"/>
  <c r="I83" i="204"/>
  <c r="I84" i="204"/>
  <c r="I85" i="204"/>
  <c r="I86" i="204"/>
  <c r="I133" i="204" s="1"/>
  <c r="I134" i="204" s="1"/>
  <c r="I91" i="204"/>
  <c r="I92" i="204"/>
  <c r="I93" i="204"/>
  <c r="I94" i="204"/>
  <c r="D66" i="204"/>
  <c r="D48" i="204" s="1"/>
  <c r="F66" i="204"/>
  <c r="F8" i="205"/>
  <c r="F7" i="205" s="1"/>
  <c r="F124" i="205" s="1"/>
  <c r="F260" i="205" s="1"/>
  <c r="C127" i="205"/>
  <c r="G126" i="205"/>
  <c r="J215" i="205"/>
  <c r="J213" i="205" s="1"/>
  <c r="J191" i="205"/>
  <c r="J172" i="205" s="1"/>
  <c r="J136" i="205"/>
  <c r="L214" i="205"/>
  <c r="L154" i="205"/>
  <c r="L153" i="205" s="1"/>
  <c r="D153" i="205"/>
  <c r="L133" i="205"/>
  <c r="L216" i="205"/>
  <c r="L215" i="205" s="1"/>
  <c r="D215" i="205"/>
  <c r="D213" i="205" s="1"/>
  <c r="D232" i="205"/>
  <c r="J153" i="205"/>
  <c r="L137" i="205"/>
  <c r="L136" i="205" s="1"/>
  <c r="D136" i="205"/>
  <c r="D129" i="205" s="1"/>
  <c r="B128" i="205"/>
  <c r="G13" i="199"/>
  <c r="F30" i="199"/>
  <c r="G49" i="199"/>
  <c r="F53" i="199"/>
  <c r="F68" i="199"/>
  <c r="K6" i="200"/>
  <c r="K7" i="200"/>
  <c r="K8" i="200"/>
  <c r="K9" i="200"/>
  <c r="C12" i="200"/>
  <c r="G12" i="200"/>
  <c r="K16" i="200"/>
  <c r="K17" i="200"/>
  <c r="K18" i="200"/>
  <c r="K19" i="200"/>
  <c r="K21" i="200"/>
  <c r="K22" i="200"/>
  <c r="C90" i="200"/>
  <c r="C48" i="200"/>
  <c r="E48" i="200"/>
  <c r="G48" i="200"/>
  <c r="J48" i="200"/>
  <c r="K10" i="200"/>
  <c r="K11" i="200"/>
  <c r="K13" i="200"/>
  <c r="D12" i="200"/>
  <c r="F12" i="200"/>
  <c r="H12" i="200"/>
  <c r="J12" i="200"/>
  <c r="K14" i="200"/>
  <c r="K15" i="200"/>
  <c r="K23" i="200"/>
  <c r="K24" i="200"/>
  <c r="K26" i="200"/>
  <c r="K27" i="200"/>
  <c r="K32" i="200"/>
  <c r="K49" i="200"/>
  <c r="K51" i="200"/>
  <c r="K53" i="200"/>
  <c r="K55" i="200"/>
  <c r="K57" i="200"/>
  <c r="K59" i="200"/>
  <c r="K61" i="200"/>
  <c r="K63" i="200"/>
  <c r="K65" i="200"/>
  <c r="K69" i="200"/>
  <c r="K71" i="200"/>
  <c r="K73" i="200"/>
  <c r="K75" i="200"/>
  <c r="K77" i="200"/>
  <c r="K79" i="200"/>
  <c r="K81" i="200"/>
  <c r="K83" i="200"/>
  <c r="K85" i="200"/>
  <c r="K87" i="200"/>
  <c r="D90" i="200"/>
  <c r="F90" i="200"/>
  <c r="F95" i="200" s="1"/>
  <c r="H90" i="200"/>
  <c r="J90" i="200"/>
  <c r="K92" i="200"/>
  <c r="E90" i="200"/>
  <c r="I90" i="200"/>
  <c r="K93" i="200"/>
  <c r="L6" i="201"/>
  <c r="M6" i="201" s="1"/>
  <c r="L8" i="201"/>
  <c r="M8" i="201" s="1"/>
  <c r="L10" i="201"/>
  <c r="M10" i="201" s="1"/>
  <c r="L14" i="201"/>
  <c r="M14" i="201" s="1"/>
  <c r="L16" i="201"/>
  <c r="M16" i="201" s="1"/>
  <c r="L18" i="201"/>
  <c r="M18" i="201" s="1"/>
  <c r="H20" i="201"/>
  <c r="K20" i="201"/>
  <c r="L22" i="201"/>
  <c r="M22" i="201" s="1"/>
  <c r="L24" i="201"/>
  <c r="M24" i="201" s="1"/>
  <c r="C25" i="201"/>
  <c r="E25" i="201"/>
  <c r="G25" i="201"/>
  <c r="I25" i="201"/>
  <c r="D25" i="201"/>
  <c r="H25" i="201"/>
  <c r="L28" i="201"/>
  <c r="M28" i="201" s="1"/>
  <c r="C29" i="201"/>
  <c r="E29" i="201"/>
  <c r="G29" i="201"/>
  <c r="I29" i="201"/>
  <c r="D29" i="201"/>
  <c r="H29" i="201"/>
  <c r="L32" i="201"/>
  <c r="M32" i="201" s="1"/>
  <c r="L34" i="201"/>
  <c r="M34" i="201" s="1"/>
  <c r="L36" i="201"/>
  <c r="M36" i="201" s="1"/>
  <c r="L37" i="201"/>
  <c r="M37" i="201" s="1"/>
  <c r="L39" i="201"/>
  <c r="M39" i="201" s="1"/>
  <c r="L41" i="201"/>
  <c r="M41" i="201" s="1"/>
  <c r="L43" i="201"/>
  <c r="M43" i="201" s="1"/>
  <c r="L45" i="201"/>
  <c r="M45" i="201" s="1"/>
  <c r="L50" i="201"/>
  <c r="M50" i="201" s="1"/>
  <c r="I48" i="201"/>
  <c r="C67" i="201"/>
  <c r="L68" i="201"/>
  <c r="M68" i="201" s="1"/>
  <c r="L70" i="201"/>
  <c r="M70" i="201" s="1"/>
  <c r="L72" i="201"/>
  <c r="M72" i="201" s="1"/>
  <c r="L74" i="201"/>
  <c r="M74" i="201" s="1"/>
  <c r="L76" i="201"/>
  <c r="M76" i="201" s="1"/>
  <c r="L78" i="201"/>
  <c r="M78" i="201" s="1"/>
  <c r="L80" i="201"/>
  <c r="M80" i="201" s="1"/>
  <c r="L82" i="201"/>
  <c r="M82" i="201" s="1"/>
  <c r="L84" i="201"/>
  <c r="M84" i="201" s="1"/>
  <c r="L86" i="201"/>
  <c r="M86" i="201" s="1"/>
  <c r="L90" i="201"/>
  <c r="M90" i="201" s="1"/>
  <c r="B91" i="201"/>
  <c r="D91" i="201"/>
  <c r="F91" i="201"/>
  <c r="H91" i="201"/>
  <c r="K91" i="201"/>
  <c r="L93" i="201"/>
  <c r="M93" i="201" s="1"/>
  <c r="B29" i="202"/>
  <c r="D29" i="202"/>
  <c r="F29" i="202"/>
  <c r="F95" i="202" s="1"/>
  <c r="H29" i="202"/>
  <c r="J29" i="202"/>
  <c r="L29" i="202"/>
  <c r="N29" i="202"/>
  <c r="O31" i="202"/>
  <c r="O33" i="202"/>
  <c r="O34" i="202"/>
  <c r="O35" i="202"/>
  <c r="O49" i="202"/>
  <c r="O69" i="202"/>
  <c r="O70" i="202"/>
  <c r="O72" i="202"/>
  <c r="O73" i="202"/>
  <c r="O74" i="202"/>
  <c r="O76" i="202"/>
  <c r="O77" i="202"/>
  <c r="O78" i="202"/>
  <c r="O80" i="202"/>
  <c r="O81" i="202"/>
  <c r="O82" i="202"/>
  <c r="O83" i="202"/>
  <c r="O85" i="202"/>
  <c r="O86" i="202"/>
  <c r="O87" i="202"/>
  <c r="O7" i="202"/>
  <c r="O8" i="202"/>
  <c r="O9" i="202"/>
  <c r="O10" i="202"/>
  <c r="O11" i="202"/>
  <c r="O14" i="202"/>
  <c r="O15" i="202"/>
  <c r="O16" i="202"/>
  <c r="O17" i="202"/>
  <c r="O18" i="202"/>
  <c r="O19" i="202"/>
  <c r="O22" i="202"/>
  <c r="O23" i="202"/>
  <c r="O24" i="202"/>
  <c r="O27" i="202"/>
  <c r="O30" i="202"/>
  <c r="O36" i="202"/>
  <c r="O38" i="202"/>
  <c r="O39" i="202"/>
  <c r="O40" i="202"/>
  <c r="O42" i="202"/>
  <c r="O43" i="202"/>
  <c r="O44" i="202"/>
  <c r="O46" i="202"/>
  <c r="E48" i="202"/>
  <c r="O53" i="202"/>
  <c r="B52" i="202"/>
  <c r="G52" i="202"/>
  <c r="K52" i="202"/>
  <c r="O56" i="202"/>
  <c r="O57" i="202"/>
  <c r="O58" i="202"/>
  <c r="O60" i="202"/>
  <c r="O61" i="202"/>
  <c r="O62" i="202"/>
  <c r="O64" i="202"/>
  <c r="O65" i="202"/>
  <c r="O66" i="202"/>
  <c r="C67" i="202"/>
  <c r="C48" i="202" s="1"/>
  <c r="C95" i="202" s="1"/>
  <c r="H67" i="202"/>
  <c r="H48" i="202" s="1"/>
  <c r="L67" i="202"/>
  <c r="O91" i="202"/>
  <c r="B90" i="202"/>
  <c r="G90" i="202"/>
  <c r="K90" i="202"/>
  <c r="O94" i="202"/>
  <c r="D7" i="203"/>
  <c r="D16" i="203"/>
  <c r="D17" i="203"/>
  <c r="D18" i="203"/>
  <c r="D19" i="203"/>
  <c r="D20" i="203"/>
  <c r="C26" i="203"/>
  <c r="B30" i="203"/>
  <c r="B97" i="203" s="1"/>
  <c r="C30" i="203"/>
  <c r="D33" i="203"/>
  <c r="D34" i="203"/>
  <c r="D35" i="203"/>
  <c r="D36" i="203"/>
  <c r="D37" i="203"/>
  <c r="D38" i="203"/>
  <c r="D39" i="203"/>
  <c r="D40" i="203"/>
  <c r="D41" i="203"/>
  <c r="D42" i="203"/>
  <c r="D43" i="203"/>
  <c r="D44" i="203"/>
  <c r="D45" i="203"/>
  <c r="D46" i="203"/>
  <c r="D47" i="203"/>
  <c r="D53" i="203"/>
  <c r="D49" i="203" s="1"/>
  <c r="D92" i="203"/>
  <c r="I12" i="204"/>
  <c r="F48" i="204"/>
  <c r="E95" i="204"/>
  <c r="F95" i="204"/>
  <c r="D12" i="204"/>
  <c r="C20" i="204"/>
  <c r="C25" i="204"/>
  <c r="C29" i="204"/>
  <c r="C52" i="204"/>
  <c r="C48" i="204" s="1"/>
  <c r="I89" i="204"/>
  <c r="D26" i="203"/>
  <c r="E95" i="202"/>
  <c r="O13" i="202"/>
  <c r="O12" i="202" s="1"/>
  <c r="O50" i="202"/>
  <c r="O54" i="202"/>
  <c r="O92" i="202"/>
  <c r="O90" i="202" s="1"/>
  <c r="O21" i="202"/>
  <c r="O20" i="202" s="1"/>
  <c r="O26" i="202"/>
  <c r="O25" i="202" s="1"/>
  <c r="O32" i="202"/>
  <c r="O37" i="202"/>
  <c r="O41" i="202"/>
  <c r="O45" i="202"/>
  <c r="J48" i="202"/>
  <c r="L48" i="202"/>
  <c r="N48" i="202"/>
  <c r="O51" i="202"/>
  <c r="O55" i="202"/>
  <c r="O59" i="202"/>
  <c r="O63" i="202"/>
  <c r="B67" i="202"/>
  <c r="B48" i="202" s="1"/>
  <c r="D67" i="202"/>
  <c r="D48" i="202" s="1"/>
  <c r="G67" i="202"/>
  <c r="I67" i="202"/>
  <c r="I48" i="202" s="1"/>
  <c r="K67" i="202"/>
  <c r="K48" i="202" s="1"/>
  <c r="K95" i="202" s="1"/>
  <c r="M67" i="202"/>
  <c r="M48" i="202" s="1"/>
  <c r="O68" i="202"/>
  <c r="O71" i="202"/>
  <c r="O75" i="202"/>
  <c r="O79" i="202"/>
  <c r="O84" i="202"/>
  <c r="O89" i="202"/>
  <c r="J95" i="202"/>
  <c r="N95" i="202"/>
  <c r="O93" i="202"/>
  <c r="G48" i="201"/>
  <c r="G96" i="201" s="1"/>
  <c r="L7" i="201"/>
  <c r="M7" i="201" s="1"/>
  <c r="L13" i="201"/>
  <c r="L21" i="201"/>
  <c r="L23" i="201"/>
  <c r="M23" i="201" s="1"/>
  <c r="L26" i="201"/>
  <c r="L27" i="201"/>
  <c r="M27" i="201" s="1"/>
  <c r="L30" i="201"/>
  <c r="L31" i="201"/>
  <c r="M31" i="201" s="1"/>
  <c r="L33" i="201"/>
  <c r="M33" i="201" s="1"/>
  <c r="L35" i="201"/>
  <c r="M35" i="201" s="1"/>
  <c r="L38" i="201"/>
  <c r="M38" i="201" s="1"/>
  <c r="L40" i="201"/>
  <c r="M40" i="201" s="1"/>
  <c r="L42" i="201"/>
  <c r="M42" i="201" s="1"/>
  <c r="L44" i="201"/>
  <c r="M44" i="201" s="1"/>
  <c r="L46" i="201"/>
  <c r="M46" i="201" s="1"/>
  <c r="B48" i="201"/>
  <c r="K48" i="201"/>
  <c r="L53" i="201"/>
  <c r="L55" i="201"/>
  <c r="M55" i="201" s="1"/>
  <c r="L57" i="201"/>
  <c r="M57" i="201" s="1"/>
  <c r="L60" i="201"/>
  <c r="M60" i="201" s="1"/>
  <c r="L62" i="201"/>
  <c r="M62" i="201" s="1"/>
  <c r="L64" i="201"/>
  <c r="M64" i="201" s="1"/>
  <c r="L66" i="201"/>
  <c r="M66" i="201" s="1"/>
  <c r="L92" i="201"/>
  <c r="L94" i="201"/>
  <c r="M94" i="201" s="1"/>
  <c r="K25" i="200"/>
  <c r="E95" i="200"/>
  <c r="B12" i="200"/>
  <c r="K28" i="200"/>
  <c r="K30" i="200"/>
  <c r="B29" i="200"/>
  <c r="J29" i="200"/>
  <c r="K31" i="200"/>
  <c r="K50" i="200"/>
  <c r="K54" i="200"/>
  <c r="K56" i="200"/>
  <c r="K58" i="200"/>
  <c r="K60" i="200"/>
  <c r="K62" i="200"/>
  <c r="K64" i="200"/>
  <c r="K66" i="200"/>
  <c r="K68" i="200"/>
  <c r="K70" i="200"/>
  <c r="K72" i="200"/>
  <c r="K74" i="200"/>
  <c r="K76" i="200"/>
  <c r="K78" i="200"/>
  <c r="K80" i="200"/>
  <c r="K82" i="200"/>
  <c r="K84" i="200"/>
  <c r="K86" i="200"/>
  <c r="K91" i="200"/>
  <c r="B90" i="200"/>
  <c r="G95" i="200"/>
  <c r="C26" i="199"/>
  <c r="H97" i="199"/>
  <c r="C91" i="199"/>
  <c r="D95" i="199"/>
  <c r="I95" i="199" s="1"/>
  <c r="C30" i="199"/>
  <c r="C53" i="199"/>
  <c r="D92" i="199"/>
  <c r="I92" i="199" s="1"/>
  <c r="E91" i="199"/>
  <c r="G91" i="199"/>
  <c r="G97" i="199" l="1"/>
  <c r="M95" i="202"/>
  <c r="I95" i="202"/>
  <c r="D97" i="203"/>
  <c r="D95" i="204"/>
  <c r="C48" i="201"/>
  <c r="I95" i="200"/>
  <c r="D95" i="200"/>
  <c r="I20" i="204"/>
  <c r="H48" i="201"/>
  <c r="D48" i="201"/>
  <c r="H96" i="201"/>
  <c r="D96" i="201"/>
  <c r="C97" i="203"/>
  <c r="L95" i="202"/>
  <c r="C95" i="200"/>
  <c r="K20" i="200"/>
  <c r="J95" i="200"/>
  <c r="D95" i="202"/>
  <c r="H95" i="202"/>
  <c r="O29" i="202"/>
  <c r="E96" i="201"/>
  <c r="K12" i="200"/>
  <c r="E12" i="199"/>
  <c r="E74" i="199"/>
  <c r="E72" i="199"/>
  <c r="E45" i="199"/>
  <c r="E23" i="199"/>
  <c r="E77" i="199"/>
  <c r="E28" i="199"/>
  <c r="E79" i="199"/>
  <c r="E32" i="199"/>
  <c r="E85" i="199"/>
  <c r="E88" i="199"/>
  <c r="B95" i="200"/>
  <c r="K96" i="201"/>
  <c r="F96" i="201"/>
  <c r="B96" i="201"/>
  <c r="O67" i="202"/>
  <c r="G48" i="202"/>
  <c r="G95" i="202" s="1"/>
  <c r="O52" i="202"/>
  <c r="C95" i="204"/>
  <c r="E65" i="199"/>
  <c r="E55" i="199"/>
  <c r="E53" i="199" s="1"/>
  <c r="E59" i="199"/>
  <c r="E11" i="199"/>
  <c r="E20" i="199"/>
  <c r="E17" i="199"/>
  <c r="E67" i="199"/>
  <c r="E71" i="199"/>
  <c r="E39" i="199"/>
  <c r="E76" i="199"/>
  <c r="I90" i="204"/>
  <c r="I52" i="204"/>
  <c r="E33" i="199"/>
  <c r="E43" i="199"/>
  <c r="E87" i="199"/>
  <c r="E44" i="199"/>
  <c r="E78" i="199"/>
  <c r="B6" i="202"/>
  <c r="O6" i="202" s="1"/>
  <c r="E82" i="199"/>
  <c r="I66" i="204"/>
  <c r="L213" i="205"/>
  <c r="L129" i="205"/>
  <c r="D128" i="205"/>
  <c r="D127" i="205" s="1"/>
  <c r="J129" i="205"/>
  <c r="J128" i="205" s="1"/>
  <c r="J127" i="205" s="1"/>
  <c r="B127" i="205"/>
  <c r="B260" i="205"/>
  <c r="F49" i="199"/>
  <c r="F97" i="199" s="1"/>
  <c r="L67" i="201"/>
  <c r="M67" i="201" s="1"/>
  <c r="I96" i="201"/>
  <c r="C96" i="201"/>
  <c r="M92" i="201"/>
  <c r="L91" i="201"/>
  <c r="M13" i="201"/>
  <c r="L12" i="201"/>
  <c r="M12" i="201" s="1"/>
  <c r="M53" i="201"/>
  <c r="L52" i="201"/>
  <c r="M30" i="201"/>
  <c r="L29" i="201"/>
  <c r="M29" i="201" s="1"/>
  <c r="M26" i="201"/>
  <c r="L25" i="201"/>
  <c r="M25" i="201" s="1"/>
  <c r="M21" i="201"/>
  <c r="L20" i="201"/>
  <c r="M20" i="201" s="1"/>
  <c r="K52" i="200"/>
  <c r="K90" i="200"/>
  <c r="K67" i="200"/>
  <c r="K29" i="200"/>
  <c r="D91" i="199"/>
  <c r="C49" i="199"/>
  <c r="C97" i="199" s="1"/>
  <c r="L128" i="205" l="1"/>
  <c r="L127" i="205" s="1"/>
  <c r="E9" i="199"/>
  <c r="E70" i="199"/>
  <c r="E58" i="199"/>
  <c r="O48" i="202"/>
  <c r="B28" i="202"/>
  <c r="O28" i="202" s="1"/>
  <c r="E19" i="199"/>
  <c r="E25" i="199"/>
  <c r="E38" i="199"/>
  <c r="E27" i="199"/>
  <c r="E37" i="199"/>
  <c r="E36" i="199"/>
  <c r="E14" i="199"/>
  <c r="E13" i="199" s="1"/>
  <c r="E42" i="199"/>
  <c r="E69" i="199"/>
  <c r="E68" i="199" s="1"/>
  <c r="E34" i="199"/>
  <c r="E31" i="199"/>
  <c r="E30" i="199" s="1"/>
  <c r="E24" i="199"/>
  <c r="E22" i="199"/>
  <c r="E21" i="199" s="1"/>
  <c r="E52" i="199"/>
  <c r="I48" i="204"/>
  <c r="I95" i="204" s="1"/>
  <c r="E35" i="199"/>
  <c r="E18" i="199"/>
  <c r="D260" i="205"/>
  <c r="M52" i="201"/>
  <c r="M48" i="201" s="1"/>
  <c r="L48" i="201"/>
  <c r="L96" i="201" s="1"/>
  <c r="M91" i="201"/>
  <c r="K48" i="200"/>
  <c r="I91" i="199"/>
  <c r="L260" i="205" l="1"/>
  <c r="B95" i="202"/>
  <c r="O95" i="202"/>
  <c r="E49" i="199"/>
  <c r="E7" i="199"/>
  <c r="E29" i="199"/>
  <c r="E26" i="199"/>
  <c r="M96" i="201"/>
  <c r="K95" i="200"/>
  <c r="E97" i="199" l="1"/>
  <c r="E117" i="205"/>
  <c r="G117" i="205" l="1"/>
  <c r="J117" i="205" l="1"/>
  <c r="I117" i="205"/>
  <c r="H112" i="205" l="1"/>
  <c r="H251" i="205" l="1"/>
  <c r="H118" i="205"/>
  <c r="H249" i="205" l="1"/>
  <c r="H126" i="205" s="1"/>
  <c r="J251" i="205"/>
  <c r="J249" i="205" s="1"/>
  <c r="J126" i="205" s="1"/>
  <c r="H116" i="205"/>
  <c r="E41" i="206" l="1"/>
  <c r="H41" i="206" l="1"/>
  <c r="H39" i="206" s="1"/>
  <c r="H27" i="206" s="1"/>
  <c r="E39" i="206"/>
  <c r="E27" i="206" s="1"/>
  <c r="E19" i="206" l="1"/>
  <c r="E17" i="206" l="1"/>
  <c r="E71" i="205" l="1"/>
  <c r="E112" i="205"/>
  <c r="B13" i="206"/>
  <c r="B21" i="206"/>
  <c r="B14" i="206"/>
  <c r="B22" i="206"/>
  <c r="B16" i="206"/>
  <c r="E118" i="205"/>
  <c r="B19" i="206"/>
  <c r="G71" i="205" l="1"/>
  <c r="B17" i="206"/>
  <c r="D19" i="206"/>
  <c r="H19" i="206"/>
  <c r="H17" i="206" s="1"/>
  <c r="G19" i="206"/>
  <c r="E113" i="205"/>
  <c r="G113" i="205" s="1"/>
  <c r="E98" i="205"/>
  <c r="G98" i="205" s="1"/>
  <c r="E96" i="205"/>
  <c r="G96" i="205" s="1"/>
  <c r="E93" i="205"/>
  <c r="E69" i="205"/>
  <c r="G69" i="205" s="1"/>
  <c r="E63" i="205"/>
  <c r="G63" i="205" s="1"/>
  <c r="E47" i="205"/>
  <c r="G47" i="205" s="1"/>
  <c r="E46" i="205"/>
  <c r="G46" i="205" s="1"/>
  <c r="E12" i="205"/>
  <c r="G12" i="205" s="1"/>
  <c r="E114" i="205"/>
  <c r="G114" i="205" s="1"/>
  <c r="E103" i="205"/>
  <c r="G103" i="205" s="1"/>
  <c r="E101" i="205"/>
  <c r="G101" i="205" s="1"/>
  <c r="E77" i="205"/>
  <c r="G77" i="205" s="1"/>
  <c r="E62" i="205"/>
  <c r="G62" i="205" s="1"/>
  <c r="E19" i="205"/>
  <c r="G19" i="205" s="1"/>
  <c r="E44" i="205"/>
  <c r="G44" i="205" s="1"/>
  <c r="D22" i="206"/>
  <c r="H22" i="206"/>
  <c r="G22" i="206"/>
  <c r="D14" i="206"/>
  <c r="H14" i="206"/>
  <c r="G14" i="206"/>
  <c r="E107" i="205"/>
  <c r="G107" i="205" s="1"/>
  <c r="E106" i="205"/>
  <c r="G106" i="205" s="1"/>
  <c r="E78" i="205"/>
  <c r="G78" i="205" s="1"/>
  <c r="E73" i="205"/>
  <c r="G73" i="205" s="1"/>
  <c r="E65" i="205"/>
  <c r="G65" i="205" s="1"/>
  <c r="E64" i="205"/>
  <c r="G64" i="205" s="1"/>
  <c r="E11" i="205"/>
  <c r="G11" i="205" s="1"/>
  <c r="G21" i="206"/>
  <c r="D21" i="206"/>
  <c r="H21" i="206"/>
  <c r="H13" i="206"/>
  <c r="G13" i="206"/>
  <c r="D13" i="206"/>
  <c r="G112" i="205"/>
  <c r="E108" i="205"/>
  <c r="G108" i="205" s="1"/>
  <c r="E83" i="205"/>
  <c r="G83" i="205" s="1"/>
  <c r="E53" i="205"/>
  <c r="G53" i="205" s="1"/>
  <c r="B83" i="199"/>
  <c r="D83" i="199" s="1"/>
  <c r="I83" i="199" s="1"/>
  <c r="B82" i="199"/>
  <c r="D82" i="199" s="1"/>
  <c r="I82" i="199" s="1"/>
  <c r="B74" i="199"/>
  <c r="D74" i="199" s="1"/>
  <c r="I74" i="199" s="1"/>
  <c r="B71" i="199"/>
  <c r="D71" i="199" s="1"/>
  <c r="I71" i="199" s="1"/>
  <c r="B70" i="199"/>
  <c r="D70" i="199" s="1"/>
  <c r="I70" i="199" s="1"/>
  <c r="B66" i="199"/>
  <c r="D66" i="199" s="1"/>
  <c r="I66" i="199" s="1"/>
  <c r="B65" i="199"/>
  <c r="D65" i="199" s="1"/>
  <c r="I65" i="199" s="1"/>
  <c r="B64" i="199"/>
  <c r="D64" i="199" s="1"/>
  <c r="I64" i="199" s="1"/>
  <c r="B63" i="199"/>
  <c r="D63" i="199" s="1"/>
  <c r="I63" i="199" s="1"/>
  <c r="B62" i="199"/>
  <c r="D62" i="199" s="1"/>
  <c r="I62" i="199" s="1"/>
  <c r="B61" i="199"/>
  <c r="D61" i="199" s="1"/>
  <c r="I61" i="199" s="1"/>
  <c r="B79" i="199"/>
  <c r="D79" i="199" s="1"/>
  <c r="I79" i="199" s="1"/>
  <c r="B60" i="199"/>
  <c r="D60" i="199" s="1"/>
  <c r="I60" i="199" s="1"/>
  <c r="B58" i="199"/>
  <c r="D58" i="199" s="1"/>
  <c r="I58" i="199" s="1"/>
  <c r="B57" i="199"/>
  <c r="D57" i="199" s="1"/>
  <c r="I57" i="199" s="1"/>
  <c r="B52" i="199"/>
  <c r="D52" i="199" s="1"/>
  <c r="I52" i="199" s="1"/>
  <c r="B23" i="206"/>
  <c r="E121" i="205"/>
  <c r="G121" i="205" s="1"/>
  <c r="G118" i="205"/>
  <c r="E116" i="205"/>
  <c r="E109" i="205"/>
  <c r="G109" i="205" s="1"/>
  <c r="E90" i="205"/>
  <c r="G90" i="205" s="1"/>
  <c r="H58" i="205"/>
  <c r="E27" i="205"/>
  <c r="G27" i="205" s="1"/>
  <c r="E120" i="205"/>
  <c r="G120" i="205" s="1"/>
  <c r="D16" i="206"/>
  <c r="H16" i="206"/>
  <c r="G16" i="206"/>
  <c r="E115" i="205"/>
  <c r="G115" i="205" s="1"/>
  <c r="E80" i="205"/>
  <c r="G80" i="205" s="1"/>
  <c r="E17" i="205"/>
  <c r="G17" i="205" s="1"/>
  <c r="E122" i="205"/>
  <c r="G122" i="205" s="1"/>
  <c r="E76" i="205"/>
  <c r="G76" i="205" s="1"/>
  <c r="E30" i="205"/>
  <c r="G30" i="205" s="1"/>
  <c r="E97" i="205"/>
  <c r="G97" i="205" s="1"/>
  <c r="E75" i="205"/>
  <c r="G75" i="205" s="1"/>
  <c r="E72" i="205"/>
  <c r="G72" i="205" s="1"/>
  <c r="E59" i="205"/>
  <c r="G59" i="205" s="1"/>
  <c r="E18" i="205"/>
  <c r="G18" i="205" s="1"/>
  <c r="B85" i="199"/>
  <c r="D85" i="199" s="1"/>
  <c r="I85" i="199" s="1"/>
  <c r="B81" i="199"/>
  <c r="D81" i="199" s="1"/>
  <c r="I81" i="199" s="1"/>
  <c r="B77" i="199"/>
  <c r="D77" i="199" s="1"/>
  <c r="I77" i="199" s="1"/>
  <c r="B73" i="199"/>
  <c r="D73" i="199" s="1"/>
  <c r="I73" i="199" s="1"/>
  <c r="B67" i="199"/>
  <c r="D67" i="199" s="1"/>
  <c r="I67" i="199" s="1"/>
  <c r="B86" i="199"/>
  <c r="D86" i="199" s="1"/>
  <c r="I86" i="199" s="1"/>
  <c r="B59" i="199"/>
  <c r="D59" i="199" s="1"/>
  <c r="I59" i="199" s="1"/>
  <c r="B56" i="199"/>
  <c r="D56" i="199" s="1"/>
  <c r="I56" i="199" s="1"/>
  <c r="E52" i="205"/>
  <c r="G52" i="205" s="1"/>
  <c r="E16" i="205"/>
  <c r="G16" i="205" s="1"/>
  <c r="E95" i="205"/>
  <c r="H88" i="205"/>
  <c r="H52" i="205"/>
  <c r="E29" i="205"/>
  <c r="G29" i="205" s="1"/>
  <c r="H10" i="205"/>
  <c r="E9" i="205"/>
  <c r="H56" i="205"/>
  <c r="H33" i="205"/>
  <c r="B15" i="206"/>
  <c r="E25" i="205" l="1"/>
  <c r="G25" i="205" s="1"/>
  <c r="D15" i="206"/>
  <c r="E40" i="205"/>
  <c r="G40" i="205" s="1"/>
  <c r="H67" i="205"/>
  <c r="E99" i="205"/>
  <c r="G99" i="205" s="1"/>
  <c r="E13" i="205"/>
  <c r="G13" i="205" s="1"/>
  <c r="E20" i="205"/>
  <c r="G20" i="205" s="1"/>
  <c r="E79" i="205"/>
  <c r="G79" i="205" s="1"/>
  <c r="H41" i="205"/>
  <c r="H49" i="205"/>
  <c r="H36" i="205"/>
  <c r="E54" i="205"/>
  <c r="G54" i="205" s="1"/>
  <c r="H63" i="205"/>
  <c r="I63" i="205" s="1"/>
  <c r="H73" i="205"/>
  <c r="I73" i="205" s="1"/>
  <c r="E74" i="205"/>
  <c r="G74" i="205" s="1"/>
  <c r="E26" i="205"/>
  <c r="G26" i="205" s="1"/>
  <c r="E39" i="205"/>
  <c r="G39" i="205" s="1"/>
  <c r="E58" i="205"/>
  <c r="G58" i="205" s="1"/>
  <c r="J58" i="205" s="1"/>
  <c r="E68" i="205"/>
  <c r="G68" i="205" s="1"/>
  <c r="H75" i="205"/>
  <c r="I75" i="205" s="1"/>
  <c r="H13" i="205"/>
  <c r="I13" i="205" s="1"/>
  <c r="E14" i="205"/>
  <c r="G14" i="205" s="1"/>
  <c r="H66" i="205"/>
  <c r="H68" i="205"/>
  <c r="H69" i="205"/>
  <c r="H85" i="205"/>
  <c r="G95" i="205"/>
  <c r="E94" i="205"/>
  <c r="H44" i="205"/>
  <c r="I44" i="205" s="1"/>
  <c r="E35" i="205"/>
  <c r="G35" i="205" s="1"/>
  <c r="E38" i="205"/>
  <c r="G38" i="205" s="1"/>
  <c r="E15" i="205"/>
  <c r="G15" i="205"/>
  <c r="H18" i="205"/>
  <c r="I18" i="205" s="1"/>
  <c r="I52" i="205"/>
  <c r="J52" i="205"/>
  <c r="E86" i="205"/>
  <c r="G86" i="205" s="1"/>
  <c r="H87" i="205"/>
  <c r="H39" i="205"/>
  <c r="I39" i="205" s="1"/>
  <c r="E105" i="205"/>
  <c r="G105" i="205" s="1"/>
  <c r="E36" i="205"/>
  <c r="G36" i="205" s="1"/>
  <c r="J36" i="205" s="1"/>
  <c r="E43" i="205"/>
  <c r="G43" i="205" s="1"/>
  <c r="E10" i="205"/>
  <c r="G10" i="205" s="1"/>
  <c r="J10" i="205" s="1"/>
  <c r="E42" i="205"/>
  <c r="G42" i="205" s="1"/>
  <c r="E49" i="205"/>
  <c r="G49" i="205" s="1"/>
  <c r="J49" i="205" s="1"/>
  <c r="B75" i="199"/>
  <c r="D75" i="199" s="1"/>
  <c r="I75" i="199" s="1"/>
  <c r="B32" i="199"/>
  <c r="D32" i="199" s="1"/>
  <c r="I32" i="199" s="1"/>
  <c r="B34" i="199"/>
  <c r="D34" i="199" s="1"/>
  <c r="I34" i="199" s="1"/>
  <c r="B39" i="199"/>
  <c r="D39" i="199" s="1"/>
  <c r="I39" i="199" s="1"/>
  <c r="B76" i="199"/>
  <c r="D76" i="199" s="1"/>
  <c r="I76" i="199" s="1"/>
  <c r="B84" i="199"/>
  <c r="D84" i="199" s="1"/>
  <c r="I84" i="199" s="1"/>
  <c r="J18" i="205"/>
  <c r="G28" i="205"/>
  <c r="E61" i="205"/>
  <c r="G61" i="205" s="1"/>
  <c r="J120" i="205"/>
  <c r="I120" i="205"/>
  <c r="E22" i="205"/>
  <c r="G22" i="205" s="1"/>
  <c r="J109" i="205"/>
  <c r="I109" i="205"/>
  <c r="G116" i="205"/>
  <c r="I116" i="205" s="1"/>
  <c r="J118" i="205"/>
  <c r="J116" i="205" s="1"/>
  <c r="I118" i="205"/>
  <c r="B80" i="199"/>
  <c r="D80" i="199" s="1"/>
  <c r="I80" i="199" s="1"/>
  <c r="B25" i="199"/>
  <c r="D25" i="199" s="1"/>
  <c r="I25" i="199" s="1"/>
  <c r="B16" i="199"/>
  <c r="D16" i="199" s="1"/>
  <c r="I16" i="199" s="1"/>
  <c r="B78" i="199"/>
  <c r="D78" i="199" s="1"/>
  <c r="I78" i="199" s="1"/>
  <c r="J108" i="205"/>
  <c r="I108" i="205"/>
  <c r="E111" i="205"/>
  <c r="J73" i="205"/>
  <c r="I106" i="205"/>
  <c r="J106" i="205"/>
  <c r="J107" i="205"/>
  <c r="I107" i="205"/>
  <c r="J63" i="205"/>
  <c r="G93" i="205"/>
  <c r="E92" i="205"/>
  <c r="I96" i="205"/>
  <c r="J96" i="205"/>
  <c r="I98" i="205"/>
  <c r="J98" i="205"/>
  <c r="J113" i="205"/>
  <c r="I113" i="205"/>
  <c r="E70" i="205"/>
  <c r="H34" i="205"/>
  <c r="E48" i="205"/>
  <c r="G48" i="205" s="1"/>
  <c r="E57" i="205"/>
  <c r="G57" i="205" s="1"/>
  <c r="E67" i="205"/>
  <c r="G67" i="205" s="1"/>
  <c r="H72" i="205"/>
  <c r="I72" i="205" s="1"/>
  <c r="E21" i="205"/>
  <c r="G21" i="205" s="1"/>
  <c r="H27" i="205"/>
  <c r="I27" i="205" s="1"/>
  <c r="H25" i="205"/>
  <c r="H55" i="205"/>
  <c r="H83" i="205"/>
  <c r="I83" i="205" s="1"/>
  <c r="E81" i="205"/>
  <c r="G81" i="205" s="1"/>
  <c r="E82" i="205"/>
  <c r="G82" i="205" s="1"/>
  <c r="E85" i="205"/>
  <c r="G85" i="205" s="1"/>
  <c r="J85" i="205" s="1"/>
  <c r="G9" i="205"/>
  <c r="H59" i="205"/>
  <c r="I59" i="205" s="1"/>
  <c r="E66" i="205"/>
  <c r="G66" i="205" s="1"/>
  <c r="J66" i="205" s="1"/>
  <c r="E34" i="205"/>
  <c r="G34" i="205" s="1"/>
  <c r="H64" i="205"/>
  <c r="I64" i="205" s="1"/>
  <c r="H79" i="205"/>
  <c r="E89" i="205"/>
  <c r="G89" i="205" s="1"/>
  <c r="E41" i="205"/>
  <c r="G41" i="205" s="1"/>
  <c r="E87" i="205"/>
  <c r="G87" i="205" s="1"/>
  <c r="J87" i="205" s="1"/>
  <c r="H19" i="205"/>
  <c r="I19" i="205" s="1"/>
  <c r="H76" i="205"/>
  <c r="I76" i="205" s="1"/>
  <c r="E84" i="205"/>
  <c r="G84" i="205" s="1"/>
  <c r="E88" i="205"/>
  <c r="G88" i="205" s="1"/>
  <c r="J88" i="205" s="1"/>
  <c r="H54" i="205"/>
  <c r="H61" i="205"/>
  <c r="E60" i="205"/>
  <c r="G60" i="205" s="1"/>
  <c r="E37" i="205"/>
  <c r="G37" i="205" s="1"/>
  <c r="B51" i="199"/>
  <c r="D51" i="199" s="1"/>
  <c r="I51" i="199" s="1"/>
  <c r="J59" i="205"/>
  <c r="J75" i="205"/>
  <c r="J97" i="205"/>
  <c r="I97" i="205"/>
  <c r="J122" i="205"/>
  <c r="I122" i="205"/>
  <c r="J115" i="205"/>
  <c r="I115" i="205"/>
  <c r="I58" i="205"/>
  <c r="I121" i="205"/>
  <c r="J121" i="205"/>
  <c r="D23" i="206"/>
  <c r="G23" i="206"/>
  <c r="H23" i="206"/>
  <c r="B72" i="199"/>
  <c r="D72" i="199" s="1"/>
  <c r="I72" i="199" s="1"/>
  <c r="B55" i="199"/>
  <c r="D55" i="199" s="1"/>
  <c r="I55" i="199" s="1"/>
  <c r="B8" i="199"/>
  <c r="D8" i="199" s="1"/>
  <c r="I8" i="199" s="1"/>
  <c r="B45" i="199"/>
  <c r="D45" i="199" s="1"/>
  <c r="I45" i="199" s="1"/>
  <c r="B54" i="199"/>
  <c r="B88" i="199"/>
  <c r="D88" i="199" s="1"/>
  <c r="I88" i="199" s="1"/>
  <c r="B9" i="199"/>
  <c r="D9" i="199" s="1"/>
  <c r="I9" i="199" s="1"/>
  <c r="B17" i="199"/>
  <c r="D17" i="199" s="1"/>
  <c r="I17" i="199" s="1"/>
  <c r="B23" i="199"/>
  <c r="D23" i="199" s="1"/>
  <c r="I23" i="199" s="1"/>
  <c r="B44" i="199"/>
  <c r="D44" i="199" s="1"/>
  <c r="I44" i="199" s="1"/>
  <c r="B47" i="199"/>
  <c r="D47" i="199" s="1"/>
  <c r="I47" i="199" s="1"/>
  <c r="B87" i="199"/>
  <c r="D87" i="199" s="1"/>
  <c r="I87" i="199" s="1"/>
  <c r="B37" i="199"/>
  <c r="D37" i="199" s="1"/>
  <c r="I37" i="199" s="1"/>
  <c r="J112" i="205"/>
  <c r="I112" i="205"/>
  <c r="B12" i="206"/>
  <c r="J19" i="205"/>
  <c r="I101" i="205"/>
  <c r="J101" i="205"/>
  <c r="J103" i="205"/>
  <c r="I103" i="205"/>
  <c r="G111" i="205"/>
  <c r="D17" i="206"/>
  <c r="G17" i="206"/>
  <c r="G70" i="205"/>
  <c r="H32" i="205"/>
  <c r="H17" i="205"/>
  <c r="I17" i="205" s="1"/>
  <c r="H62" i="205"/>
  <c r="I62" i="205" s="1"/>
  <c r="H43" i="205"/>
  <c r="I43" i="205" s="1"/>
  <c r="H47" i="205"/>
  <c r="I47" i="205" s="1"/>
  <c r="H48" i="205"/>
  <c r="I48" i="205" s="1"/>
  <c r="H30" i="205"/>
  <c r="I30" i="205" s="1"/>
  <c r="H86" i="205"/>
  <c r="H89" i="205"/>
  <c r="I89" i="205" s="1"/>
  <c r="E24" i="205"/>
  <c r="G24" i="205" s="1"/>
  <c r="H42" i="205"/>
  <c r="H84" i="205"/>
  <c r="I84" i="205" s="1"/>
  <c r="E56" i="205"/>
  <c r="G56" i="205" s="1"/>
  <c r="I56" i="205" s="1"/>
  <c r="H14" i="205"/>
  <c r="I14" i="205" s="1"/>
  <c r="H16" i="205"/>
  <c r="H46" i="205"/>
  <c r="I46" i="205" s="1"/>
  <c r="H53" i="205"/>
  <c r="I53" i="205" s="1"/>
  <c r="H74" i="205"/>
  <c r="I74" i="205" s="1"/>
  <c r="H12" i="205"/>
  <c r="I12" i="205" s="1"/>
  <c r="H24" i="205"/>
  <c r="H77" i="205"/>
  <c r="I77" i="205" s="1"/>
  <c r="H82" i="205"/>
  <c r="H71" i="205"/>
  <c r="H90" i="205"/>
  <c r="I90" i="205" s="1"/>
  <c r="H29" i="205"/>
  <c r="H60" i="205"/>
  <c r="I60" i="205" s="1"/>
  <c r="H80" i="205"/>
  <c r="I80" i="205" s="1"/>
  <c r="E15" i="206"/>
  <c r="H15" i="206" s="1"/>
  <c r="H12" i="206" s="1"/>
  <c r="H57" i="205"/>
  <c r="H78" i="205"/>
  <c r="I78" i="205" s="1"/>
  <c r="H9" i="205"/>
  <c r="I9" i="205" s="1"/>
  <c r="E33" i="205"/>
  <c r="G33" i="205" s="1"/>
  <c r="G32" i="205" s="1"/>
  <c r="B10" i="206"/>
  <c r="H65" i="205"/>
  <c r="I65" i="205" s="1"/>
  <c r="H81" i="205"/>
  <c r="I81" i="205" s="1"/>
  <c r="J90" i="205" l="1"/>
  <c r="J61" i="205"/>
  <c r="I82" i="205"/>
  <c r="I86" i="205"/>
  <c r="D12" i="206"/>
  <c r="J76" i="205"/>
  <c r="J72" i="205"/>
  <c r="I54" i="205"/>
  <c r="I79" i="205"/>
  <c r="J34" i="205"/>
  <c r="I25" i="205"/>
  <c r="J67" i="205"/>
  <c r="J44" i="205"/>
  <c r="J64" i="205"/>
  <c r="J27" i="205"/>
  <c r="J17" i="205"/>
  <c r="J30" i="205"/>
  <c r="I68" i="205"/>
  <c r="I10" i="205"/>
  <c r="H37" i="205"/>
  <c r="I37" i="205" s="1"/>
  <c r="G10" i="206"/>
  <c r="H10" i="206"/>
  <c r="D10" i="206"/>
  <c r="J57" i="205"/>
  <c r="I57" i="205"/>
  <c r="H28" i="205"/>
  <c r="I28" i="205" s="1"/>
  <c r="I29" i="205"/>
  <c r="E23" i="205"/>
  <c r="H70" i="205"/>
  <c r="I71" i="205"/>
  <c r="E45" i="205"/>
  <c r="G45" i="205" s="1"/>
  <c r="H26" i="205"/>
  <c r="I26" i="205" s="1"/>
  <c r="H15" i="205"/>
  <c r="I15" i="205" s="1"/>
  <c r="I16" i="205"/>
  <c r="E32" i="205"/>
  <c r="J24" i="205"/>
  <c r="G23" i="205"/>
  <c r="H22" i="205"/>
  <c r="I22" i="205" s="1"/>
  <c r="H21" i="205"/>
  <c r="I21" i="205" s="1"/>
  <c r="E55" i="205"/>
  <c r="H45" i="205"/>
  <c r="H11" i="205"/>
  <c r="I33" i="205"/>
  <c r="I70" i="205"/>
  <c r="J62" i="205"/>
  <c r="B53" i="199"/>
  <c r="D54" i="199"/>
  <c r="B40" i="199"/>
  <c r="D40" i="199" s="1"/>
  <c r="I40" i="199" s="1"/>
  <c r="J60" i="205"/>
  <c r="J29" i="205"/>
  <c r="J28" i="205" s="1"/>
  <c r="J9" i="205"/>
  <c r="J82" i="205"/>
  <c r="J81" i="205"/>
  <c r="E51" i="205"/>
  <c r="J93" i="205"/>
  <c r="I93" i="205"/>
  <c r="J47" i="205"/>
  <c r="J53" i="205"/>
  <c r="B36" i="199"/>
  <c r="D36" i="199" s="1"/>
  <c r="I36" i="199" s="1"/>
  <c r="B24" i="199"/>
  <c r="D24" i="199" s="1"/>
  <c r="I24" i="199" s="1"/>
  <c r="B41" i="199"/>
  <c r="D41" i="199" s="1"/>
  <c r="I41" i="199" s="1"/>
  <c r="B15" i="199"/>
  <c r="D15" i="199" s="1"/>
  <c r="I15" i="199" s="1"/>
  <c r="I87" i="205"/>
  <c r="J86" i="205"/>
  <c r="J95" i="205"/>
  <c r="G94" i="205"/>
  <c r="I94" i="205" s="1"/>
  <c r="I95" i="205"/>
  <c r="J39" i="205"/>
  <c r="E31" i="205"/>
  <c r="G31" i="205" s="1"/>
  <c r="H40" i="205"/>
  <c r="I40" i="205" s="1"/>
  <c r="G15" i="206"/>
  <c r="E12" i="206"/>
  <c r="G12" i="206" s="1"/>
  <c r="I24" i="205"/>
  <c r="H23" i="205"/>
  <c r="I23" i="205" s="1"/>
  <c r="H38" i="205"/>
  <c r="I38" i="205" s="1"/>
  <c r="E28" i="205"/>
  <c r="J56" i="205"/>
  <c r="G55" i="205"/>
  <c r="J33" i="205"/>
  <c r="J71" i="205"/>
  <c r="J12" i="205"/>
  <c r="J77" i="205"/>
  <c r="B11" i="199"/>
  <c r="D11" i="199" s="1"/>
  <c r="I11" i="199" s="1"/>
  <c r="J80" i="205"/>
  <c r="B10" i="199"/>
  <c r="D10" i="199" s="1"/>
  <c r="I10" i="199" s="1"/>
  <c r="B12" i="199"/>
  <c r="D12" i="199" s="1"/>
  <c r="I12" i="199" s="1"/>
  <c r="I61" i="205"/>
  <c r="J84" i="205"/>
  <c r="I88" i="205"/>
  <c r="J89" i="205"/>
  <c r="J21" i="205"/>
  <c r="J48" i="205"/>
  <c r="I34" i="205"/>
  <c r="J46" i="205"/>
  <c r="J78" i="205"/>
  <c r="J65" i="205"/>
  <c r="J83" i="205"/>
  <c r="B28" i="199"/>
  <c r="D28" i="199" s="1"/>
  <c r="I28" i="199" s="1"/>
  <c r="B20" i="199"/>
  <c r="D20" i="199" s="1"/>
  <c r="I20" i="199" s="1"/>
  <c r="B19" i="199"/>
  <c r="D19" i="199" s="1"/>
  <c r="I19" i="199" s="1"/>
  <c r="B18" i="199"/>
  <c r="D18" i="199" s="1"/>
  <c r="I18" i="199" s="1"/>
  <c r="B42" i="199"/>
  <c r="D42" i="199" s="1"/>
  <c r="I42" i="199" s="1"/>
  <c r="B31" i="199"/>
  <c r="B38" i="199"/>
  <c r="D38" i="199" s="1"/>
  <c r="I38" i="199" s="1"/>
  <c r="J22" i="205"/>
  <c r="B46" i="199"/>
  <c r="D46" i="199" s="1"/>
  <c r="I46" i="199" s="1"/>
  <c r="B43" i="199"/>
  <c r="D43" i="199" s="1"/>
  <c r="I43" i="199" s="1"/>
  <c r="B50" i="199"/>
  <c r="D50" i="199" s="1"/>
  <c r="B35" i="199"/>
  <c r="D35" i="199" s="1"/>
  <c r="I35" i="199" s="1"/>
  <c r="J43" i="205"/>
  <c r="J105" i="205"/>
  <c r="I105" i="205"/>
  <c r="J16" i="205"/>
  <c r="J15" i="205" s="1"/>
  <c r="I85" i="205"/>
  <c r="J69" i="205"/>
  <c r="I69" i="205"/>
  <c r="I66" i="205"/>
  <c r="J14" i="205"/>
  <c r="J68" i="205"/>
  <c r="H51" i="205"/>
  <c r="J26" i="205"/>
  <c r="J74" i="205"/>
  <c r="J54" i="205"/>
  <c r="I36" i="205"/>
  <c r="I49" i="205"/>
  <c r="J41" i="205"/>
  <c r="I41" i="205"/>
  <c r="J79" i="205"/>
  <c r="J13" i="205"/>
  <c r="J99" i="205"/>
  <c r="I99" i="205"/>
  <c r="I67" i="205"/>
  <c r="J25" i="205"/>
  <c r="J42" i="205"/>
  <c r="I42" i="205"/>
  <c r="I32" i="205"/>
  <c r="H20" i="205"/>
  <c r="I20" i="205" s="1"/>
  <c r="B9" i="206"/>
  <c r="H114" i="205"/>
  <c r="H35" i="205"/>
  <c r="I35" i="205" s="1"/>
  <c r="J20" i="205" l="1"/>
  <c r="J40" i="205"/>
  <c r="J37" i="205"/>
  <c r="J32" i="205"/>
  <c r="J55" i="205"/>
  <c r="J45" i="205"/>
  <c r="I114" i="205"/>
  <c r="H111" i="205"/>
  <c r="I111" i="205" s="1"/>
  <c r="J114" i="205"/>
  <c r="J111" i="205" s="1"/>
  <c r="H31" i="205"/>
  <c r="I31" i="205" s="1"/>
  <c r="J35" i="205"/>
  <c r="B14" i="199"/>
  <c r="B7" i="199"/>
  <c r="D7" i="199" s="1"/>
  <c r="B29" i="199"/>
  <c r="D29" i="199" s="1"/>
  <c r="I29" i="199" s="1"/>
  <c r="D53" i="199"/>
  <c r="I53" i="199" s="1"/>
  <c r="I54" i="199"/>
  <c r="E8" i="205"/>
  <c r="E7" i="205" s="1"/>
  <c r="E124" i="205" s="1"/>
  <c r="E260" i="205" s="1"/>
  <c r="B8" i="206"/>
  <c r="B25" i="206" s="1"/>
  <c r="B52" i="206" s="1"/>
  <c r="D9" i="206"/>
  <c r="D8" i="206" s="1"/>
  <c r="D25" i="206" s="1"/>
  <c r="D52" i="206" s="1"/>
  <c r="J38" i="205"/>
  <c r="I50" i="199"/>
  <c r="B22" i="199"/>
  <c r="B30" i="199"/>
  <c r="D31" i="199"/>
  <c r="B27" i="199"/>
  <c r="J70" i="205"/>
  <c r="J51" i="205" s="1"/>
  <c r="I55" i="205"/>
  <c r="G51" i="205"/>
  <c r="G8" i="205" s="1"/>
  <c r="J94" i="205"/>
  <c r="J92" i="205" s="1"/>
  <c r="B69" i="199"/>
  <c r="G92" i="205"/>
  <c r="I92" i="205" s="1"/>
  <c r="B33" i="199"/>
  <c r="D33" i="199" s="1"/>
  <c r="I33" i="199" s="1"/>
  <c r="I11" i="205"/>
  <c r="J11" i="205"/>
  <c r="I45" i="205"/>
  <c r="J23" i="205"/>
  <c r="I51" i="205" l="1"/>
  <c r="G7" i="205"/>
  <c r="G124" i="205" s="1"/>
  <c r="G260" i="205" s="1"/>
  <c r="D30" i="199"/>
  <c r="I31" i="199"/>
  <c r="I30" i="199" s="1"/>
  <c r="D22" i="199"/>
  <c r="B21" i="199"/>
  <c r="E9" i="206"/>
  <c r="B68" i="199"/>
  <c r="B49" i="199" s="1"/>
  <c r="D69" i="199"/>
  <c r="J31" i="205"/>
  <c r="J8" i="205" s="1"/>
  <c r="J7" i="205" s="1"/>
  <c r="J124" i="205" s="1"/>
  <c r="J260" i="205" s="1"/>
  <c r="D27" i="199"/>
  <c r="B26" i="199"/>
  <c r="H8" i="205"/>
  <c r="I7" i="199"/>
  <c r="B13" i="199"/>
  <c r="D14" i="199"/>
  <c r="B97" i="199" l="1"/>
  <c r="H7" i="205"/>
  <c r="I8" i="205"/>
  <c r="D26" i="199"/>
  <c r="I27" i="199"/>
  <c r="I26" i="199" s="1"/>
  <c r="D13" i="199"/>
  <c r="I14" i="199"/>
  <c r="I69" i="199"/>
  <c r="D68" i="199"/>
  <c r="I22" i="199"/>
  <c r="I21" i="199" s="1"/>
  <c r="D21" i="199"/>
  <c r="H9" i="206"/>
  <c r="H8" i="206" s="1"/>
  <c r="H25" i="206" s="1"/>
  <c r="H52" i="206" s="1"/>
  <c r="E8" i="206"/>
  <c r="G9" i="206"/>
  <c r="I68" i="199" l="1"/>
  <c r="D49" i="199"/>
  <c r="I49" i="199" s="1"/>
  <c r="I13" i="199"/>
  <c r="D97" i="199"/>
  <c r="H124" i="205"/>
  <c r="I7" i="205"/>
  <c r="G8" i="206"/>
  <c r="E25" i="206"/>
  <c r="H260" i="205" l="1"/>
  <c r="I260" i="205" s="1"/>
  <c r="I124" i="205"/>
  <c r="I97" i="199"/>
  <c r="G25" i="206"/>
  <c r="E52" i="206"/>
  <c r="G52" i="206" s="1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<sst xmlns="http://schemas.openxmlformats.org/spreadsheetml/2006/main" count="1121" uniqueCount="403">
  <si>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</si>
  <si>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</si>
  <si>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</si>
  <si>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</si>
  <si>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</si>
  <si>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</si>
  <si>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</si>
  <si>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</si>
  <si>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</si>
  <si>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</si>
  <si>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</si>
  <si>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</si>
  <si>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</si>
  <si>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</si>
  <si>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</si>
  <si>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</si>
  <si>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</si>
  <si>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</si>
  <si>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</si>
  <si>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</si>
  <si>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</si>
  <si>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</si>
  <si>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</si>
  <si>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</si>
  <si>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</si>
  <si>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</si>
  <si>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</si>
  <si>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</si>
  <si>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</si>
  <si>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</si>
  <si>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</si>
  <si>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</si>
  <si>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</si>
  <si>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</si>
  <si>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</si>
  <si>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</si>
  <si>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</si>
  <si>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</si>
  <si>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</si>
  <si>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</si>
  <si>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</si>
  <si>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</si>
  <si>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</si>
  <si>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</si>
  <si>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</si>
  <si>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</si>
  <si>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</si>
  <si>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</si>
  <si>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</si>
  <si>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</si>
  <si>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</si>
  <si>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</si>
  <si>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</si>
  <si>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</si>
  <si>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</si>
  <si>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</si>
  <si>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</si>
  <si>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</si>
  <si>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</si>
  <si>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</si>
  <si>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</si>
  <si>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</si>
  <si>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</si>
  <si>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</si>
  <si>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</si>
  <si>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</si>
  <si>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</si>
  <si>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</si>
  <si>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</si>
  <si>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</si>
  <si>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</si>
  <si>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</si>
  <si>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</si>
  <si>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</si>
  <si>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</si>
  <si>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</si>
  <si>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</si>
  <si>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</si>
  <si>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</si>
  <si>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</si>
  <si>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</si>
  <si>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</si>
  <si>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</si>
  <si>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</si>
  <si>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</si>
  <si>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</si>
  <si>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</si>
  <si>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</si>
  <si>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</si>
  <si>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</si>
  <si>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</si>
  <si>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</si>
  <si>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</si>
  <si>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</si>
  <si>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</si>
  <si>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</si>
  <si>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</si>
  <si>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</si>
  <si>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</si>
  <si>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</si>
  <si>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</si>
  <si>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</si>
  <si>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</si>
  <si>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</si>
  <si>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</si>
  <si>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</si>
  <si>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</si>
  <si>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</si>
  <si>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</si>
  <si>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</si>
  <si>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</si>
  <si>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</si>
  <si>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</si>
  <si>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</si>
  <si>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</si>
  <si>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</si>
  <si>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</si>
  <si>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</si>
  <si>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</si>
  <si>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</si>
  <si>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</si>
  <si>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</si>
  <si>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</si>
  <si>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</si>
  <si>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</si>
  <si>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</si>
  <si>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</si>
  <si>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</si>
  <si>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</si>
  <si>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</si>
  <si>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</si>
  <si>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</si>
  <si>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</si>
  <si>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</si>
  <si>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</si>
  <si>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</si>
  <si>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</si>
  <si>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</si>
  <si>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</si>
  <si>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</si>
  <si>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</si>
  <si>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</si>
  <si>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</si>
  <si>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</si>
  <si>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</si>
  <si>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</si>
  <si>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</si>
  <si>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</si>
  <si>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</si>
  <si>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</si>
  <si>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</si>
  <si>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</si>
  <si>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</si>
  <si>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</si>
  <si>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</si>
  <si>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</si>
  <si>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</si>
  <si>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</si>
  <si>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</si>
  <si>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</si>
  <si>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</si>
  <si>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</si>
  <si>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</si>
  <si>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</si>
  <si>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</si>
  <si>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</si>
  <si>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</si>
  <si>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</si>
  <si>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</si>
  <si>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</si>
  <si>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</si>
  <si>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</si>
  <si>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</si>
  <si>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</si>
  <si>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</si>
  <si>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</si>
  <si>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</si>
  <si>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</si>
  <si>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</si>
  <si>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</si>
  <si>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</si>
  <si>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</si>
  <si>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</si>
  <si>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</si>
  <si>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</si>
  <si>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</si>
  <si>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</si>
  <si>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</si>
  <si>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</si>
  <si>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</si>
  <si>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</si>
  <si>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</si>
  <si>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</si>
  <si>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</si>
  <si>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</si>
  <si>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</si>
  <si>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</si>
  <si>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</si>
  <si>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</si>
  <si>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</si>
  <si>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</si>
  <si>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</si>
  <si>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</si>
  <si>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</si>
  <si>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</si>
  <si>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</si>
  <si>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</si>
  <si>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</si>
  <si>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</si>
  <si>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</si>
  <si>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</si>
  <si>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 xml:space="preserve">   A. GAA - R.A. 10651</t>
  </si>
  <si>
    <t xml:space="preserve">             Motor Vehicle Users Charge Fund</t>
  </si>
  <si>
    <t>R.A. 10633</t>
  </si>
  <si>
    <t>SUPPLEMENTAL BUDGET-R.A. 10652</t>
  </si>
  <si>
    <t>UNPROGRAMMED FUND</t>
  </si>
  <si>
    <t>CY 2015 BUDGET LEVEL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</si>
  <si>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</si>
  <si>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</si>
  <si>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</si>
  <si>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</si>
  <si>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</si>
  <si>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</si>
  <si>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</si>
  <si>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</si>
  <si>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</si>
  <si>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</si>
  <si>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</si>
  <si>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</si>
  <si>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</si>
  <si>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</si>
  <si>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</si>
  <si>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</si>
  <si>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</si>
  <si>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</si>
  <si>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</si>
  <si>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</si>
  <si>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</si>
  <si>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</si>
  <si>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</si>
  <si>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</si>
  <si>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</si>
  <si>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</si>
  <si>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</si>
  <si>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</si>
  <si>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</si>
  <si>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SPECIAL PURPOSE FUNDS-R.A. 10651</t>
  </si>
  <si>
    <t>Rehabilitation and Reconstruction Program</t>
  </si>
  <si>
    <t>NEW GAA - R.A. 10651</t>
  </si>
  <si>
    <t>PS</t>
  </si>
  <si>
    <t>MOOE</t>
  </si>
  <si>
    <t>CO</t>
  </si>
  <si>
    <t>Retirement and Life Insurance Premiums</t>
  </si>
  <si>
    <t xml:space="preserve">      O E O s</t>
  </si>
  <si>
    <t>CONTINUING  APPROPRIATIONS-R.A. 10633</t>
  </si>
  <si>
    <t>REGULAR</t>
  </si>
  <si>
    <t>DepEd School Building Program</t>
  </si>
  <si>
    <t>SUB-TOTAL SPFs</t>
  </si>
  <si>
    <t>GRAND TOTAL</t>
  </si>
  <si>
    <t>(in thousand pesos)</t>
  </si>
  <si>
    <t>2015 GAA, R.A. 10651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</si>
  <si>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</si>
  <si>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</si>
  <si>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</si>
  <si>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</si>
  <si>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</si>
  <si>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</si>
  <si>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</si>
  <si>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</si>
  <si>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</si>
  <si>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</si>
  <si>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</si>
  <si>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</si>
  <si>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</si>
  <si>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</si>
  <si>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</si>
  <si>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</si>
  <si>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</si>
  <si>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</si>
  <si>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 xml:space="preserve">Suppl. Budget
RA 10652 </t>
  </si>
  <si>
    <t>Interest Payment</t>
  </si>
  <si>
    <t xml:space="preserve">      LGUs </t>
  </si>
  <si>
    <t>DBM</t>
  </si>
  <si>
    <t xml:space="preserve">   Transfer from:</t>
  </si>
  <si>
    <t>2014 Continuing Appro.</t>
  </si>
  <si>
    <t>Grants</t>
  </si>
  <si>
    <t>DEPARTMENT</t>
  </si>
  <si>
    <t>DOH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</si>
  <si>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</si>
  <si>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</si>
  <si>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</si>
  <si>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</si>
  <si>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</si>
  <si>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</si>
  <si>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</si>
  <si>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</si>
  <si>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DOJ-NBI</t>
  </si>
  <si>
    <t xml:space="preserve">    Transfer from:</t>
  </si>
  <si>
    <t>Adjustments</t>
  </si>
  <si>
    <t>Adjusted Continuing Appro.</t>
  </si>
  <si>
    <t>Pension of Ex-Pres./Ex-Pres. Widows</t>
  </si>
  <si>
    <t>Support to Foreign-Assisted Projects</t>
  </si>
  <si>
    <t>General Fund Adjustments-for the Share of ARMM</t>
  </si>
  <si>
    <t>Support for Infrastructure Projects and Social Programs</t>
  </si>
  <si>
    <t>AFP Modernization Program</t>
  </si>
  <si>
    <t xml:space="preserve">       MMDA</t>
  </si>
  <si>
    <t>BFAR</t>
  </si>
  <si>
    <t>DA-BFAR</t>
  </si>
  <si>
    <t xml:space="preserve">     MMDA</t>
  </si>
  <si>
    <t xml:space="preserve">  CONTINUING APPROPRIATIONS</t>
  </si>
  <si>
    <t>B. Automatic Appropriations</t>
  </si>
  <si>
    <t xml:space="preserve">  B.  AUTOMATIC APPROPRIATIONS</t>
  </si>
  <si>
    <t>CONTINUING APPROPRIATIONS</t>
  </si>
  <si>
    <t>DOTC-OSEC</t>
  </si>
  <si>
    <t>DAR-CAR</t>
  </si>
  <si>
    <t xml:space="preserve">        PCDSO</t>
  </si>
  <si>
    <t>REALIGNMENTS/
AUGMENTATIONS</t>
  </si>
  <si>
    <t>c/</t>
  </si>
  <si>
    <t>a/</t>
  </si>
  <si>
    <t>b/</t>
  </si>
  <si>
    <t>NOTES:</t>
  </si>
  <si>
    <t>b/ Releases which are being accommodated within the current year's  Expenditure Program of P2.606 trillion.</t>
  </si>
  <si>
    <t>For the FY 2015 Personnel Services requirements of transferred personnel from 
  DAR to DOH-East Avenue Medical Center per approved Rationalization Program</t>
  </si>
  <si>
    <t>For the FY 2015 Personnel Services requirements of transferred personnel from 
  DAR to DOJ-NBI per approved Rationalization Program</t>
  </si>
  <si>
    <t>For the FY 2015 Personnel Services requirements of transferred personnel from 
  DAR-CAR to DOTC-CAR per approved Rationalization Program</t>
  </si>
  <si>
    <t>For the implementation of Farm-to-Market Roads per Special Provision No. 5, DA-
  OSEC, 2015 GAA, RA 10651</t>
  </si>
  <si>
    <t>For the implementation of Farm-to-Market Roads per Special Provision No. 5, DA-
  OSEC, 2015 GAA, RA 10652</t>
  </si>
  <si>
    <t>For the implementation of DA's various national programs in ARMM, i.e., National Rice, 
  Livestock, High Value Crops, Organic Agriculture and Market Oriented Programs) 
  per Special Provision No. 11, DA-OSEC, 2015 GAA, RA 10651</t>
  </si>
  <si>
    <t>For the implementation of National Fisheries Program per Special Provision No. 11,
   DA-OSEC, 2015 GAA, RA 10651</t>
  </si>
  <si>
    <t>For the payment of ARMM-DepEd's GSIS Premium remittance to be administered by
   the DBM per GSIS-ARMM-DBM Memorandum of Agreement dated March 18, 2004</t>
  </si>
  <si>
    <t>For the implementation of Health Facilities Enhancement Program (for facilites of LGUs 
  and other health sector partners) per Special Provision No. 5, DOH-OSEC, 2015 
  GAA, R.A. 10651</t>
  </si>
  <si>
    <t>For the FY 2015 Personnel Services requirements of transferred personnel from DAR
   to DOH-East Avenue Medical Center per approved Rationalization Program</t>
  </si>
  <si>
    <t>For the FY 2015 Personnel Services requirements of transferred personnel from 
 DAR to DOJ-NBI per approved Rationalization Program</t>
  </si>
  <si>
    <t>For the implementation of Farm-to-Market Roads per Special Provision No. 5, 
  DA-OSEC, 2015 GAA, RA 10651</t>
  </si>
  <si>
    <t>For ARMM allocation on various programs under the DSWD (Supplemental Feeding 
  Program) pursuant to Special Provision No. 9 of DSWD-OSEC, 2015 GAA, 
  R.A. 10651</t>
  </si>
  <si>
    <t>For the payment of ARMM-DepEd's GSIS Premium remittance to be administered by 
  the DBM per GSIS-ARMM-DBM Memorandum of Agreement dated March 18, 2004</t>
  </si>
  <si>
    <t>For the implementation of National Fisheries Program per Special Provision No. 11, 
  DA-OSEC, 2015 GAA, RA 10651</t>
  </si>
  <si>
    <t>For the implementation of Farm-to-Market Roads per Special Provision No. 5, 
  DA-OSEC, 2015 GAA, RA 10652</t>
  </si>
  <si>
    <t>For the implementation of the Basic Education Services per Special Provision No. 19, 
  DepEd-OSEC, 2015 GAA, RA 10651</t>
  </si>
  <si>
    <t xml:space="preserve">      Interest Payment</t>
  </si>
  <si>
    <t>For the implementation of the Basic Educational Facilities per Special Provision No. 4 , DepEd-OSEC, 2015 GAA , RA 10651</t>
  </si>
  <si>
    <t>For the implementation of the Basic Educational Facilities per Special Provision 
  No. 4 , DepEd-OSEC, 2015 GAA , RA 10651</t>
  </si>
  <si>
    <t>Allotment Class</t>
  </si>
  <si>
    <t xml:space="preserve">      Motor Vehicle Users Charge Fund</t>
  </si>
  <si>
    <t>MPBF</t>
  </si>
  <si>
    <t>DILG-BJMP</t>
  </si>
  <si>
    <t>DOE</t>
  </si>
  <si>
    <t>General Fund Adjustments-for Use of Excess Income by Agencies</t>
  </si>
  <si>
    <t>E-Gov.  Fund</t>
  </si>
  <si>
    <t>E-Gov.
Fund</t>
  </si>
  <si>
    <t>Automatic Appropriations</t>
  </si>
  <si>
    <t>Continuing Appropriations</t>
  </si>
  <si>
    <t xml:space="preserve">       DepEd</t>
  </si>
  <si>
    <t>AFP Modernization Act Trust Fund</t>
  </si>
  <si>
    <t xml:space="preserve">Unreleased Continuing Appro.
</t>
  </si>
  <si>
    <t>Notes:</t>
  </si>
  <si>
    <t>a/ Of the P113.738B unreleased appropriations under the FY 2015 GAA, R.A. 10651, P66.264B shall be carried over in FY 2016 as continuing appropriations.</t>
  </si>
  <si>
    <t>b/ Unreleased FY 2014 Continuing Appropriations, R.A. 10633 are no longer valid for release in 2016 budget year.</t>
  </si>
  <si>
    <t>STATUS OF CY 2015 BUDGET PROGRAM (Preliminary)</t>
  </si>
  <si>
    <t>CY 2015 BUDGET</t>
  </si>
  <si>
    <t>ADJUSTMENTS</t>
  </si>
  <si>
    <t>d/</t>
  </si>
  <si>
    <t>c/ Of the P113.738B, unreleased appropriations under the FY 2015 GAA, R.A. 10651, P66.264B shall be carried over in FY 2016 
     as continuing appropriations.</t>
  </si>
  <si>
    <t>d/ Pertains to additional requirement for RLIP of various agencies corresponding to the newly-created/filled up positions</t>
  </si>
  <si>
    <t xml:space="preserve">CY 2015 TRANSFER OF FUNDS </t>
  </si>
  <si>
    <t>Overall Savings</t>
  </si>
  <si>
    <t>Promotion of alternative fuels and technologies development and utilization, energy 
  efficiency and conservation per OP approval dated Dec. 29, 2015</t>
  </si>
  <si>
    <t>Custody, safekeeping and rehabilitation of prisoners per OP approval dated 
  Dec. 29, 2015</t>
  </si>
  <si>
    <t>Implementation of Health Facilities Enhancement Program (HFEP) per OP approval 
  dated Dec. 29, 2015</t>
  </si>
  <si>
    <t>Expanded Program on Immunization per OP approval dated Dec. 29, 2015</t>
  </si>
  <si>
    <t>Transfer to:</t>
  </si>
  <si>
    <t>2014 GAA, R.A. 10633</t>
  </si>
  <si>
    <t>DOF-OSEC</t>
  </si>
  <si>
    <t>Performance Based Grant System (PBGS) of ADB/OFID-assisted Second 
   Agrarian Reform Communities Project, pursuant to AFMP DAR Special 
   Provision No. 3, page 20 of R.A. No. 10633</t>
  </si>
  <si>
    <t xml:space="preserve">For the implementation of Farm-to-Market Roads </t>
  </si>
  <si>
    <t>DAR-OSEC</t>
  </si>
  <si>
    <t>DepEd-OSEC</t>
  </si>
  <si>
    <t>For the implementation of the Basic Education Services per OP approval 
  dated Dec. 29, 2015</t>
  </si>
  <si>
    <t>DILG-OSEC</t>
  </si>
  <si>
    <t>Various programs/projects for LGUs  per OP approval dated Dec. 29, 2015</t>
  </si>
  <si>
    <t>CNS-ARM Taxes (New Communication and Navigation Surveillance/Air Traffic
   Management Systems Devt. Project)  per OP approval dated Dec. 29, 2015</t>
  </si>
  <si>
    <t>For the implementation of the Basic Education Services</t>
  </si>
  <si>
    <t>Transfer from Overall Savings:</t>
  </si>
  <si>
    <t>NHA</t>
  </si>
  <si>
    <t>Yolanda Resettlement per OP approval dated Dec. 29, 2015</t>
  </si>
  <si>
    <t>NEA</t>
  </si>
  <si>
    <t>Sitio Electrification Program for Yolanda-affected communities per OP approval 
  dated Dec. 29, 2015</t>
  </si>
  <si>
    <t>LWUA</t>
  </si>
  <si>
    <t>Potable Water Supply per OP approval dated Dec. 29, 2015</t>
  </si>
  <si>
    <t>Locally-Funded Projects - Integrated Transport System Project  per OP approval 
  dated Dec. 29, 2015</t>
  </si>
  <si>
    <t>Budgetary Support to 
  GOCC-Phil. Health 
  Insurance Corporation</t>
  </si>
  <si>
    <t>Forest Development, Rehabilitation and Protection per OP approval dated
   Dec. 29, 2015</t>
  </si>
  <si>
    <t>Savings from DPWH to augment deficient existing items of appropriations
   in the GAA per OP approval dated Dec. 29, 2015</t>
  </si>
  <si>
    <t>DPWH-ARMM</t>
  </si>
  <si>
    <t>PHIC</t>
  </si>
  <si>
    <t>NIA</t>
  </si>
  <si>
    <t>Transfer To:</t>
  </si>
  <si>
    <t>NDC</t>
  </si>
  <si>
    <t>National government subsidy to the National Development Company (NDC) to cover
  the payment of the Agri-Agra Bonds issued by the NDC in years 2006 and 2009 for
  the repair and rehabilittion of NIA's irrigation systems per Special Provision No. 5, 
  BSGC-NIA Budget, 2015 GAA, RA 10651</t>
  </si>
  <si>
    <t>PSALM</t>
  </si>
  <si>
    <t>National government subsidy to the National Development Company (NDC) to  the
  Power Sector Assets and Liabilities, Management Corporation to cover the payment 
  of NIA in the non-power component-irrigation share cost for the dam of the San Roque
  Multi-Purpose Project Loan per Special Provision No. 8, BSGC-NIA Budget, 2015 
  GAA, RA 10651</t>
  </si>
  <si>
    <t xml:space="preserve">a/ Net Lending - based on BTr's Cash Operation Report </t>
  </si>
  <si>
    <t>Savings from MPBF used to augment deficient existing items of appropriations
   in the GAA per OP approval dated Dec. 29,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</si>
</sst>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2060"/>
      <name val="Arial Narrow"/>
      <family val="2"/>
    </font>
    <font>
      <sz val="10"/>
      <color theme="4" tint="-0.49998474074526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476">
    <xf numFmtId="0" fontId="0" fillId="0" borderId="0" xfId="0"/>
    <xf numFmtId="164" fontId="3" fillId="2" borderId="0" xfId="2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9" xfId="2" applyNumberFormat="1" applyFont="1" applyFill="1" applyBorder="1"/>
    <xf numFmtId="164" fontId="2" fillId="0" borderId="0" xfId="2" applyNumberFormat="1" applyFont="1" applyFill="1" applyBorder="1" applyAlignment="1">
      <alignment horizontal="left" vertical="center" indent="2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9" xfId="2" applyNumberFormat="1" applyFont="1" applyFill="1" applyBorder="1"/>
    <xf numFmtId="164" fontId="2" fillId="0" borderId="9" xfId="2" applyNumberFormat="1" applyFont="1" applyFill="1" applyBorder="1" applyAlignment="1">
      <alignment vertical="center" wrapText="1"/>
    </xf>
    <xf numFmtId="164" fontId="3" fillId="0" borderId="14" xfId="2" applyNumberFormat="1" applyFont="1" applyFill="1" applyBorder="1"/>
    <xf numFmtId="164" fontId="3" fillId="0" borderId="2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indent="1"/>
    </xf>
    <xf numFmtId="164" fontId="2" fillId="0" borderId="5" xfId="2" applyNumberFormat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>
      <alignment horizontal="left" vertical="center" wrapText="1" indent="2"/>
    </xf>
    <xf numFmtId="164" fontId="2" fillId="0" borderId="9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3" fillId="0" borderId="2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 applyAlignment="1">
      <alignment horizontal="left" vertical="center" wrapText="1" indent="3"/>
    </xf>
    <xf numFmtId="164" fontId="3" fillId="0" borderId="5" xfId="2" applyNumberFormat="1" applyFont="1" applyFill="1" applyBorder="1" applyAlignment="1">
      <alignment horizontal="left" vertical="center" indent="1"/>
    </xf>
    <xf numFmtId="0" fontId="1" fillId="0" borderId="0" xfId="20" applyFont="1" applyAlignment="1">
      <alignment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indent="2"/>
    </xf>
    <xf numFmtId="164" fontId="16" fillId="0" borderId="4" xfId="1" applyNumberFormat="1" applyFont="1" applyBorder="1" applyAlignment="1">
      <alignment horizontal="center"/>
    </xf>
    <xf numFmtId="164" fontId="3" fillId="0" borderId="5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vertical="center" indent="2"/>
    </xf>
    <xf numFmtId="164" fontId="2" fillId="0" borderId="5" xfId="2" applyNumberFormat="1" applyFont="1" applyFill="1" applyBorder="1" applyAlignment="1">
      <alignment horizontal="left" indent="2"/>
    </xf>
    <xf numFmtId="164" fontId="2" fillId="0" borderId="5" xfId="2" applyNumberFormat="1" applyFont="1" applyFill="1" applyBorder="1" applyAlignment="1">
      <alignment horizontal="left" vertical="center" indent="4"/>
    </xf>
    <xf numFmtId="164" fontId="2" fillId="0" borderId="5" xfId="2" applyNumberFormat="1" applyFont="1" applyFill="1" applyBorder="1" applyAlignment="1">
      <alignment horizontal="left" vertical="center" wrapText="1" indent="4"/>
    </xf>
    <xf numFmtId="164" fontId="3" fillId="0" borderId="5" xfId="2" applyNumberFormat="1" applyFont="1" applyFill="1" applyBorder="1" applyAlignment="1">
      <alignment horizontal="left" indent="3"/>
    </xf>
    <xf numFmtId="165" fontId="3" fillId="2" borderId="0" xfId="35" applyNumberFormat="1" applyFont="1" applyFill="1" applyBorder="1" applyAlignment="1">
      <alignment horizontal="center"/>
    </xf>
    <xf numFmtId="0" fontId="2" fillId="0" borderId="0" xfId="19" applyFont="1" applyFill="1"/>
    <xf numFmtId="164" fontId="2" fillId="0" borderId="0" xfId="1" applyNumberFormat="1" applyFont="1" applyFill="1"/>
    <xf numFmtId="0" fontId="3" fillId="0" borderId="17" xfId="19" applyFont="1" applyFill="1" applyBorder="1" applyAlignment="1">
      <alignment wrapText="1"/>
    </xf>
    <xf numFmtId="164" fontId="3" fillId="0" borderId="17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25" xfId="1" applyNumberFormat="1" applyFont="1" applyBorder="1" applyAlignment="1">
      <alignment horizontal="left"/>
    </xf>
    <xf numFmtId="164" fontId="3" fillId="0" borderId="24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0" fontId="2" fillId="0" borderId="5" xfId="19" applyFont="1" applyFill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5" fontId="2" fillId="0" borderId="0" xfId="35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6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164" fontId="2" fillId="0" borderId="0" xfId="19" applyNumberFormat="1" applyFont="1" applyFill="1"/>
    <xf numFmtId="0" fontId="3" fillId="0" borderId="5" xfId="19" applyFont="1" applyFill="1" applyBorder="1" applyAlignment="1">
      <alignment horizontal="left"/>
    </xf>
    <xf numFmtId="164" fontId="3" fillId="0" borderId="5" xfId="1" applyNumberFormat="1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26" xfId="1" applyNumberFormat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4" xfId="1" applyNumberFormat="1" applyFont="1" applyFill="1" applyBorder="1" applyAlignment="1">
      <alignment horizontal="left"/>
    </xf>
    <xf numFmtId="164" fontId="2" fillId="0" borderId="18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0" fontId="2" fillId="0" borderId="5" xfId="19" applyFont="1" applyFill="1" applyBorder="1" applyAlignment="1">
      <alignment horizontal="left" indent="1"/>
    </xf>
    <xf numFmtId="164" fontId="2" fillId="0" borderId="5" xfId="1" applyNumberFormat="1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3" fillId="0" borderId="0" xfId="1" applyNumberFormat="1" applyFont="1" applyFill="1" applyBorder="1"/>
    <xf numFmtId="164" fontId="3" fillId="0" borderId="4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3" xfId="1" applyNumberFormat="1" applyFont="1" applyFill="1" applyBorder="1"/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18" xfId="1" applyNumberFormat="1" applyFont="1" applyFill="1" applyBorder="1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64" fontId="2" fillId="0" borderId="9" xfId="1" applyNumberFormat="1" applyFont="1" applyFill="1" applyBorder="1"/>
    <xf numFmtId="164" fontId="2" fillId="0" borderId="16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164" fontId="2" fillId="0" borderId="5" xfId="1" applyNumberFormat="1" applyFont="1" applyFill="1" applyBorder="1"/>
    <xf numFmtId="164" fontId="2" fillId="0" borderId="16" xfId="1" applyNumberFormat="1" applyFont="1" applyFill="1" applyBorder="1"/>
    <xf numFmtId="164" fontId="2" fillId="0" borderId="3" xfId="1" applyNumberFormat="1" applyFont="1" applyBorder="1"/>
    <xf numFmtId="164" fontId="2" fillId="0" borderId="26" xfId="1" applyNumberFormat="1" applyFont="1" applyBorder="1"/>
    <xf numFmtId="164" fontId="2" fillId="0" borderId="27" xfId="1" applyNumberFormat="1" applyFont="1" applyBorder="1"/>
    <xf numFmtId="0" fontId="2" fillId="0" borderId="5" xfId="19" applyFont="1" applyFill="1" applyBorder="1"/>
    <xf numFmtId="164" fontId="2" fillId="0" borderId="5" xfId="1" applyNumberFormat="1" applyFont="1" applyBorder="1" applyAlignment="1">
      <alignment horizontal="left"/>
    </xf>
    <xf numFmtId="164" fontId="3" fillId="3" borderId="3" xfId="1" applyNumberFormat="1" applyFont="1" applyFill="1" applyBorder="1"/>
    <xf numFmtId="164" fontId="3" fillId="3" borderId="26" xfId="1" applyNumberFormat="1" applyFont="1" applyFill="1" applyBorder="1"/>
    <xf numFmtId="164" fontId="3" fillId="3" borderId="27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15" xfId="1" applyNumberFormat="1" applyFont="1" applyFill="1" applyBorder="1"/>
    <xf numFmtId="164" fontId="3" fillId="0" borderId="18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14" xfId="1" applyNumberFormat="1" applyFont="1" applyFill="1" applyBorder="1"/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4" fontId="2" fillId="0" borderId="0" xfId="1" applyNumberFormat="1" applyFont="1" applyBorder="1"/>
    <xf numFmtId="164" fontId="2" fillId="0" borderId="4" xfId="1" applyNumberFormat="1" applyFont="1" applyBorder="1"/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18" xfId="1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18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2" fillId="0" borderId="0" xfId="19" applyFont="1" applyFill="1" applyBorder="1" applyAlignment="1">
      <alignment horizontal="left"/>
    </xf>
    <xf numFmtId="0" fontId="3" fillId="3" borderId="19" xfId="19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horizontal="left"/>
    </xf>
    <xf numFmtId="164" fontId="3" fillId="3" borderId="21" xfId="19" applyNumberFormat="1" applyFont="1" applyFill="1" applyBorder="1"/>
    <xf numFmtId="164" fontId="3" fillId="3" borderId="28" xfId="19" applyNumberFormat="1" applyFont="1" applyFill="1" applyBorder="1"/>
    <xf numFmtId="164" fontId="3" fillId="3" borderId="29" xfId="19" applyNumberFormat="1" applyFont="1" applyFill="1" applyBorder="1"/>
    <xf numFmtId="165" fontId="3" fillId="3" borderId="20" xfId="35" applyNumberFormat="1" applyFont="1" applyFill="1" applyBorder="1" applyAlignment="1">
      <alignment horizontal="center"/>
    </xf>
    <xf numFmtId="0" fontId="3" fillId="2" borderId="0" xfId="19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9" applyNumberFormat="1" applyFont="1" applyFill="1" applyBorder="1"/>
    <xf numFmtId="0" fontId="3" fillId="0" borderId="0" xfId="19" applyFont="1" applyFill="1" applyBorder="1" applyAlignment="1">
      <alignment horizontal="left"/>
    </xf>
    <xf numFmtId="164" fontId="3" fillId="0" borderId="0" xfId="19" applyNumberFormat="1" applyFont="1" applyFill="1" applyBorder="1"/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  <xf numFmtId="164" fontId="2" fillId="2" borderId="0" xfId="1" applyNumberFormat="1" applyFont="1" applyFill="1" applyBorder="1"/>
    <xf numFmtId="165" fontId="2" fillId="2" borderId="0" xfId="35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left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17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4" xfId="35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4" xfId="35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64" fontId="3" fillId="0" borderId="2" xfId="1" applyNumberFormat="1" applyFont="1" applyFill="1" applyBorder="1"/>
    <xf numFmtId="165" fontId="3" fillId="0" borderId="3" xfId="35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2" fillId="0" borderId="5" xfId="1" applyNumberFormat="1" applyFont="1" applyBorder="1"/>
    <xf numFmtId="164" fontId="24" fillId="0" borderId="0" xfId="1" applyNumberFormat="1" applyFont="1" applyBorder="1"/>
    <xf numFmtId="165" fontId="2" fillId="0" borderId="12" xfId="35" applyNumberFormat="1" applyFont="1" applyBorder="1" applyAlignment="1">
      <alignment horizontal="center"/>
    </xf>
    <xf numFmtId="164" fontId="24" fillId="0" borderId="9" xfId="1" applyNumberFormat="1" applyFont="1" applyFill="1" applyBorder="1" applyAlignment="1">
      <alignment horizontal="center" wrapText="1"/>
    </xf>
    <xf numFmtId="0" fontId="2" fillId="0" borderId="0" xfId="19" applyFont="1" applyFill="1" applyBorder="1"/>
    <xf numFmtId="165" fontId="2" fillId="0" borderId="4" xfId="35" applyNumberFormat="1" applyFont="1" applyBorder="1" applyAlignment="1">
      <alignment horizontal="center"/>
    </xf>
    <xf numFmtId="164" fontId="3" fillId="3" borderId="5" xfId="1" applyNumberFormat="1" applyFont="1" applyFill="1" applyBorder="1"/>
    <xf numFmtId="164" fontId="3" fillId="3" borderId="4" xfId="1" applyNumberFormat="1" applyFont="1" applyFill="1" applyBorder="1"/>
    <xf numFmtId="164" fontId="24" fillId="3" borderId="0" xfId="1" applyNumberFormat="1" applyFont="1" applyFill="1" applyBorder="1"/>
    <xf numFmtId="165" fontId="3" fillId="3" borderId="4" xfId="35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left" indent="1"/>
    </xf>
    <xf numFmtId="164" fontId="24" fillId="0" borderId="2" xfId="1" applyNumberFormat="1" applyFont="1" applyFill="1" applyBorder="1"/>
    <xf numFmtId="164" fontId="3" fillId="0" borderId="5" xfId="1" applyNumberFormat="1" applyFont="1" applyFill="1" applyBorder="1" applyAlignment="1">
      <alignment horizontal="left" indent="2"/>
    </xf>
    <xf numFmtId="164" fontId="3" fillId="0" borderId="11" xfId="1" applyNumberFormat="1" applyFont="1" applyFill="1" applyBorder="1"/>
    <xf numFmtId="164" fontId="3" fillId="0" borderId="7" xfId="1" applyNumberFormat="1" applyFont="1" applyFill="1" applyBorder="1"/>
    <xf numFmtId="164" fontId="24" fillId="0" borderId="1" xfId="1" applyNumberFormat="1" applyFont="1" applyFill="1" applyBorder="1"/>
    <xf numFmtId="165" fontId="3" fillId="0" borderId="11" xfId="35" applyNumberFormat="1" applyFont="1" applyFill="1" applyBorder="1" applyAlignment="1">
      <alignment horizontal="center"/>
    </xf>
    <xf numFmtId="164" fontId="24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4" xfId="1" applyNumberFormat="1" applyFont="1" applyBorder="1" applyAlignment="1">
      <alignment horizontal="left"/>
    </xf>
    <xf numFmtId="164" fontId="24" fillId="0" borderId="0" xfId="1" applyNumberFormat="1" applyFont="1" applyFill="1" applyBorder="1"/>
    <xf numFmtId="43" fontId="3" fillId="0" borderId="4" xfId="1" applyFont="1" applyFill="1" applyBorder="1" applyAlignment="1">
      <alignment horizontal="center"/>
    </xf>
    <xf numFmtId="165" fontId="2" fillId="0" borderId="4" xfId="35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65" fontId="3" fillId="0" borderId="3" xfId="35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165" fontId="3" fillId="0" borderId="4" xfId="35" applyNumberFormat="1" applyFont="1" applyBorder="1" applyAlignment="1">
      <alignment horizontal="center"/>
    </xf>
    <xf numFmtId="164" fontId="2" fillId="0" borderId="6" xfId="1" applyNumberFormat="1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vertical="center"/>
    </xf>
    <xf numFmtId="164" fontId="3" fillId="3" borderId="21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5" fontId="3" fillId="3" borderId="21" xfId="35" applyNumberFormat="1" applyFont="1" applyFill="1" applyBorder="1" applyAlignment="1">
      <alignment horizontal="center" vertical="center"/>
    </xf>
    <xf numFmtId="164" fontId="3" fillId="3" borderId="22" xfId="1" applyNumberFormat="1" applyFont="1" applyFill="1" applyBorder="1" applyAlignment="1">
      <alignment vertical="center"/>
    </xf>
    <xf numFmtId="164" fontId="14" fillId="7" borderId="0" xfId="1" applyNumberFormat="1" applyFont="1" applyFill="1" applyBorder="1" applyAlignment="1"/>
    <xf numFmtId="164" fontId="3" fillId="7" borderId="0" xfId="1" applyNumberFormat="1" applyFont="1" applyFill="1" applyBorder="1" applyAlignment="1">
      <alignment vertical="center"/>
    </xf>
    <xf numFmtId="165" fontId="3" fillId="7" borderId="0" xfId="35" applyNumberFormat="1" applyFont="1" applyFill="1" applyBorder="1" applyAlignment="1">
      <alignment horizontal="center" vertical="center"/>
    </xf>
    <xf numFmtId="164" fontId="2" fillId="7" borderId="0" xfId="1" applyNumberFormat="1" applyFont="1" applyFill="1"/>
    <xf numFmtId="164" fontId="2" fillId="7" borderId="0" xfId="1" applyNumberFormat="1" applyFont="1" applyFill="1" applyBorder="1" applyAlignment="1"/>
    <xf numFmtId="164" fontId="2" fillId="7" borderId="0" xfId="1" applyNumberFormat="1" applyFont="1" applyFill="1" applyAlignment="1"/>
    <xf numFmtId="0" fontId="3" fillId="7" borderId="30" xfId="31" applyFont="1" applyFill="1" applyBorder="1" applyAlignment="1">
      <alignment wrapText="1"/>
    </xf>
    <xf numFmtId="0" fontId="2" fillId="7" borderId="0" xfId="19" applyFont="1" applyFill="1"/>
    <xf numFmtId="165" fontId="2" fillId="7" borderId="0" xfId="35" applyNumberFormat="1" applyFont="1" applyFill="1" applyAlignment="1">
      <alignment horizontal="center"/>
    </xf>
    <xf numFmtId="164" fontId="3" fillId="0" borderId="5" xfId="2" applyNumberFormat="1" applyFont="1" applyFill="1" applyBorder="1" applyAlignment="1">
      <alignment horizontal="left" wrapText="1" indent="1"/>
    </xf>
    <xf numFmtId="37" fontId="2" fillId="0" borderId="0" xfId="1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horizontal="left" wrapText="1" indent="4"/>
    </xf>
    <xf numFmtId="164" fontId="3" fillId="0" borderId="6" xfId="2" applyNumberFormat="1" applyFont="1" applyFill="1" applyBorder="1" applyAlignment="1">
      <alignment horizontal="center"/>
    </xf>
    <xf numFmtId="0" fontId="3" fillId="2" borderId="0" xfId="19" quotePrefix="1" applyFont="1" applyFill="1" applyAlignment="1">
      <alignment horizontal="left"/>
    </xf>
    <xf numFmtId="0" fontId="2" fillId="2" borderId="0" xfId="19" applyFont="1" applyFill="1"/>
    <xf numFmtId="0" fontId="3" fillId="2" borderId="0" xfId="19" applyFont="1" applyFill="1"/>
    <xf numFmtId="0" fontId="3" fillId="2" borderId="0" xfId="19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19" quotePrefix="1" applyNumberFormat="1" applyFont="1" applyFill="1" applyAlignment="1">
      <alignment horizontal="left"/>
    </xf>
    <xf numFmtId="164" fontId="2" fillId="0" borderId="17" xfId="1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vertical="center"/>
    </xf>
    <xf numFmtId="164" fontId="2" fillId="0" borderId="6" xfId="1" applyNumberFormat="1" applyFont="1" applyBorder="1"/>
    <xf numFmtId="164" fontId="2" fillId="0" borderId="2" xfId="1" applyNumberFormat="1" applyFont="1" applyBorder="1"/>
    <xf numFmtId="164" fontId="2" fillId="0" borderId="14" xfId="1" applyNumberFormat="1" applyFont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0" fontId="6" fillId="0" borderId="0" xfId="19" applyFont="1" applyFill="1"/>
    <xf numFmtId="164" fontId="2" fillId="0" borderId="4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wrapText="1"/>
    </xf>
    <xf numFmtId="164" fontId="2" fillId="0" borderId="9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19" quotePrefix="1" applyFont="1" applyFill="1" applyBorder="1" applyAlignment="1">
      <alignment horizontal="left"/>
    </xf>
    <xf numFmtId="0" fontId="3" fillId="3" borderId="2" xfId="19" applyFont="1" applyFill="1" applyBorder="1" applyAlignment="1">
      <alignment horizontal="center"/>
    </xf>
    <xf numFmtId="164" fontId="3" fillId="3" borderId="19" xfId="1" applyNumberFormat="1" applyFont="1" applyFill="1" applyBorder="1"/>
    <xf numFmtId="164" fontId="3" fillId="3" borderId="21" xfId="1" applyNumberFormat="1" applyFont="1" applyFill="1" applyBorder="1"/>
    <xf numFmtId="164" fontId="3" fillId="3" borderId="20" xfId="1" applyNumberFormat="1" applyFont="1" applyFill="1" applyBorder="1"/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12" xfId="1" applyNumberFormat="1" applyFont="1" applyBorder="1"/>
    <xf numFmtId="164" fontId="3" fillId="3" borderId="3" xfId="1" applyNumberFormat="1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 vertical="center"/>
    </xf>
    <xf numFmtId="164" fontId="7" fillId="3" borderId="11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Alignment="1"/>
    <xf numFmtId="164" fontId="5" fillId="3" borderId="1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5" borderId="20" xfId="1" applyNumberFormat="1" applyFont="1" applyFill="1" applyBorder="1"/>
    <xf numFmtId="164" fontId="3" fillId="5" borderId="22" xfId="1" applyNumberFormat="1" applyFont="1" applyFill="1" applyBorder="1"/>
    <xf numFmtId="164" fontId="20" fillId="2" borderId="0" xfId="1" quotePrefix="1" applyNumberFormat="1" applyFont="1" applyFill="1" applyAlignment="1">
      <alignment horizontal="left"/>
    </xf>
    <xf numFmtId="164" fontId="21" fillId="2" borderId="0" xfId="1" applyNumberFormat="1" applyFont="1" applyFill="1"/>
    <xf numFmtId="164" fontId="20" fillId="2" borderId="0" xfId="1" applyNumberFormat="1" applyFont="1" applyFill="1" applyAlignment="1">
      <alignment horizontal="right"/>
    </xf>
    <xf numFmtId="164" fontId="21" fillId="0" borderId="0" xfId="1" applyNumberFormat="1" applyFont="1"/>
    <xf numFmtId="164" fontId="20" fillId="2" borderId="0" xfId="1" applyNumberFormat="1" applyFont="1" applyFill="1" applyAlignment="1">
      <alignment horizontal="left"/>
    </xf>
    <xf numFmtId="164" fontId="20" fillId="3" borderId="12" xfId="1" applyNumberFormat="1" applyFont="1" applyFill="1" applyBorder="1" applyAlignment="1">
      <alignment horizontal="center" vertical="center"/>
    </xf>
    <xf numFmtId="164" fontId="20" fillId="3" borderId="11" xfId="1" applyNumberFormat="1" applyFont="1" applyFill="1" applyBorder="1" applyAlignment="1">
      <alignment horizontal="center" vertical="center" wrapText="1"/>
    </xf>
    <xf numFmtId="164" fontId="20" fillId="3" borderId="10" xfId="1" applyNumberFormat="1" applyFont="1" applyFill="1" applyBorder="1" applyAlignment="1">
      <alignment horizontal="center" vertical="center" wrapText="1"/>
    </xf>
    <xf numFmtId="164" fontId="21" fillId="3" borderId="0" xfId="1" applyNumberFormat="1" applyFont="1" applyFill="1"/>
    <xf numFmtId="164" fontId="2" fillId="0" borderId="4" xfId="1" applyNumberFormat="1" applyFont="1" applyFill="1" applyBorder="1" applyAlignment="1">
      <alignment horizontal="left" vertical="center"/>
    </xf>
    <xf numFmtId="164" fontId="21" fillId="0" borderId="0" xfId="1" applyNumberFormat="1" applyFont="1" applyAlignment="1">
      <alignment vertical="center"/>
    </xf>
    <xf numFmtId="164" fontId="21" fillId="0" borderId="2" xfId="1" applyNumberFormat="1" applyFont="1" applyBorder="1"/>
    <xf numFmtId="164" fontId="21" fillId="0" borderId="6" xfId="1" applyNumberFormat="1" applyFont="1" applyBorder="1"/>
    <xf numFmtId="164" fontId="3" fillId="6" borderId="3" xfId="1" applyNumberFormat="1" applyFont="1" applyFill="1" applyBorder="1" applyAlignment="1">
      <alignment horizontal="center" vertical="center"/>
    </xf>
    <xf numFmtId="164" fontId="20" fillId="6" borderId="20" xfId="1" applyNumberFormat="1" applyFont="1" applyFill="1" applyBorder="1" applyAlignment="1">
      <alignment vertical="center"/>
    </xf>
    <xf numFmtId="164" fontId="21" fillId="6" borderId="0" xfId="1" applyNumberFormat="1" applyFont="1" applyFill="1"/>
    <xf numFmtId="164" fontId="21" fillId="0" borderId="0" xfId="1" applyNumberFormat="1" applyFont="1" applyFill="1"/>
    <xf numFmtId="0" fontId="3" fillId="8" borderId="14" xfId="19" applyFont="1" applyFill="1" applyBorder="1" applyAlignment="1">
      <alignment horizontal="center" vertical="center"/>
    </xf>
    <xf numFmtId="0" fontId="3" fillId="8" borderId="3" xfId="19" applyFont="1" applyFill="1" applyBorder="1" applyAlignment="1">
      <alignment horizontal="center" vertical="center" wrapText="1"/>
    </xf>
    <xf numFmtId="0" fontId="3" fillId="8" borderId="3" xfId="19" applyFont="1" applyFill="1" applyBorder="1" applyAlignment="1">
      <alignment horizontal="center" vertical="center"/>
    </xf>
    <xf numFmtId="0" fontId="3" fillId="7" borderId="0" xfId="19" applyFont="1" applyFill="1" applyAlignment="1"/>
    <xf numFmtId="164" fontId="3" fillId="7" borderId="0" xfId="1" applyNumberFormat="1" applyFont="1" applyFill="1" applyAlignment="1"/>
    <xf numFmtId="164" fontId="3" fillId="7" borderId="0" xfId="1" applyNumberFormat="1" applyFont="1" applyFill="1" applyBorder="1" applyAlignment="1">
      <alignment horizontal="left" vertical="justify" wrapText="1"/>
    </xf>
    <xf numFmtId="164" fontId="3" fillId="7" borderId="0" xfId="19" applyNumberFormat="1" applyFont="1" applyFill="1" applyBorder="1" applyAlignment="1">
      <alignment horizontal="left" wrapText="1"/>
    </xf>
    <xf numFmtId="165" fontId="3" fillId="7" borderId="0" xfId="35" applyNumberFormat="1" applyFont="1" applyFill="1" applyBorder="1" applyAlignment="1">
      <alignment horizontal="center" wrapText="1"/>
    </xf>
    <xf numFmtId="164" fontId="3" fillId="7" borderId="0" xfId="1" applyNumberFormat="1" applyFont="1" applyFill="1" applyBorder="1" applyAlignment="1">
      <alignment horizontal="right" vertical="justify" wrapText="1"/>
    </xf>
    <xf numFmtId="0" fontId="2" fillId="7" borderId="0" xfId="19" applyFont="1" applyFill="1" applyBorder="1" applyAlignment="1"/>
    <xf numFmtId="0" fontId="2" fillId="7" borderId="0" xfId="19" applyFont="1" applyFill="1" applyAlignment="1"/>
    <xf numFmtId="164" fontId="2" fillId="7" borderId="0" xfId="19" applyNumberFormat="1" applyFont="1" applyFill="1" applyAlignment="1"/>
    <xf numFmtId="43" fontId="3" fillId="7" borderId="0" xfId="1" applyFont="1" applyFill="1" applyBorder="1" applyAlignment="1">
      <alignment horizontal="left" vertical="justify" wrapText="1"/>
    </xf>
    <xf numFmtId="165" fontId="3" fillId="7" borderId="0" xfId="35" applyNumberFormat="1" applyFont="1" applyFill="1" applyBorder="1" applyAlignment="1">
      <alignment horizontal="center" vertical="justify" wrapText="1"/>
    </xf>
    <xf numFmtId="164" fontId="3" fillId="7" borderId="0" xfId="1" applyNumberFormat="1" applyFont="1" applyFill="1" applyBorder="1" applyAlignment="1"/>
    <xf numFmtId="165" fontId="3" fillId="7" borderId="0" xfId="35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0" fontId="14" fillId="0" borderId="0" xfId="19" applyFont="1" applyFill="1"/>
    <xf numFmtId="164" fontId="3" fillId="0" borderId="33" xfId="1" applyNumberFormat="1" applyFont="1" applyFill="1" applyBorder="1" applyAlignment="1">
      <alignment horizontal="center"/>
    </xf>
    <xf numFmtId="0" fontId="2" fillId="0" borderId="9" xfId="19" applyFont="1" applyFill="1" applyBorder="1"/>
    <xf numFmtId="164" fontId="3" fillId="0" borderId="37" xfId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left"/>
    </xf>
    <xf numFmtId="164" fontId="3" fillId="0" borderId="9" xfId="19" applyNumberFormat="1" applyFont="1" applyFill="1" applyBorder="1"/>
    <xf numFmtId="164" fontId="2" fillId="0" borderId="16" xfId="1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164" fontId="2" fillId="0" borderId="9" xfId="19" applyNumberFormat="1" applyFont="1" applyFill="1" applyBorder="1"/>
    <xf numFmtId="164" fontId="3" fillId="0" borderId="36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3" fillId="0" borderId="36" xfId="1" applyNumberFormat="1" applyFont="1" applyFill="1" applyBorder="1"/>
    <xf numFmtId="164" fontId="3" fillId="0" borderId="16" xfId="1" applyNumberFormat="1" applyFont="1" applyFill="1" applyBorder="1"/>
    <xf numFmtId="164" fontId="2" fillId="0" borderId="36" xfId="1" applyNumberFormat="1" applyFont="1" applyBorder="1"/>
    <xf numFmtId="164" fontId="2" fillId="0" borderId="16" xfId="1" applyNumberFormat="1" applyFont="1" applyBorder="1"/>
    <xf numFmtId="164" fontId="3" fillId="3" borderId="36" xfId="1" applyNumberFormat="1" applyFont="1" applyFill="1" applyBorder="1"/>
    <xf numFmtId="0" fontId="3" fillId="0" borderId="9" xfId="19" applyFont="1" applyFill="1" applyBorder="1"/>
    <xf numFmtId="0" fontId="14" fillId="0" borderId="9" xfId="19" applyFont="1" applyFill="1" applyBorder="1"/>
    <xf numFmtId="164" fontId="3" fillId="0" borderId="36" xfId="1" applyNumberFormat="1" applyFont="1" applyFill="1" applyBorder="1" applyAlignment="1">
      <alignment horizontal="center"/>
    </xf>
    <xf numFmtId="164" fontId="2" fillId="0" borderId="37" xfId="1" applyNumberFormat="1" applyFont="1" applyBorder="1" applyAlignment="1">
      <alignment horizontal="center"/>
    </xf>
    <xf numFmtId="164" fontId="3" fillId="8" borderId="38" xfId="19" applyNumberFormat="1" applyFont="1" applyFill="1" applyBorder="1"/>
    <xf numFmtId="0" fontId="2" fillId="8" borderId="28" xfId="19" applyFont="1" applyFill="1" applyBorder="1"/>
    <xf numFmtId="0" fontId="2" fillId="8" borderId="22" xfId="19" applyFont="1" applyFill="1" applyBorder="1"/>
    <xf numFmtId="0" fontId="14" fillId="7" borderId="30" xfId="31" applyFont="1" applyFill="1" applyBorder="1" applyAlignment="1">
      <alignment wrapText="1"/>
    </xf>
    <xf numFmtId="0" fontId="14" fillId="7" borderId="0" xfId="19" applyFont="1" applyFill="1" applyBorder="1" applyAlignment="1">
      <alignment horizontal="left" indent="1"/>
    </xf>
    <xf numFmtId="164" fontId="3" fillId="7" borderId="0" xfId="1" applyNumberFormat="1" applyFont="1" applyFill="1" applyBorder="1" applyAlignment="1">
      <alignment horizontal="left"/>
    </xf>
    <xf numFmtId="164" fontId="3" fillId="7" borderId="0" xfId="19" applyNumberFormat="1" applyFont="1" applyFill="1" applyBorder="1"/>
    <xf numFmtId="164" fontId="2" fillId="7" borderId="0" xfId="19" applyNumberFormat="1" applyFont="1" applyFill="1"/>
    <xf numFmtId="164" fontId="3" fillId="0" borderId="3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5" fontId="3" fillId="0" borderId="3" xfId="35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27" fillId="0" borderId="5" xfId="2" applyNumberFormat="1" applyFont="1" applyFill="1" applyBorder="1" applyAlignment="1">
      <alignment horizontal="left" vertical="center" wrapText="1" indent="4"/>
    </xf>
    <xf numFmtId="164" fontId="3" fillId="0" borderId="5" xfId="2" applyNumberFormat="1" applyFont="1" applyFill="1" applyBorder="1" applyAlignment="1">
      <alignment horizontal="left" vertical="center" wrapText="1" indent="2"/>
    </xf>
    <xf numFmtId="164" fontId="27" fillId="0" borderId="0" xfId="1" applyNumberFormat="1" applyFont="1" applyFill="1" applyBorder="1" applyAlignment="1">
      <alignment vertical="center"/>
    </xf>
    <xf numFmtId="164" fontId="27" fillId="0" borderId="9" xfId="2" applyNumberFormat="1" applyFont="1" applyFill="1" applyBorder="1" applyAlignment="1">
      <alignment wrapText="1"/>
    </xf>
    <xf numFmtId="164" fontId="27" fillId="0" borderId="0" xfId="2" applyNumberFormat="1" applyFont="1"/>
    <xf numFmtId="164" fontId="27" fillId="0" borderId="5" xfId="2" applyNumberFormat="1" applyFont="1" applyFill="1" applyBorder="1" applyAlignment="1">
      <alignment horizontal="left" wrapText="1" indent="4"/>
    </xf>
    <xf numFmtId="164" fontId="27" fillId="0" borderId="0" xfId="1" applyNumberFormat="1" applyFont="1" applyFill="1" applyBorder="1" applyAlignment="1"/>
    <xf numFmtId="164" fontId="27" fillId="0" borderId="9" xfId="2" applyNumberFormat="1" applyFont="1" applyFill="1" applyBorder="1" applyAlignment="1">
      <alignment vertical="center" wrapText="1"/>
    </xf>
    <xf numFmtId="164" fontId="27" fillId="0" borderId="5" xfId="2" applyNumberFormat="1" applyFont="1" applyFill="1" applyBorder="1" applyAlignment="1">
      <alignment horizontal="left" vertical="center" wrapText="1" indent="3"/>
    </xf>
    <xf numFmtId="164" fontId="2" fillId="0" borderId="8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28" fillId="0" borderId="0" xfId="2" applyNumberFormat="1" applyFont="1"/>
    <xf numFmtId="164" fontId="28" fillId="0" borderId="5" xfId="2" applyNumberFormat="1" applyFont="1" applyFill="1" applyBorder="1" applyAlignment="1">
      <alignment horizontal="left" vertical="center" wrapText="1" indent="3"/>
    </xf>
    <xf numFmtId="164" fontId="28" fillId="0" borderId="0" xfId="2" applyNumberFormat="1" applyFont="1" applyFill="1" applyBorder="1" applyAlignment="1">
      <alignment horizontal="left" vertical="center"/>
    </xf>
    <xf numFmtId="164" fontId="28" fillId="0" borderId="0" xfId="2" applyNumberFormat="1" applyFont="1" applyFill="1" applyBorder="1" applyAlignment="1">
      <alignment horizontal="right" vertical="center" indent="2"/>
    </xf>
    <xf numFmtId="164" fontId="28" fillId="0" borderId="9" xfId="2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horizontal="left" indent="4"/>
    </xf>
    <xf numFmtId="164" fontId="28" fillId="0" borderId="5" xfId="2" applyNumberFormat="1" applyFont="1" applyFill="1" applyBorder="1" applyAlignment="1">
      <alignment horizontal="left" vertical="center" wrapText="1" indent="4"/>
    </xf>
    <xf numFmtId="164" fontId="28" fillId="0" borderId="0" xfId="2" applyNumberFormat="1" applyFont="1" applyFill="1" applyBorder="1" applyAlignment="1">
      <alignment horizontal="right" vertical="center"/>
    </xf>
    <xf numFmtId="164" fontId="28" fillId="0" borderId="0" xfId="2" applyNumberFormat="1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horizontal="left" vertical="center"/>
    </xf>
    <xf numFmtId="164" fontId="2" fillId="0" borderId="5" xfId="2" applyNumberFormat="1" applyFont="1" applyFill="1" applyBorder="1" applyAlignment="1">
      <alignment horizontal="left" indent="3"/>
    </xf>
    <xf numFmtId="37" fontId="28" fillId="0" borderId="0" xfId="1" applyNumberFormat="1" applyFont="1" applyFill="1" applyBorder="1" applyAlignment="1">
      <alignment horizontal="right" vertical="center"/>
    </xf>
    <xf numFmtId="164" fontId="28" fillId="0" borderId="9" xfId="2" applyNumberFormat="1" applyFont="1" applyFill="1" applyBorder="1" applyAlignment="1">
      <alignment vertical="center" wrapText="1"/>
    </xf>
    <xf numFmtId="164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right" vertical="center" indent="2"/>
    </xf>
    <xf numFmtId="164" fontId="3" fillId="0" borderId="5" xfId="2" applyNumberFormat="1" applyFont="1" applyFill="1" applyBorder="1" applyAlignment="1">
      <alignment horizontal="left" vertical="center" wrapText="1" indent="3"/>
    </xf>
    <xf numFmtId="37" fontId="3" fillId="0" borderId="2" xfId="1" applyNumberFormat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164" fontId="28" fillId="0" borderId="5" xfId="2" applyNumberFormat="1" applyFont="1" applyFill="1" applyBorder="1" applyAlignment="1">
      <alignment horizontal="left" wrapText="1" indent="5"/>
    </xf>
    <xf numFmtId="37" fontId="28" fillId="0" borderId="0" xfId="1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left" indent="3"/>
    </xf>
    <xf numFmtId="164" fontId="2" fillId="0" borderId="5" xfId="2" applyNumberFormat="1" applyFont="1" applyFill="1" applyBorder="1" applyAlignment="1">
      <alignment horizontal="left" vertical="center" wrapText="1" indent="1"/>
    </xf>
    <xf numFmtId="164" fontId="3" fillId="0" borderId="11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vertical="center"/>
    </xf>
    <xf numFmtId="164" fontId="28" fillId="0" borderId="0" xfId="2" applyNumberFormat="1" applyFont="1" applyFill="1" applyBorder="1"/>
    <xf numFmtId="164" fontId="28" fillId="0" borderId="9" xfId="2" applyNumberFormat="1" applyFont="1" applyFill="1" applyBorder="1"/>
    <xf numFmtId="164" fontId="28" fillId="0" borderId="5" xfId="2" applyNumberFormat="1" applyFont="1" applyFill="1" applyBorder="1" applyAlignment="1">
      <alignment horizontal="left" vertical="center" wrapText="1" indent="5"/>
    </xf>
    <xf numFmtId="164" fontId="2" fillId="0" borderId="0" xfId="2" applyNumberFormat="1" applyFont="1" applyFill="1" applyAlignment="1"/>
    <xf numFmtId="164" fontId="27" fillId="0" borderId="0" xfId="2" applyNumberFormat="1" applyFont="1" applyFill="1"/>
    <xf numFmtId="164" fontId="2" fillId="0" borderId="0" xfId="2" applyNumberFormat="1" applyFont="1" applyFill="1" applyAlignment="1">
      <alignment wrapText="1"/>
    </xf>
    <xf numFmtId="164" fontId="3" fillId="0" borderId="5" xfId="2" applyNumberFormat="1" applyFont="1" applyFill="1" applyBorder="1" applyAlignment="1">
      <alignment horizontal="left" wrapText="1" indent="2"/>
    </xf>
    <xf numFmtId="164" fontId="2" fillId="0" borderId="2" xfId="1" applyNumberFormat="1" applyFont="1" applyFill="1" applyBorder="1" applyAlignment="1">
      <alignment vertical="center"/>
    </xf>
    <xf numFmtId="49" fontId="2" fillId="0" borderId="9" xfId="2" applyNumberFormat="1" applyFont="1" applyFill="1" applyBorder="1" applyAlignment="1">
      <alignment vertical="center" wrapText="1"/>
    </xf>
    <xf numFmtId="164" fontId="14" fillId="7" borderId="0" xfId="1" applyNumberFormat="1" applyFont="1" applyFill="1" applyBorder="1" applyAlignment="1">
      <alignment horizontal="left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7" fillId="3" borderId="11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/>
    </xf>
    <xf numFmtId="165" fontId="3" fillId="3" borderId="11" xfId="35" applyNumberFormat="1" applyFont="1" applyFill="1" applyBorder="1" applyAlignment="1">
      <alignment horizontal="center" vertical="center" wrapText="1"/>
    </xf>
    <xf numFmtId="165" fontId="3" fillId="3" borderId="31" xfId="35" applyNumberFormat="1" applyFont="1" applyFill="1" applyBorder="1" applyAlignment="1">
      <alignment horizontal="center" vertical="center" wrapText="1"/>
    </xf>
    <xf numFmtId="165" fontId="3" fillId="3" borderId="35" xfId="35" applyNumberFormat="1" applyFont="1" applyFill="1" applyBorder="1" applyAlignment="1">
      <alignment horizontal="center" vertical="center" wrapText="1"/>
    </xf>
    <xf numFmtId="165" fontId="3" fillId="3" borderId="23" xfId="35" applyNumberFormat="1" applyFont="1" applyFill="1" applyBorder="1" applyAlignment="1">
      <alignment horizontal="center" vertical="center" wrapText="1"/>
    </xf>
    <xf numFmtId="0" fontId="3" fillId="3" borderId="8" xfId="19" applyFont="1" applyFill="1" applyBorder="1" applyAlignment="1">
      <alignment horizontal="center" vertical="center" wrapText="1"/>
    </xf>
    <xf numFmtId="0" fontId="3" fillId="3" borderId="32" xfId="19" applyFont="1" applyFill="1" applyBorder="1" applyAlignment="1">
      <alignment horizontal="center" vertical="center" wrapText="1"/>
    </xf>
    <xf numFmtId="0" fontId="3" fillId="3" borderId="0" xfId="19" applyFont="1" applyFill="1" applyBorder="1" applyAlignment="1">
      <alignment horizontal="center" vertical="center" wrapText="1"/>
    </xf>
    <xf numFmtId="0" fontId="3" fillId="3" borderId="15" xfId="19" applyFont="1" applyFill="1" applyBorder="1" applyAlignment="1">
      <alignment horizontal="center" vertical="center" wrapText="1"/>
    </xf>
    <xf numFmtId="0" fontId="3" fillId="3" borderId="2" xfId="19" applyFont="1" applyFill="1" applyBorder="1" applyAlignment="1">
      <alignment horizontal="center" vertical="center" wrapText="1"/>
    </xf>
    <xf numFmtId="0" fontId="3" fillId="3" borderId="26" xfId="19" applyFont="1" applyFill="1" applyBorder="1" applyAlignment="1">
      <alignment horizontal="center" vertical="center" wrapText="1"/>
    </xf>
    <xf numFmtId="0" fontId="3" fillId="4" borderId="33" xfId="19" applyFont="1" applyFill="1" applyBorder="1" applyAlignment="1">
      <alignment horizontal="center" vertical="center" wrapText="1"/>
    </xf>
    <xf numFmtId="0" fontId="3" fillId="4" borderId="13" xfId="19" applyFont="1" applyFill="1" applyBorder="1" applyAlignment="1">
      <alignment horizontal="center" vertical="center" wrapText="1"/>
    </xf>
    <xf numFmtId="0" fontId="3" fillId="4" borderId="16" xfId="19" applyFont="1" applyFill="1" applyBorder="1" applyAlignment="1">
      <alignment horizontal="center" vertical="center" wrapText="1"/>
    </xf>
    <xf numFmtId="0" fontId="3" fillId="4" borderId="9" xfId="19" applyFont="1" applyFill="1" applyBorder="1" applyAlignment="1">
      <alignment horizontal="center" vertical="center" wrapText="1"/>
    </xf>
    <xf numFmtId="0" fontId="3" fillId="4" borderId="36" xfId="19" applyFont="1" applyFill="1" applyBorder="1" applyAlignment="1">
      <alignment horizontal="center" vertical="center" wrapText="1"/>
    </xf>
    <xf numFmtId="0" fontId="3" fillId="4" borderId="14" xfId="19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7" fillId="3" borderId="11" xfId="19" applyFont="1" applyFill="1" applyBorder="1" applyAlignment="1">
      <alignment horizontal="center" vertical="center" wrapText="1"/>
    </xf>
    <xf numFmtId="0" fontId="3" fillId="3" borderId="34" xfId="19" applyFont="1" applyFill="1" applyBorder="1" applyAlignment="1">
      <alignment horizontal="center" vertical="center" wrapText="1"/>
    </xf>
    <xf numFmtId="0" fontId="3" fillId="3" borderId="13" xfId="19" applyFont="1" applyFill="1" applyBorder="1" applyAlignment="1">
      <alignment horizontal="center" vertical="center" wrapText="1"/>
    </xf>
    <xf numFmtId="0" fontId="3" fillId="3" borderId="9" xfId="19" applyFont="1" applyFill="1" applyBorder="1" applyAlignment="1">
      <alignment horizontal="center" vertical="center" wrapText="1"/>
    </xf>
    <xf numFmtId="0" fontId="3" fillId="3" borderId="14" xfId="19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25" xfId="19" applyFont="1" applyFill="1" applyBorder="1" applyAlignment="1">
      <alignment horizontal="center" vertical="center" wrapText="1"/>
    </xf>
    <xf numFmtId="0" fontId="3" fillId="8" borderId="11" xfId="19" applyFont="1" applyFill="1" applyBorder="1" applyAlignment="1">
      <alignment horizontal="center" vertical="center" wrapText="1"/>
    </xf>
    <xf numFmtId="0" fontId="3" fillId="8" borderId="12" xfId="19" applyFont="1" applyFill="1" applyBorder="1" applyAlignment="1">
      <alignment horizontal="center" vertical="center"/>
    </xf>
    <xf numFmtId="0" fontId="3" fillId="8" borderId="3" xfId="19" applyFont="1" applyFill="1" applyBorder="1" applyAlignment="1">
      <alignment horizontal="center" vertical="center"/>
    </xf>
    <xf numFmtId="164" fontId="3" fillId="8" borderId="1" xfId="19" applyNumberFormat="1" applyFont="1" applyFill="1" applyBorder="1" applyAlignment="1">
      <alignment horizontal="center" vertical="center"/>
    </xf>
    <xf numFmtId="164" fontId="3" fillId="8" borderId="10" xfId="19" applyNumberFormat="1" applyFont="1" applyFill="1" applyBorder="1" applyAlignment="1">
      <alignment horizontal="center" vertical="center"/>
    </xf>
    <xf numFmtId="0" fontId="3" fillId="8" borderId="13" xfId="19" applyFont="1" applyFill="1" applyBorder="1" applyAlignment="1">
      <alignment horizontal="center" vertical="center" wrapText="1"/>
    </xf>
    <xf numFmtId="0" fontId="3" fillId="8" borderId="9" xfId="19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</cellXfs>
  <cellStyles count="61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16" xfId="55"/>
    <cellStyle name="Comma 17" xfId="58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14" xfId="57"/>
    <cellStyle name="Normal 15" xfId="60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12" xfId="56"/>
    <cellStyle name="Percent 13" xfId="59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95875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YEAR-END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ANX B"/>
      <sheetName val="AGENCY"/>
      <sheetName val="ANX I"/>
      <sheetName val="NC-NNC"/>
      <sheetName val="BYDEPT"/>
      <sheetName val="BYDEPT-adj"/>
      <sheetName val="A"/>
      <sheetName val="A1"/>
      <sheetName val="A2"/>
      <sheetName val="A3"/>
      <sheetName val="A3-RA10633"/>
      <sheetName val="armm"/>
      <sheetName val="B"/>
      <sheetName val="D"/>
      <sheetName val="G"/>
      <sheetName val="ByAgency"/>
      <sheetName val="NEP-ANXA"/>
      <sheetName val="Savings"/>
      <sheetName val="A2-ByAgency"/>
      <sheetName val="ByAgency-Adj"/>
      <sheetName val="CONT-2014"/>
      <sheetName val="I.3"/>
      <sheetName val="Unreleased"/>
      <sheetName val="WS-CONT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2015 PROGRAM, ALLOTMENT RELEASES, BALANCE</v>
          </cell>
        </row>
        <row r="2">
          <cell r="A2" t="str">
            <v>January 1-December 31, 2015</v>
          </cell>
        </row>
        <row r="8">
          <cell r="AJ8">
            <v>1347378575</v>
          </cell>
        </row>
        <row r="15">
          <cell r="F15">
            <v>321059493</v>
          </cell>
        </row>
        <row r="23">
          <cell r="F23">
            <v>87596927</v>
          </cell>
        </row>
        <row r="28">
          <cell r="F28">
            <v>11550153</v>
          </cell>
        </row>
        <row r="32">
          <cell r="F32">
            <v>290470888</v>
          </cell>
        </row>
        <row r="55">
          <cell r="F55">
            <v>2368769</v>
          </cell>
          <cell r="BD55">
            <v>2368769</v>
          </cell>
        </row>
        <row r="92">
          <cell r="AJ92">
            <v>392389997</v>
          </cell>
        </row>
        <row r="112">
          <cell r="AJ112">
            <v>30139510</v>
          </cell>
          <cell r="BD112">
            <v>32666135</v>
          </cell>
        </row>
        <row r="113">
          <cell r="AJ113">
            <v>389860429</v>
          </cell>
          <cell r="BD113">
            <v>389860429</v>
          </cell>
        </row>
        <row r="114">
          <cell r="AJ114">
            <v>331</v>
          </cell>
          <cell r="BD114">
            <v>331</v>
          </cell>
        </row>
        <row r="115">
          <cell r="AJ115">
            <v>142902</v>
          </cell>
          <cell r="BD115">
            <v>142902</v>
          </cell>
        </row>
        <row r="117">
          <cell r="AJ117">
            <v>12998297</v>
          </cell>
          <cell r="BD117">
            <v>12998297</v>
          </cell>
        </row>
        <row r="118">
          <cell r="AJ118">
            <v>8251959</v>
          </cell>
          <cell r="BD118">
            <v>8056535</v>
          </cell>
        </row>
        <row r="119">
          <cell r="AJ119">
            <v>0</v>
          </cell>
          <cell r="BD119">
            <v>0</v>
          </cell>
        </row>
        <row r="120">
          <cell r="AJ120">
            <v>26500000</v>
          </cell>
          <cell r="BD120">
            <v>9696000</v>
          </cell>
        </row>
        <row r="121">
          <cell r="AJ121">
            <v>372863000</v>
          </cell>
          <cell r="BD121">
            <v>372863000</v>
          </cell>
        </row>
        <row r="122">
          <cell r="AJ122">
            <v>25475000</v>
          </cell>
          <cell r="BD122">
            <v>18148421</v>
          </cell>
        </row>
        <row r="129">
          <cell r="BD129">
            <v>30927589</v>
          </cell>
        </row>
        <row r="213">
          <cell r="BD213">
            <v>21820940</v>
          </cell>
        </row>
        <row r="233">
          <cell r="BD233">
            <v>12714040</v>
          </cell>
        </row>
        <row r="244">
          <cell r="BD244">
            <v>9735863</v>
          </cell>
        </row>
        <row r="247">
          <cell r="BD247">
            <v>23567805</v>
          </cell>
        </row>
        <row r="250">
          <cell r="BD250">
            <v>0</v>
          </cell>
        </row>
        <row r="251">
          <cell r="BD251">
            <v>1809418</v>
          </cell>
        </row>
        <row r="252">
          <cell r="BD252">
            <v>0</v>
          </cell>
        </row>
        <row r="253">
          <cell r="BD253">
            <v>51173</v>
          </cell>
        </row>
        <row r="254">
          <cell r="BD254">
            <v>804888</v>
          </cell>
        </row>
        <row r="255">
          <cell r="BD255">
            <v>1401474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6">
        <row r="2">
          <cell r="A2" t="str">
            <v>January 1-December 31, 2015</v>
          </cell>
        </row>
        <row r="8">
          <cell r="AE8">
            <v>-23660787</v>
          </cell>
          <cell r="BD8">
            <v>1318794838</v>
          </cell>
        </row>
        <row r="9">
          <cell r="F9">
            <v>12658419</v>
          </cell>
          <cell r="AE9">
            <v>0</v>
          </cell>
          <cell r="BD9">
            <v>12658419</v>
          </cell>
        </row>
        <row r="10">
          <cell r="F10">
            <v>2567637</v>
          </cell>
          <cell r="AE10">
            <v>0</v>
          </cell>
          <cell r="BD10">
            <v>2567637</v>
          </cell>
        </row>
        <row r="11">
          <cell r="F11">
            <v>222632</v>
          </cell>
          <cell r="AE11">
            <v>0</v>
          </cell>
          <cell r="BD11">
            <v>222632</v>
          </cell>
        </row>
        <row r="12">
          <cell r="F12">
            <v>10260106</v>
          </cell>
          <cell r="AE12">
            <v>-1421</v>
          </cell>
          <cell r="BD12">
            <v>10157685</v>
          </cell>
        </row>
        <row r="13">
          <cell r="F13">
            <v>48697540</v>
          </cell>
          <cell r="AE13">
            <v>-6759464</v>
          </cell>
          <cell r="BD13">
            <v>41041576</v>
          </cell>
        </row>
        <row r="14">
          <cell r="F14">
            <v>1418771</v>
          </cell>
          <cell r="AE14">
            <v>524659</v>
          </cell>
          <cell r="BD14">
            <v>1943430</v>
          </cell>
        </row>
        <row r="16">
          <cell r="F16">
            <v>56949476</v>
          </cell>
          <cell r="AE16">
            <v>-10983012</v>
          </cell>
          <cell r="BD16">
            <v>44753594</v>
          </cell>
        </row>
        <row r="17">
          <cell r="F17">
            <v>264110017</v>
          </cell>
          <cell r="AE17">
            <v>-37243569</v>
          </cell>
          <cell r="BD17">
            <v>226864064</v>
          </cell>
        </row>
        <row r="18">
          <cell r="F18">
            <v>42279507</v>
          </cell>
          <cell r="AE18">
            <v>0</v>
          </cell>
          <cell r="BD18">
            <v>41975191</v>
          </cell>
        </row>
        <row r="19">
          <cell r="F19">
            <v>3469772</v>
          </cell>
          <cell r="AE19">
            <v>40000</v>
          </cell>
          <cell r="BD19">
            <v>3509272</v>
          </cell>
        </row>
        <row r="20">
          <cell r="F20">
            <v>21017958</v>
          </cell>
          <cell r="AE20">
            <v>197665</v>
          </cell>
          <cell r="BD20">
            <v>21144933</v>
          </cell>
        </row>
        <row r="21">
          <cell r="F21">
            <v>13863384</v>
          </cell>
          <cell r="AE21">
            <v>0</v>
          </cell>
          <cell r="BD21">
            <v>13321224</v>
          </cell>
        </row>
        <row r="22">
          <cell r="F22">
            <v>12954894</v>
          </cell>
          <cell r="AE22">
            <v>0</v>
          </cell>
          <cell r="BD22">
            <v>12664841</v>
          </cell>
        </row>
        <row r="24">
          <cell r="F24">
            <v>27713038</v>
          </cell>
          <cell r="AE24">
            <v>10114394</v>
          </cell>
          <cell r="BD24">
            <v>37069591</v>
          </cell>
        </row>
        <row r="25">
          <cell r="F25">
            <v>59883889</v>
          </cell>
          <cell r="AE25">
            <v>-37732804</v>
          </cell>
          <cell r="BD25">
            <v>19416037</v>
          </cell>
        </row>
        <row r="26">
          <cell r="F26">
            <v>104566889</v>
          </cell>
          <cell r="AE26">
            <v>105467</v>
          </cell>
          <cell r="BD26">
            <v>103690008</v>
          </cell>
        </row>
        <row r="27">
          <cell r="F27">
            <v>11325550</v>
          </cell>
          <cell r="AE27">
            <v>371</v>
          </cell>
          <cell r="BD27">
            <v>11234337</v>
          </cell>
        </row>
        <row r="29">
          <cell r="F29">
            <v>8028231</v>
          </cell>
          <cell r="AE29">
            <v>0</v>
          </cell>
          <cell r="BD29">
            <v>8023949</v>
          </cell>
        </row>
        <row r="30">
          <cell r="F30">
            <v>3521922</v>
          </cell>
          <cell r="AE30">
            <v>0</v>
          </cell>
          <cell r="BD30">
            <v>3521922</v>
          </cell>
        </row>
        <row r="31">
          <cell r="F31">
            <v>99924639</v>
          </cell>
          <cell r="AE31">
            <v>0</v>
          </cell>
          <cell r="BD31">
            <v>96048580</v>
          </cell>
        </row>
        <row r="33">
          <cell r="F33">
            <v>141311696</v>
          </cell>
          <cell r="AE33">
            <v>56424564</v>
          </cell>
          <cell r="BD33">
            <v>181848685</v>
          </cell>
        </row>
        <row r="34">
          <cell r="F34">
            <v>149159192</v>
          </cell>
          <cell r="AE34">
            <v>-30000</v>
          </cell>
          <cell r="BD34">
            <v>149129192</v>
          </cell>
        </row>
        <row r="35">
          <cell r="F35">
            <v>17577814</v>
          </cell>
          <cell r="AE35">
            <v>0</v>
          </cell>
          <cell r="BD35">
            <v>17577814</v>
          </cell>
        </row>
        <row r="36">
          <cell r="F36">
            <v>108077730</v>
          </cell>
          <cell r="AE36">
            <v>-376478</v>
          </cell>
          <cell r="BD36">
            <v>107701252</v>
          </cell>
        </row>
        <row r="37">
          <cell r="F37">
            <v>2478718</v>
          </cell>
          <cell r="AE37">
            <v>0</v>
          </cell>
          <cell r="BD37">
            <v>2478718</v>
          </cell>
        </row>
        <row r="38">
          <cell r="F38">
            <v>3734308</v>
          </cell>
          <cell r="AE38">
            <v>0</v>
          </cell>
          <cell r="BD38">
            <v>3734308</v>
          </cell>
        </row>
        <row r="39">
          <cell r="F39">
            <v>52874342</v>
          </cell>
          <cell r="AE39">
            <v>238100</v>
          </cell>
          <cell r="BD39">
            <v>53112442</v>
          </cell>
        </row>
        <row r="40">
          <cell r="F40">
            <v>6272780</v>
          </cell>
          <cell r="AE40">
            <v>0</v>
          </cell>
          <cell r="BD40">
            <v>6082300</v>
          </cell>
        </row>
        <row r="41">
          <cell r="F41">
            <v>1111145</v>
          </cell>
          <cell r="AE41">
            <v>0</v>
          </cell>
          <cell r="BD41">
            <v>987312</v>
          </cell>
        </row>
        <row r="42">
          <cell r="F42">
            <v>24299773</v>
          </cell>
          <cell r="AE42">
            <v>1820741</v>
          </cell>
          <cell r="BD42">
            <v>26100062</v>
          </cell>
        </row>
        <row r="43">
          <cell r="F43">
            <v>2897</v>
          </cell>
          <cell r="AE43">
            <v>0</v>
          </cell>
          <cell r="BD43">
            <v>2897</v>
          </cell>
        </row>
        <row r="44">
          <cell r="F44">
            <v>20260782</v>
          </cell>
          <cell r="AE44">
            <v>0</v>
          </cell>
          <cell r="BD44">
            <v>20260782</v>
          </cell>
        </row>
        <row r="45">
          <cell r="F45">
            <v>1114273</v>
          </cell>
          <cell r="AE45">
            <v>0</v>
          </cell>
          <cell r="BD45">
            <v>1114273</v>
          </cell>
        </row>
        <row r="46">
          <cell r="F46">
            <v>7754238</v>
          </cell>
          <cell r="AE46">
            <v>0</v>
          </cell>
          <cell r="BD46">
            <v>7754238</v>
          </cell>
        </row>
        <row r="47">
          <cell r="F47">
            <v>16814910</v>
          </cell>
          <cell r="AE47">
            <v>0</v>
          </cell>
          <cell r="BD47">
            <v>16814910</v>
          </cell>
        </row>
        <row r="48">
          <cell r="F48">
            <v>1821694</v>
          </cell>
          <cell r="AE48">
            <v>0</v>
          </cell>
          <cell r="BD48">
            <v>1821694</v>
          </cell>
        </row>
        <row r="49">
          <cell r="F49">
            <v>355101</v>
          </cell>
          <cell r="AE49">
            <v>0</v>
          </cell>
          <cell r="BD49">
            <v>355101</v>
          </cell>
        </row>
        <row r="52">
          <cell r="F52">
            <v>40000</v>
          </cell>
          <cell r="AE52">
            <v>0</v>
          </cell>
          <cell r="BD52">
            <v>40000</v>
          </cell>
        </row>
        <row r="53">
          <cell r="F53">
            <v>78250</v>
          </cell>
          <cell r="AE53">
            <v>0</v>
          </cell>
          <cell r="BD53">
            <v>78250</v>
          </cell>
        </row>
        <row r="54">
          <cell r="F54">
            <v>82792</v>
          </cell>
          <cell r="AE54">
            <v>0</v>
          </cell>
          <cell r="BD54">
            <v>82792</v>
          </cell>
        </row>
        <row r="56">
          <cell r="F56">
            <v>2138428</v>
          </cell>
          <cell r="AE56">
            <v>0</v>
          </cell>
          <cell r="BD56">
            <v>2138428</v>
          </cell>
        </row>
        <row r="57">
          <cell r="F57">
            <v>230341</v>
          </cell>
          <cell r="AE57">
            <v>0</v>
          </cell>
          <cell r="BD57">
            <v>230341</v>
          </cell>
        </row>
        <row r="58">
          <cell r="F58">
            <v>41066</v>
          </cell>
          <cell r="AE58">
            <v>0</v>
          </cell>
          <cell r="BD58">
            <v>41066</v>
          </cell>
        </row>
        <row r="59">
          <cell r="F59">
            <v>119075</v>
          </cell>
          <cell r="AE59">
            <v>0</v>
          </cell>
          <cell r="BD59">
            <v>119075</v>
          </cell>
        </row>
        <row r="60">
          <cell r="F60">
            <v>477354</v>
          </cell>
          <cell r="AE60">
            <v>0</v>
          </cell>
          <cell r="BD60">
            <v>477354</v>
          </cell>
        </row>
        <row r="61">
          <cell r="F61">
            <v>56824</v>
          </cell>
          <cell r="AE61">
            <v>0</v>
          </cell>
          <cell r="BD61">
            <v>56824</v>
          </cell>
        </row>
        <row r="62">
          <cell r="F62">
            <v>57976</v>
          </cell>
          <cell r="AE62">
            <v>0</v>
          </cell>
          <cell r="BD62">
            <v>57976</v>
          </cell>
        </row>
        <row r="63">
          <cell r="F63">
            <v>63195</v>
          </cell>
          <cell r="AE63">
            <v>0</v>
          </cell>
          <cell r="BD63">
            <v>63195</v>
          </cell>
        </row>
        <row r="64">
          <cell r="F64">
            <v>99057</v>
          </cell>
          <cell r="AE64">
            <v>0</v>
          </cell>
          <cell r="BD64">
            <v>99057</v>
          </cell>
        </row>
        <row r="65">
          <cell r="F65">
            <v>189434</v>
          </cell>
          <cell r="AE65">
            <v>0</v>
          </cell>
          <cell r="BD65">
            <v>189434</v>
          </cell>
        </row>
        <row r="66">
          <cell r="F66">
            <v>119507</v>
          </cell>
          <cell r="AE66">
            <v>0</v>
          </cell>
          <cell r="BD66">
            <v>119507</v>
          </cell>
        </row>
        <row r="67">
          <cell r="F67">
            <v>99942</v>
          </cell>
          <cell r="AE67">
            <v>0</v>
          </cell>
          <cell r="BD67">
            <v>99942</v>
          </cell>
        </row>
        <row r="68">
          <cell r="F68">
            <v>23287</v>
          </cell>
          <cell r="AE68">
            <v>0</v>
          </cell>
          <cell r="BD68">
            <v>23287</v>
          </cell>
        </row>
        <row r="69">
          <cell r="F69">
            <v>154497</v>
          </cell>
          <cell r="AE69">
            <v>0</v>
          </cell>
          <cell r="BD69">
            <v>154497</v>
          </cell>
        </row>
        <row r="71">
          <cell r="F71">
            <v>94165</v>
          </cell>
          <cell r="AE71">
            <v>0</v>
          </cell>
          <cell r="BD71">
            <v>94165</v>
          </cell>
        </row>
        <row r="72">
          <cell r="F72">
            <v>788049</v>
          </cell>
          <cell r="AE72">
            <v>0</v>
          </cell>
          <cell r="BD72">
            <v>788049</v>
          </cell>
        </row>
        <row r="73">
          <cell r="F73">
            <v>270221</v>
          </cell>
          <cell r="AE73">
            <v>0</v>
          </cell>
          <cell r="BD73">
            <v>270221</v>
          </cell>
        </row>
        <row r="74">
          <cell r="F74">
            <v>584757</v>
          </cell>
          <cell r="AE74">
            <v>0</v>
          </cell>
          <cell r="BD74">
            <v>105995</v>
          </cell>
        </row>
        <row r="75">
          <cell r="F75">
            <v>774823</v>
          </cell>
          <cell r="AE75">
            <v>0</v>
          </cell>
          <cell r="BD75">
            <v>774823</v>
          </cell>
        </row>
        <row r="76">
          <cell r="F76">
            <v>451779</v>
          </cell>
          <cell r="AE76">
            <v>0</v>
          </cell>
          <cell r="BD76">
            <v>436779</v>
          </cell>
        </row>
        <row r="77">
          <cell r="F77">
            <v>530030</v>
          </cell>
          <cell r="AE77">
            <v>0</v>
          </cell>
          <cell r="BD77">
            <v>530030</v>
          </cell>
        </row>
        <row r="78">
          <cell r="F78">
            <v>91622</v>
          </cell>
          <cell r="AE78">
            <v>0</v>
          </cell>
          <cell r="BD78">
            <v>91622</v>
          </cell>
        </row>
        <row r="79">
          <cell r="F79">
            <v>314747</v>
          </cell>
          <cell r="AE79">
            <v>0</v>
          </cell>
          <cell r="BD79">
            <v>314747</v>
          </cell>
        </row>
        <row r="80">
          <cell r="F80">
            <v>582280</v>
          </cell>
          <cell r="AE80">
            <v>0</v>
          </cell>
          <cell r="BD80">
            <v>582280</v>
          </cell>
        </row>
        <row r="81">
          <cell r="F81">
            <v>45826</v>
          </cell>
          <cell r="AE81">
            <v>0</v>
          </cell>
          <cell r="BD81">
            <v>45826</v>
          </cell>
        </row>
        <row r="82">
          <cell r="F82">
            <v>168778</v>
          </cell>
          <cell r="AE82">
            <v>0</v>
          </cell>
          <cell r="BD82">
            <v>168778</v>
          </cell>
        </row>
        <row r="83">
          <cell r="F83">
            <v>57265</v>
          </cell>
          <cell r="AE83">
            <v>0</v>
          </cell>
          <cell r="BD83">
            <v>57265</v>
          </cell>
        </row>
        <row r="84">
          <cell r="F84">
            <v>915357</v>
          </cell>
          <cell r="AE84">
            <v>0</v>
          </cell>
          <cell r="BD84">
            <v>915357</v>
          </cell>
        </row>
        <row r="85">
          <cell r="F85">
            <v>114320</v>
          </cell>
          <cell r="AE85">
            <v>0</v>
          </cell>
          <cell r="BD85">
            <v>114320</v>
          </cell>
        </row>
        <row r="86">
          <cell r="F86">
            <v>186924</v>
          </cell>
          <cell r="AE86">
            <v>0</v>
          </cell>
          <cell r="BD86">
            <v>186924</v>
          </cell>
        </row>
        <row r="87">
          <cell r="F87">
            <v>117773</v>
          </cell>
          <cell r="AE87">
            <v>0</v>
          </cell>
          <cell r="BD87">
            <v>117773</v>
          </cell>
        </row>
        <row r="88">
          <cell r="F88">
            <v>72232</v>
          </cell>
          <cell r="AE88">
            <v>0</v>
          </cell>
          <cell r="BD88">
            <v>72232</v>
          </cell>
        </row>
        <row r="89">
          <cell r="F89">
            <v>36433</v>
          </cell>
          <cell r="AE89">
            <v>0</v>
          </cell>
          <cell r="BD89">
            <v>36433</v>
          </cell>
        </row>
        <row r="90">
          <cell r="F90">
            <v>315292</v>
          </cell>
          <cell r="AE90">
            <v>0</v>
          </cell>
          <cell r="BD90">
            <v>315292</v>
          </cell>
        </row>
        <row r="92">
          <cell r="AE92">
            <v>23660787</v>
          </cell>
          <cell r="BD92">
            <v>307236142</v>
          </cell>
        </row>
        <row r="93">
          <cell r="F93">
            <v>62483680</v>
          </cell>
          <cell r="AE93">
            <v>37189475</v>
          </cell>
          <cell r="BD93">
            <v>93145095</v>
          </cell>
        </row>
        <row r="95">
          <cell r="F95">
            <v>27904053</v>
          </cell>
          <cell r="AE95">
            <v>0</v>
          </cell>
          <cell r="BD95">
            <v>5612720</v>
          </cell>
        </row>
        <row r="96">
          <cell r="F96">
            <v>2188290</v>
          </cell>
          <cell r="AE96">
            <v>0</v>
          </cell>
          <cell r="BD96">
            <v>1979540</v>
          </cell>
        </row>
        <row r="97">
          <cell r="F97">
            <v>50000</v>
          </cell>
          <cell r="AE97">
            <v>0</v>
          </cell>
          <cell r="BD97">
            <v>23566</v>
          </cell>
        </row>
        <row r="98">
          <cell r="F98">
            <v>3128955</v>
          </cell>
          <cell r="AE98">
            <v>0</v>
          </cell>
          <cell r="BD98">
            <v>2896397</v>
          </cell>
        </row>
        <row r="99">
          <cell r="F99">
            <v>200000</v>
          </cell>
          <cell r="AE99">
            <v>0</v>
          </cell>
          <cell r="BD99">
            <v>0</v>
          </cell>
        </row>
        <row r="101">
          <cell r="F101">
            <v>2000000</v>
          </cell>
          <cell r="AE101">
            <v>0</v>
          </cell>
          <cell r="BD101">
            <v>914557</v>
          </cell>
        </row>
        <row r="103">
          <cell r="F103">
            <v>1000000</v>
          </cell>
          <cell r="AE103">
            <v>0</v>
          </cell>
          <cell r="BD103">
            <v>221133</v>
          </cell>
        </row>
        <row r="105">
          <cell r="F105">
            <v>10724648</v>
          </cell>
          <cell r="AE105">
            <v>0</v>
          </cell>
          <cell r="BD105">
            <v>9370784</v>
          </cell>
        </row>
        <row r="106">
          <cell r="F106">
            <v>117381083</v>
          </cell>
          <cell r="AE106">
            <v>-13528688</v>
          </cell>
          <cell r="BD106">
            <v>84422560</v>
          </cell>
        </row>
        <row r="107">
          <cell r="F107">
            <v>14000000</v>
          </cell>
          <cell r="AE107">
            <v>0</v>
          </cell>
          <cell r="BD107">
            <v>8906693</v>
          </cell>
        </row>
        <row r="108">
          <cell r="F108">
            <v>126668501</v>
          </cell>
          <cell r="AE108">
            <v>0</v>
          </cell>
          <cell r="BD108">
            <v>99029123</v>
          </cell>
        </row>
        <row r="109">
          <cell r="F109">
            <v>1000000</v>
          </cell>
          <cell r="AE109">
            <v>0</v>
          </cell>
          <cell r="BD109">
            <v>713974</v>
          </cell>
        </row>
        <row r="112">
          <cell r="F112">
            <v>30139510</v>
          </cell>
          <cell r="AE112">
            <v>0</v>
          </cell>
          <cell r="BD112">
            <v>32666135</v>
          </cell>
        </row>
        <row r="113">
          <cell r="F113">
            <v>389860429</v>
          </cell>
          <cell r="AE113">
            <v>0</v>
          </cell>
          <cell r="BD113">
            <v>389860429</v>
          </cell>
        </row>
        <row r="114">
          <cell r="F114">
            <v>331</v>
          </cell>
          <cell r="AE114">
            <v>0</v>
          </cell>
          <cell r="BD114">
            <v>331</v>
          </cell>
        </row>
        <row r="115">
          <cell r="F115">
            <v>142902</v>
          </cell>
          <cell r="AE115">
            <v>0</v>
          </cell>
          <cell r="BD115">
            <v>142902</v>
          </cell>
        </row>
        <row r="117">
          <cell r="F117">
            <v>12998297</v>
          </cell>
          <cell r="AE117">
            <v>0</v>
          </cell>
          <cell r="BD117">
            <v>12998297</v>
          </cell>
        </row>
        <row r="118">
          <cell r="F118">
            <v>8251959</v>
          </cell>
          <cell r="AE118">
            <v>0</v>
          </cell>
          <cell r="BD118">
            <v>8056535</v>
          </cell>
        </row>
        <row r="120">
          <cell r="F120">
            <v>26500000</v>
          </cell>
          <cell r="AE120">
            <v>0</v>
          </cell>
          <cell r="BD120">
            <v>9696000</v>
          </cell>
        </row>
        <row r="121">
          <cell r="F121">
            <v>372863000</v>
          </cell>
          <cell r="AE121">
            <v>0</v>
          </cell>
          <cell r="BD121">
            <v>372863000</v>
          </cell>
        </row>
        <row r="122">
          <cell r="F122">
            <v>25475000</v>
          </cell>
          <cell r="AE122">
            <v>0</v>
          </cell>
          <cell r="BD122">
            <v>18148421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80000</v>
          </cell>
        </row>
        <row r="135">
          <cell r="BD135">
            <v>0</v>
          </cell>
        </row>
        <row r="137">
          <cell r="BD137">
            <v>2192620</v>
          </cell>
        </row>
        <row r="138">
          <cell r="BD138">
            <v>0</v>
          </cell>
        </row>
        <row r="139">
          <cell r="BD139">
            <v>292334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565453</v>
          </cell>
        </row>
        <row r="143">
          <cell r="BD143">
            <v>478702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1207938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24881767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53517</v>
          </cell>
        </row>
        <row r="158">
          <cell r="BD158">
            <v>0</v>
          </cell>
        </row>
        <row r="159">
          <cell r="BD159">
            <v>770000</v>
          </cell>
        </row>
        <row r="160">
          <cell r="BD160">
            <v>17500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387758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4">
          <cell r="BD214">
            <v>4671293</v>
          </cell>
        </row>
        <row r="216">
          <cell r="BD216">
            <v>7958712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254686</v>
          </cell>
        </row>
        <row r="220">
          <cell r="BD220">
            <v>0</v>
          </cell>
        </row>
        <row r="222">
          <cell r="BD222">
            <v>4572</v>
          </cell>
        </row>
        <row r="223">
          <cell r="BD223">
            <v>818248</v>
          </cell>
        </row>
        <row r="224">
          <cell r="BD224">
            <v>859430</v>
          </cell>
        </row>
        <row r="225">
          <cell r="BD225">
            <v>170037</v>
          </cell>
        </row>
        <row r="226">
          <cell r="BD226">
            <v>62382</v>
          </cell>
        </row>
        <row r="227">
          <cell r="BD227">
            <v>0</v>
          </cell>
        </row>
        <row r="228">
          <cell r="BD228">
            <v>58626</v>
          </cell>
        </row>
        <row r="229">
          <cell r="BD229">
            <v>0</v>
          </cell>
        </row>
        <row r="230">
          <cell r="BD230">
            <v>6962954</v>
          </cell>
        </row>
        <row r="234">
          <cell r="BD234">
            <v>320169</v>
          </cell>
        </row>
        <row r="235">
          <cell r="BD235">
            <v>936010</v>
          </cell>
        </row>
        <row r="236">
          <cell r="BD236">
            <v>178005</v>
          </cell>
        </row>
        <row r="237">
          <cell r="BD237">
            <v>3032449</v>
          </cell>
        </row>
        <row r="238">
          <cell r="BD238">
            <v>10500</v>
          </cell>
        </row>
        <row r="239">
          <cell r="BD239">
            <v>2702743</v>
          </cell>
        </row>
        <row r="240">
          <cell r="BD240">
            <v>300000</v>
          </cell>
        </row>
        <row r="241">
          <cell r="BD241">
            <v>4027001</v>
          </cell>
        </row>
        <row r="242">
          <cell r="BD242">
            <v>1207163</v>
          </cell>
        </row>
        <row r="245">
          <cell r="BD245">
            <v>9735863</v>
          </cell>
        </row>
        <row r="247">
          <cell r="BD247">
            <v>23567805</v>
          </cell>
        </row>
        <row r="250">
          <cell r="BD250">
            <v>0</v>
          </cell>
        </row>
        <row r="251">
          <cell r="BD251">
            <v>1809418</v>
          </cell>
        </row>
        <row r="252">
          <cell r="BD252">
            <v>0</v>
          </cell>
        </row>
        <row r="253">
          <cell r="BD253">
            <v>51173</v>
          </cell>
        </row>
        <row r="254">
          <cell r="BD254">
            <v>804888</v>
          </cell>
        </row>
        <row r="255">
          <cell r="BD255">
            <v>1401474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7"/>
      <sheetData sheetId="8"/>
      <sheetData sheetId="9"/>
      <sheetData sheetId="10"/>
      <sheetData sheetId="11">
        <row r="15">
          <cell r="D15">
            <v>-2280888</v>
          </cell>
        </row>
        <row r="16">
          <cell r="D16">
            <v>-158482</v>
          </cell>
        </row>
        <row r="33">
          <cell r="D33">
            <v>2280888</v>
          </cell>
        </row>
        <row r="36">
          <cell r="D36">
            <v>-44000</v>
          </cell>
        </row>
        <row r="44">
          <cell r="D44">
            <v>158482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  <sheetName val="allot-oblig"/>
      <sheetName val="DIVIDEN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2015 ALLOTMENT RELEASES</v>
          </cell>
        </row>
      </sheetData>
      <sheetData sheetId="6"/>
      <sheetData sheetId="7">
        <row r="1">
          <cell r="A1" t="str">
            <v>CY 2015 ALLOTMENT RELEASES</v>
          </cell>
        </row>
        <row r="3">
          <cell r="A3" t="str">
            <v>January 1-December 31, 2015</v>
          </cell>
        </row>
      </sheetData>
      <sheetData sheetId="8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Z7">
            <v>225798</v>
          </cell>
          <cell r="AJ7">
            <v>0</v>
          </cell>
          <cell r="AR7">
            <v>225798</v>
          </cell>
        </row>
        <row r="8">
          <cell r="E8">
            <v>2567637</v>
          </cell>
          <cell r="H8">
            <v>0</v>
          </cell>
          <cell r="L8">
            <v>0</v>
          </cell>
          <cell r="O8">
            <v>0</v>
          </cell>
          <cell r="R8">
            <v>45177</v>
          </cell>
          <cell r="V8">
            <v>0</v>
          </cell>
          <cell r="W8">
            <v>7920268</v>
          </cell>
          <cell r="Z8">
            <v>80953</v>
          </cell>
          <cell r="AJ8">
            <v>22683</v>
          </cell>
          <cell r="AR8">
            <v>8069081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Z9">
            <v>4122</v>
          </cell>
          <cell r="AJ9">
            <v>981</v>
          </cell>
          <cell r="AR9">
            <v>5103</v>
          </cell>
        </row>
        <row r="10">
          <cell r="E10">
            <v>10157685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Z10">
            <v>173095</v>
          </cell>
          <cell r="AD10">
            <v>0</v>
          </cell>
          <cell r="AJ10">
            <v>50384</v>
          </cell>
          <cell r="AR10">
            <v>223479</v>
          </cell>
        </row>
        <row r="11">
          <cell r="E11">
            <v>41041576</v>
          </cell>
          <cell r="H11">
            <v>0</v>
          </cell>
          <cell r="L11">
            <v>0</v>
          </cell>
          <cell r="O11">
            <v>534723</v>
          </cell>
          <cell r="R11">
            <v>0</v>
          </cell>
          <cell r="V11">
            <v>0</v>
          </cell>
          <cell r="W11">
            <v>20000</v>
          </cell>
          <cell r="Z11">
            <v>708975</v>
          </cell>
          <cell r="AJ11">
            <v>57653</v>
          </cell>
          <cell r="AR11">
            <v>1321351</v>
          </cell>
        </row>
        <row r="12">
          <cell r="E12">
            <v>1943430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100000</v>
          </cell>
          <cell r="Z12">
            <v>42119</v>
          </cell>
          <cell r="AJ12">
            <v>18956</v>
          </cell>
          <cell r="AR12">
            <v>161075</v>
          </cell>
        </row>
        <row r="14">
          <cell r="E14">
            <v>44753594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Z14">
            <v>15378433</v>
          </cell>
          <cell r="AD14">
            <v>0</v>
          </cell>
          <cell r="AJ14">
            <v>7797</v>
          </cell>
          <cell r="AR14">
            <v>15386230</v>
          </cell>
        </row>
        <row r="15">
          <cell r="E15">
            <v>226864064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23067687</v>
          </cell>
          <cell r="AD15">
            <v>0</v>
          </cell>
          <cell r="AJ15">
            <v>1606573</v>
          </cell>
          <cell r="AR15">
            <v>24674260</v>
          </cell>
        </row>
        <row r="16">
          <cell r="E16">
            <v>41975191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3801911</v>
          </cell>
          <cell r="AD16">
            <v>0</v>
          </cell>
          <cell r="AJ16">
            <v>948966</v>
          </cell>
          <cell r="AR16">
            <v>4750877</v>
          </cell>
        </row>
        <row r="17">
          <cell r="E17">
            <v>3509272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Z17">
            <v>36407</v>
          </cell>
          <cell r="AJ17">
            <v>3088</v>
          </cell>
          <cell r="AR17">
            <v>39495</v>
          </cell>
        </row>
        <row r="18">
          <cell r="E18">
            <v>21144933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35000</v>
          </cell>
          <cell r="W18">
            <v>1153</v>
          </cell>
          <cell r="Z18">
            <v>1233603</v>
          </cell>
          <cell r="AJ18">
            <v>96149</v>
          </cell>
          <cell r="AR18">
            <v>1365905</v>
          </cell>
        </row>
        <row r="19">
          <cell r="E19">
            <v>13321224</v>
          </cell>
          <cell r="H19">
            <v>0</v>
          </cell>
          <cell r="L19">
            <v>0</v>
          </cell>
          <cell r="O19">
            <v>0</v>
          </cell>
          <cell r="R19">
            <v>14750</v>
          </cell>
          <cell r="V19">
            <v>0</v>
          </cell>
          <cell r="Y19">
            <v>5302</v>
          </cell>
          <cell r="Z19">
            <v>685855</v>
          </cell>
          <cell r="AJ19">
            <v>421926</v>
          </cell>
          <cell r="AR19">
            <v>1127833</v>
          </cell>
        </row>
        <row r="20">
          <cell r="E20">
            <v>12664841</v>
          </cell>
          <cell r="H20">
            <v>0</v>
          </cell>
          <cell r="L20">
            <v>0</v>
          </cell>
          <cell r="O20">
            <v>0</v>
          </cell>
          <cell r="R20">
            <v>18665</v>
          </cell>
          <cell r="V20">
            <v>0</v>
          </cell>
          <cell r="Y20">
            <v>1384936</v>
          </cell>
          <cell r="Z20">
            <v>97969</v>
          </cell>
          <cell r="AJ20">
            <v>110965</v>
          </cell>
          <cell r="AR20">
            <v>1612535</v>
          </cell>
        </row>
        <row r="22">
          <cell r="E22">
            <v>37069591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70001</v>
          </cell>
          <cell r="Z22">
            <v>2062754</v>
          </cell>
          <cell r="AJ22">
            <v>243101</v>
          </cell>
          <cell r="AR22">
            <v>2375856</v>
          </cell>
        </row>
        <row r="23">
          <cell r="E23">
            <v>19416037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Z23">
            <v>3824053</v>
          </cell>
          <cell r="AJ23">
            <v>171039</v>
          </cell>
          <cell r="AR23">
            <v>3995092</v>
          </cell>
        </row>
        <row r="24">
          <cell r="E24">
            <v>103690008</v>
          </cell>
          <cell r="H24">
            <v>0</v>
          </cell>
          <cell r="L24">
            <v>23566</v>
          </cell>
          <cell r="O24">
            <v>0</v>
          </cell>
          <cell r="R24">
            <v>142044</v>
          </cell>
          <cell r="V24">
            <v>0</v>
          </cell>
          <cell r="Z24">
            <v>16394606</v>
          </cell>
          <cell r="AD24">
            <v>0</v>
          </cell>
          <cell r="AJ24">
            <v>37992518</v>
          </cell>
          <cell r="AR24">
            <v>54552734</v>
          </cell>
        </row>
        <row r="25">
          <cell r="E25">
            <v>11234337</v>
          </cell>
          <cell r="H25">
            <v>0</v>
          </cell>
          <cell r="L25">
            <v>0</v>
          </cell>
          <cell r="O25">
            <v>0</v>
          </cell>
          <cell r="R25">
            <v>208246</v>
          </cell>
          <cell r="V25">
            <v>5416</v>
          </cell>
          <cell r="W25">
            <v>2950</v>
          </cell>
          <cell r="Z25">
            <v>863753</v>
          </cell>
          <cell r="AJ25">
            <v>1059195</v>
          </cell>
          <cell r="AR25">
            <v>2139560</v>
          </cell>
        </row>
        <row r="27">
          <cell r="E27">
            <v>8023949</v>
          </cell>
          <cell r="H27">
            <v>0</v>
          </cell>
          <cell r="L27">
            <v>0</v>
          </cell>
          <cell r="O27">
            <v>0</v>
          </cell>
          <cell r="R27">
            <v>31914</v>
          </cell>
          <cell r="V27">
            <v>0</v>
          </cell>
          <cell r="Z27">
            <v>354035</v>
          </cell>
          <cell r="AJ27">
            <v>266936</v>
          </cell>
          <cell r="AR27">
            <v>652885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72909</v>
          </cell>
          <cell r="AJ28">
            <v>42842</v>
          </cell>
          <cell r="AR28">
            <v>115751</v>
          </cell>
        </row>
        <row r="29">
          <cell r="E29">
            <v>96048580</v>
          </cell>
          <cell r="H29">
            <v>0</v>
          </cell>
          <cell r="L29">
            <v>0</v>
          </cell>
          <cell r="O29">
            <v>124766</v>
          </cell>
          <cell r="R29">
            <v>329267</v>
          </cell>
          <cell r="V29">
            <v>0</v>
          </cell>
          <cell r="Z29">
            <v>9275122</v>
          </cell>
          <cell r="AJ29">
            <v>52102911</v>
          </cell>
          <cell r="AR29">
            <v>61832066</v>
          </cell>
        </row>
        <row r="31">
          <cell r="E31">
            <v>181848685</v>
          </cell>
          <cell r="H31">
            <v>0</v>
          </cell>
          <cell r="L31">
            <v>0</v>
          </cell>
          <cell r="O31">
            <v>3571535</v>
          </cell>
          <cell r="R31">
            <v>0</v>
          </cell>
          <cell r="V31">
            <v>0</v>
          </cell>
          <cell r="Z31">
            <v>836015</v>
          </cell>
          <cell r="AD31">
            <v>700000</v>
          </cell>
          <cell r="AJ31">
            <v>44854</v>
          </cell>
          <cell r="AR31">
            <v>5152404</v>
          </cell>
        </row>
        <row r="32">
          <cell r="E32">
            <v>149129192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201636</v>
          </cell>
          <cell r="AJ32">
            <v>121070</v>
          </cell>
          <cell r="AR32">
            <v>322706</v>
          </cell>
        </row>
        <row r="33">
          <cell r="E33">
            <v>17577814</v>
          </cell>
          <cell r="H33">
            <v>0</v>
          </cell>
          <cell r="L33">
            <v>0</v>
          </cell>
          <cell r="O33">
            <v>0</v>
          </cell>
          <cell r="R33">
            <v>79041</v>
          </cell>
          <cell r="V33">
            <v>0</v>
          </cell>
          <cell r="W33">
            <v>6795</v>
          </cell>
          <cell r="Z33">
            <v>259418</v>
          </cell>
          <cell r="AJ33">
            <v>108398</v>
          </cell>
          <cell r="AR33">
            <v>453652</v>
          </cell>
        </row>
        <row r="34">
          <cell r="E34">
            <v>107701252</v>
          </cell>
          <cell r="H34">
            <v>0</v>
          </cell>
          <cell r="L34">
            <v>0</v>
          </cell>
          <cell r="O34">
            <v>3335978</v>
          </cell>
          <cell r="R34">
            <v>0</v>
          </cell>
          <cell r="V34">
            <v>10716</v>
          </cell>
          <cell r="Z34">
            <v>399266</v>
          </cell>
          <cell r="AD34">
            <v>0</v>
          </cell>
          <cell r="AJ34">
            <v>22413</v>
          </cell>
          <cell r="AR34">
            <v>3768373</v>
          </cell>
        </row>
        <row r="35">
          <cell r="E35">
            <v>2478718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Z35">
            <v>48628</v>
          </cell>
          <cell r="AJ35">
            <v>14474</v>
          </cell>
          <cell r="AR35">
            <v>63102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Z36">
            <v>239051</v>
          </cell>
          <cell r="AJ36">
            <v>12015</v>
          </cell>
          <cell r="AR36">
            <v>251066</v>
          </cell>
        </row>
        <row r="37">
          <cell r="E37">
            <v>53112442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W37">
            <v>6590</v>
          </cell>
          <cell r="Z37">
            <v>990543</v>
          </cell>
          <cell r="AJ37">
            <v>1014150</v>
          </cell>
          <cell r="AR37">
            <v>2011283</v>
          </cell>
        </row>
        <row r="38">
          <cell r="E38">
            <v>6082300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Z38">
            <v>230631</v>
          </cell>
          <cell r="AJ38">
            <v>167369</v>
          </cell>
          <cell r="AR38">
            <v>398000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5400</v>
          </cell>
          <cell r="V39">
            <v>0</v>
          </cell>
          <cell r="Z39">
            <v>56998</v>
          </cell>
          <cell r="AJ39">
            <v>32710</v>
          </cell>
          <cell r="AR39">
            <v>95108</v>
          </cell>
        </row>
        <row r="40">
          <cell r="E40">
            <v>26100062</v>
          </cell>
          <cell r="H40">
            <v>0</v>
          </cell>
          <cell r="L40">
            <v>0</v>
          </cell>
          <cell r="O40">
            <v>2520</v>
          </cell>
          <cell r="R40">
            <v>0</v>
          </cell>
          <cell r="V40">
            <v>0</v>
          </cell>
          <cell r="Z40">
            <v>1149730</v>
          </cell>
          <cell r="AJ40">
            <v>309400</v>
          </cell>
          <cell r="AR40">
            <v>1461650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Z41">
            <v>128</v>
          </cell>
          <cell r="AJ41">
            <v>0</v>
          </cell>
          <cell r="AR41">
            <v>128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Z42">
            <v>637593</v>
          </cell>
          <cell r="AJ42">
            <v>1057388</v>
          </cell>
          <cell r="AR42">
            <v>1694981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W43">
            <v>4980</v>
          </cell>
          <cell r="Z43">
            <v>54847</v>
          </cell>
          <cell r="AJ43">
            <v>31409</v>
          </cell>
          <cell r="AR43">
            <v>91236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Z44">
            <v>357210</v>
          </cell>
          <cell r="AJ44">
            <v>349471</v>
          </cell>
          <cell r="AR44">
            <v>706681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Z45">
            <v>104750</v>
          </cell>
          <cell r="AJ45">
            <v>125899</v>
          </cell>
          <cell r="AR45">
            <v>230649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Z46">
            <v>54043</v>
          </cell>
          <cell r="AJ46">
            <v>0</v>
          </cell>
          <cell r="AR46">
            <v>54043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Z47">
            <v>20368</v>
          </cell>
          <cell r="AJ47">
            <v>40836</v>
          </cell>
          <cell r="AR47">
            <v>61204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Z51">
            <v>695</v>
          </cell>
          <cell r="AR51">
            <v>695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Z52">
            <v>2923</v>
          </cell>
          <cell r="AJ52">
            <v>1728</v>
          </cell>
          <cell r="AR52">
            <v>4651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Z54">
            <v>22175</v>
          </cell>
          <cell r="AJ54">
            <v>2847</v>
          </cell>
          <cell r="AR54">
            <v>25022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Z55">
            <v>15143</v>
          </cell>
          <cell r="AJ55">
            <v>5171</v>
          </cell>
          <cell r="AR55">
            <v>20314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Z56">
            <v>5215</v>
          </cell>
          <cell r="AJ56">
            <v>0</v>
          </cell>
          <cell r="AR56">
            <v>5215</v>
          </cell>
        </row>
        <row r="57">
          <cell r="E57">
            <v>119075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Z57">
            <v>3617</v>
          </cell>
          <cell r="AJ57">
            <v>1465</v>
          </cell>
          <cell r="AR57">
            <v>5082</v>
          </cell>
        </row>
        <row r="58">
          <cell r="E58">
            <v>477354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Z58">
            <v>20429</v>
          </cell>
          <cell r="AJ58">
            <v>34674</v>
          </cell>
          <cell r="AR58">
            <v>55103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Z59">
            <v>1195</v>
          </cell>
          <cell r="AJ59">
            <v>0</v>
          </cell>
          <cell r="AR59">
            <v>1195</v>
          </cell>
        </row>
        <row r="60">
          <cell r="E60">
            <v>57976</v>
          </cell>
          <cell r="Z60">
            <v>8565</v>
          </cell>
          <cell r="AJ60">
            <v>1693</v>
          </cell>
          <cell r="AR60">
            <v>10258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Z61">
            <v>6706</v>
          </cell>
          <cell r="AJ61">
            <v>236</v>
          </cell>
          <cell r="AR61">
            <v>6942</v>
          </cell>
        </row>
        <row r="62">
          <cell r="E62">
            <v>99057</v>
          </cell>
          <cell r="R62">
            <v>0</v>
          </cell>
          <cell r="Z62">
            <v>8885</v>
          </cell>
          <cell r="AJ62">
            <v>0</v>
          </cell>
          <cell r="AR62">
            <v>8885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Z63">
            <v>16381</v>
          </cell>
          <cell r="AJ63">
            <v>3109</v>
          </cell>
          <cell r="AR63">
            <v>19490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Z64">
            <v>3781</v>
          </cell>
          <cell r="AJ64">
            <v>0</v>
          </cell>
          <cell r="AR64">
            <v>3781</v>
          </cell>
        </row>
        <row r="65">
          <cell r="E65">
            <v>99942</v>
          </cell>
          <cell r="R65">
            <v>0</v>
          </cell>
          <cell r="W65">
            <v>10730</v>
          </cell>
          <cell r="Z65">
            <v>3292</v>
          </cell>
          <cell r="AJ65">
            <v>0</v>
          </cell>
          <cell r="AR65">
            <v>14022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Z66">
            <v>2409</v>
          </cell>
          <cell r="AJ66">
            <v>0</v>
          </cell>
          <cell r="AR66">
            <v>2409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Z67">
            <v>15510</v>
          </cell>
          <cell r="AJ67">
            <v>0</v>
          </cell>
          <cell r="AR67">
            <v>15510</v>
          </cell>
        </row>
        <row r="69">
          <cell r="E69">
            <v>94165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Z69">
            <v>2177</v>
          </cell>
          <cell r="AJ69">
            <v>0</v>
          </cell>
          <cell r="AR69">
            <v>2177</v>
          </cell>
        </row>
        <row r="70">
          <cell r="E70">
            <v>788049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Z70">
            <v>5922</v>
          </cell>
          <cell r="AJ70">
            <v>646</v>
          </cell>
          <cell r="AR70">
            <v>6568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Z71">
            <v>4834</v>
          </cell>
          <cell r="AJ71">
            <v>1187</v>
          </cell>
          <cell r="AR71">
            <v>6021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Z72">
            <v>3741</v>
          </cell>
          <cell r="AJ72">
            <v>956</v>
          </cell>
          <cell r="AR72">
            <v>4697</v>
          </cell>
        </row>
        <row r="73">
          <cell r="E73">
            <v>774823</v>
          </cell>
          <cell r="Z73">
            <v>33108</v>
          </cell>
          <cell r="AJ73">
            <v>79604</v>
          </cell>
          <cell r="AR73">
            <v>112712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5003</v>
          </cell>
          <cell r="V74">
            <v>0</v>
          </cell>
          <cell r="Z74">
            <v>30095</v>
          </cell>
          <cell r="AJ74">
            <v>38303</v>
          </cell>
          <cell r="AR74">
            <v>73401</v>
          </cell>
        </row>
        <row r="75">
          <cell r="E75">
            <v>530030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Z75">
            <v>24513</v>
          </cell>
          <cell r="AJ75">
            <v>9095</v>
          </cell>
          <cell r="AR75">
            <v>33608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Z76">
            <v>3556</v>
          </cell>
          <cell r="AJ76">
            <v>682</v>
          </cell>
          <cell r="AR76">
            <v>4238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W77">
            <v>3250</v>
          </cell>
          <cell r="Z77">
            <v>23550</v>
          </cell>
          <cell r="AJ77">
            <v>3570</v>
          </cell>
          <cell r="AR77">
            <v>30370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Z78">
            <v>9125</v>
          </cell>
          <cell r="AJ78">
            <v>1134</v>
          </cell>
          <cell r="AR78">
            <v>10259</v>
          </cell>
        </row>
        <row r="79">
          <cell r="E79">
            <v>45826</v>
          </cell>
          <cell r="H79">
            <v>0</v>
          </cell>
          <cell r="R79">
            <v>0</v>
          </cell>
          <cell r="Z79">
            <v>2108</v>
          </cell>
          <cell r="AJ79">
            <v>914</v>
          </cell>
          <cell r="AR79">
            <v>3022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Z80">
            <v>960</v>
          </cell>
          <cell r="AJ80">
            <v>589</v>
          </cell>
          <cell r="AR80">
            <v>1549</v>
          </cell>
        </row>
        <row r="81">
          <cell r="E81">
            <v>57265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W81">
            <v>3830</v>
          </cell>
          <cell r="Z81">
            <v>2780</v>
          </cell>
          <cell r="AJ81">
            <v>779</v>
          </cell>
          <cell r="AR81">
            <v>7389</v>
          </cell>
        </row>
        <row r="82">
          <cell r="E82">
            <v>915357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Z82">
            <v>75617</v>
          </cell>
          <cell r="AJ82">
            <v>39187</v>
          </cell>
          <cell r="AR82">
            <v>114804</v>
          </cell>
        </row>
        <row r="83">
          <cell r="E83">
            <v>114320</v>
          </cell>
          <cell r="H83">
            <v>0</v>
          </cell>
          <cell r="Z83">
            <v>2555</v>
          </cell>
          <cell r="AJ83">
            <v>1270</v>
          </cell>
          <cell r="AR83">
            <v>3825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Z84">
            <v>3973</v>
          </cell>
          <cell r="AJ84">
            <v>1405</v>
          </cell>
          <cell r="AR84">
            <v>5378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Z85">
            <v>7392</v>
          </cell>
          <cell r="AJ85">
            <v>46</v>
          </cell>
          <cell r="AR85">
            <v>7438</v>
          </cell>
        </row>
        <row r="86">
          <cell r="E86">
            <v>72232</v>
          </cell>
          <cell r="H86">
            <v>0</v>
          </cell>
          <cell r="R86">
            <v>0</v>
          </cell>
          <cell r="V86">
            <v>0</v>
          </cell>
          <cell r="Z86">
            <v>1435</v>
          </cell>
          <cell r="AJ86">
            <v>0</v>
          </cell>
          <cell r="AR86">
            <v>1435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5000</v>
          </cell>
          <cell r="V87">
            <v>0</v>
          </cell>
          <cell r="Z87">
            <v>1752</v>
          </cell>
          <cell r="AJ87">
            <v>765</v>
          </cell>
          <cell r="AR87">
            <v>7517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Z88">
            <v>12053</v>
          </cell>
          <cell r="AJ88">
            <v>4543</v>
          </cell>
          <cell r="AR88">
            <v>16596</v>
          </cell>
        </row>
        <row r="90">
          <cell r="H90">
            <v>93145095</v>
          </cell>
          <cell r="L90">
            <v>0</v>
          </cell>
          <cell r="O90">
            <v>1331055</v>
          </cell>
          <cell r="R90">
            <v>0</v>
          </cell>
          <cell r="V90">
            <v>0</v>
          </cell>
          <cell r="AD90">
            <v>0</v>
          </cell>
          <cell r="AJ90">
            <v>42779</v>
          </cell>
          <cell r="AR90">
            <v>94518929</v>
          </cell>
        </row>
        <row r="92">
          <cell r="E92">
            <v>0</v>
          </cell>
          <cell r="H92">
            <v>0</v>
          </cell>
          <cell r="L92">
            <v>6306358</v>
          </cell>
          <cell r="O92">
            <v>0</v>
          </cell>
          <cell r="R92">
            <v>0</v>
          </cell>
          <cell r="AJ92">
            <v>0</v>
          </cell>
          <cell r="AR92">
            <v>6306358</v>
          </cell>
        </row>
        <row r="93">
          <cell r="H93">
            <v>0</v>
          </cell>
          <cell r="L93">
            <v>2202759</v>
          </cell>
          <cell r="O93">
            <v>6116</v>
          </cell>
          <cell r="R93">
            <v>0</v>
          </cell>
          <cell r="V93">
            <v>0</v>
          </cell>
          <cell r="AD93">
            <v>13974</v>
          </cell>
          <cell r="AJ93">
            <v>70911</v>
          </cell>
          <cell r="AR93">
            <v>2293760</v>
          </cell>
        </row>
        <row r="94">
          <cell r="E94">
            <v>0</v>
          </cell>
          <cell r="H94">
            <v>0</v>
          </cell>
          <cell r="L94">
            <v>1979540</v>
          </cell>
          <cell r="O94">
            <v>0</v>
          </cell>
          <cell r="R94">
            <v>30050</v>
          </cell>
          <cell r="V94">
            <v>0</v>
          </cell>
          <cell r="Z94">
            <v>9379</v>
          </cell>
          <cell r="AJ94">
            <v>3316</v>
          </cell>
          <cell r="AR94">
            <v>2022285</v>
          </cell>
        </row>
        <row r="95">
          <cell r="E95">
            <v>0</v>
          </cell>
          <cell r="AR95">
            <v>0</v>
          </cell>
        </row>
      </sheetData>
      <sheetData sheetId="9">
        <row r="7">
          <cell r="F7">
            <v>324783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324783</v>
          </cell>
        </row>
        <row r="8">
          <cell r="F8">
            <v>34489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331</v>
          </cell>
          <cell r="BA8">
            <v>34820</v>
          </cell>
        </row>
        <row r="9">
          <cell r="F9">
            <v>3885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3885</v>
          </cell>
        </row>
        <row r="10">
          <cell r="F10">
            <v>323572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323572</v>
          </cell>
        </row>
        <row r="11">
          <cell r="F11">
            <v>263062</v>
          </cell>
          <cell r="K11">
            <v>42453</v>
          </cell>
          <cell r="N11">
            <v>0</v>
          </cell>
          <cell r="S11">
            <v>295074</v>
          </cell>
          <cell r="AD11">
            <v>0</v>
          </cell>
          <cell r="BA11">
            <v>600589</v>
          </cell>
        </row>
        <row r="12">
          <cell r="F12">
            <v>738918</v>
          </cell>
          <cell r="K12">
            <v>9433</v>
          </cell>
          <cell r="N12">
            <v>1980</v>
          </cell>
          <cell r="S12">
            <v>0</v>
          </cell>
          <cell r="AD12">
            <v>0</v>
          </cell>
          <cell r="BA12">
            <v>750331</v>
          </cell>
        </row>
        <row r="14">
          <cell r="F14">
            <v>37872</v>
          </cell>
          <cell r="K14">
            <v>112141</v>
          </cell>
          <cell r="N14">
            <v>1491</v>
          </cell>
          <cell r="S14">
            <v>627840</v>
          </cell>
          <cell r="AD14">
            <v>0</v>
          </cell>
          <cell r="BA14">
            <v>779344</v>
          </cell>
        </row>
        <row r="15">
          <cell r="F15">
            <v>21275941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21275941</v>
          </cell>
        </row>
        <row r="16">
          <cell r="F16">
            <v>2279785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2279785</v>
          </cell>
        </row>
        <row r="17">
          <cell r="F17">
            <v>28581</v>
          </cell>
          <cell r="K17">
            <v>140902</v>
          </cell>
          <cell r="N17">
            <v>34100</v>
          </cell>
          <cell r="S17">
            <v>974309</v>
          </cell>
          <cell r="AD17">
            <v>0</v>
          </cell>
          <cell r="BA17">
            <v>1177892</v>
          </cell>
        </row>
        <row r="18">
          <cell r="F18">
            <v>405473</v>
          </cell>
          <cell r="K18">
            <v>121629</v>
          </cell>
          <cell r="N18">
            <v>1658</v>
          </cell>
          <cell r="S18">
            <v>90876</v>
          </cell>
          <cell r="AD18">
            <v>0</v>
          </cell>
          <cell r="BA18">
            <v>619636</v>
          </cell>
        </row>
        <row r="19">
          <cell r="F19">
            <v>558687</v>
          </cell>
          <cell r="K19">
            <v>172932</v>
          </cell>
          <cell r="N19">
            <v>4109309</v>
          </cell>
          <cell r="S19">
            <v>429310</v>
          </cell>
          <cell r="AD19">
            <v>0</v>
          </cell>
          <cell r="BA19">
            <v>5270238</v>
          </cell>
        </row>
        <row r="20">
          <cell r="F20">
            <v>99442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99442</v>
          </cell>
        </row>
        <row r="22">
          <cell r="F22">
            <v>410626</v>
          </cell>
          <cell r="K22">
            <v>938378</v>
          </cell>
          <cell r="N22">
            <v>105057</v>
          </cell>
          <cell r="S22">
            <v>144410</v>
          </cell>
          <cell r="AD22">
            <v>0</v>
          </cell>
          <cell r="BA22">
            <v>1598471</v>
          </cell>
        </row>
        <row r="23">
          <cell r="F23">
            <v>781441</v>
          </cell>
          <cell r="K23">
            <v>609</v>
          </cell>
          <cell r="N23">
            <v>0</v>
          </cell>
          <cell r="S23">
            <v>0</v>
          </cell>
          <cell r="AD23">
            <v>0</v>
          </cell>
          <cell r="BA23">
            <v>782050</v>
          </cell>
        </row>
        <row r="24">
          <cell r="F24">
            <v>476398</v>
          </cell>
          <cell r="K24">
            <v>0</v>
          </cell>
          <cell r="N24">
            <v>998</v>
          </cell>
          <cell r="S24">
            <v>77874</v>
          </cell>
          <cell r="AD24">
            <v>0</v>
          </cell>
          <cell r="BA24">
            <v>555270</v>
          </cell>
        </row>
        <row r="25">
          <cell r="F25">
            <v>476694</v>
          </cell>
          <cell r="K25">
            <v>0</v>
          </cell>
          <cell r="N25">
            <v>0</v>
          </cell>
          <cell r="S25">
            <v>333396</v>
          </cell>
          <cell r="AD25">
            <v>0</v>
          </cell>
          <cell r="AJ25">
            <v>18247</v>
          </cell>
          <cell r="BA25">
            <v>828337</v>
          </cell>
        </row>
        <row r="27">
          <cell r="F27">
            <v>186416</v>
          </cell>
          <cell r="K27">
            <v>0</v>
          </cell>
          <cell r="N27">
            <v>0</v>
          </cell>
          <cell r="S27">
            <v>497684</v>
          </cell>
          <cell r="AD27">
            <v>0</v>
          </cell>
          <cell r="AJ27">
            <v>0</v>
          </cell>
          <cell r="BA27">
            <v>684100</v>
          </cell>
        </row>
        <row r="28">
          <cell r="F28">
            <v>115978</v>
          </cell>
          <cell r="K28">
            <v>0</v>
          </cell>
          <cell r="N28">
            <v>1721</v>
          </cell>
          <cell r="S28">
            <v>0</v>
          </cell>
          <cell r="AD28">
            <v>0</v>
          </cell>
          <cell r="BA28">
            <v>117699</v>
          </cell>
        </row>
        <row r="29">
          <cell r="F29">
            <v>189989</v>
          </cell>
          <cell r="K29">
            <v>0</v>
          </cell>
          <cell r="N29">
            <v>799134</v>
          </cell>
          <cell r="S29">
            <v>0</v>
          </cell>
          <cell r="AD29">
            <v>0</v>
          </cell>
          <cell r="AJ29">
            <v>0</v>
          </cell>
          <cell r="AM29">
            <v>804888</v>
          </cell>
          <cell r="BA29">
            <v>1794011</v>
          </cell>
        </row>
        <row r="31">
          <cell r="F31">
            <v>87082</v>
          </cell>
          <cell r="K31">
            <v>0</v>
          </cell>
          <cell r="N31">
            <v>21663</v>
          </cell>
          <cell r="S31">
            <v>0</v>
          </cell>
          <cell r="W31">
            <v>14067937</v>
          </cell>
          <cell r="AD31">
            <v>0</v>
          </cell>
          <cell r="AJ31">
            <v>0</v>
          </cell>
          <cell r="BA31">
            <v>14176682</v>
          </cell>
        </row>
        <row r="32">
          <cell r="F32">
            <v>459505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459505</v>
          </cell>
        </row>
        <row r="33">
          <cell r="F33">
            <v>188080</v>
          </cell>
          <cell r="K33">
            <v>2491</v>
          </cell>
          <cell r="N33">
            <v>34535</v>
          </cell>
          <cell r="S33">
            <v>0</v>
          </cell>
          <cell r="AD33">
            <v>0</v>
          </cell>
          <cell r="AJ33">
            <v>0</v>
          </cell>
          <cell r="BA33">
            <v>225106</v>
          </cell>
        </row>
        <row r="34">
          <cell r="F34">
            <v>91046</v>
          </cell>
          <cell r="K34">
            <v>274518</v>
          </cell>
          <cell r="N34">
            <v>92294</v>
          </cell>
          <cell r="S34">
            <v>0</v>
          </cell>
          <cell r="AD34">
            <v>0</v>
          </cell>
          <cell r="AJ34">
            <v>9538</v>
          </cell>
          <cell r="BA34">
            <v>467396</v>
          </cell>
        </row>
        <row r="35">
          <cell r="F35">
            <v>27485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27485</v>
          </cell>
        </row>
        <row r="36">
          <cell r="F36">
            <v>102981</v>
          </cell>
          <cell r="K36">
            <v>0</v>
          </cell>
          <cell r="N36">
            <v>0</v>
          </cell>
          <cell r="S36">
            <v>20829</v>
          </cell>
          <cell r="AD36">
            <v>0</v>
          </cell>
          <cell r="BA36">
            <v>123810</v>
          </cell>
        </row>
        <row r="37">
          <cell r="F37">
            <v>133509</v>
          </cell>
          <cell r="K37">
            <v>0</v>
          </cell>
          <cell r="N37">
            <v>2181504</v>
          </cell>
          <cell r="S37">
            <v>738328</v>
          </cell>
          <cell r="W37">
            <v>331834</v>
          </cell>
          <cell r="AD37">
            <v>0</v>
          </cell>
          <cell r="BA37">
            <v>3385175</v>
          </cell>
        </row>
        <row r="38">
          <cell r="F38">
            <v>144594</v>
          </cell>
          <cell r="K38">
            <v>114213</v>
          </cell>
          <cell r="N38">
            <v>0</v>
          </cell>
          <cell r="S38">
            <v>5700</v>
          </cell>
          <cell r="AD38">
            <v>0</v>
          </cell>
          <cell r="BA38">
            <v>264507</v>
          </cell>
        </row>
        <row r="39">
          <cell r="F39">
            <v>45122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45122</v>
          </cell>
        </row>
        <row r="40">
          <cell r="F40">
            <v>209512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209512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786105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786105</v>
          </cell>
        </row>
        <row r="43">
          <cell r="F43">
            <v>61651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61651</v>
          </cell>
        </row>
        <row r="44">
          <cell r="F44">
            <v>756721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756721</v>
          </cell>
        </row>
        <row r="45">
          <cell r="F45">
            <v>150190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150190</v>
          </cell>
        </row>
        <row r="46">
          <cell r="F46">
            <v>60310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1601</v>
          </cell>
          <cell r="BA46">
            <v>61911</v>
          </cell>
        </row>
        <row r="47">
          <cell r="F47">
            <v>20349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20349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2005</v>
          </cell>
          <cell r="K51">
            <v>0</v>
          </cell>
          <cell r="S51">
            <v>0</v>
          </cell>
          <cell r="BA51">
            <v>2005</v>
          </cell>
        </row>
        <row r="52">
          <cell r="F52">
            <v>2559</v>
          </cell>
          <cell r="K52">
            <v>0</v>
          </cell>
          <cell r="S52">
            <v>1501</v>
          </cell>
          <cell r="BA52">
            <v>4060</v>
          </cell>
        </row>
        <row r="54">
          <cell r="F54">
            <v>8745</v>
          </cell>
          <cell r="K54">
            <v>0</v>
          </cell>
          <cell r="N54">
            <v>0</v>
          </cell>
          <cell r="S54">
            <v>1111337</v>
          </cell>
          <cell r="AD54">
            <v>0</v>
          </cell>
          <cell r="AJ54">
            <v>21787</v>
          </cell>
          <cell r="BA54">
            <v>1141869</v>
          </cell>
        </row>
        <row r="55">
          <cell r="F55">
            <v>15671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15671</v>
          </cell>
        </row>
        <row r="56">
          <cell r="F56">
            <v>2309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2309</v>
          </cell>
        </row>
        <row r="57">
          <cell r="F57">
            <v>3784</v>
          </cell>
          <cell r="K57">
            <v>0</v>
          </cell>
          <cell r="N57">
            <v>0</v>
          </cell>
          <cell r="S57">
            <v>77000</v>
          </cell>
          <cell r="AD57">
            <v>0</v>
          </cell>
          <cell r="BA57">
            <v>80784</v>
          </cell>
        </row>
        <row r="58">
          <cell r="F58">
            <v>10245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10245</v>
          </cell>
        </row>
        <row r="59">
          <cell r="F59">
            <v>846</v>
          </cell>
          <cell r="K59">
            <v>0</v>
          </cell>
          <cell r="N59">
            <v>0</v>
          </cell>
          <cell r="S59">
            <v>78057</v>
          </cell>
          <cell r="AD59">
            <v>0</v>
          </cell>
          <cell r="BA59">
            <v>78903</v>
          </cell>
        </row>
        <row r="60">
          <cell r="F60">
            <v>3491</v>
          </cell>
          <cell r="BA60">
            <v>3491</v>
          </cell>
        </row>
        <row r="61">
          <cell r="F61">
            <v>4966</v>
          </cell>
          <cell r="K61">
            <v>0</v>
          </cell>
          <cell r="N61">
            <v>0</v>
          </cell>
          <cell r="S61">
            <v>10830</v>
          </cell>
          <cell r="AD61">
            <v>0</v>
          </cell>
          <cell r="BA61">
            <v>15796</v>
          </cell>
        </row>
        <row r="62">
          <cell r="F62">
            <v>3706</v>
          </cell>
          <cell r="BA62">
            <v>3706</v>
          </cell>
        </row>
        <row r="63">
          <cell r="F63">
            <v>18028</v>
          </cell>
          <cell r="K63">
            <v>0</v>
          </cell>
          <cell r="N63">
            <v>0</v>
          </cell>
          <cell r="S63">
            <v>134968</v>
          </cell>
          <cell r="AD63">
            <v>0</v>
          </cell>
          <cell r="BA63">
            <v>152996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3386</v>
          </cell>
          <cell r="K65">
            <v>0</v>
          </cell>
          <cell r="N65">
            <v>0</v>
          </cell>
          <cell r="S65">
            <v>0</v>
          </cell>
          <cell r="BA65">
            <v>3386</v>
          </cell>
        </row>
        <row r="66">
          <cell r="F66">
            <v>1588</v>
          </cell>
          <cell r="K66">
            <v>0</v>
          </cell>
          <cell r="N66">
            <v>0</v>
          </cell>
          <cell r="S66">
            <v>85320</v>
          </cell>
          <cell r="AD66">
            <v>0</v>
          </cell>
          <cell r="BA66">
            <v>86908</v>
          </cell>
        </row>
        <row r="67">
          <cell r="F67">
            <v>2624</v>
          </cell>
          <cell r="K67">
            <v>2967</v>
          </cell>
          <cell r="N67">
            <v>0</v>
          </cell>
          <cell r="S67">
            <v>0</v>
          </cell>
          <cell r="AD67">
            <v>0</v>
          </cell>
          <cell r="BA67">
            <v>5591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667449</v>
          </cell>
          <cell r="AD69">
            <v>0</v>
          </cell>
          <cell r="BA69">
            <v>668989</v>
          </cell>
        </row>
        <row r="70">
          <cell r="F70">
            <v>4688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4688</v>
          </cell>
        </row>
        <row r="71">
          <cell r="F71">
            <v>4872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4872</v>
          </cell>
        </row>
        <row r="72">
          <cell r="F72">
            <v>4260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4260</v>
          </cell>
        </row>
        <row r="73">
          <cell r="F73">
            <v>47467</v>
          </cell>
          <cell r="BA73">
            <v>47467</v>
          </cell>
        </row>
        <row r="74">
          <cell r="F74">
            <v>32895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32895</v>
          </cell>
        </row>
        <row r="75">
          <cell r="F75">
            <v>32338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32338</v>
          </cell>
        </row>
        <row r="76">
          <cell r="F76">
            <v>3767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3767</v>
          </cell>
        </row>
        <row r="77">
          <cell r="F77">
            <v>17502</v>
          </cell>
          <cell r="K77">
            <v>0</v>
          </cell>
          <cell r="N77">
            <v>0</v>
          </cell>
          <cell r="BA77">
            <v>17502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2284</v>
          </cell>
          <cell r="K79">
            <v>0</v>
          </cell>
          <cell r="N79">
            <v>0</v>
          </cell>
          <cell r="BA79">
            <v>2284</v>
          </cell>
        </row>
        <row r="80">
          <cell r="F80">
            <v>849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849</v>
          </cell>
        </row>
        <row r="81">
          <cell r="F81">
            <v>2269</v>
          </cell>
          <cell r="K81">
            <v>17415</v>
          </cell>
          <cell r="N81">
            <v>0</v>
          </cell>
          <cell r="S81">
            <v>0</v>
          </cell>
          <cell r="AD81">
            <v>0</v>
          </cell>
          <cell r="BA81">
            <v>19684</v>
          </cell>
        </row>
        <row r="82">
          <cell r="F82">
            <v>56287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56287</v>
          </cell>
        </row>
        <row r="83">
          <cell r="F83">
            <v>2484</v>
          </cell>
          <cell r="BA83">
            <v>2484</v>
          </cell>
        </row>
        <row r="84">
          <cell r="F84">
            <v>4082</v>
          </cell>
          <cell r="K84">
            <v>0</v>
          </cell>
          <cell r="N84">
            <v>0</v>
          </cell>
          <cell r="S84">
            <v>31470</v>
          </cell>
          <cell r="AD84">
            <v>0</v>
          </cell>
          <cell r="BA84">
            <v>35552</v>
          </cell>
        </row>
        <row r="85">
          <cell r="F85">
            <v>5234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5234</v>
          </cell>
        </row>
        <row r="86">
          <cell r="F86">
            <v>0</v>
          </cell>
          <cell r="BA86">
            <v>0</v>
          </cell>
        </row>
        <row r="87">
          <cell r="F87">
            <v>2054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2054</v>
          </cell>
        </row>
        <row r="88">
          <cell r="F88">
            <v>15608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15608</v>
          </cell>
        </row>
        <row r="90">
          <cell r="F90">
            <v>0</v>
          </cell>
          <cell r="K90">
            <v>0</v>
          </cell>
          <cell r="N90">
            <v>10762977</v>
          </cell>
          <cell r="S90">
            <v>1622973</v>
          </cell>
          <cell r="AD90">
            <v>0</v>
          </cell>
          <cell r="AG90">
            <v>9696000</v>
          </cell>
          <cell r="AJ90">
            <v>0</v>
          </cell>
          <cell r="BA90">
            <v>22081950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389860429</v>
          </cell>
          <cell r="BA92">
            <v>389860429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2072</v>
          </cell>
          <cell r="K94">
            <v>2239</v>
          </cell>
          <cell r="N94">
            <v>0</v>
          </cell>
          <cell r="S94">
            <v>0</v>
          </cell>
          <cell r="AD94">
            <v>0</v>
          </cell>
          <cell r="BA94">
            <v>4311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372863000</v>
          </cell>
          <cell r="BA95">
            <v>372863000</v>
          </cell>
        </row>
      </sheetData>
      <sheetData sheetId="10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B11">
            <v>80000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500000</v>
          </cell>
          <cell r="AN11">
            <v>580000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495074</v>
          </cell>
          <cell r="AA12">
            <v>0</v>
          </cell>
          <cell r="AN12">
            <v>495074</v>
          </cell>
        </row>
        <row r="14">
          <cell r="B14">
            <v>2192620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O14">
            <v>58959</v>
          </cell>
          <cell r="AA14">
            <v>0</v>
          </cell>
          <cell r="AN14">
            <v>2251579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B16">
            <v>292334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1336546</v>
          </cell>
          <cell r="AN16">
            <v>1628880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B18">
            <v>0</v>
          </cell>
          <cell r="E18">
            <v>0</v>
          </cell>
          <cell r="H18">
            <v>0</v>
          </cell>
          <cell r="K18">
            <v>0</v>
          </cell>
          <cell r="N18">
            <v>0</v>
          </cell>
          <cell r="R18">
            <v>35000</v>
          </cell>
          <cell r="X18">
            <v>1000000</v>
          </cell>
          <cell r="AN18">
            <v>1035000</v>
          </cell>
        </row>
        <row r="19">
          <cell r="B19">
            <v>565453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51647</v>
          </cell>
          <cell r="S19">
            <v>9700</v>
          </cell>
          <cell r="AA19">
            <v>0</v>
          </cell>
          <cell r="AN19">
            <v>626800</v>
          </cell>
        </row>
        <row r="20">
          <cell r="B20">
            <v>478702</v>
          </cell>
          <cell r="E20">
            <v>0</v>
          </cell>
          <cell r="H20">
            <v>0</v>
          </cell>
          <cell r="K20">
            <v>0</v>
          </cell>
          <cell r="N20">
            <v>4572</v>
          </cell>
          <cell r="S20">
            <v>50000</v>
          </cell>
          <cell r="AA20">
            <v>0</v>
          </cell>
          <cell r="AN20">
            <v>533274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89419</v>
          </cell>
          <cell r="AA22">
            <v>0</v>
          </cell>
          <cell r="AN22">
            <v>89419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B24">
            <v>1207938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1207938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R25">
            <v>47108</v>
          </cell>
          <cell r="AA25">
            <v>0</v>
          </cell>
          <cell r="AN25">
            <v>47108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B31">
            <v>24881767</v>
          </cell>
          <cell r="E31">
            <v>0</v>
          </cell>
          <cell r="H31">
            <v>0</v>
          </cell>
          <cell r="K31">
            <v>41026</v>
          </cell>
          <cell r="N31">
            <v>0</v>
          </cell>
          <cell r="O31">
            <v>734190</v>
          </cell>
          <cell r="W31">
            <v>2141762</v>
          </cell>
          <cell r="AN31">
            <v>27798745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17600</v>
          </cell>
          <cell r="N33">
            <v>0</v>
          </cell>
          <cell r="S33">
            <v>2682</v>
          </cell>
          <cell r="AA33">
            <v>0</v>
          </cell>
          <cell r="AN33">
            <v>20282</v>
          </cell>
        </row>
        <row r="34">
          <cell r="B34">
            <v>53517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53517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B36">
            <v>770000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770000</v>
          </cell>
        </row>
        <row r="37">
          <cell r="B37">
            <v>17500</v>
          </cell>
          <cell r="E37">
            <v>0</v>
          </cell>
          <cell r="H37">
            <v>0</v>
          </cell>
          <cell r="K37">
            <v>0</v>
          </cell>
          <cell r="N37">
            <v>0</v>
          </cell>
          <cell r="X37">
            <v>658500</v>
          </cell>
          <cell r="AN37">
            <v>676000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T38">
            <v>170037</v>
          </cell>
          <cell r="AA38">
            <v>0</v>
          </cell>
          <cell r="AN38">
            <v>170037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B40">
            <v>387758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O40">
            <v>25099</v>
          </cell>
          <cell r="AA40">
            <v>0</v>
          </cell>
          <cell r="AN40">
            <v>412857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83812</v>
          </cell>
          <cell r="AA54">
            <v>0</v>
          </cell>
          <cell r="AN54">
            <v>83812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28470</v>
          </cell>
          <cell r="AA71">
            <v>0</v>
          </cell>
          <cell r="AN71">
            <v>28470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28900</v>
          </cell>
          <cell r="AA86">
            <v>0</v>
          </cell>
          <cell r="AN86">
            <v>28900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4671293</v>
          </cell>
          <cell r="H90">
            <v>0</v>
          </cell>
          <cell r="K90">
            <v>0</v>
          </cell>
          <cell r="N90">
            <v>0</v>
          </cell>
          <cell r="X90">
            <v>1321900</v>
          </cell>
          <cell r="AN90">
            <v>5993193</v>
          </cell>
        </row>
        <row r="92">
          <cell r="E92">
            <v>0</v>
          </cell>
          <cell r="H92">
            <v>254686</v>
          </cell>
          <cell r="K92">
            <v>0</v>
          </cell>
          <cell r="X92">
            <v>4246</v>
          </cell>
          <cell r="AN92">
            <v>258932</v>
          </cell>
        </row>
        <row r="93">
          <cell r="E93">
            <v>0</v>
          </cell>
          <cell r="H93">
            <v>7958712</v>
          </cell>
          <cell r="K93">
            <v>0</v>
          </cell>
          <cell r="AA93">
            <v>0</v>
          </cell>
          <cell r="AN93">
            <v>7958712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1">
        <row r="7">
          <cell r="E7">
            <v>320169</v>
          </cell>
          <cell r="H7">
            <v>0</v>
          </cell>
          <cell r="L7">
            <v>320169</v>
          </cell>
        </row>
        <row r="8">
          <cell r="H8">
            <v>0</v>
          </cell>
          <cell r="L8">
            <v>0</v>
          </cell>
        </row>
        <row r="9">
          <cell r="H9">
            <v>0</v>
          </cell>
          <cell r="L9">
            <v>0</v>
          </cell>
        </row>
        <row r="10">
          <cell r="H10">
            <v>0</v>
          </cell>
          <cell r="L10">
            <v>0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</row>
        <row r="18">
          <cell r="E18">
            <v>178005</v>
          </cell>
          <cell r="H18">
            <v>0</v>
          </cell>
          <cell r="L18">
            <v>178005</v>
          </cell>
        </row>
        <row r="19">
          <cell r="E19">
            <v>936010</v>
          </cell>
          <cell r="H19">
            <v>0</v>
          </cell>
          <cell r="L19">
            <v>936010</v>
          </cell>
        </row>
        <row r="20">
          <cell r="E20">
            <v>0</v>
          </cell>
          <cell r="H20">
            <v>0</v>
          </cell>
          <cell r="L20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E24">
            <v>3032449</v>
          </cell>
          <cell r="H24">
            <v>0</v>
          </cell>
          <cell r="L24">
            <v>3032449</v>
          </cell>
        </row>
        <row r="25">
          <cell r="E25">
            <v>10500</v>
          </cell>
          <cell r="H25">
            <v>0</v>
          </cell>
          <cell r="L25">
            <v>10500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E31">
            <v>2702743</v>
          </cell>
          <cell r="H31">
            <v>0</v>
          </cell>
          <cell r="L31">
            <v>2702743</v>
          </cell>
        </row>
        <row r="32">
          <cell r="H32">
            <v>0</v>
          </cell>
          <cell r="L32">
            <v>0</v>
          </cell>
        </row>
        <row r="33">
          <cell r="E33">
            <v>300000</v>
          </cell>
          <cell r="H33">
            <v>0</v>
          </cell>
          <cell r="L33">
            <v>300000</v>
          </cell>
        </row>
        <row r="34">
          <cell r="E34">
            <v>4027001</v>
          </cell>
          <cell r="H34">
            <v>0</v>
          </cell>
          <cell r="L34">
            <v>4027001</v>
          </cell>
        </row>
        <row r="35">
          <cell r="E35">
            <v>0</v>
          </cell>
          <cell r="H35">
            <v>0</v>
          </cell>
          <cell r="L35">
            <v>0</v>
          </cell>
        </row>
        <row r="36">
          <cell r="E36">
            <v>0</v>
          </cell>
          <cell r="H36">
            <v>0</v>
          </cell>
          <cell r="L36">
            <v>0</v>
          </cell>
        </row>
        <row r="37">
          <cell r="E37">
            <v>1207163</v>
          </cell>
          <cell r="H37">
            <v>0</v>
          </cell>
          <cell r="L37">
            <v>1207163</v>
          </cell>
        </row>
        <row r="38">
          <cell r="E38">
            <v>0</v>
          </cell>
          <cell r="H38">
            <v>0</v>
          </cell>
          <cell r="L38">
            <v>0</v>
          </cell>
        </row>
        <row r="39">
          <cell r="E39">
            <v>0</v>
          </cell>
          <cell r="H39">
            <v>0</v>
          </cell>
          <cell r="L39">
            <v>0</v>
          </cell>
        </row>
        <row r="40">
          <cell r="E40">
            <v>0</v>
          </cell>
          <cell r="H40">
            <v>0</v>
          </cell>
          <cell r="L40">
            <v>0</v>
          </cell>
        </row>
        <row r="41">
          <cell r="E41">
            <v>0</v>
          </cell>
          <cell r="H41">
            <v>0</v>
          </cell>
          <cell r="L41">
            <v>0</v>
          </cell>
        </row>
        <row r="42">
          <cell r="E42">
            <v>0</v>
          </cell>
          <cell r="H42">
            <v>0</v>
          </cell>
          <cell r="L42">
            <v>0</v>
          </cell>
        </row>
        <row r="43">
          <cell r="E43">
            <v>0</v>
          </cell>
          <cell r="H43">
            <v>0</v>
          </cell>
          <cell r="L43">
            <v>0</v>
          </cell>
        </row>
        <row r="44">
          <cell r="E44">
            <v>0</v>
          </cell>
          <cell r="H44">
            <v>0</v>
          </cell>
          <cell r="L44">
            <v>0</v>
          </cell>
        </row>
        <row r="45">
          <cell r="E45">
            <v>0</v>
          </cell>
          <cell r="H45">
            <v>0</v>
          </cell>
          <cell r="L45">
            <v>0</v>
          </cell>
        </row>
        <row r="46">
          <cell r="E46">
            <v>0</v>
          </cell>
          <cell r="H46">
            <v>0</v>
          </cell>
          <cell r="L46">
            <v>0</v>
          </cell>
        </row>
        <row r="47">
          <cell r="E47">
            <v>0</v>
          </cell>
          <cell r="H47">
            <v>0</v>
          </cell>
          <cell r="L47">
            <v>0</v>
          </cell>
        </row>
        <row r="48">
          <cell r="E48">
            <v>0</v>
          </cell>
        </row>
        <row r="50">
          <cell r="H50">
            <v>0</v>
          </cell>
          <cell r="L50">
            <v>0</v>
          </cell>
        </row>
        <row r="51">
          <cell r="L51">
            <v>0</v>
          </cell>
        </row>
        <row r="52">
          <cell r="H52">
            <v>0</v>
          </cell>
          <cell r="L52">
            <v>0</v>
          </cell>
        </row>
        <row r="53">
          <cell r="L53">
            <v>0</v>
          </cell>
        </row>
        <row r="54">
          <cell r="H54">
            <v>0</v>
          </cell>
          <cell r="L54">
            <v>0</v>
          </cell>
        </row>
        <row r="55">
          <cell r="H55">
            <v>0</v>
          </cell>
          <cell r="L55">
            <v>0</v>
          </cell>
        </row>
        <row r="56">
          <cell r="H56">
            <v>0</v>
          </cell>
          <cell r="L56">
            <v>0</v>
          </cell>
        </row>
        <row r="57">
          <cell r="H57">
            <v>0</v>
          </cell>
          <cell r="L57">
            <v>0</v>
          </cell>
        </row>
        <row r="58">
          <cell r="H58">
            <v>0</v>
          </cell>
          <cell r="L58">
            <v>0</v>
          </cell>
        </row>
        <row r="59">
          <cell r="H59">
            <v>0</v>
          </cell>
          <cell r="L59">
            <v>0</v>
          </cell>
        </row>
        <row r="61">
          <cell r="H61">
            <v>0</v>
          </cell>
          <cell r="L61">
            <v>0</v>
          </cell>
        </row>
        <row r="62"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0</v>
          </cell>
          <cell r="L71">
            <v>0</v>
          </cell>
        </row>
        <row r="72">
          <cell r="H72">
            <v>0</v>
          </cell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H75">
            <v>0</v>
          </cell>
          <cell r="L75">
            <v>0</v>
          </cell>
        </row>
        <row r="76">
          <cell r="H76">
            <v>0</v>
          </cell>
          <cell r="L76">
            <v>0</v>
          </cell>
        </row>
        <row r="77">
          <cell r="L77">
            <v>0</v>
          </cell>
        </row>
        <row r="78">
          <cell r="H78">
            <v>0</v>
          </cell>
          <cell r="L78">
            <v>0</v>
          </cell>
        </row>
        <row r="79">
          <cell r="L79">
            <v>0</v>
          </cell>
        </row>
        <row r="80">
          <cell r="H80">
            <v>0</v>
          </cell>
          <cell r="L80">
            <v>0</v>
          </cell>
        </row>
        <row r="81">
          <cell r="H81">
            <v>0</v>
          </cell>
          <cell r="L81">
            <v>0</v>
          </cell>
        </row>
        <row r="82">
          <cell r="H82">
            <v>0</v>
          </cell>
          <cell r="L82">
            <v>0</v>
          </cell>
        </row>
        <row r="83">
          <cell r="L83">
            <v>0</v>
          </cell>
        </row>
        <row r="84">
          <cell r="H84">
            <v>0</v>
          </cell>
          <cell r="L84">
            <v>0</v>
          </cell>
        </row>
        <row r="85">
          <cell r="H85">
            <v>0</v>
          </cell>
          <cell r="L85">
            <v>0</v>
          </cell>
        </row>
        <row r="86">
          <cell r="H86">
            <v>0</v>
          </cell>
          <cell r="L86">
            <v>0</v>
          </cell>
        </row>
        <row r="87">
          <cell r="H87">
            <v>0</v>
          </cell>
          <cell r="L87">
            <v>0</v>
          </cell>
        </row>
        <row r="88">
          <cell r="H88">
            <v>0</v>
          </cell>
          <cell r="L88">
            <v>0</v>
          </cell>
        </row>
        <row r="90">
          <cell r="H90">
            <v>9735863</v>
          </cell>
          <cell r="L90">
            <v>9735863</v>
          </cell>
        </row>
        <row r="92">
          <cell r="H92">
            <v>0</v>
          </cell>
        </row>
        <row r="93">
          <cell r="H93">
            <v>0</v>
          </cell>
          <cell r="L93">
            <v>0</v>
          </cell>
        </row>
        <row r="94">
          <cell r="H94">
            <v>0</v>
          </cell>
        </row>
      </sheetData>
      <sheetData sheetId="12">
        <row r="7">
          <cell r="H7">
            <v>0</v>
          </cell>
          <cell r="L7">
            <v>0</v>
          </cell>
          <cell r="P7">
            <v>0</v>
          </cell>
          <cell r="AF7">
            <v>0</v>
          </cell>
        </row>
        <row r="8">
          <cell r="H8">
            <v>0</v>
          </cell>
          <cell r="L8">
            <v>0</v>
          </cell>
          <cell r="P8">
            <v>0</v>
          </cell>
          <cell r="AF8">
            <v>0</v>
          </cell>
        </row>
        <row r="9">
          <cell r="H9">
            <v>0</v>
          </cell>
          <cell r="L9">
            <v>0</v>
          </cell>
          <cell r="P9">
            <v>0</v>
          </cell>
          <cell r="AF9">
            <v>0</v>
          </cell>
        </row>
        <row r="10">
          <cell r="H10">
            <v>0</v>
          </cell>
          <cell r="L10">
            <v>0</v>
          </cell>
          <cell r="P10">
            <v>0</v>
          </cell>
          <cell r="AF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  <cell r="AF11">
            <v>0</v>
          </cell>
        </row>
        <row r="12">
          <cell r="H12">
            <v>0</v>
          </cell>
          <cell r="L12">
            <v>0</v>
          </cell>
          <cell r="P12">
            <v>0</v>
          </cell>
          <cell r="AF12">
            <v>0</v>
          </cell>
        </row>
        <row r="14">
          <cell r="H14">
            <v>0</v>
          </cell>
          <cell r="L14">
            <v>0</v>
          </cell>
          <cell r="P14">
            <v>0</v>
          </cell>
          <cell r="AF14">
            <v>0</v>
          </cell>
        </row>
        <row r="15">
          <cell r="H15">
            <v>0</v>
          </cell>
          <cell r="L15">
            <v>0</v>
          </cell>
          <cell r="P15">
            <v>0</v>
          </cell>
          <cell r="AF15">
            <v>0</v>
          </cell>
        </row>
        <row r="16">
          <cell r="H16">
            <v>0</v>
          </cell>
          <cell r="L16">
            <v>0</v>
          </cell>
          <cell r="P16">
            <v>0</v>
          </cell>
          <cell r="AF16">
            <v>0</v>
          </cell>
        </row>
        <row r="17">
          <cell r="H17">
            <v>0</v>
          </cell>
          <cell r="L17">
            <v>0</v>
          </cell>
          <cell r="P17">
            <v>0</v>
          </cell>
          <cell r="AF17">
            <v>0</v>
          </cell>
        </row>
        <row r="18">
          <cell r="H18">
            <v>0</v>
          </cell>
          <cell r="L18">
            <v>0</v>
          </cell>
          <cell r="P18">
            <v>0</v>
          </cell>
          <cell r="AF18">
            <v>0</v>
          </cell>
        </row>
        <row r="19">
          <cell r="H19">
            <v>0</v>
          </cell>
          <cell r="L19">
            <v>0</v>
          </cell>
          <cell r="P19">
            <v>0</v>
          </cell>
          <cell r="AF19">
            <v>0</v>
          </cell>
        </row>
        <row r="20">
          <cell r="H20">
            <v>0</v>
          </cell>
          <cell r="L20">
            <v>0</v>
          </cell>
          <cell r="P20">
            <v>0</v>
          </cell>
          <cell r="AF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  <cell r="AF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  <cell r="AF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  <cell r="AF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  <cell r="T25">
            <v>17788</v>
          </cell>
          <cell r="AF25">
            <v>17788</v>
          </cell>
        </row>
        <row r="27">
          <cell r="H27">
            <v>0</v>
          </cell>
          <cell r="L27">
            <v>0</v>
          </cell>
          <cell r="P27">
            <v>0</v>
          </cell>
          <cell r="AF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  <cell r="AF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X29">
            <v>0</v>
          </cell>
          <cell r="AF29">
            <v>0</v>
          </cell>
        </row>
        <row r="31">
          <cell r="H31">
            <v>0</v>
          </cell>
          <cell r="L31">
            <v>0</v>
          </cell>
          <cell r="P31">
            <v>0</v>
          </cell>
          <cell r="AF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  <cell r="AF32">
            <v>0</v>
          </cell>
        </row>
        <row r="33">
          <cell r="H33">
            <v>0</v>
          </cell>
          <cell r="L33">
            <v>0</v>
          </cell>
          <cell r="P33">
            <v>0</v>
          </cell>
          <cell r="AF33">
            <v>0</v>
          </cell>
        </row>
        <row r="34">
          <cell r="H34">
            <v>0</v>
          </cell>
          <cell r="L34">
            <v>0</v>
          </cell>
          <cell r="P34">
            <v>6180520</v>
          </cell>
          <cell r="AB34">
            <v>5000000</v>
          </cell>
          <cell r="AF34">
            <v>11180520</v>
          </cell>
        </row>
        <row r="35">
          <cell r="H35">
            <v>0</v>
          </cell>
          <cell r="L35">
            <v>0</v>
          </cell>
          <cell r="P35">
            <v>0</v>
          </cell>
          <cell r="AF35">
            <v>0</v>
          </cell>
        </row>
        <row r="36">
          <cell r="H36">
            <v>0</v>
          </cell>
          <cell r="L36">
            <v>0</v>
          </cell>
          <cell r="P36">
            <v>0</v>
          </cell>
          <cell r="AF36">
            <v>0</v>
          </cell>
        </row>
        <row r="37">
          <cell r="H37">
            <v>0</v>
          </cell>
          <cell r="L37">
            <v>0</v>
          </cell>
          <cell r="P37">
            <v>0</v>
          </cell>
          <cell r="AF37">
            <v>0</v>
          </cell>
        </row>
        <row r="38">
          <cell r="H38">
            <v>0</v>
          </cell>
          <cell r="L38">
            <v>0</v>
          </cell>
          <cell r="P38">
            <v>1161612</v>
          </cell>
          <cell r="AF38">
            <v>1161612</v>
          </cell>
        </row>
        <row r="39">
          <cell r="H39">
            <v>0</v>
          </cell>
          <cell r="L39">
            <v>0</v>
          </cell>
          <cell r="P39">
            <v>0</v>
          </cell>
          <cell r="AF39">
            <v>0</v>
          </cell>
        </row>
        <row r="40">
          <cell r="H40">
            <v>0</v>
          </cell>
          <cell r="L40">
            <v>800000</v>
          </cell>
          <cell r="P40">
            <v>0</v>
          </cell>
          <cell r="AF40">
            <v>800000</v>
          </cell>
        </row>
        <row r="41">
          <cell r="H41">
            <v>0</v>
          </cell>
          <cell r="L41">
            <v>0</v>
          </cell>
          <cell r="P41">
            <v>0</v>
          </cell>
          <cell r="AF41">
            <v>0</v>
          </cell>
        </row>
        <row r="42">
          <cell r="H42">
            <v>0</v>
          </cell>
          <cell r="L42">
            <v>0</v>
          </cell>
          <cell r="P42">
            <v>0</v>
          </cell>
          <cell r="AF42">
            <v>0</v>
          </cell>
        </row>
        <row r="43">
          <cell r="H43">
            <v>0</v>
          </cell>
          <cell r="L43">
            <v>0</v>
          </cell>
          <cell r="P43">
            <v>0</v>
          </cell>
          <cell r="AF43">
            <v>0</v>
          </cell>
        </row>
        <row r="44">
          <cell r="H44">
            <v>0</v>
          </cell>
          <cell r="L44">
            <v>0</v>
          </cell>
          <cell r="P44">
            <v>0</v>
          </cell>
          <cell r="AF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  <cell r="AF45">
            <v>0</v>
          </cell>
        </row>
        <row r="46">
          <cell r="H46">
            <v>0</v>
          </cell>
          <cell r="L46">
            <v>0</v>
          </cell>
          <cell r="P46">
            <v>0</v>
          </cell>
          <cell r="AF46">
            <v>0</v>
          </cell>
        </row>
        <row r="47">
          <cell r="H47">
            <v>0</v>
          </cell>
          <cell r="L47">
            <v>0</v>
          </cell>
          <cell r="P47">
            <v>0</v>
          </cell>
          <cell r="AF47">
            <v>0</v>
          </cell>
        </row>
        <row r="50">
          <cell r="H50">
            <v>0</v>
          </cell>
          <cell r="L50">
            <v>0</v>
          </cell>
          <cell r="P50">
            <v>0</v>
          </cell>
          <cell r="AF50">
            <v>0</v>
          </cell>
        </row>
        <row r="51">
          <cell r="P51">
            <v>0</v>
          </cell>
        </row>
        <row r="52">
          <cell r="H52">
            <v>0</v>
          </cell>
          <cell r="L52">
            <v>0</v>
          </cell>
          <cell r="P52">
            <v>0</v>
          </cell>
          <cell r="AF52">
            <v>0</v>
          </cell>
        </row>
        <row r="54">
          <cell r="H54">
            <v>0</v>
          </cell>
          <cell r="L54">
            <v>0</v>
          </cell>
          <cell r="P54">
            <v>0</v>
          </cell>
          <cell r="AF54">
            <v>0</v>
          </cell>
        </row>
        <row r="55">
          <cell r="H55">
            <v>0</v>
          </cell>
          <cell r="L55">
            <v>0</v>
          </cell>
          <cell r="P55">
            <v>0</v>
          </cell>
          <cell r="AF55">
            <v>0</v>
          </cell>
        </row>
        <row r="56">
          <cell r="H56">
            <v>0</v>
          </cell>
          <cell r="L56">
            <v>0</v>
          </cell>
          <cell r="P56">
            <v>0</v>
          </cell>
          <cell r="AF56">
            <v>0</v>
          </cell>
        </row>
        <row r="57">
          <cell r="H57">
            <v>0</v>
          </cell>
          <cell r="L57">
            <v>0</v>
          </cell>
          <cell r="P57">
            <v>0</v>
          </cell>
          <cell r="AF57">
            <v>0</v>
          </cell>
        </row>
        <row r="58">
          <cell r="H58">
            <v>0</v>
          </cell>
          <cell r="L58">
            <v>0</v>
          </cell>
          <cell r="P58">
            <v>0</v>
          </cell>
          <cell r="AF58">
            <v>0</v>
          </cell>
        </row>
        <row r="59">
          <cell r="H59">
            <v>0</v>
          </cell>
          <cell r="L59">
            <v>0</v>
          </cell>
          <cell r="P59">
            <v>0</v>
          </cell>
          <cell r="AF59">
            <v>0</v>
          </cell>
        </row>
        <row r="61">
          <cell r="H61">
            <v>0</v>
          </cell>
          <cell r="L61">
            <v>0</v>
          </cell>
          <cell r="P61">
            <v>0</v>
          </cell>
          <cell r="AF61">
            <v>0</v>
          </cell>
        </row>
        <row r="63">
          <cell r="H63">
            <v>0</v>
          </cell>
          <cell r="L63">
            <v>0</v>
          </cell>
          <cell r="P63">
            <v>0</v>
          </cell>
          <cell r="AF63">
            <v>0</v>
          </cell>
        </row>
        <row r="64">
          <cell r="H64">
            <v>0</v>
          </cell>
          <cell r="L64">
            <v>0</v>
          </cell>
          <cell r="P64">
            <v>0</v>
          </cell>
          <cell r="AF64">
            <v>0</v>
          </cell>
        </row>
        <row r="65">
          <cell r="P65">
            <v>0</v>
          </cell>
          <cell r="AF65">
            <v>0</v>
          </cell>
        </row>
        <row r="66">
          <cell r="H66">
            <v>0</v>
          </cell>
          <cell r="L66">
            <v>0</v>
          </cell>
          <cell r="P66">
            <v>0</v>
          </cell>
          <cell r="AF66">
            <v>0</v>
          </cell>
        </row>
        <row r="67">
          <cell r="H67">
            <v>0</v>
          </cell>
          <cell r="L67">
            <v>0</v>
          </cell>
          <cell r="P67">
            <v>0</v>
          </cell>
          <cell r="AF67">
            <v>0</v>
          </cell>
        </row>
        <row r="69">
          <cell r="H69">
            <v>0</v>
          </cell>
          <cell r="L69">
            <v>0</v>
          </cell>
          <cell r="P69">
            <v>0</v>
          </cell>
          <cell r="AF69">
            <v>0</v>
          </cell>
        </row>
        <row r="70">
          <cell r="H70">
            <v>0</v>
          </cell>
          <cell r="L70">
            <v>0</v>
          </cell>
          <cell r="P70">
            <v>0</v>
          </cell>
          <cell r="AF70">
            <v>0</v>
          </cell>
        </row>
        <row r="71">
          <cell r="H71">
            <v>0</v>
          </cell>
          <cell r="L71">
            <v>0</v>
          </cell>
          <cell r="P71">
            <v>0</v>
          </cell>
          <cell r="AF71">
            <v>0</v>
          </cell>
        </row>
        <row r="72">
          <cell r="H72">
            <v>0</v>
          </cell>
          <cell r="L72">
            <v>0</v>
          </cell>
          <cell r="P72">
            <v>0</v>
          </cell>
          <cell r="AF72">
            <v>0</v>
          </cell>
        </row>
        <row r="73">
          <cell r="P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AF74">
            <v>0</v>
          </cell>
        </row>
        <row r="75">
          <cell r="H75">
            <v>0</v>
          </cell>
          <cell r="L75">
            <v>0</v>
          </cell>
          <cell r="P75">
            <v>0</v>
          </cell>
          <cell r="AF75">
            <v>0</v>
          </cell>
        </row>
        <row r="76">
          <cell r="H76">
            <v>0</v>
          </cell>
          <cell r="L76">
            <v>0</v>
          </cell>
          <cell r="P76">
            <v>0</v>
          </cell>
          <cell r="AF76">
            <v>0</v>
          </cell>
        </row>
        <row r="78">
          <cell r="H78">
            <v>0</v>
          </cell>
          <cell r="L78">
            <v>0</v>
          </cell>
          <cell r="P78">
            <v>0</v>
          </cell>
          <cell r="AF78">
            <v>0</v>
          </cell>
        </row>
        <row r="80">
          <cell r="H80">
            <v>0</v>
          </cell>
          <cell r="L80">
            <v>0</v>
          </cell>
          <cell r="P80">
            <v>0</v>
          </cell>
          <cell r="AF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  <cell r="AF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  <cell r="AF82">
            <v>0</v>
          </cell>
        </row>
        <row r="84">
          <cell r="H84">
            <v>0</v>
          </cell>
          <cell r="L84">
            <v>0</v>
          </cell>
          <cell r="P84">
            <v>0</v>
          </cell>
          <cell r="AF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  <cell r="AF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  <cell r="AF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  <cell r="AF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  <cell r="AF88">
            <v>0</v>
          </cell>
        </row>
        <row r="90">
          <cell r="D90">
            <v>472485</v>
          </cell>
          <cell r="H90">
            <v>0</v>
          </cell>
          <cell r="L90">
            <v>0</v>
          </cell>
          <cell r="P90">
            <v>0</v>
          </cell>
          <cell r="AB90">
            <v>9935400</v>
          </cell>
          <cell r="AF90">
            <v>10407885</v>
          </cell>
        </row>
        <row r="92">
          <cell r="P92">
            <v>0</v>
          </cell>
          <cell r="AF92">
            <v>0</v>
          </cell>
        </row>
        <row r="93">
          <cell r="P93">
            <v>0</v>
          </cell>
          <cell r="AF93">
            <v>0</v>
          </cell>
        </row>
        <row r="94">
          <cell r="H94">
            <v>0</v>
          </cell>
          <cell r="L94">
            <v>0</v>
          </cell>
          <cell r="P94">
            <v>0</v>
          </cell>
          <cell r="AF94">
            <v>0</v>
          </cell>
        </row>
        <row r="95">
          <cell r="H95">
            <v>0</v>
          </cell>
          <cell r="L95">
            <v>0</v>
          </cell>
          <cell r="P95">
            <v>0</v>
          </cell>
          <cell r="AF9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50"/>
  <sheetViews>
    <sheetView workbookViewId="0">
      <pane xSplit="1" ySplit="7" topLeftCell="B33" activePane="bottomRight" state="frozen"/>
      <selection pane="topRight" activeCell="B1" sqref="B1"/>
      <selection pane="bottomLeft" activeCell="A8" sqref="A8"/>
      <selection pane="bottomRight" activeCell="R56" sqref="R56"/>
    </sheetView>
  </sheetViews>
  <sheetFormatPr defaultColWidth="3.5703125" defaultRowHeight="12.75" x14ac:dyDescent="0.2"/>
  <cols>
    <col min="1" max="1" width="38.85546875" style="143" customWidth="1"/>
    <col min="2" max="2" width="13.140625" style="143" customWidth="1"/>
    <col min="3" max="3" width="11" style="143" customWidth="1"/>
    <col min="4" max="4" width="12.140625" style="143" customWidth="1"/>
    <col min="5" max="5" width="12.7109375" style="143" customWidth="1"/>
    <col min="6" max="6" width="2.7109375" style="143" customWidth="1"/>
    <col min="7" max="7" width="11" style="68" customWidth="1"/>
    <col min="8" max="8" width="12.5703125" style="143" customWidth="1"/>
    <col min="9" max="9" width="2.7109375" style="143" customWidth="1"/>
    <col min="10" max="16384" width="3.5703125" style="50"/>
  </cols>
  <sheetData>
    <row r="1" spans="1:9" x14ac:dyDescent="0.2">
      <c r="A1" s="186"/>
      <c r="B1" s="186"/>
      <c r="C1" s="186"/>
      <c r="D1" s="186"/>
      <c r="E1" s="186"/>
      <c r="F1" s="186"/>
      <c r="G1" s="187"/>
      <c r="H1" s="188"/>
      <c r="I1" s="188"/>
    </row>
    <row r="2" spans="1:9" ht="15.75" x14ac:dyDescent="0.25">
      <c r="A2" s="189" t="s">
        <v>358</v>
      </c>
      <c r="B2" s="178"/>
      <c r="C2" s="178"/>
      <c r="D2" s="178"/>
      <c r="E2" s="178"/>
      <c r="F2" s="178"/>
      <c r="G2" s="48"/>
      <c r="H2" s="190"/>
      <c r="I2" s="190"/>
    </row>
    <row r="3" spans="1:9" x14ac:dyDescent="0.2">
      <c r="A3" s="178" t="str">
        <f>[1]BYDEPT!A2</f>
        <v>January 1-December 31, 2015</v>
      </c>
      <c r="B3" s="186"/>
      <c r="C3" s="186"/>
      <c r="D3" s="186"/>
      <c r="E3" s="186"/>
      <c r="F3" s="186"/>
      <c r="G3" s="187"/>
      <c r="H3" s="191"/>
      <c r="I3" s="191"/>
    </row>
    <row r="4" spans="1:9" x14ac:dyDescent="0.2">
      <c r="A4" s="191" t="s">
        <v>0</v>
      </c>
      <c r="B4" s="191"/>
      <c r="C4" s="191"/>
      <c r="D4" s="191"/>
      <c r="E4" s="191"/>
      <c r="F4" s="191"/>
      <c r="G4" s="48"/>
      <c r="H4" s="191"/>
      <c r="I4" s="191"/>
    </row>
    <row r="5" spans="1:9" ht="12.75" customHeight="1" x14ac:dyDescent="0.2">
      <c r="A5" s="429" t="s">
        <v>1</v>
      </c>
      <c r="B5" s="427" t="s">
        <v>359</v>
      </c>
      <c r="C5" s="427"/>
      <c r="D5" s="427"/>
      <c r="E5" s="427" t="s">
        <v>3</v>
      </c>
      <c r="F5" s="427"/>
      <c r="G5" s="430" t="s">
        <v>4</v>
      </c>
      <c r="H5" s="427" t="s">
        <v>5</v>
      </c>
      <c r="I5" s="427"/>
    </row>
    <row r="6" spans="1:9" ht="18.75" customHeight="1" x14ac:dyDescent="0.2">
      <c r="A6" s="429"/>
      <c r="B6" s="427" t="s">
        <v>2</v>
      </c>
      <c r="C6" s="428" t="s">
        <v>360</v>
      </c>
      <c r="D6" s="427" t="s">
        <v>16</v>
      </c>
      <c r="E6" s="427"/>
      <c r="F6" s="427"/>
      <c r="G6" s="430"/>
      <c r="H6" s="427"/>
      <c r="I6" s="427"/>
    </row>
    <row r="7" spans="1:9" ht="21" customHeight="1" x14ac:dyDescent="0.2">
      <c r="A7" s="429"/>
      <c r="B7" s="427"/>
      <c r="C7" s="428"/>
      <c r="D7" s="427"/>
      <c r="E7" s="427"/>
      <c r="F7" s="427"/>
      <c r="G7" s="430"/>
      <c r="H7" s="427"/>
      <c r="I7" s="427"/>
    </row>
    <row r="8" spans="1:9" ht="15.95" customHeight="1" x14ac:dyDescent="0.25">
      <c r="A8" s="75" t="s">
        <v>211</v>
      </c>
      <c r="B8" s="369">
        <f>B9+B10</f>
        <v>1739768572</v>
      </c>
      <c r="C8" s="369">
        <f t="shared" ref="C8:E8" si="0">C9+C10</f>
        <v>0</v>
      </c>
      <c r="D8" s="369">
        <f t="shared" si="0"/>
        <v>1739768572</v>
      </c>
      <c r="E8" s="370">
        <f t="shared" si="0"/>
        <v>1626030980</v>
      </c>
      <c r="F8" s="370"/>
      <c r="G8" s="371">
        <f>E8/B8</f>
        <v>0.93462487262357563</v>
      </c>
      <c r="H8" s="372">
        <f>H9+H10</f>
        <v>113737592</v>
      </c>
      <c r="I8" s="212" t="s">
        <v>317</v>
      </c>
    </row>
    <row r="9" spans="1:9" ht="15.95" customHeight="1" x14ac:dyDescent="0.2">
      <c r="A9" s="35" t="s">
        <v>6</v>
      </c>
      <c r="B9" s="193">
        <f>[1]BYDEPT!AJ8</f>
        <v>1347378575</v>
      </c>
      <c r="C9" s="197">
        <f>'[1]BYDEPT-adj'!AE8</f>
        <v>-23660787</v>
      </c>
      <c r="D9" s="197">
        <f>C9+B9</f>
        <v>1323717788</v>
      </c>
      <c r="E9" s="194">
        <f>'[1]BYDEPT-adj'!BD8</f>
        <v>1318794838</v>
      </c>
      <c r="F9" s="195"/>
      <c r="G9" s="196">
        <f>E9/B9</f>
        <v>0.97878566756933927</v>
      </c>
      <c r="H9" s="197">
        <f>B9-E9</f>
        <v>28583737</v>
      </c>
      <c r="I9" s="198"/>
    </row>
    <row r="10" spans="1:9" ht="15.95" customHeight="1" x14ac:dyDescent="0.2">
      <c r="A10" s="113" t="s">
        <v>7</v>
      </c>
      <c r="B10" s="193">
        <f>[1]BYDEPT!AJ92</f>
        <v>392389997</v>
      </c>
      <c r="C10" s="197">
        <f>'[1]BYDEPT-adj'!AE92</f>
        <v>23660787</v>
      </c>
      <c r="D10" s="197">
        <f>C10+B10</f>
        <v>416050784</v>
      </c>
      <c r="E10" s="197">
        <f>'[1]BYDEPT-adj'!BD92</f>
        <v>307236142</v>
      </c>
      <c r="F10" s="195"/>
      <c r="G10" s="196">
        <f>E10/B10</f>
        <v>0.78298668250709769</v>
      </c>
      <c r="H10" s="197">
        <f>B10-E10</f>
        <v>85153855</v>
      </c>
      <c r="I10" s="198"/>
    </row>
    <row r="11" spans="1:9" ht="13.5" customHeight="1" x14ac:dyDescent="0.2">
      <c r="A11" s="199"/>
      <c r="B11" s="200"/>
      <c r="C11" s="201"/>
      <c r="D11" s="201"/>
      <c r="E11" s="201"/>
      <c r="F11" s="192"/>
      <c r="G11" s="202"/>
      <c r="H11" s="201"/>
      <c r="I11" s="203"/>
    </row>
    <row r="12" spans="1:9" ht="15.95" customHeight="1" x14ac:dyDescent="0.2">
      <c r="A12" s="204" t="s">
        <v>311</v>
      </c>
      <c r="B12" s="97">
        <f>SUM(B13:B17)+SUM(B20:B23)</f>
        <v>866231428</v>
      </c>
      <c r="C12" s="205">
        <f t="shared" ref="C12:E12" si="1">SUM(C13:C17)+SUM(C20:C23)</f>
        <v>0</v>
      </c>
      <c r="D12" s="205">
        <f t="shared" si="1"/>
        <v>866231428</v>
      </c>
      <c r="E12" s="205">
        <f t="shared" si="1"/>
        <v>844432050</v>
      </c>
      <c r="F12" s="206"/>
      <c r="G12" s="207">
        <f t="shared" ref="G12:G23" si="2">E12/B12</f>
        <v>0.97483423332915597</v>
      </c>
      <c r="H12" s="205">
        <f>SUM(H13:H17)+SUM(H20:H23)</f>
        <v>21799378</v>
      </c>
      <c r="I12" s="208"/>
    </row>
    <row r="13" spans="1:9" ht="15.95" customHeight="1" x14ac:dyDescent="0.25">
      <c r="A13" s="107" t="s">
        <v>158</v>
      </c>
      <c r="B13" s="144">
        <f>[1]BYDEPT!AJ112</f>
        <v>30139510</v>
      </c>
      <c r="C13" s="209"/>
      <c r="D13" s="209">
        <f t="shared" ref="D13:D23" si="3">C13+B13</f>
        <v>30139510</v>
      </c>
      <c r="E13" s="209">
        <f>[1]BYDEPT!BD112</f>
        <v>32666135</v>
      </c>
      <c r="F13" s="210"/>
      <c r="G13" s="211">
        <f t="shared" si="2"/>
        <v>1.0838309912802166</v>
      </c>
      <c r="H13" s="197">
        <f>B13-E13</f>
        <v>-2526625</v>
      </c>
      <c r="I13" s="212" t="s">
        <v>361</v>
      </c>
    </row>
    <row r="14" spans="1:9" ht="15.95" customHeight="1" x14ac:dyDescent="0.25">
      <c r="A14" s="35" t="s">
        <v>157</v>
      </c>
      <c r="B14" s="144">
        <f>[1]BYDEPT!AJ113</f>
        <v>389860429</v>
      </c>
      <c r="C14" s="209"/>
      <c r="D14" s="209">
        <f t="shared" si="3"/>
        <v>389860429</v>
      </c>
      <c r="E14" s="209">
        <f>[1]BYDEPT!BD113</f>
        <v>389860429</v>
      </c>
      <c r="F14" s="210"/>
      <c r="G14" s="214">
        <f t="shared" si="2"/>
        <v>1</v>
      </c>
      <c r="H14" s="197">
        <f>B14-E14</f>
        <v>0</v>
      </c>
      <c r="I14" s="198"/>
    </row>
    <row r="15" spans="1:9" ht="15.95" customHeight="1" x14ac:dyDescent="0.25">
      <c r="A15" s="107" t="s">
        <v>292</v>
      </c>
      <c r="B15" s="144">
        <f>[1]BYDEPT!AJ114</f>
        <v>331</v>
      </c>
      <c r="C15" s="209"/>
      <c r="D15" s="209">
        <f t="shared" si="3"/>
        <v>331</v>
      </c>
      <c r="E15" s="209">
        <f>[1]BYDEPT!BD114</f>
        <v>331</v>
      </c>
      <c r="F15" s="210"/>
      <c r="G15" s="214">
        <f t="shared" si="2"/>
        <v>1</v>
      </c>
      <c r="H15" s="197">
        <f>B15-E15</f>
        <v>0</v>
      </c>
      <c r="I15" s="198"/>
    </row>
    <row r="16" spans="1:9" ht="15.95" customHeight="1" x14ac:dyDescent="0.25">
      <c r="A16" s="107" t="s">
        <v>156</v>
      </c>
      <c r="B16" s="144">
        <f>[1]BYDEPT!AJ115</f>
        <v>142902</v>
      </c>
      <c r="C16" s="209"/>
      <c r="D16" s="209">
        <f t="shared" si="3"/>
        <v>142902</v>
      </c>
      <c r="E16" s="209">
        <f>[1]BYDEPT!BD115</f>
        <v>142902</v>
      </c>
      <c r="F16" s="210"/>
      <c r="G16" s="214">
        <f t="shared" si="2"/>
        <v>1</v>
      </c>
      <c r="H16" s="197">
        <f>B16-E16</f>
        <v>0</v>
      </c>
      <c r="I16" s="198"/>
    </row>
    <row r="17" spans="1:9" ht="15.95" customHeight="1" x14ac:dyDescent="0.25">
      <c r="A17" s="107" t="s">
        <v>155</v>
      </c>
      <c r="B17" s="144">
        <f>SUM(B18:B19)</f>
        <v>21250256</v>
      </c>
      <c r="C17" s="209"/>
      <c r="D17" s="209">
        <f t="shared" si="3"/>
        <v>21250256</v>
      </c>
      <c r="E17" s="209">
        <f>SUM(E18:E19)</f>
        <v>21054832</v>
      </c>
      <c r="F17" s="210"/>
      <c r="G17" s="214">
        <f t="shared" si="2"/>
        <v>0.99080368725910883</v>
      </c>
      <c r="H17" s="107">
        <f>SUM(H18:H19)</f>
        <v>195424</v>
      </c>
      <c r="I17" s="104"/>
    </row>
    <row r="18" spans="1:9" ht="15.95" customHeight="1" x14ac:dyDescent="0.25">
      <c r="A18" s="107" t="s">
        <v>212</v>
      </c>
      <c r="B18" s="144">
        <f>[1]BYDEPT!AJ117</f>
        <v>12998297</v>
      </c>
      <c r="C18" s="209"/>
      <c r="D18" s="209">
        <f t="shared" si="3"/>
        <v>12998297</v>
      </c>
      <c r="E18" s="209">
        <f>[1]BYDEPT!BD117</f>
        <v>12998297</v>
      </c>
      <c r="F18" s="210"/>
      <c r="G18" s="214">
        <f t="shared" si="2"/>
        <v>1</v>
      </c>
      <c r="H18" s="197">
        <f t="shared" ref="H18:H23" si="4">B18-E18</f>
        <v>0</v>
      </c>
      <c r="I18" s="198"/>
    </row>
    <row r="19" spans="1:9" ht="15.95" customHeight="1" x14ac:dyDescent="0.25">
      <c r="A19" s="107" t="s">
        <v>153</v>
      </c>
      <c r="B19" s="144">
        <f>[1]BYDEPT!AJ118</f>
        <v>8251959</v>
      </c>
      <c r="C19" s="209"/>
      <c r="D19" s="209">
        <f t="shared" si="3"/>
        <v>8251959</v>
      </c>
      <c r="E19" s="209">
        <f>[1]BYDEPT!BD118</f>
        <v>8056535</v>
      </c>
      <c r="F19" s="210"/>
      <c r="G19" s="214">
        <f t="shared" si="2"/>
        <v>0.97631786585464131</v>
      </c>
      <c r="H19" s="197">
        <f t="shared" si="4"/>
        <v>195424</v>
      </c>
      <c r="I19" s="198"/>
    </row>
    <row r="20" spans="1:9" ht="15.95" hidden="1" customHeight="1" x14ac:dyDescent="0.25">
      <c r="A20" s="112" t="s">
        <v>8</v>
      </c>
      <c r="B20" s="144">
        <f>[1]BYDEPT!AJ119</f>
        <v>0</v>
      </c>
      <c r="C20" s="209"/>
      <c r="D20" s="209">
        <f t="shared" si="3"/>
        <v>0</v>
      </c>
      <c r="E20" s="209">
        <f>[1]BYDEPT!BD119</f>
        <v>0</v>
      </c>
      <c r="F20" s="210"/>
      <c r="G20" s="214"/>
      <c r="H20" s="197">
        <f t="shared" si="4"/>
        <v>0</v>
      </c>
      <c r="I20" s="198"/>
    </row>
    <row r="21" spans="1:9" ht="15.95" customHeight="1" x14ac:dyDescent="0.25">
      <c r="A21" s="112" t="s">
        <v>9</v>
      </c>
      <c r="B21" s="144">
        <f>[1]BYDEPT!AJ120</f>
        <v>26500000</v>
      </c>
      <c r="C21" s="209"/>
      <c r="D21" s="209">
        <f t="shared" si="3"/>
        <v>26500000</v>
      </c>
      <c r="E21" s="209">
        <f>[1]BYDEPT!BD120</f>
        <v>9696000</v>
      </c>
      <c r="F21" s="210" t="s">
        <v>318</v>
      </c>
      <c r="G21" s="214">
        <f t="shared" si="2"/>
        <v>0.36588679245283018</v>
      </c>
      <c r="H21" s="197">
        <f t="shared" si="4"/>
        <v>16804000</v>
      </c>
      <c r="I21" s="198"/>
    </row>
    <row r="22" spans="1:9" ht="15.95" customHeight="1" x14ac:dyDescent="0.25">
      <c r="A22" s="112" t="s">
        <v>276</v>
      </c>
      <c r="B22" s="144">
        <f>[1]BYDEPT!AJ121</f>
        <v>372863000</v>
      </c>
      <c r="C22" s="209"/>
      <c r="D22" s="209">
        <f t="shared" si="3"/>
        <v>372863000</v>
      </c>
      <c r="E22" s="209">
        <f>[1]BYDEPT!BD121</f>
        <v>372863000</v>
      </c>
      <c r="F22" s="210"/>
      <c r="G22" s="214">
        <f>E22/B22</f>
        <v>1</v>
      </c>
      <c r="H22" s="197">
        <f t="shared" si="4"/>
        <v>0</v>
      </c>
      <c r="I22" s="198"/>
    </row>
    <row r="23" spans="1:9" ht="15.95" customHeight="1" x14ac:dyDescent="0.25">
      <c r="A23" s="35" t="s">
        <v>154</v>
      </c>
      <c r="B23" s="144">
        <f>[1]BYDEPT!AJ122</f>
        <v>25475000</v>
      </c>
      <c r="C23" s="209"/>
      <c r="D23" s="209">
        <f t="shared" si="3"/>
        <v>25475000</v>
      </c>
      <c r="E23" s="209">
        <f>[1]BYDEPT!BD122</f>
        <v>18148421</v>
      </c>
      <c r="F23" s="210"/>
      <c r="G23" s="214">
        <f t="shared" si="2"/>
        <v>0.71240121687929348</v>
      </c>
      <c r="H23" s="197">
        <f t="shared" si="4"/>
        <v>7326579</v>
      </c>
      <c r="I23" s="198"/>
    </row>
    <row r="24" spans="1:9" ht="15.95" customHeight="1" x14ac:dyDescent="0.25">
      <c r="A24" s="107"/>
      <c r="B24" s="144"/>
      <c r="C24" s="209"/>
      <c r="D24" s="209"/>
      <c r="E24" s="209"/>
      <c r="F24" s="210"/>
      <c r="G24" s="214"/>
      <c r="H24" s="107"/>
      <c r="I24" s="104"/>
    </row>
    <row r="25" spans="1:9" s="121" customFormat="1" ht="15.95" customHeight="1" x14ac:dyDescent="0.25">
      <c r="A25" s="215" t="s">
        <v>10</v>
      </c>
      <c r="B25" s="216">
        <f>B12+B8</f>
        <v>2606000000</v>
      </c>
      <c r="C25" s="215">
        <f t="shared" ref="C25:E25" si="5">C12+C8</f>
        <v>0</v>
      </c>
      <c r="D25" s="215">
        <f t="shared" si="5"/>
        <v>2606000000</v>
      </c>
      <c r="E25" s="215">
        <f t="shared" si="5"/>
        <v>2470463030</v>
      </c>
      <c r="F25" s="217"/>
      <c r="G25" s="218">
        <f>E25/B25</f>
        <v>0.94799041826554109</v>
      </c>
      <c r="H25" s="215">
        <f>H12+H8</f>
        <v>135536970</v>
      </c>
      <c r="I25" s="208"/>
    </row>
    <row r="26" spans="1:9" ht="15.95" customHeight="1" x14ac:dyDescent="0.25">
      <c r="A26" s="209"/>
      <c r="B26" s="144"/>
      <c r="C26" s="209"/>
      <c r="D26" s="209"/>
      <c r="E26" s="209"/>
      <c r="F26" s="210"/>
      <c r="G26" s="214"/>
      <c r="H26" s="107"/>
      <c r="I26" s="104"/>
    </row>
    <row r="27" spans="1:9" ht="15.95" customHeight="1" x14ac:dyDescent="0.25">
      <c r="A27" s="215" t="s">
        <v>11</v>
      </c>
      <c r="B27" s="216">
        <f>B28+B37+B39</f>
        <v>0</v>
      </c>
      <c r="C27" s="215"/>
      <c r="D27" s="215"/>
      <c r="E27" s="215">
        <f>E28+E37+E39</f>
        <v>102833190</v>
      </c>
      <c r="F27" s="217" t="s">
        <v>319</v>
      </c>
      <c r="G27" s="218">
        <f>G28+G37+G39</f>
        <v>0</v>
      </c>
      <c r="H27" s="215">
        <f>H28+H37+H39</f>
        <v>-102833190</v>
      </c>
      <c r="I27" s="208"/>
    </row>
    <row r="28" spans="1:9" ht="15.95" customHeight="1" x14ac:dyDescent="0.25">
      <c r="A28" s="219" t="s">
        <v>312</v>
      </c>
      <c r="B28" s="97">
        <f>B29+B33</f>
        <v>0</v>
      </c>
      <c r="C28" s="205"/>
      <c r="D28" s="205"/>
      <c r="E28" s="205">
        <f>E29+E33</f>
        <v>75198432</v>
      </c>
      <c r="F28" s="220"/>
      <c r="G28" s="207"/>
      <c r="H28" s="205">
        <f>H29+H33</f>
        <v>-75198432</v>
      </c>
      <c r="I28" s="208"/>
    </row>
    <row r="29" spans="1:9" ht="15.95" customHeight="1" x14ac:dyDescent="0.25">
      <c r="A29" s="221" t="s">
        <v>213</v>
      </c>
      <c r="B29" s="222"/>
      <c r="C29" s="223"/>
      <c r="D29" s="223"/>
      <c r="E29" s="223">
        <f>SUM(E30:E31)</f>
        <v>52748529</v>
      </c>
      <c r="F29" s="224"/>
      <c r="G29" s="225">
        <f>SUM(G30:G31)</f>
        <v>0</v>
      </c>
      <c r="H29" s="223">
        <f>SUM(H30:H31)</f>
        <v>-52748529</v>
      </c>
      <c r="I29" s="208"/>
    </row>
    <row r="30" spans="1:9" ht="15.95" customHeight="1" x14ac:dyDescent="0.25">
      <c r="A30" s="87" t="s">
        <v>183</v>
      </c>
      <c r="B30" s="103"/>
      <c r="C30" s="107"/>
      <c r="D30" s="107"/>
      <c r="E30" s="113">
        <f>[1]BYDEPT!BD129</f>
        <v>30927589</v>
      </c>
      <c r="F30" s="226"/>
      <c r="G30" s="214"/>
      <c r="H30" s="197">
        <f>B30-E30</f>
        <v>-30927589</v>
      </c>
      <c r="I30" s="198"/>
    </row>
    <row r="31" spans="1:9" ht="15.95" customHeight="1" x14ac:dyDescent="0.25">
      <c r="A31" s="227" t="s">
        <v>184</v>
      </c>
      <c r="B31" s="103"/>
      <c r="C31" s="107"/>
      <c r="D31" s="107"/>
      <c r="E31" s="113">
        <f>[1]BYDEPT!BD213</f>
        <v>21820940</v>
      </c>
      <c r="F31" s="226"/>
      <c r="G31" s="214"/>
      <c r="H31" s="197">
        <f>B31-E31</f>
        <v>-21820940</v>
      </c>
      <c r="I31" s="198"/>
    </row>
    <row r="32" spans="1:9" ht="15.95" customHeight="1" x14ac:dyDescent="0.25">
      <c r="A32" s="113"/>
      <c r="B32" s="228"/>
      <c r="C32" s="113"/>
      <c r="D32" s="113"/>
      <c r="E32" s="113"/>
      <c r="F32" s="226"/>
      <c r="G32" s="214"/>
      <c r="H32" s="107"/>
      <c r="I32" s="104"/>
    </row>
    <row r="33" spans="1:9" s="121" customFormat="1" ht="15.95" customHeight="1" x14ac:dyDescent="0.25">
      <c r="A33" s="221" t="s">
        <v>214</v>
      </c>
      <c r="B33" s="97">
        <f>B35</f>
        <v>0</v>
      </c>
      <c r="C33" s="205"/>
      <c r="D33" s="205"/>
      <c r="E33" s="205">
        <f>SUM(E34:E35)</f>
        <v>22449903</v>
      </c>
      <c r="F33" s="220"/>
      <c r="G33" s="207"/>
      <c r="H33" s="205">
        <f>SUM(H34:H35)</f>
        <v>-22449903</v>
      </c>
      <c r="I33" s="208"/>
    </row>
    <row r="34" spans="1:9" s="121" customFormat="1" ht="15.95" customHeight="1" x14ac:dyDescent="0.25">
      <c r="A34" s="87" t="s">
        <v>183</v>
      </c>
      <c r="B34" s="91"/>
      <c r="C34" s="204"/>
      <c r="D34" s="204"/>
      <c r="E34" s="107">
        <f>[1]BYDEPT!BD233</f>
        <v>12714040</v>
      </c>
      <c r="F34" s="229"/>
      <c r="G34" s="214"/>
      <c r="H34" s="107">
        <f>B34-E34</f>
        <v>-12714040</v>
      </c>
      <c r="I34" s="104"/>
    </row>
    <row r="35" spans="1:9" ht="15.95" customHeight="1" x14ac:dyDescent="0.25">
      <c r="A35" s="227" t="s">
        <v>184</v>
      </c>
      <c r="B35" s="144"/>
      <c r="C35" s="209"/>
      <c r="D35" s="209"/>
      <c r="E35" s="209">
        <f>[1]BYDEPT!BD244</f>
        <v>9735863</v>
      </c>
      <c r="F35" s="210"/>
      <c r="G35" s="214"/>
      <c r="H35" s="107">
        <f>B35-E35</f>
        <v>-9735863</v>
      </c>
      <c r="I35" s="104"/>
    </row>
    <row r="36" spans="1:9" ht="15.95" customHeight="1" x14ac:dyDescent="0.25">
      <c r="A36" s="209"/>
      <c r="B36" s="144"/>
      <c r="C36" s="209"/>
      <c r="D36" s="209"/>
      <c r="E36" s="209"/>
      <c r="F36" s="210"/>
      <c r="G36" s="214"/>
      <c r="H36" s="107"/>
      <c r="I36" s="104"/>
    </row>
    <row r="37" spans="1:9" s="121" customFormat="1" ht="15.95" customHeight="1" x14ac:dyDescent="0.25">
      <c r="A37" s="219" t="s">
        <v>215</v>
      </c>
      <c r="B37" s="91"/>
      <c r="C37" s="204"/>
      <c r="D37" s="204"/>
      <c r="E37" s="204">
        <f>[1]BYDEPT!BD247</f>
        <v>23567805</v>
      </c>
      <c r="F37" s="229"/>
      <c r="G37" s="230"/>
      <c r="H37" s="201">
        <f>B37-E37</f>
        <v>-23567805</v>
      </c>
      <c r="I37" s="203"/>
    </row>
    <row r="38" spans="1:9" ht="15.95" customHeight="1" x14ac:dyDescent="0.25">
      <c r="A38" s="107"/>
      <c r="B38" s="103"/>
      <c r="C38" s="107"/>
      <c r="D38" s="107"/>
      <c r="E38" s="107"/>
      <c r="F38" s="229"/>
      <c r="G38" s="231"/>
      <c r="H38" s="107"/>
      <c r="I38" s="104"/>
    </row>
    <row r="39" spans="1:9" ht="15.95" customHeight="1" x14ac:dyDescent="0.2">
      <c r="A39" s="219" t="s">
        <v>186</v>
      </c>
      <c r="B39" s="232">
        <f>SUM(B40:B51)</f>
        <v>0</v>
      </c>
      <c r="C39" s="233"/>
      <c r="D39" s="233"/>
      <c r="E39" s="233">
        <f>SUM(E40:E51)</f>
        <v>4066953</v>
      </c>
      <c r="F39" s="234"/>
      <c r="G39" s="235"/>
      <c r="H39" s="205">
        <f>SUM(H40:H51)</f>
        <v>-4066953</v>
      </c>
      <c r="I39" s="208"/>
    </row>
    <row r="40" spans="1:9" ht="15.95" hidden="1" customHeight="1" x14ac:dyDescent="0.2">
      <c r="A40" s="65" t="s">
        <v>179</v>
      </c>
      <c r="B40" s="228"/>
      <c r="C40" s="113"/>
      <c r="D40" s="113"/>
      <c r="E40" s="113">
        <f>[1]BYDEPT!BD250</f>
        <v>0</v>
      </c>
      <c r="F40" s="236"/>
      <c r="G40" s="237"/>
      <c r="H40" s="197">
        <f t="shared" ref="H40:H50" si="6">B40-E40</f>
        <v>0</v>
      </c>
      <c r="I40" s="198"/>
    </row>
    <row r="41" spans="1:9" ht="15.95" customHeight="1" x14ac:dyDescent="0.2">
      <c r="A41" s="65" t="s">
        <v>171</v>
      </c>
      <c r="B41" s="228"/>
      <c r="C41" s="113"/>
      <c r="D41" s="113"/>
      <c r="E41" s="113">
        <f>[1]BYDEPT!BD251</f>
        <v>1809418</v>
      </c>
      <c r="F41" s="236"/>
      <c r="G41" s="214"/>
      <c r="H41" s="197">
        <f t="shared" si="6"/>
        <v>-1809418</v>
      </c>
      <c r="I41" s="198"/>
    </row>
    <row r="42" spans="1:9" ht="15.95" hidden="1" customHeight="1" x14ac:dyDescent="0.2">
      <c r="A42" s="65" t="s">
        <v>185</v>
      </c>
      <c r="B42" s="228"/>
      <c r="C42" s="113"/>
      <c r="D42" s="113"/>
      <c r="E42" s="113">
        <f>[1]BYDEPT!BD252</f>
        <v>0</v>
      </c>
      <c r="F42" s="236"/>
      <c r="G42" s="214"/>
      <c r="H42" s="197">
        <f t="shared" si="6"/>
        <v>0</v>
      </c>
      <c r="I42" s="198"/>
    </row>
    <row r="43" spans="1:9" ht="15.95" customHeight="1" x14ac:dyDescent="0.2">
      <c r="A43" s="107" t="s">
        <v>166</v>
      </c>
      <c r="B43" s="228"/>
      <c r="C43" s="113"/>
      <c r="D43" s="113"/>
      <c r="E43" s="113">
        <f>[1]BYDEPT!BD253</f>
        <v>51173</v>
      </c>
      <c r="F43" s="236"/>
      <c r="G43" s="214"/>
      <c r="H43" s="197">
        <f t="shared" si="6"/>
        <v>-51173</v>
      </c>
      <c r="I43" s="198"/>
    </row>
    <row r="44" spans="1:9" ht="15.95" customHeight="1" x14ac:dyDescent="0.2">
      <c r="A44" s="65" t="s">
        <v>170</v>
      </c>
      <c r="B44" s="228"/>
      <c r="C44" s="113"/>
      <c r="D44" s="113"/>
      <c r="E44" s="113">
        <f>[1]BYDEPT!BD254</f>
        <v>804888</v>
      </c>
      <c r="F44" s="236"/>
      <c r="G44" s="214"/>
      <c r="H44" s="197">
        <f t="shared" si="6"/>
        <v>-804888</v>
      </c>
      <c r="I44" s="198"/>
    </row>
    <row r="45" spans="1:9" ht="15.95" customHeight="1" x14ac:dyDescent="0.2">
      <c r="A45" s="101" t="s">
        <v>343</v>
      </c>
      <c r="B45" s="228"/>
      <c r="C45" s="113"/>
      <c r="D45" s="113"/>
      <c r="E45" s="113">
        <f>[1]BYDEPT!BD255</f>
        <v>1401474</v>
      </c>
      <c r="F45" s="236"/>
      <c r="G45" s="214"/>
      <c r="H45" s="197">
        <f t="shared" si="6"/>
        <v>-1401474</v>
      </c>
      <c r="I45" s="198"/>
    </row>
    <row r="46" spans="1:9" ht="15.95" hidden="1" customHeight="1" x14ac:dyDescent="0.2">
      <c r="A46" s="65" t="s">
        <v>180</v>
      </c>
      <c r="B46" s="228"/>
      <c r="C46" s="113"/>
      <c r="D46" s="113"/>
      <c r="E46" s="113">
        <f>[1]BYDEPT!BD256</f>
        <v>0</v>
      </c>
      <c r="F46" s="236"/>
      <c r="G46" s="214"/>
      <c r="H46" s="197">
        <f t="shared" si="6"/>
        <v>0</v>
      </c>
      <c r="I46" s="198"/>
    </row>
    <row r="47" spans="1:9" ht="15.95" hidden="1" customHeight="1" x14ac:dyDescent="0.2">
      <c r="A47" s="65" t="s">
        <v>181</v>
      </c>
      <c r="B47" s="228"/>
      <c r="C47" s="113"/>
      <c r="D47" s="113"/>
      <c r="E47" s="113">
        <f>[1]BYDEPT!BD257</f>
        <v>0</v>
      </c>
      <c r="F47" s="236"/>
      <c r="G47" s="214"/>
      <c r="H47" s="197">
        <f t="shared" si="6"/>
        <v>0</v>
      </c>
      <c r="I47" s="198"/>
    </row>
    <row r="48" spans="1:9" ht="15.95" hidden="1" customHeight="1" x14ac:dyDescent="0.2">
      <c r="A48" s="65" t="s">
        <v>95</v>
      </c>
      <c r="B48" s="228"/>
      <c r="C48" s="113"/>
      <c r="D48" s="113"/>
      <c r="E48" s="113">
        <f>[1]BYDEPT!BD258</f>
        <v>0</v>
      </c>
      <c r="F48" s="236"/>
      <c r="G48" s="214"/>
      <c r="H48" s="197">
        <f t="shared" si="6"/>
        <v>0</v>
      </c>
      <c r="I48" s="198"/>
    </row>
    <row r="49" spans="1:15" ht="15.95" hidden="1" customHeight="1" x14ac:dyDescent="0.2">
      <c r="A49" s="65" t="s">
        <v>96</v>
      </c>
      <c r="B49" s="228"/>
      <c r="C49" s="113"/>
      <c r="D49" s="113"/>
      <c r="E49" s="113">
        <f>[1]BYDEPT!BD259</f>
        <v>0</v>
      </c>
      <c r="F49" s="236"/>
      <c r="G49" s="214"/>
      <c r="H49" s="197">
        <f t="shared" si="6"/>
        <v>0</v>
      </c>
      <c r="I49" s="198"/>
    </row>
    <row r="50" spans="1:15" ht="15.95" hidden="1" customHeight="1" x14ac:dyDescent="0.2">
      <c r="A50" s="35"/>
      <c r="B50" s="228"/>
      <c r="C50" s="113"/>
      <c r="D50" s="113"/>
      <c r="E50" s="113"/>
      <c r="F50" s="236"/>
      <c r="G50" s="214"/>
      <c r="H50" s="197">
        <f t="shared" si="6"/>
        <v>0</v>
      </c>
      <c r="I50" s="198"/>
    </row>
    <row r="51" spans="1:15" ht="15.95" hidden="1" customHeight="1" x14ac:dyDescent="0.2">
      <c r="A51" s="35"/>
      <c r="B51" s="83"/>
      <c r="C51" s="35"/>
      <c r="D51" s="35"/>
      <c r="E51" s="238"/>
      <c r="F51" s="141"/>
      <c r="G51" s="231"/>
      <c r="H51" s="197"/>
      <c r="I51" s="198"/>
    </row>
    <row r="52" spans="1:15" ht="15.95" customHeight="1" thickBot="1" x14ac:dyDescent="0.25">
      <c r="A52" s="239" t="s">
        <v>13</v>
      </c>
      <c r="B52" s="240">
        <f>B27+B25</f>
        <v>2606000000</v>
      </c>
      <c r="C52" s="239">
        <f t="shared" ref="C52:E52" si="7">C27+C25</f>
        <v>0</v>
      </c>
      <c r="D52" s="239">
        <f t="shared" si="7"/>
        <v>2606000000</v>
      </c>
      <c r="E52" s="239">
        <f t="shared" si="7"/>
        <v>2573296220</v>
      </c>
      <c r="F52" s="241"/>
      <c r="G52" s="242">
        <f>E52/B52</f>
        <v>0.9874505832693784</v>
      </c>
      <c r="H52" s="239">
        <f>H27+H25</f>
        <v>32703780</v>
      </c>
      <c r="I52" s="243"/>
    </row>
    <row r="53" spans="1:15" s="247" customFormat="1" ht="15" customHeight="1" thickTop="1" x14ac:dyDescent="0.2">
      <c r="A53" s="244" t="s">
        <v>320</v>
      </c>
      <c r="B53" s="245"/>
      <c r="C53" s="245"/>
      <c r="D53" s="245"/>
      <c r="E53" s="245"/>
      <c r="F53" s="245"/>
      <c r="G53" s="246"/>
      <c r="H53" s="245"/>
      <c r="I53" s="245"/>
    </row>
    <row r="54" spans="1:15" s="249" customFormat="1" ht="15" customHeight="1" x14ac:dyDescent="0.2">
      <c r="A54" s="426" t="s">
        <v>401</v>
      </c>
      <c r="B54" s="426"/>
      <c r="C54" s="426"/>
      <c r="D54" s="426"/>
      <c r="E54" s="426"/>
      <c r="F54" s="426"/>
      <c r="G54" s="426"/>
      <c r="H54" s="426"/>
      <c r="I54" s="426"/>
    </row>
    <row r="55" spans="1:15" s="249" customFormat="1" ht="15" customHeight="1" x14ac:dyDescent="0.2">
      <c r="A55" s="426" t="s">
        <v>321</v>
      </c>
      <c r="B55" s="426"/>
      <c r="C55" s="426"/>
      <c r="D55" s="426"/>
      <c r="E55" s="426"/>
      <c r="F55" s="426"/>
      <c r="G55" s="426"/>
      <c r="H55" s="426"/>
      <c r="I55" s="426"/>
    </row>
    <row r="56" spans="1:15" s="251" customFormat="1" ht="30.75" customHeight="1" x14ac:dyDescent="0.2">
      <c r="A56" s="426" t="s">
        <v>362</v>
      </c>
      <c r="B56" s="426"/>
      <c r="C56" s="426"/>
      <c r="D56" s="426"/>
      <c r="E56" s="426"/>
      <c r="F56" s="426"/>
      <c r="G56" s="426"/>
      <c r="H56" s="426"/>
      <c r="I56" s="426"/>
    </row>
    <row r="57" spans="1:15" s="249" customFormat="1" ht="15" customHeight="1" x14ac:dyDescent="0.2">
      <c r="A57" s="426" t="s">
        <v>363</v>
      </c>
      <c r="B57" s="426"/>
      <c r="C57" s="426"/>
      <c r="D57" s="426"/>
      <c r="E57" s="426"/>
      <c r="F57" s="426"/>
      <c r="G57" s="426"/>
      <c r="H57" s="426"/>
      <c r="I57" s="426"/>
    </row>
    <row r="58" spans="1:15" s="102" customFormat="1" ht="15" customHeight="1" x14ac:dyDescent="0.2">
      <c r="G58" s="85"/>
      <c r="J58" s="50"/>
      <c r="K58" s="50"/>
      <c r="L58" s="50"/>
      <c r="M58" s="50"/>
      <c r="N58" s="50"/>
      <c r="O58" s="50"/>
    </row>
    <row r="59" spans="1:15" s="102" customFormat="1" ht="15" customHeight="1" x14ac:dyDescent="0.2">
      <c r="G59" s="85"/>
      <c r="J59" s="50"/>
      <c r="K59" s="50"/>
      <c r="L59" s="50"/>
      <c r="M59" s="50"/>
      <c r="N59" s="50"/>
      <c r="O59" s="50"/>
    </row>
    <row r="60" spans="1:15" s="102" customFormat="1" ht="15" customHeight="1" x14ac:dyDescent="0.2">
      <c r="G60" s="85"/>
      <c r="J60" s="50"/>
      <c r="K60" s="50"/>
      <c r="L60" s="50"/>
      <c r="M60" s="50"/>
      <c r="N60" s="50"/>
      <c r="O60" s="50"/>
    </row>
    <row r="61" spans="1:15" s="102" customFormat="1" ht="15" customHeight="1" x14ac:dyDescent="0.2">
      <c r="G61" s="85"/>
      <c r="J61" s="50"/>
      <c r="K61" s="50"/>
      <c r="L61" s="50"/>
      <c r="M61" s="50"/>
      <c r="N61" s="50"/>
      <c r="O61" s="50"/>
    </row>
    <row r="62" spans="1:15" s="102" customFormat="1" ht="15" customHeight="1" x14ac:dyDescent="0.2">
      <c r="G62" s="85"/>
      <c r="J62" s="50"/>
      <c r="K62" s="50"/>
      <c r="L62" s="50"/>
      <c r="M62" s="50"/>
      <c r="N62" s="50"/>
      <c r="O62" s="50"/>
    </row>
    <row r="63" spans="1:15" s="102" customFormat="1" ht="15" customHeight="1" x14ac:dyDescent="0.2">
      <c r="G63" s="85"/>
      <c r="J63" s="50"/>
      <c r="K63" s="50"/>
      <c r="L63" s="50"/>
      <c r="M63" s="50"/>
      <c r="N63" s="50"/>
      <c r="O63" s="50"/>
    </row>
    <row r="64" spans="1:15" s="102" customFormat="1" ht="15" customHeight="1" x14ac:dyDescent="0.2">
      <c r="G64" s="85"/>
      <c r="J64" s="50"/>
      <c r="K64" s="50"/>
      <c r="L64" s="50"/>
      <c r="M64" s="50"/>
      <c r="N64" s="50"/>
      <c r="O64" s="50"/>
    </row>
    <row r="65" spans="7:15" s="102" customFormat="1" ht="15" customHeight="1" x14ac:dyDescent="0.2">
      <c r="G65" s="85"/>
      <c r="J65" s="50"/>
      <c r="K65" s="50"/>
      <c r="L65" s="50"/>
      <c r="M65" s="50"/>
      <c r="N65" s="50"/>
      <c r="O65" s="50"/>
    </row>
    <row r="66" spans="7:15" s="102" customFormat="1" ht="15" customHeight="1" x14ac:dyDescent="0.2">
      <c r="G66" s="85"/>
      <c r="J66" s="50"/>
      <c r="K66" s="50"/>
      <c r="L66" s="50"/>
      <c r="M66" s="50"/>
      <c r="N66" s="50"/>
      <c r="O66" s="50"/>
    </row>
    <row r="67" spans="7:15" s="102" customFormat="1" ht="15" customHeight="1" x14ac:dyDescent="0.2">
      <c r="G67" s="85"/>
      <c r="J67" s="50"/>
      <c r="K67" s="50"/>
      <c r="L67" s="50"/>
      <c r="M67" s="50"/>
      <c r="N67" s="50"/>
      <c r="O67" s="50"/>
    </row>
    <row r="68" spans="7:15" s="102" customFormat="1" ht="15" customHeight="1" x14ac:dyDescent="0.2">
      <c r="G68" s="85"/>
      <c r="J68" s="50"/>
      <c r="K68" s="50"/>
      <c r="L68" s="50"/>
      <c r="M68" s="50"/>
      <c r="N68" s="50"/>
      <c r="O68" s="50"/>
    </row>
    <row r="69" spans="7:15" s="102" customFormat="1" ht="15" customHeight="1" x14ac:dyDescent="0.2">
      <c r="G69" s="85"/>
      <c r="J69" s="50"/>
      <c r="K69" s="50"/>
      <c r="L69" s="50"/>
      <c r="M69" s="50"/>
      <c r="N69" s="50"/>
      <c r="O69" s="50"/>
    </row>
    <row r="70" spans="7:15" s="102" customFormat="1" ht="15" customHeight="1" x14ac:dyDescent="0.2">
      <c r="G70" s="85"/>
      <c r="J70" s="50"/>
      <c r="K70" s="50"/>
      <c r="L70" s="50"/>
      <c r="M70" s="50"/>
      <c r="N70" s="50"/>
      <c r="O70" s="50"/>
    </row>
    <row r="71" spans="7:15" s="102" customFormat="1" ht="15" customHeight="1" x14ac:dyDescent="0.2">
      <c r="G71" s="85"/>
      <c r="J71" s="50"/>
      <c r="K71" s="50"/>
      <c r="L71" s="50"/>
      <c r="M71" s="50"/>
      <c r="N71" s="50"/>
      <c r="O71" s="50"/>
    </row>
    <row r="72" spans="7:15" s="102" customFormat="1" ht="15" customHeight="1" x14ac:dyDescent="0.2">
      <c r="G72" s="85"/>
      <c r="J72" s="50"/>
      <c r="K72" s="50"/>
      <c r="L72" s="50"/>
      <c r="M72" s="50"/>
      <c r="N72" s="50"/>
      <c r="O72" s="50"/>
    </row>
    <row r="73" spans="7:15" s="102" customFormat="1" ht="15" customHeight="1" x14ac:dyDescent="0.2">
      <c r="G73" s="85"/>
      <c r="J73" s="50"/>
      <c r="K73" s="50"/>
      <c r="L73" s="50"/>
      <c r="M73" s="50"/>
      <c r="N73" s="50"/>
      <c r="O73" s="50"/>
    </row>
    <row r="74" spans="7:15" s="102" customFormat="1" ht="15" customHeight="1" x14ac:dyDescent="0.2">
      <c r="G74" s="85"/>
      <c r="J74" s="50"/>
      <c r="K74" s="50"/>
      <c r="L74" s="50"/>
      <c r="M74" s="50"/>
      <c r="N74" s="50"/>
      <c r="O74" s="50"/>
    </row>
    <row r="75" spans="7:15" s="102" customFormat="1" ht="15" customHeight="1" x14ac:dyDescent="0.2">
      <c r="G75" s="85"/>
      <c r="J75" s="50"/>
      <c r="K75" s="50"/>
      <c r="L75" s="50"/>
      <c r="M75" s="50"/>
      <c r="N75" s="50"/>
      <c r="O75" s="50"/>
    </row>
    <row r="76" spans="7:15" s="102" customFormat="1" ht="15" customHeight="1" x14ac:dyDescent="0.2">
      <c r="G76" s="85"/>
      <c r="J76" s="50"/>
      <c r="K76" s="50"/>
      <c r="L76" s="50"/>
      <c r="M76" s="50"/>
      <c r="N76" s="50"/>
      <c r="O76" s="50"/>
    </row>
    <row r="77" spans="7:15" s="102" customFormat="1" ht="15" customHeight="1" x14ac:dyDescent="0.2">
      <c r="G77" s="85"/>
      <c r="J77" s="50"/>
      <c r="K77" s="50"/>
      <c r="L77" s="50"/>
      <c r="M77" s="50"/>
      <c r="N77" s="50"/>
      <c r="O77" s="50"/>
    </row>
    <row r="78" spans="7:15" s="102" customFormat="1" ht="15" customHeight="1" x14ac:dyDescent="0.2">
      <c r="G78" s="85"/>
      <c r="J78" s="50"/>
      <c r="K78" s="50"/>
      <c r="L78" s="50"/>
      <c r="M78" s="50"/>
      <c r="N78" s="50"/>
      <c r="O78" s="50"/>
    </row>
    <row r="79" spans="7:15" s="102" customFormat="1" ht="15" customHeight="1" x14ac:dyDescent="0.2">
      <c r="G79" s="85"/>
      <c r="J79" s="50"/>
      <c r="K79" s="50"/>
      <c r="L79" s="50"/>
      <c r="M79" s="50"/>
      <c r="N79" s="50"/>
      <c r="O79" s="50"/>
    </row>
    <row r="80" spans="7:15" s="102" customFormat="1" ht="15" customHeight="1" x14ac:dyDescent="0.2">
      <c r="G80" s="85"/>
      <c r="J80" s="50"/>
      <c r="K80" s="50"/>
      <c r="L80" s="50"/>
      <c r="M80" s="50"/>
      <c r="N80" s="50"/>
      <c r="O80" s="50"/>
    </row>
    <row r="81" spans="7:15" s="102" customFormat="1" ht="15" customHeight="1" x14ac:dyDescent="0.2">
      <c r="G81" s="85"/>
      <c r="J81" s="50"/>
      <c r="K81" s="50"/>
      <c r="L81" s="50"/>
      <c r="M81" s="50"/>
      <c r="N81" s="50"/>
      <c r="O81" s="50"/>
    </row>
    <row r="82" spans="7:15" s="102" customFormat="1" ht="15" customHeight="1" x14ac:dyDescent="0.2">
      <c r="G82" s="85"/>
      <c r="J82" s="50"/>
      <c r="K82" s="50"/>
      <c r="L82" s="50"/>
      <c r="M82" s="50"/>
      <c r="N82" s="50"/>
      <c r="O82" s="50"/>
    </row>
    <row r="83" spans="7:15" s="102" customFormat="1" ht="15" customHeight="1" x14ac:dyDescent="0.2">
      <c r="G83" s="85"/>
      <c r="J83" s="50"/>
      <c r="K83" s="50"/>
      <c r="L83" s="50"/>
      <c r="M83" s="50"/>
      <c r="N83" s="50"/>
      <c r="O83" s="50"/>
    </row>
    <row r="84" spans="7:15" s="102" customFormat="1" ht="15" customHeight="1" x14ac:dyDescent="0.2">
      <c r="G84" s="85"/>
      <c r="J84" s="50"/>
      <c r="K84" s="50"/>
      <c r="L84" s="50"/>
      <c r="M84" s="50"/>
      <c r="N84" s="50"/>
      <c r="O84" s="50"/>
    </row>
    <row r="85" spans="7:15" s="102" customFormat="1" ht="15" customHeight="1" x14ac:dyDescent="0.2">
      <c r="G85" s="85"/>
      <c r="J85" s="50"/>
      <c r="K85" s="50"/>
      <c r="L85" s="50"/>
      <c r="M85" s="50"/>
      <c r="N85" s="50"/>
      <c r="O85" s="50"/>
    </row>
    <row r="86" spans="7:15" s="102" customFormat="1" ht="15" customHeight="1" x14ac:dyDescent="0.2">
      <c r="G86" s="85"/>
      <c r="J86" s="50"/>
      <c r="K86" s="50"/>
      <c r="L86" s="50"/>
      <c r="M86" s="50"/>
      <c r="N86" s="50"/>
      <c r="O86" s="50"/>
    </row>
    <row r="87" spans="7:15" s="102" customFormat="1" ht="15" customHeight="1" x14ac:dyDescent="0.2">
      <c r="G87" s="85"/>
      <c r="J87" s="50"/>
      <c r="K87" s="50"/>
      <c r="L87" s="50"/>
      <c r="M87" s="50"/>
      <c r="N87" s="50"/>
      <c r="O87" s="50"/>
    </row>
    <row r="88" spans="7:15" s="102" customFormat="1" ht="15" customHeight="1" x14ac:dyDescent="0.2">
      <c r="G88" s="85"/>
      <c r="J88" s="50"/>
      <c r="K88" s="50"/>
      <c r="L88" s="50"/>
      <c r="M88" s="50"/>
      <c r="N88" s="50"/>
      <c r="O88" s="50"/>
    </row>
    <row r="89" spans="7:15" s="102" customFormat="1" ht="15" customHeight="1" x14ac:dyDescent="0.2">
      <c r="G89" s="85"/>
      <c r="J89" s="50"/>
      <c r="K89" s="50"/>
      <c r="L89" s="50"/>
      <c r="M89" s="50"/>
      <c r="N89" s="50"/>
      <c r="O89" s="50"/>
    </row>
    <row r="90" spans="7:15" s="102" customFormat="1" ht="15" customHeight="1" x14ac:dyDescent="0.2">
      <c r="G90" s="85"/>
      <c r="J90" s="50"/>
      <c r="K90" s="50"/>
      <c r="L90" s="50"/>
      <c r="M90" s="50"/>
      <c r="N90" s="50"/>
      <c r="O90" s="50"/>
    </row>
    <row r="91" spans="7:15" s="102" customFormat="1" ht="15" customHeight="1" x14ac:dyDescent="0.2">
      <c r="G91" s="85"/>
      <c r="J91" s="50"/>
      <c r="K91" s="50"/>
      <c r="L91" s="50"/>
      <c r="M91" s="50"/>
      <c r="N91" s="50"/>
      <c r="O91" s="50"/>
    </row>
    <row r="92" spans="7:15" s="102" customFormat="1" ht="15" customHeight="1" x14ac:dyDescent="0.2">
      <c r="G92" s="85"/>
      <c r="J92" s="50"/>
      <c r="K92" s="50"/>
      <c r="L92" s="50"/>
      <c r="M92" s="50"/>
      <c r="N92" s="50"/>
      <c r="O92" s="50"/>
    </row>
    <row r="93" spans="7:15" s="102" customFormat="1" ht="15" customHeight="1" x14ac:dyDescent="0.2">
      <c r="G93" s="85"/>
      <c r="J93" s="50"/>
      <c r="K93" s="50"/>
      <c r="L93" s="50"/>
      <c r="M93" s="50"/>
      <c r="N93" s="50"/>
      <c r="O93" s="50"/>
    </row>
    <row r="94" spans="7:15" s="102" customFormat="1" ht="15" customHeight="1" x14ac:dyDescent="0.2">
      <c r="G94" s="85"/>
      <c r="J94" s="50"/>
      <c r="K94" s="50"/>
      <c r="L94" s="50"/>
      <c r="M94" s="50"/>
      <c r="N94" s="50"/>
      <c r="O94" s="50"/>
    </row>
    <row r="95" spans="7:15" s="102" customFormat="1" ht="15" customHeight="1" x14ac:dyDescent="0.2">
      <c r="G95" s="85"/>
      <c r="J95" s="50"/>
      <c r="K95" s="50"/>
      <c r="L95" s="50"/>
      <c r="M95" s="50"/>
      <c r="N95" s="50"/>
      <c r="O95" s="50"/>
    </row>
    <row r="96" spans="7:15" s="102" customFormat="1" ht="15" customHeight="1" x14ac:dyDescent="0.2">
      <c r="G96" s="85"/>
      <c r="J96" s="50"/>
      <c r="K96" s="50"/>
      <c r="L96" s="50"/>
      <c r="M96" s="50"/>
      <c r="N96" s="50"/>
      <c r="O96" s="50"/>
    </row>
    <row r="97" spans="7:15" s="102" customFormat="1" ht="15" customHeight="1" x14ac:dyDescent="0.2">
      <c r="G97" s="85"/>
      <c r="J97" s="50"/>
      <c r="K97" s="50"/>
      <c r="L97" s="50"/>
      <c r="M97" s="50"/>
      <c r="N97" s="50"/>
      <c r="O97" s="50"/>
    </row>
    <row r="98" spans="7:15" s="102" customFormat="1" ht="15" customHeight="1" x14ac:dyDescent="0.2">
      <c r="G98" s="85"/>
      <c r="J98" s="50"/>
      <c r="K98" s="50"/>
      <c r="L98" s="50"/>
      <c r="M98" s="50"/>
      <c r="N98" s="50"/>
      <c r="O98" s="50"/>
    </row>
    <row r="99" spans="7:15" s="102" customFormat="1" ht="15" customHeight="1" x14ac:dyDescent="0.2">
      <c r="G99" s="85"/>
      <c r="J99" s="50"/>
      <c r="K99" s="50"/>
      <c r="L99" s="50"/>
      <c r="M99" s="50"/>
      <c r="N99" s="50"/>
      <c r="O99" s="50"/>
    </row>
    <row r="100" spans="7:15" s="102" customFormat="1" ht="15" customHeight="1" x14ac:dyDescent="0.2">
      <c r="G100" s="85"/>
      <c r="J100" s="50"/>
      <c r="K100" s="50"/>
      <c r="L100" s="50"/>
      <c r="M100" s="50"/>
      <c r="N100" s="50"/>
      <c r="O100" s="50"/>
    </row>
    <row r="101" spans="7:15" s="102" customFormat="1" ht="15" customHeight="1" x14ac:dyDescent="0.2">
      <c r="G101" s="85"/>
      <c r="J101" s="50"/>
      <c r="K101" s="50"/>
      <c r="L101" s="50"/>
      <c r="M101" s="50"/>
      <c r="N101" s="50"/>
      <c r="O101" s="50"/>
    </row>
    <row r="102" spans="7:15" s="102" customFormat="1" ht="15" customHeight="1" x14ac:dyDescent="0.2">
      <c r="G102" s="85"/>
      <c r="J102" s="50"/>
      <c r="K102" s="50"/>
      <c r="L102" s="50"/>
      <c r="M102" s="50"/>
      <c r="N102" s="50"/>
      <c r="O102" s="50"/>
    </row>
    <row r="103" spans="7:15" s="102" customFormat="1" ht="15" customHeight="1" x14ac:dyDescent="0.2">
      <c r="G103" s="85"/>
      <c r="J103" s="50"/>
      <c r="K103" s="50"/>
      <c r="L103" s="50"/>
      <c r="M103" s="50"/>
      <c r="N103" s="50"/>
      <c r="O103" s="50"/>
    </row>
    <row r="104" spans="7:15" s="102" customFormat="1" ht="15" customHeight="1" x14ac:dyDescent="0.2">
      <c r="G104" s="85"/>
      <c r="J104" s="50"/>
      <c r="K104" s="50"/>
      <c r="L104" s="50"/>
      <c r="M104" s="50"/>
      <c r="N104" s="50"/>
      <c r="O104" s="50"/>
    </row>
    <row r="105" spans="7:15" s="102" customFormat="1" ht="15" customHeight="1" x14ac:dyDescent="0.2">
      <c r="G105" s="85"/>
      <c r="J105" s="50"/>
      <c r="K105" s="50"/>
      <c r="L105" s="50"/>
      <c r="M105" s="50"/>
      <c r="N105" s="50"/>
      <c r="O105" s="50"/>
    </row>
    <row r="106" spans="7:15" s="102" customFormat="1" ht="15" customHeight="1" x14ac:dyDescent="0.2">
      <c r="G106" s="85"/>
      <c r="J106" s="50"/>
      <c r="K106" s="50"/>
      <c r="L106" s="50"/>
      <c r="M106" s="50"/>
      <c r="N106" s="50"/>
      <c r="O106" s="50"/>
    </row>
    <row r="107" spans="7:15" s="102" customFormat="1" ht="15" customHeight="1" x14ac:dyDescent="0.2">
      <c r="G107" s="85"/>
      <c r="J107" s="50"/>
      <c r="K107" s="50"/>
      <c r="L107" s="50"/>
      <c r="M107" s="50"/>
      <c r="N107" s="50"/>
      <c r="O107" s="50"/>
    </row>
    <row r="108" spans="7:15" s="102" customFormat="1" ht="15" customHeight="1" x14ac:dyDescent="0.2">
      <c r="G108" s="85"/>
      <c r="J108" s="50"/>
      <c r="K108" s="50"/>
      <c r="L108" s="50"/>
      <c r="M108" s="50"/>
      <c r="N108" s="50"/>
      <c r="O108" s="50"/>
    </row>
    <row r="109" spans="7:15" s="102" customFormat="1" ht="15" customHeight="1" x14ac:dyDescent="0.2">
      <c r="G109" s="85"/>
      <c r="J109" s="50"/>
      <c r="K109" s="50"/>
      <c r="L109" s="50"/>
      <c r="M109" s="50"/>
      <c r="N109" s="50"/>
      <c r="O109" s="50"/>
    </row>
    <row r="110" spans="7:15" s="102" customFormat="1" ht="15" customHeight="1" x14ac:dyDescent="0.2">
      <c r="G110" s="85"/>
      <c r="J110" s="50"/>
      <c r="K110" s="50"/>
      <c r="L110" s="50"/>
      <c r="M110" s="50"/>
      <c r="N110" s="50"/>
      <c r="O110" s="50"/>
    </row>
    <row r="111" spans="7:15" s="102" customFormat="1" ht="15" customHeight="1" x14ac:dyDescent="0.2">
      <c r="G111" s="85"/>
      <c r="J111" s="50"/>
      <c r="K111" s="50"/>
      <c r="L111" s="50"/>
      <c r="M111" s="50"/>
      <c r="N111" s="50"/>
      <c r="O111" s="50"/>
    </row>
    <row r="112" spans="7:15" s="102" customFormat="1" ht="15" customHeight="1" x14ac:dyDescent="0.2">
      <c r="G112" s="85"/>
      <c r="J112" s="50"/>
      <c r="K112" s="50"/>
      <c r="L112" s="50"/>
      <c r="M112" s="50"/>
      <c r="N112" s="50"/>
      <c r="O112" s="50"/>
    </row>
    <row r="113" spans="7:15" s="102" customFormat="1" ht="15" customHeight="1" x14ac:dyDescent="0.2">
      <c r="G113" s="85"/>
      <c r="J113" s="50"/>
      <c r="K113" s="50"/>
      <c r="L113" s="50"/>
      <c r="M113" s="50"/>
      <c r="N113" s="50"/>
      <c r="O113" s="50"/>
    </row>
    <row r="114" spans="7:15" s="102" customFormat="1" ht="15" customHeight="1" x14ac:dyDescent="0.2">
      <c r="G114" s="85"/>
      <c r="J114" s="50"/>
      <c r="K114" s="50"/>
      <c r="L114" s="50"/>
      <c r="M114" s="50"/>
      <c r="N114" s="50"/>
      <c r="O114" s="50"/>
    </row>
    <row r="115" spans="7:15" s="102" customFormat="1" ht="15" customHeight="1" x14ac:dyDescent="0.2">
      <c r="G115" s="85"/>
      <c r="J115" s="50"/>
      <c r="K115" s="50"/>
      <c r="L115" s="50"/>
      <c r="M115" s="50"/>
      <c r="N115" s="50"/>
      <c r="O115" s="50"/>
    </row>
    <row r="116" spans="7:15" s="102" customFormat="1" ht="15" customHeight="1" x14ac:dyDescent="0.2">
      <c r="G116" s="85"/>
      <c r="J116" s="50"/>
      <c r="K116" s="50"/>
      <c r="L116" s="50"/>
      <c r="M116" s="50"/>
      <c r="N116" s="50"/>
      <c r="O116" s="50"/>
    </row>
    <row r="117" spans="7:15" s="102" customFormat="1" ht="15" customHeight="1" x14ac:dyDescent="0.2">
      <c r="G117" s="85"/>
      <c r="J117" s="50"/>
      <c r="K117" s="50"/>
      <c r="L117" s="50"/>
      <c r="M117" s="50"/>
      <c r="N117" s="50"/>
      <c r="O117" s="50"/>
    </row>
    <row r="118" spans="7:15" s="102" customFormat="1" ht="15" customHeight="1" x14ac:dyDescent="0.2">
      <c r="G118" s="85"/>
      <c r="J118" s="50"/>
      <c r="K118" s="50"/>
      <c r="L118" s="50"/>
      <c r="M118" s="50"/>
      <c r="N118" s="50"/>
      <c r="O118" s="50"/>
    </row>
    <row r="119" spans="7:15" s="102" customFormat="1" ht="15" customHeight="1" x14ac:dyDescent="0.2">
      <c r="G119" s="85"/>
      <c r="J119" s="50"/>
      <c r="K119" s="50"/>
      <c r="L119" s="50"/>
      <c r="M119" s="50"/>
      <c r="N119" s="50"/>
      <c r="O119" s="50"/>
    </row>
    <row r="120" spans="7:15" s="102" customFormat="1" ht="15" customHeight="1" x14ac:dyDescent="0.2">
      <c r="G120" s="85"/>
      <c r="J120" s="50"/>
      <c r="K120" s="50"/>
      <c r="L120" s="50"/>
      <c r="M120" s="50"/>
      <c r="N120" s="50"/>
      <c r="O120" s="50"/>
    </row>
    <row r="121" spans="7:15" s="102" customFormat="1" ht="15" customHeight="1" x14ac:dyDescent="0.2">
      <c r="G121" s="85"/>
      <c r="J121" s="50"/>
      <c r="K121" s="50"/>
      <c r="L121" s="50"/>
      <c r="M121" s="50"/>
      <c r="N121" s="50"/>
      <c r="O121" s="50"/>
    </row>
    <row r="122" spans="7:15" s="102" customFormat="1" ht="15" customHeight="1" x14ac:dyDescent="0.2">
      <c r="G122" s="85"/>
      <c r="J122" s="50"/>
      <c r="K122" s="50"/>
      <c r="L122" s="50"/>
      <c r="M122" s="50"/>
      <c r="N122" s="50"/>
      <c r="O122" s="50"/>
    </row>
    <row r="123" spans="7:15" s="102" customFormat="1" ht="15" customHeight="1" x14ac:dyDescent="0.2">
      <c r="G123" s="85"/>
      <c r="J123" s="50"/>
      <c r="K123" s="50"/>
      <c r="L123" s="50"/>
      <c r="M123" s="50"/>
      <c r="N123" s="50"/>
      <c r="O123" s="50"/>
    </row>
    <row r="124" spans="7:15" s="102" customFormat="1" x14ac:dyDescent="0.2">
      <c r="G124" s="85"/>
      <c r="J124" s="50"/>
      <c r="K124" s="50"/>
      <c r="L124" s="50"/>
      <c r="M124" s="50"/>
      <c r="N124" s="50"/>
      <c r="O124" s="50"/>
    </row>
    <row r="125" spans="7:15" s="102" customFormat="1" x14ac:dyDescent="0.2">
      <c r="G125" s="85"/>
      <c r="J125" s="50"/>
      <c r="K125" s="50"/>
      <c r="L125" s="50"/>
      <c r="M125" s="50"/>
      <c r="N125" s="50"/>
      <c r="O125" s="50"/>
    </row>
    <row r="126" spans="7:15" s="102" customFormat="1" x14ac:dyDescent="0.2">
      <c r="G126" s="85"/>
      <c r="J126" s="50"/>
      <c r="K126" s="50"/>
      <c r="L126" s="50"/>
      <c r="M126" s="50"/>
      <c r="N126" s="50"/>
      <c r="O126" s="50"/>
    </row>
    <row r="127" spans="7:15" s="102" customFormat="1" x14ac:dyDescent="0.2">
      <c r="G127" s="85"/>
      <c r="J127" s="50"/>
      <c r="K127" s="50"/>
      <c r="L127" s="50"/>
      <c r="M127" s="50"/>
      <c r="N127" s="50"/>
      <c r="O127" s="50"/>
    </row>
    <row r="128" spans="7:15" s="102" customFormat="1" x14ac:dyDescent="0.2">
      <c r="G128" s="85"/>
      <c r="J128" s="50"/>
      <c r="K128" s="50"/>
      <c r="L128" s="50"/>
      <c r="M128" s="50"/>
      <c r="N128" s="50"/>
      <c r="O128" s="50"/>
    </row>
    <row r="129" spans="7:15" s="102" customFormat="1" x14ac:dyDescent="0.2">
      <c r="G129" s="85"/>
      <c r="J129" s="50"/>
      <c r="K129" s="50"/>
      <c r="L129" s="50"/>
      <c r="M129" s="50"/>
      <c r="N129" s="50"/>
      <c r="O129" s="50"/>
    </row>
    <row r="130" spans="7:15" s="102" customFormat="1" x14ac:dyDescent="0.2">
      <c r="G130" s="85"/>
      <c r="J130" s="50"/>
      <c r="K130" s="50"/>
      <c r="L130" s="50"/>
      <c r="M130" s="50"/>
      <c r="N130" s="50"/>
      <c r="O130" s="50"/>
    </row>
    <row r="131" spans="7:15" s="102" customFormat="1" x14ac:dyDescent="0.2">
      <c r="G131" s="85"/>
      <c r="J131" s="50"/>
      <c r="K131" s="50"/>
      <c r="L131" s="50"/>
      <c r="M131" s="50"/>
      <c r="N131" s="50"/>
      <c r="O131" s="50"/>
    </row>
    <row r="132" spans="7:15" s="102" customFormat="1" x14ac:dyDescent="0.2">
      <c r="G132" s="85"/>
      <c r="J132" s="50"/>
      <c r="K132" s="50"/>
      <c r="L132" s="50"/>
      <c r="M132" s="50"/>
      <c r="N132" s="50"/>
      <c r="O132" s="50"/>
    </row>
    <row r="133" spans="7:15" s="102" customFormat="1" x14ac:dyDescent="0.2">
      <c r="G133" s="85"/>
      <c r="J133" s="50"/>
      <c r="K133" s="50"/>
      <c r="L133" s="50"/>
      <c r="M133" s="50"/>
      <c r="N133" s="50"/>
      <c r="O133" s="50"/>
    </row>
    <row r="134" spans="7:15" s="102" customFormat="1" x14ac:dyDescent="0.2">
      <c r="G134" s="85"/>
      <c r="J134" s="50"/>
      <c r="K134" s="50"/>
      <c r="L134" s="50"/>
      <c r="M134" s="50"/>
      <c r="N134" s="50"/>
      <c r="O134" s="50"/>
    </row>
    <row r="135" spans="7:15" s="102" customFormat="1" x14ac:dyDescent="0.2">
      <c r="G135" s="85"/>
      <c r="J135" s="50"/>
      <c r="K135" s="50"/>
      <c r="L135" s="50"/>
      <c r="M135" s="50"/>
      <c r="N135" s="50"/>
      <c r="O135" s="50"/>
    </row>
    <row r="136" spans="7:15" s="102" customFormat="1" x14ac:dyDescent="0.2">
      <c r="G136" s="85"/>
      <c r="J136" s="50"/>
      <c r="K136" s="50"/>
      <c r="L136" s="50"/>
      <c r="M136" s="50"/>
      <c r="N136" s="50"/>
      <c r="O136" s="50"/>
    </row>
    <row r="137" spans="7:15" s="102" customFormat="1" x14ac:dyDescent="0.2">
      <c r="G137" s="85"/>
      <c r="J137" s="50"/>
      <c r="K137" s="50"/>
      <c r="L137" s="50"/>
      <c r="M137" s="50"/>
      <c r="N137" s="50"/>
      <c r="O137" s="50"/>
    </row>
    <row r="138" spans="7:15" s="102" customFormat="1" x14ac:dyDescent="0.2">
      <c r="G138" s="85"/>
      <c r="J138" s="50"/>
      <c r="K138" s="50"/>
      <c r="L138" s="50"/>
      <c r="M138" s="50"/>
      <c r="N138" s="50"/>
      <c r="O138" s="50"/>
    </row>
    <row r="139" spans="7:15" s="102" customFormat="1" x14ac:dyDescent="0.2">
      <c r="G139" s="85"/>
      <c r="J139" s="50"/>
      <c r="K139" s="50"/>
      <c r="L139" s="50"/>
      <c r="M139" s="50"/>
      <c r="N139" s="50"/>
      <c r="O139" s="50"/>
    </row>
    <row r="140" spans="7:15" s="102" customFormat="1" x14ac:dyDescent="0.2">
      <c r="G140" s="85"/>
      <c r="J140" s="50"/>
      <c r="K140" s="50"/>
      <c r="L140" s="50"/>
      <c r="M140" s="50"/>
      <c r="N140" s="50"/>
      <c r="O140" s="50"/>
    </row>
    <row r="141" spans="7:15" s="102" customFormat="1" x14ac:dyDescent="0.2">
      <c r="G141" s="85"/>
      <c r="J141" s="50"/>
      <c r="K141" s="50"/>
      <c r="L141" s="50"/>
      <c r="M141" s="50"/>
      <c r="N141" s="50"/>
      <c r="O141" s="50"/>
    </row>
    <row r="142" spans="7:15" s="102" customFormat="1" x14ac:dyDescent="0.2">
      <c r="G142" s="85"/>
      <c r="J142" s="50"/>
      <c r="K142" s="50"/>
      <c r="L142" s="50"/>
      <c r="M142" s="50"/>
      <c r="N142" s="50"/>
      <c r="O142" s="50"/>
    </row>
    <row r="143" spans="7:15" s="102" customFormat="1" x14ac:dyDescent="0.2">
      <c r="G143" s="85"/>
      <c r="J143" s="50"/>
      <c r="K143" s="50"/>
      <c r="L143" s="50"/>
      <c r="M143" s="50"/>
      <c r="N143" s="50"/>
      <c r="O143" s="50"/>
    </row>
    <row r="144" spans="7:15" s="102" customFormat="1" x14ac:dyDescent="0.2">
      <c r="G144" s="85"/>
      <c r="J144" s="50"/>
      <c r="K144" s="50"/>
      <c r="L144" s="50"/>
      <c r="M144" s="50"/>
      <c r="N144" s="50"/>
      <c r="O144" s="50"/>
    </row>
    <row r="145" spans="7:15" s="102" customFormat="1" x14ac:dyDescent="0.2">
      <c r="G145" s="85"/>
      <c r="J145" s="50"/>
      <c r="K145" s="50"/>
      <c r="L145" s="50"/>
      <c r="M145" s="50"/>
      <c r="N145" s="50"/>
      <c r="O145" s="50"/>
    </row>
    <row r="146" spans="7:15" s="102" customFormat="1" x14ac:dyDescent="0.2">
      <c r="G146" s="85"/>
      <c r="J146" s="50"/>
      <c r="K146" s="50"/>
      <c r="L146" s="50"/>
      <c r="M146" s="50"/>
      <c r="N146" s="50"/>
      <c r="O146" s="50"/>
    </row>
    <row r="147" spans="7:15" s="102" customFormat="1" x14ac:dyDescent="0.2">
      <c r="G147" s="85"/>
      <c r="J147" s="50"/>
      <c r="K147" s="50"/>
      <c r="L147" s="50"/>
      <c r="M147" s="50"/>
      <c r="N147" s="50"/>
      <c r="O147" s="50"/>
    </row>
    <row r="148" spans="7:15" s="102" customFormat="1" x14ac:dyDescent="0.2">
      <c r="G148" s="85"/>
      <c r="J148" s="50"/>
      <c r="K148" s="50"/>
      <c r="L148" s="50"/>
      <c r="M148" s="50"/>
      <c r="N148" s="50"/>
      <c r="O148" s="50"/>
    </row>
    <row r="149" spans="7:15" s="102" customFormat="1" x14ac:dyDescent="0.2">
      <c r="G149" s="85"/>
      <c r="J149" s="50"/>
      <c r="K149" s="50"/>
      <c r="L149" s="50"/>
      <c r="M149" s="50"/>
      <c r="N149" s="50"/>
      <c r="O149" s="50"/>
    </row>
    <row r="150" spans="7:15" s="102" customFormat="1" x14ac:dyDescent="0.2">
      <c r="G150" s="85"/>
      <c r="J150" s="50"/>
      <c r="K150" s="50"/>
      <c r="L150" s="50"/>
      <c r="M150" s="50"/>
      <c r="N150" s="50"/>
      <c r="O150" s="50"/>
    </row>
    <row r="151" spans="7:15" s="102" customFormat="1" x14ac:dyDescent="0.2">
      <c r="G151" s="85"/>
      <c r="J151" s="50"/>
      <c r="K151" s="50"/>
      <c r="L151" s="50"/>
      <c r="M151" s="50"/>
      <c r="N151" s="50"/>
      <c r="O151" s="50"/>
    </row>
    <row r="152" spans="7:15" s="102" customFormat="1" x14ac:dyDescent="0.2">
      <c r="G152" s="85"/>
      <c r="J152" s="50"/>
      <c r="K152" s="50"/>
      <c r="L152" s="50"/>
      <c r="M152" s="50"/>
      <c r="N152" s="50"/>
      <c r="O152" s="50"/>
    </row>
    <row r="153" spans="7:15" s="102" customFormat="1" x14ac:dyDescent="0.2">
      <c r="G153" s="85"/>
      <c r="J153" s="50"/>
      <c r="K153" s="50"/>
      <c r="L153" s="50"/>
      <c r="M153" s="50"/>
      <c r="N153" s="50"/>
      <c r="O153" s="50"/>
    </row>
    <row r="154" spans="7:15" s="102" customFormat="1" x14ac:dyDescent="0.2">
      <c r="G154" s="85"/>
      <c r="J154" s="50"/>
      <c r="K154" s="50"/>
      <c r="L154" s="50"/>
      <c r="M154" s="50"/>
      <c r="N154" s="50"/>
      <c r="O154" s="50"/>
    </row>
    <row r="155" spans="7:15" s="102" customFormat="1" x14ac:dyDescent="0.2">
      <c r="G155" s="85"/>
      <c r="J155" s="50"/>
      <c r="K155" s="50"/>
      <c r="L155" s="50"/>
      <c r="M155" s="50"/>
      <c r="N155" s="50"/>
      <c r="O155" s="50"/>
    </row>
    <row r="156" spans="7:15" s="102" customFormat="1" x14ac:dyDescent="0.2">
      <c r="G156" s="85"/>
      <c r="J156" s="50"/>
      <c r="K156" s="50"/>
      <c r="L156" s="50"/>
      <c r="M156" s="50"/>
      <c r="N156" s="50"/>
      <c r="O156" s="50"/>
    </row>
    <row r="157" spans="7:15" s="102" customFormat="1" x14ac:dyDescent="0.2">
      <c r="G157" s="85"/>
      <c r="J157" s="50"/>
      <c r="K157" s="50"/>
      <c r="L157" s="50"/>
      <c r="M157" s="50"/>
      <c r="N157" s="50"/>
      <c r="O157" s="50"/>
    </row>
    <row r="158" spans="7:15" s="102" customFormat="1" x14ac:dyDescent="0.2">
      <c r="G158" s="85"/>
      <c r="J158" s="50"/>
      <c r="K158" s="50"/>
      <c r="L158" s="50"/>
      <c r="M158" s="50"/>
      <c r="N158" s="50"/>
      <c r="O158" s="50"/>
    </row>
    <row r="159" spans="7:15" s="102" customFormat="1" x14ac:dyDescent="0.2">
      <c r="G159" s="85"/>
      <c r="J159" s="50"/>
      <c r="K159" s="50"/>
      <c r="L159" s="50"/>
      <c r="M159" s="50"/>
      <c r="N159" s="50"/>
      <c r="O159" s="50"/>
    </row>
    <row r="160" spans="7:15" s="102" customFormat="1" x14ac:dyDescent="0.2">
      <c r="G160" s="85"/>
      <c r="J160" s="50"/>
      <c r="K160" s="50"/>
      <c r="L160" s="50"/>
      <c r="M160" s="50"/>
      <c r="N160" s="50"/>
      <c r="O160" s="50"/>
    </row>
    <row r="161" spans="7:15" s="102" customFormat="1" x14ac:dyDescent="0.2">
      <c r="G161" s="85"/>
      <c r="J161" s="50"/>
      <c r="K161" s="50"/>
      <c r="L161" s="50"/>
      <c r="M161" s="50"/>
      <c r="N161" s="50"/>
      <c r="O161" s="50"/>
    </row>
    <row r="162" spans="7:15" s="102" customFormat="1" x14ac:dyDescent="0.2">
      <c r="G162" s="85"/>
      <c r="J162" s="50"/>
      <c r="K162" s="50"/>
      <c r="L162" s="50"/>
      <c r="M162" s="50"/>
      <c r="N162" s="50"/>
      <c r="O162" s="50"/>
    </row>
    <row r="163" spans="7:15" s="102" customFormat="1" x14ac:dyDescent="0.2">
      <c r="G163" s="85"/>
      <c r="J163" s="50"/>
      <c r="K163" s="50"/>
      <c r="L163" s="50"/>
      <c r="M163" s="50"/>
      <c r="N163" s="50"/>
      <c r="O163" s="50"/>
    </row>
    <row r="164" spans="7:15" s="102" customFormat="1" x14ac:dyDescent="0.2">
      <c r="G164" s="85"/>
      <c r="J164" s="50"/>
      <c r="K164" s="50"/>
      <c r="L164" s="50"/>
      <c r="M164" s="50"/>
      <c r="N164" s="50"/>
      <c r="O164" s="50"/>
    </row>
    <row r="165" spans="7:15" s="102" customFormat="1" x14ac:dyDescent="0.2">
      <c r="G165" s="85"/>
      <c r="J165" s="50"/>
      <c r="K165" s="50"/>
      <c r="L165" s="50"/>
      <c r="M165" s="50"/>
      <c r="N165" s="50"/>
      <c r="O165" s="50"/>
    </row>
    <row r="166" spans="7:15" s="102" customFormat="1" x14ac:dyDescent="0.2">
      <c r="G166" s="85"/>
      <c r="J166" s="50"/>
      <c r="K166" s="50"/>
      <c r="L166" s="50"/>
      <c r="M166" s="50"/>
      <c r="N166" s="50"/>
      <c r="O166" s="50"/>
    </row>
    <row r="167" spans="7:15" s="102" customFormat="1" x14ac:dyDescent="0.2">
      <c r="G167" s="85"/>
      <c r="J167" s="50"/>
      <c r="K167" s="50"/>
      <c r="L167" s="50"/>
      <c r="M167" s="50"/>
      <c r="N167" s="50"/>
      <c r="O167" s="50"/>
    </row>
    <row r="168" spans="7:15" s="102" customFormat="1" x14ac:dyDescent="0.2">
      <c r="G168" s="85"/>
      <c r="J168" s="50"/>
      <c r="K168" s="50"/>
      <c r="L168" s="50"/>
      <c r="M168" s="50"/>
      <c r="N168" s="50"/>
      <c r="O168" s="50"/>
    </row>
    <row r="169" spans="7:15" s="102" customFormat="1" x14ac:dyDescent="0.2">
      <c r="G169" s="85"/>
      <c r="J169" s="50"/>
      <c r="K169" s="50"/>
      <c r="L169" s="50"/>
      <c r="M169" s="50"/>
      <c r="N169" s="50"/>
      <c r="O169" s="50"/>
    </row>
    <row r="170" spans="7:15" s="102" customFormat="1" x14ac:dyDescent="0.2">
      <c r="G170" s="85"/>
      <c r="J170" s="50"/>
      <c r="K170" s="50"/>
      <c r="L170" s="50"/>
      <c r="M170" s="50"/>
      <c r="N170" s="50"/>
      <c r="O170" s="50"/>
    </row>
    <row r="171" spans="7:15" s="102" customFormat="1" x14ac:dyDescent="0.2">
      <c r="G171" s="85"/>
      <c r="J171" s="50"/>
      <c r="K171" s="50"/>
      <c r="L171" s="50"/>
      <c r="M171" s="50"/>
      <c r="N171" s="50"/>
      <c r="O171" s="50"/>
    </row>
    <row r="172" spans="7:15" s="102" customFormat="1" x14ac:dyDescent="0.2">
      <c r="G172" s="85"/>
      <c r="J172" s="50"/>
      <c r="K172" s="50"/>
      <c r="L172" s="50"/>
      <c r="M172" s="50"/>
      <c r="N172" s="50"/>
      <c r="O172" s="50"/>
    </row>
    <row r="173" spans="7:15" s="102" customFormat="1" x14ac:dyDescent="0.2">
      <c r="G173" s="85"/>
      <c r="J173" s="50"/>
      <c r="K173" s="50"/>
      <c r="L173" s="50"/>
      <c r="M173" s="50"/>
      <c r="N173" s="50"/>
      <c r="O173" s="50"/>
    </row>
    <row r="174" spans="7:15" s="102" customFormat="1" x14ac:dyDescent="0.2">
      <c r="G174" s="85"/>
      <c r="J174" s="50"/>
      <c r="K174" s="50"/>
      <c r="L174" s="50"/>
      <c r="M174" s="50"/>
      <c r="N174" s="50"/>
      <c r="O174" s="50"/>
    </row>
    <row r="175" spans="7:15" s="102" customFormat="1" x14ac:dyDescent="0.2">
      <c r="G175" s="85"/>
      <c r="J175" s="50"/>
      <c r="K175" s="50"/>
      <c r="L175" s="50"/>
      <c r="M175" s="50"/>
      <c r="N175" s="50"/>
      <c r="O175" s="50"/>
    </row>
    <row r="176" spans="7:15" s="102" customFormat="1" x14ac:dyDescent="0.2">
      <c r="G176" s="85"/>
      <c r="J176" s="50"/>
      <c r="K176" s="50"/>
      <c r="L176" s="50"/>
      <c r="M176" s="50"/>
      <c r="N176" s="50"/>
      <c r="O176" s="50"/>
    </row>
    <row r="177" spans="7:15" s="102" customFormat="1" x14ac:dyDescent="0.2">
      <c r="G177" s="85"/>
      <c r="J177" s="50"/>
      <c r="K177" s="50"/>
      <c r="L177" s="50"/>
      <c r="M177" s="50"/>
      <c r="N177" s="50"/>
      <c r="O177" s="50"/>
    </row>
    <row r="178" spans="7:15" s="102" customFormat="1" x14ac:dyDescent="0.2">
      <c r="G178" s="85"/>
      <c r="J178" s="50"/>
      <c r="K178" s="50"/>
      <c r="L178" s="50"/>
      <c r="M178" s="50"/>
      <c r="N178" s="50"/>
      <c r="O178" s="50"/>
    </row>
    <row r="179" spans="7:15" s="102" customFormat="1" x14ac:dyDescent="0.2">
      <c r="G179" s="85"/>
      <c r="J179" s="50"/>
      <c r="K179" s="50"/>
      <c r="L179" s="50"/>
      <c r="M179" s="50"/>
      <c r="N179" s="50"/>
      <c r="O179" s="50"/>
    </row>
    <row r="180" spans="7:15" s="102" customFormat="1" x14ac:dyDescent="0.2">
      <c r="G180" s="85"/>
      <c r="J180" s="50"/>
      <c r="K180" s="50"/>
      <c r="L180" s="50"/>
      <c r="M180" s="50"/>
      <c r="N180" s="50"/>
      <c r="O180" s="50"/>
    </row>
    <row r="181" spans="7:15" s="102" customFormat="1" x14ac:dyDescent="0.2">
      <c r="G181" s="85"/>
      <c r="J181" s="50"/>
      <c r="K181" s="50"/>
      <c r="L181" s="50"/>
      <c r="M181" s="50"/>
      <c r="N181" s="50"/>
      <c r="O181" s="50"/>
    </row>
    <row r="182" spans="7:15" s="102" customFormat="1" x14ac:dyDescent="0.2">
      <c r="G182" s="85"/>
      <c r="J182" s="50"/>
      <c r="K182" s="50"/>
      <c r="L182" s="50"/>
      <c r="M182" s="50"/>
      <c r="N182" s="50"/>
      <c r="O182" s="50"/>
    </row>
    <row r="183" spans="7:15" s="102" customFormat="1" x14ac:dyDescent="0.2">
      <c r="G183" s="85"/>
      <c r="J183" s="50"/>
      <c r="K183" s="50"/>
      <c r="L183" s="50"/>
      <c r="M183" s="50"/>
      <c r="N183" s="50"/>
      <c r="O183" s="50"/>
    </row>
    <row r="184" spans="7:15" s="102" customFormat="1" x14ac:dyDescent="0.2">
      <c r="G184" s="85"/>
      <c r="J184" s="50"/>
      <c r="K184" s="50"/>
      <c r="L184" s="50"/>
      <c r="M184" s="50"/>
      <c r="N184" s="50"/>
      <c r="O184" s="50"/>
    </row>
    <row r="185" spans="7:15" s="102" customFormat="1" x14ac:dyDescent="0.2">
      <c r="G185" s="85"/>
      <c r="J185" s="50"/>
      <c r="K185" s="50"/>
      <c r="L185" s="50"/>
      <c r="M185" s="50"/>
      <c r="N185" s="50"/>
      <c r="O185" s="50"/>
    </row>
    <row r="186" spans="7:15" s="102" customFormat="1" x14ac:dyDescent="0.2">
      <c r="G186" s="85"/>
      <c r="J186" s="50"/>
      <c r="K186" s="50"/>
      <c r="L186" s="50"/>
      <c r="M186" s="50"/>
      <c r="N186" s="50"/>
      <c r="O186" s="50"/>
    </row>
    <row r="187" spans="7:15" s="102" customFormat="1" x14ac:dyDescent="0.2">
      <c r="G187" s="85"/>
      <c r="J187" s="50"/>
      <c r="K187" s="50"/>
      <c r="L187" s="50"/>
      <c r="M187" s="50"/>
      <c r="N187" s="50"/>
      <c r="O187" s="50"/>
    </row>
    <row r="188" spans="7:15" s="102" customFormat="1" x14ac:dyDescent="0.2">
      <c r="G188" s="85"/>
      <c r="J188" s="50"/>
      <c r="K188" s="50"/>
      <c r="L188" s="50"/>
      <c r="M188" s="50"/>
      <c r="N188" s="50"/>
      <c r="O188" s="50"/>
    </row>
    <row r="189" spans="7:15" s="102" customFormat="1" x14ac:dyDescent="0.2">
      <c r="G189" s="85"/>
      <c r="J189" s="50"/>
      <c r="K189" s="50"/>
      <c r="L189" s="50"/>
      <c r="M189" s="50"/>
      <c r="N189" s="50"/>
      <c r="O189" s="50"/>
    </row>
    <row r="190" spans="7:15" s="102" customFormat="1" x14ac:dyDescent="0.2">
      <c r="G190" s="85"/>
      <c r="J190" s="50"/>
      <c r="K190" s="50"/>
      <c r="L190" s="50"/>
      <c r="M190" s="50"/>
      <c r="N190" s="50"/>
      <c r="O190" s="50"/>
    </row>
    <row r="191" spans="7:15" s="102" customFormat="1" x14ac:dyDescent="0.2">
      <c r="G191" s="85"/>
      <c r="J191" s="50"/>
      <c r="K191" s="50"/>
      <c r="L191" s="50"/>
      <c r="M191" s="50"/>
      <c r="N191" s="50"/>
      <c r="O191" s="50"/>
    </row>
    <row r="192" spans="7:15" s="102" customFormat="1" x14ac:dyDescent="0.2">
      <c r="G192" s="85"/>
      <c r="J192" s="50"/>
      <c r="K192" s="50"/>
      <c r="L192" s="50"/>
      <c r="M192" s="50"/>
      <c r="N192" s="50"/>
      <c r="O192" s="50"/>
    </row>
    <row r="193" spans="7:15" s="102" customFormat="1" x14ac:dyDescent="0.2">
      <c r="G193" s="85"/>
      <c r="J193" s="50"/>
      <c r="K193" s="50"/>
      <c r="L193" s="50"/>
      <c r="M193" s="50"/>
      <c r="N193" s="50"/>
      <c r="O193" s="50"/>
    </row>
    <row r="194" spans="7:15" s="102" customFormat="1" x14ac:dyDescent="0.2">
      <c r="G194" s="85"/>
      <c r="J194" s="50"/>
      <c r="K194" s="50"/>
      <c r="L194" s="50"/>
      <c r="M194" s="50"/>
      <c r="N194" s="50"/>
      <c r="O194" s="50"/>
    </row>
    <row r="195" spans="7:15" s="102" customFormat="1" x14ac:dyDescent="0.2">
      <c r="G195" s="85"/>
      <c r="J195" s="50"/>
      <c r="K195" s="50"/>
      <c r="L195" s="50"/>
      <c r="M195" s="50"/>
      <c r="N195" s="50"/>
      <c r="O195" s="50"/>
    </row>
    <row r="196" spans="7:15" s="102" customFormat="1" x14ac:dyDescent="0.2">
      <c r="G196" s="85"/>
      <c r="J196" s="50"/>
      <c r="K196" s="50"/>
      <c r="L196" s="50"/>
      <c r="M196" s="50"/>
      <c r="N196" s="50"/>
      <c r="O196" s="50"/>
    </row>
    <row r="197" spans="7:15" s="102" customFormat="1" x14ac:dyDescent="0.2">
      <c r="G197" s="85"/>
      <c r="J197" s="50"/>
      <c r="K197" s="50"/>
      <c r="L197" s="50"/>
      <c r="M197" s="50"/>
      <c r="N197" s="50"/>
      <c r="O197" s="50"/>
    </row>
    <row r="198" spans="7:15" s="102" customFormat="1" x14ac:dyDescent="0.2">
      <c r="G198" s="85"/>
      <c r="J198" s="50"/>
      <c r="K198" s="50"/>
      <c r="L198" s="50"/>
      <c r="M198" s="50"/>
      <c r="N198" s="50"/>
      <c r="O198" s="50"/>
    </row>
    <row r="199" spans="7:15" s="102" customFormat="1" x14ac:dyDescent="0.2">
      <c r="G199" s="85"/>
      <c r="J199" s="50"/>
      <c r="K199" s="50"/>
      <c r="L199" s="50"/>
      <c r="M199" s="50"/>
      <c r="N199" s="50"/>
      <c r="O199" s="50"/>
    </row>
    <row r="200" spans="7:15" s="102" customFormat="1" x14ac:dyDescent="0.2">
      <c r="G200" s="85"/>
      <c r="J200" s="50"/>
      <c r="K200" s="50"/>
      <c r="L200" s="50"/>
      <c r="M200" s="50"/>
      <c r="N200" s="50"/>
      <c r="O200" s="50"/>
    </row>
    <row r="201" spans="7:15" s="102" customFormat="1" x14ac:dyDescent="0.2">
      <c r="G201" s="85"/>
      <c r="J201" s="50"/>
      <c r="K201" s="50"/>
      <c r="L201" s="50"/>
      <c r="M201" s="50"/>
      <c r="N201" s="50"/>
      <c r="O201" s="50"/>
    </row>
    <row r="202" spans="7:15" s="102" customFormat="1" x14ac:dyDescent="0.2">
      <c r="G202" s="85"/>
      <c r="J202" s="50"/>
      <c r="K202" s="50"/>
      <c r="L202" s="50"/>
      <c r="M202" s="50"/>
      <c r="N202" s="50"/>
      <c r="O202" s="50"/>
    </row>
    <row r="203" spans="7:15" s="102" customFormat="1" x14ac:dyDescent="0.2">
      <c r="G203" s="85"/>
      <c r="J203" s="50"/>
      <c r="K203" s="50"/>
      <c r="L203" s="50"/>
      <c r="M203" s="50"/>
      <c r="N203" s="50"/>
      <c r="O203" s="50"/>
    </row>
    <row r="204" spans="7:15" s="102" customFormat="1" x14ac:dyDescent="0.2">
      <c r="G204" s="85"/>
      <c r="J204" s="50"/>
      <c r="K204" s="50"/>
      <c r="L204" s="50"/>
      <c r="M204" s="50"/>
      <c r="N204" s="50"/>
      <c r="O204" s="50"/>
    </row>
    <row r="205" spans="7:15" s="102" customFormat="1" x14ac:dyDescent="0.2">
      <c r="G205" s="85"/>
      <c r="J205" s="50"/>
      <c r="K205" s="50"/>
      <c r="L205" s="50"/>
      <c r="M205" s="50"/>
      <c r="N205" s="50"/>
      <c r="O205" s="50"/>
    </row>
    <row r="206" spans="7:15" s="102" customFormat="1" x14ac:dyDescent="0.2">
      <c r="G206" s="85"/>
      <c r="J206" s="50"/>
      <c r="K206" s="50"/>
      <c r="L206" s="50"/>
      <c r="M206" s="50"/>
      <c r="N206" s="50"/>
      <c r="O206" s="50"/>
    </row>
    <row r="207" spans="7:15" s="102" customFormat="1" x14ac:dyDescent="0.2">
      <c r="G207" s="85"/>
      <c r="J207" s="50"/>
      <c r="K207" s="50"/>
      <c r="L207" s="50"/>
      <c r="M207" s="50"/>
      <c r="N207" s="50"/>
      <c r="O207" s="50"/>
    </row>
    <row r="208" spans="7:15" s="102" customFormat="1" x14ac:dyDescent="0.2">
      <c r="G208" s="85"/>
      <c r="J208" s="50"/>
      <c r="K208" s="50"/>
      <c r="L208" s="50"/>
      <c r="M208" s="50"/>
      <c r="N208" s="50"/>
      <c r="O208" s="50"/>
    </row>
    <row r="209" spans="7:15" s="102" customFormat="1" x14ac:dyDescent="0.2">
      <c r="G209" s="85"/>
      <c r="J209" s="50"/>
      <c r="K209" s="50"/>
      <c r="L209" s="50"/>
      <c r="M209" s="50"/>
      <c r="N209" s="50"/>
      <c r="O209" s="50"/>
    </row>
    <row r="210" spans="7:15" s="102" customFormat="1" x14ac:dyDescent="0.2">
      <c r="G210" s="85"/>
      <c r="J210" s="50"/>
      <c r="K210" s="50"/>
      <c r="L210" s="50"/>
      <c r="M210" s="50"/>
      <c r="N210" s="50"/>
      <c r="O210" s="50"/>
    </row>
    <row r="211" spans="7:15" s="102" customFormat="1" x14ac:dyDescent="0.2">
      <c r="G211" s="85"/>
      <c r="J211" s="50"/>
      <c r="K211" s="50"/>
      <c r="L211" s="50"/>
      <c r="M211" s="50"/>
      <c r="N211" s="50"/>
      <c r="O211" s="50"/>
    </row>
    <row r="212" spans="7:15" s="102" customFormat="1" x14ac:dyDescent="0.2">
      <c r="G212" s="85"/>
      <c r="J212" s="50"/>
      <c r="K212" s="50"/>
      <c r="L212" s="50"/>
      <c r="M212" s="50"/>
      <c r="N212" s="50"/>
      <c r="O212" s="50"/>
    </row>
    <row r="213" spans="7:15" s="102" customFormat="1" x14ac:dyDescent="0.2">
      <c r="G213" s="85"/>
      <c r="J213" s="50"/>
      <c r="K213" s="50"/>
      <c r="L213" s="50"/>
      <c r="M213" s="50"/>
      <c r="N213" s="50"/>
      <c r="O213" s="50"/>
    </row>
    <row r="214" spans="7:15" s="102" customFormat="1" x14ac:dyDescent="0.2">
      <c r="G214" s="85"/>
      <c r="J214" s="50"/>
      <c r="K214" s="50"/>
      <c r="L214" s="50"/>
      <c r="M214" s="50"/>
      <c r="N214" s="50"/>
      <c r="O214" s="50"/>
    </row>
    <row r="215" spans="7:15" s="102" customFormat="1" x14ac:dyDescent="0.2">
      <c r="G215" s="85"/>
      <c r="J215" s="50"/>
      <c r="K215" s="50"/>
      <c r="L215" s="50"/>
      <c r="M215" s="50"/>
      <c r="N215" s="50"/>
      <c r="O215" s="50"/>
    </row>
    <row r="216" spans="7:15" s="102" customFormat="1" x14ac:dyDescent="0.2">
      <c r="G216" s="85"/>
      <c r="J216" s="50"/>
      <c r="K216" s="50"/>
      <c r="L216" s="50"/>
      <c r="M216" s="50"/>
      <c r="N216" s="50"/>
      <c r="O216" s="50"/>
    </row>
    <row r="217" spans="7:15" s="102" customFormat="1" x14ac:dyDescent="0.2">
      <c r="G217" s="85"/>
      <c r="J217" s="50"/>
      <c r="K217" s="50"/>
      <c r="L217" s="50"/>
      <c r="M217" s="50"/>
      <c r="N217" s="50"/>
      <c r="O217" s="50"/>
    </row>
    <row r="218" spans="7:15" s="102" customFormat="1" x14ac:dyDescent="0.2">
      <c r="G218" s="85"/>
      <c r="J218" s="50"/>
      <c r="K218" s="50"/>
      <c r="L218" s="50"/>
      <c r="M218" s="50"/>
      <c r="N218" s="50"/>
      <c r="O218" s="50"/>
    </row>
    <row r="219" spans="7:15" s="102" customFormat="1" x14ac:dyDescent="0.2">
      <c r="G219" s="85"/>
      <c r="J219" s="50"/>
      <c r="K219" s="50"/>
      <c r="L219" s="50"/>
      <c r="M219" s="50"/>
      <c r="N219" s="50"/>
      <c r="O219" s="50"/>
    </row>
    <row r="220" spans="7:15" s="102" customFormat="1" x14ac:dyDescent="0.2">
      <c r="G220" s="85"/>
      <c r="J220" s="50"/>
      <c r="K220" s="50"/>
      <c r="L220" s="50"/>
      <c r="M220" s="50"/>
      <c r="N220" s="50"/>
      <c r="O220" s="50"/>
    </row>
    <row r="221" spans="7:15" s="102" customFormat="1" x14ac:dyDescent="0.2">
      <c r="G221" s="85"/>
      <c r="J221" s="50"/>
      <c r="K221" s="50"/>
      <c r="L221" s="50"/>
      <c r="M221" s="50"/>
      <c r="N221" s="50"/>
      <c r="O221" s="50"/>
    </row>
    <row r="222" spans="7:15" s="102" customFormat="1" x14ac:dyDescent="0.2">
      <c r="G222" s="85"/>
      <c r="J222" s="50"/>
      <c r="K222" s="50"/>
      <c r="L222" s="50"/>
      <c r="M222" s="50"/>
      <c r="N222" s="50"/>
      <c r="O222" s="50"/>
    </row>
    <row r="223" spans="7:15" s="102" customFormat="1" x14ac:dyDescent="0.2">
      <c r="G223" s="85"/>
      <c r="J223" s="50"/>
      <c r="K223" s="50"/>
      <c r="L223" s="50"/>
      <c r="M223" s="50"/>
      <c r="N223" s="50"/>
      <c r="O223" s="50"/>
    </row>
    <row r="224" spans="7:15" s="102" customFormat="1" x14ac:dyDescent="0.2">
      <c r="G224" s="85"/>
      <c r="J224" s="50"/>
      <c r="K224" s="50"/>
      <c r="L224" s="50"/>
      <c r="M224" s="50"/>
      <c r="N224" s="50"/>
      <c r="O224" s="50"/>
    </row>
    <row r="225" spans="7:15" s="102" customFormat="1" x14ac:dyDescent="0.2">
      <c r="G225" s="85"/>
      <c r="J225" s="50"/>
      <c r="K225" s="50"/>
      <c r="L225" s="50"/>
      <c r="M225" s="50"/>
      <c r="N225" s="50"/>
      <c r="O225" s="50"/>
    </row>
    <row r="226" spans="7:15" s="102" customFormat="1" x14ac:dyDescent="0.2">
      <c r="G226" s="85"/>
      <c r="J226" s="50"/>
      <c r="K226" s="50"/>
      <c r="L226" s="50"/>
      <c r="M226" s="50"/>
      <c r="N226" s="50"/>
      <c r="O226" s="50"/>
    </row>
    <row r="227" spans="7:15" s="102" customFormat="1" x14ac:dyDescent="0.2">
      <c r="G227" s="85"/>
      <c r="J227" s="50"/>
      <c r="K227" s="50"/>
      <c r="L227" s="50"/>
      <c r="M227" s="50"/>
      <c r="N227" s="50"/>
      <c r="O227" s="50"/>
    </row>
    <row r="228" spans="7:15" s="102" customFormat="1" x14ac:dyDescent="0.2">
      <c r="G228" s="85"/>
      <c r="J228" s="50"/>
      <c r="K228" s="50"/>
      <c r="L228" s="50"/>
      <c r="M228" s="50"/>
      <c r="N228" s="50"/>
      <c r="O228" s="50"/>
    </row>
    <row r="229" spans="7:15" s="102" customFormat="1" x14ac:dyDescent="0.2">
      <c r="G229" s="85"/>
      <c r="J229" s="50"/>
      <c r="K229" s="50"/>
      <c r="L229" s="50"/>
      <c r="M229" s="50"/>
      <c r="N229" s="50"/>
      <c r="O229" s="50"/>
    </row>
    <row r="230" spans="7:15" s="102" customFormat="1" x14ac:dyDescent="0.2">
      <c r="G230" s="85"/>
      <c r="J230" s="50"/>
      <c r="K230" s="50"/>
      <c r="L230" s="50"/>
      <c r="M230" s="50"/>
      <c r="N230" s="50"/>
      <c r="O230" s="50"/>
    </row>
    <row r="231" spans="7:15" s="102" customFormat="1" x14ac:dyDescent="0.2">
      <c r="G231" s="85"/>
      <c r="J231" s="50"/>
      <c r="K231" s="50"/>
      <c r="L231" s="50"/>
      <c r="M231" s="50"/>
      <c r="N231" s="50"/>
      <c r="O231" s="50"/>
    </row>
    <row r="232" spans="7:15" s="102" customFormat="1" x14ac:dyDescent="0.2">
      <c r="G232" s="85"/>
      <c r="J232" s="50"/>
      <c r="K232" s="50"/>
      <c r="L232" s="50"/>
      <c r="M232" s="50"/>
      <c r="N232" s="50"/>
      <c r="O232" s="50"/>
    </row>
    <row r="233" spans="7:15" s="102" customFormat="1" x14ac:dyDescent="0.2">
      <c r="G233" s="85"/>
      <c r="J233" s="50"/>
      <c r="K233" s="50"/>
      <c r="L233" s="50"/>
      <c r="M233" s="50"/>
      <c r="N233" s="50"/>
      <c r="O233" s="50"/>
    </row>
    <row r="234" spans="7:15" s="102" customFormat="1" x14ac:dyDescent="0.2">
      <c r="G234" s="85"/>
      <c r="J234" s="50"/>
      <c r="K234" s="50"/>
      <c r="L234" s="50"/>
      <c r="M234" s="50"/>
      <c r="N234" s="50"/>
      <c r="O234" s="50"/>
    </row>
    <row r="235" spans="7:15" s="102" customFormat="1" x14ac:dyDescent="0.2">
      <c r="G235" s="85"/>
      <c r="J235" s="50"/>
      <c r="K235" s="50"/>
      <c r="L235" s="50"/>
      <c r="M235" s="50"/>
      <c r="N235" s="50"/>
      <c r="O235" s="50"/>
    </row>
    <row r="236" spans="7:15" s="102" customFormat="1" x14ac:dyDescent="0.2">
      <c r="G236" s="85"/>
      <c r="J236" s="50"/>
      <c r="K236" s="50"/>
      <c r="L236" s="50"/>
      <c r="M236" s="50"/>
      <c r="N236" s="50"/>
      <c r="O236" s="50"/>
    </row>
    <row r="237" spans="7:15" s="102" customFormat="1" x14ac:dyDescent="0.2">
      <c r="G237" s="85"/>
      <c r="J237" s="50"/>
      <c r="K237" s="50"/>
      <c r="L237" s="50"/>
      <c r="M237" s="50"/>
      <c r="N237" s="50"/>
      <c r="O237" s="50"/>
    </row>
    <row r="238" spans="7:15" s="102" customFormat="1" x14ac:dyDescent="0.2">
      <c r="G238" s="85"/>
      <c r="J238" s="50"/>
      <c r="K238" s="50"/>
      <c r="L238" s="50"/>
      <c r="M238" s="50"/>
      <c r="N238" s="50"/>
      <c r="O238" s="50"/>
    </row>
    <row r="239" spans="7:15" s="102" customFormat="1" x14ac:dyDescent="0.2">
      <c r="G239" s="85"/>
      <c r="J239" s="50"/>
      <c r="K239" s="50"/>
      <c r="L239" s="50"/>
      <c r="M239" s="50"/>
      <c r="N239" s="50"/>
      <c r="O239" s="50"/>
    </row>
    <row r="240" spans="7:15" s="102" customFormat="1" x14ac:dyDescent="0.2">
      <c r="G240" s="85"/>
      <c r="J240" s="50"/>
      <c r="K240" s="50"/>
      <c r="L240" s="50"/>
      <c r="M240" s="50"/>
      <c r="N240" s="50"/>
      <c r="O240" s="50"/>
    </row>
    <row r="241" spans="7:15" s="102" customFormat="1" x14ac:dyDescent="0.2">
      <c r="G241" s="85"/>
      <c r="J241" s="50"/>
      <c r="K241" s="50"/>
      <c r="L241" s="50"/>
      <c r="M241" s="50"/>
      <c r="N241" s="50"/>
      <c r="O241" s="50"/>
    </row>
    <row r="242" spans="7:15" s="102" customFormat="1" x14ac:dyDescent="0.2">
      <c r="G242" s="85"/>
      <c r="J242" s="50"/>
      <c r="K242" s="50"/>
      <c r="L242" s="50"/>
      <c r="M242" s="50"/>
      <c r="N242" s="50"/>
      <c r="O242" s="50"/>
    </row>
    <row r="243" spans="7:15" s="102" customFormat="1" x14ac:dyDescent="0.2">
      <c r="G243" s="85"/>
      <c r="J243" s="50"/>
      <c r="K243" s="50"/>
      <c r="L243" s="50"/>
      <c r="M243" s="50"/>
      <c r="N243" s="50"/>
      <c r="O243" s="50"/>
    </row>
    <row r="244" spans="7:15" s="102" customFormat="1" x14ac:dyDescent="0.2">
      <c r="G244" s="85"/>
      <c r="J244" s="50"/>
      <c r="K244" s="50"/>
      <c r="L244" s="50"/>
      <c r="M244" s="50"/>
      <c r="N244" s="50"/>
      <c r="O244" s="50"/>
    </row>
    <row r="245" spans="7:15" s="102" customFormat="1" x14ac:dyDescent="0.2">
      <c r="G245" s="85"/>
      <c r="J245" s="50"/>
      <c r="K245" s="50"/>
      <c r="L245" s="50"/>
      <c r="M245" s="50"/>
      <c r="N245" s="50"/>
      <c r="O245" s="50"/>
    </row>
    <row r="246" spans="7:15" s="102" customFormat="1" x14ac:dyDescent="0.2">
      <c r="G246" s="85"/>
      <c r="J246" s="50"/>
      <c r="K246" s="50"/>
      <c r="L246" s="50"/>
      <c r="M246" s="50"/>
      <c r="N246" s="50"/>
      <c r="O246" s="50"/>
    </row>
    <row r="247" spans="7:15" s="102" customFormat="1" x14ac:dyDescent="0.2">
      <c r="G247" s="85"/>
      <c r="J247" s="50"/>
      <c r="K247" s="50"/>
      <c r="L247" s="50"/>
      <c r="M247" s="50"/>
      <c r="N247" s="50"/>
      <c r="O247" s="50"/>
    </row>
    <row r="248" spans="7:15" s="102" customFormat="1" x14ac:dyDescent="0.2">
      <c r="G248" s="85"/>
      <c r="J248" s="50"/>
      <c r="K248" s="50"/>
      <c r="L248" s="50"/>
      <c r="M248" s="50"/>
      <c r="N248" s="50"/>
      <c r="O248" s="50"/>
    </row>
    <row r="249" spans="7:15" s="102" customFormat="1" x14ac:dyDescent="0.2">
      <c r="G249" s="85"/>
      <c r="J249" s="50"/>
      <c r="K249" s="50"/>
      <c r="L249" s="50"/>
      <c r="M249" s="50"/>
      <c r="N249" s="50"/>
      <c r="O249" s="50"/>
    </row>
    <row r="250" spans="7:15" s="102" customFormat="1" x14ac:dyDescent="0.2">
      <c r="G250" s="85"/>
      <c r="J250" s="50"/>
      <c r="K250" s="50"/>
      <c r="L250" s="50"/>
      <c r="M250" s="50"/>
      <c r="N250" s="50"/>
      <c r="O250" s="50"/>
    </row>
    <row r="251" spans="7:15" s="102" customFormat="1" x14ac:dyDescent="0.2">
      <c r="G251" s="85"/>
      <c r="J251" s="50"/>
      <c r="K251" s="50"/>
      <c r="L251" s="50"/>
      <c r="M251" s="50"/>
      <c r="N251" s="50"/>
      <c r="O251" s="50"/>
    </row>
    <row r="252" spans="7:15" s="102" customFormat="1" x14ac:dyDescent="0.2">
      <c r="G252" s="85"/>
      <c r="J252" s="50"/>
      <c r="K252" s="50"/>
      <c r="L252" s="50"/>
      <c r="M252" s="50"/>
      <c r="N252" s="50"/>
      <c r="O252" s="50"/>
    </row>
    <row r="253" spans="7:15" s="102" customFormat="1" x14ac:dyDescent="0.2">
      <c r="G253" s="85"/>
      <c r="J253" s="50"/>
      <c r="K253" s="50"/>
      <c r="L253" s="50"/>
      <c r="M253" s="50"/>
      <c r="N253" s="50"/>
      <c r="O253" s="50"/>
    </row>
    <row r="254" spans="7:15" s="102" customFormat="1" x14ac:dyDescent="0.2">
      <c r="G254" s="85"/>
      <c r="J254" s="50"/>
      <c r="K254" s="50"/>
      <c r="L254" s="50"/>
      <c r="M254" s="50"/>
      <c r="N254" s="50"/>
      <c r="O254" s="50"/>
    </row>
    <row r="255" spans="7:15" s="102" customFormat="1" x14ac:dyDescent="0.2">
      <c r="G255" s="85"/>
      <c r="J255" s="50"/>
      <c r="K255" s="50"/>
      <c r="L255" s="50"/>
      <c r="M255" s="50"/>
      <c r="N255" s="50"/>
      <c r="O255" s="50"/>
    </row>
    <row r="256" spans="7:15" s="102" customFormat="1" x14ac:dyDescent="0.2">
      <c r="G256" s="85"/>
      <c r="J256" s="50"/>
      <c r="K256" s="50"/>
      <c r="L256" s="50"/>
      <c r="M256" s="50"/>
      <c r="N256" s="50"/>
      <c r="O256" s="50"/>
    </row>
    <row r="257" spans="7:15" s="102" customFormat="1" x14ac:dyDescent="0.2">
      <c r="G257" s="85"/>
      <c r="J257" s="50"/>
      <c r="K257" s="50"/>
      <c r="L257" s="50"/>
      <c r="M257" s="50"/>
      <c r="N257" s="50"/>
      <c r="O257" s="50"/>
    </row>
    <row r="258" spans="7:15" s="102" customFormat="1" x14ac:dyDescent="0.2">
      <c r="G258" s="85"/>
      <c r="J258" s="50"/>
      <c r="K258" s="50"/>
      <c r="L258" s="50"/>
      <c r="M258" s="50"/>
      <c r="N258" s="50"/>
      <c r="O258" s="50"/>
    </row>
    <row r="259" spans="7:15" s="102" customFormat="1" x14ac:dyDescent="0.2">
      <c r="G259" s="85"/>
      <c r="J259" s="50"/>
      <c r="K259" s="50"/>
      <c r="L259" s="50"/>
      <c r="M259" s="50"/>
      <c r="N259" s="50"/>
      <c r="O259" s="50"/>
    </row>
    <row r="260" spans="7:15" s="102" customFormat="1" x14ac:dyDescent="0.2">
      <c r="G260" s="85"/>
      <c r="J260" s="50"/>
      <c r="K260" s="50"/>
      <c r="L260" s="50"/>
      <c r="M260" s="50"/>
      <c r="N260" s="50"/>
      <c r="O260" s="50"/>
    </row>
    <row r="261" spans="7:15" s="102" customFormat="1" x14ac:dyDescent="0.2">
      <c r="G261" s="85"/>
      <c r="J261" s="50"/>
      <c r="K261" s="50"/>
      <c r="L261" s="50"/>
      <c r="M261" s="50"/>
      <c r="N261" s="50"/>
      <c r="O261" s="50"/>
    </row>
    <row r="262" spans="7:15" s="102" customFormat="1" x14ac:dyDescent="0.2">
      <c r="G262" s="85"/>
      <c r="J262" s="50"/>
      <c r="K262" s="50"/>
      <c r="L262" s="50"/>
      <c r="M262" s="50"/>
      <c r="N262" s="50"/>
      <c r="O262" s="50"/>
    </row>
    <row r="263" spans="7:15" s="102" customFormat="1" x14ac:dyDescent="0.2">
      <c r="G263" s="85"/>
      <c r="J263" s="50"/>
      <c r="K263" s="50"/>
      <c r="L263" s="50"/>
      <c r="M263" s="50"/>
      <c r="N263" s="50"/>
      <c r="O263" s="50"/>
    </row>
    <row r="264" spans="7:15" s="102" customFormat="1" x14ac:dyDescent="0.2">
      <c r="G264" s="85"/>
      <c r="J264" s="50"/>
      <c r="K264" s="50"/>
      <c r="L264" s="50"/>
      <c r="M264" s="50"/>
      <c r="N264" s="50"/>
      <c r="O264" s="50"/>
    </row>
    <row r="265" spans="7:15" s="102" customFormat="1" x14ac:dyDescent="0.2">
      <c r="G265" s="85"/>
      <c r="J265" s="50"/>
      <c r="K265" s="50"/>
      <c r="L265" s="50"/>
      <c r="M265" s="50"/>
      <c r="N265" s="50"/>
      <c r="O265" s="50"/>
    </row>
    <row r="266" spans="7:15" s="102" customFormat="1" x14ac:dyDescent="0.2">
      <c r="G266" s="85"/>
      <c r="J266" s="50"/>
      <c r="K266" s="50"/>
      <c r="L266" s="50"/>
      <c r="M266" s="50"/>
      <c r="N266" s="50"/>
      <c r="O266" s="50"/>
    </row>
    <row r="267" spans="7:15" s="102" customFormat="1" x14ac:dyDescent="0.2">
      <c r="G267" s="85"/>
      <c r="J267" s="50"/>
      <c r="K267" s="50"/>
      <c r="L267" s="50"/>
      <c r="M267" s="50"/>
      <c r="N267" s="50"/>
      <c r="O267" s="50"/>
    </row>
    <row r="268" spans="7:15" s="102" customFormat="1" x14ac:dyDescent="0.2">
      <c r="G268" s="85"/>
      <c r="J268" s="50"/>
      <c r="K268" s="50"/>
      <c r="L268" s="50"/>
      <c r="M268" s="50"/>
      <c r="N268" s="50"/>
      <c r="O268" s="50"/>
    </row>
    <row r="269" spans="7:15" s="102" customFormat="1" x14ac:dyDescent="0.2">
      <c r="G269" s="85"/>
      <c r="J269" s="50"/>
      <c r="K269" s="50"/>
      <c r="L269" s="50"/>
      <c r="M269" s="50"/>
      <c r="N269" s="50"/>
      <c r="O269" s="50"/>
    </row>
    <row r="270" spans="7:15" s="102" customFormat="1" x14ac:dyDescent="0.2">
      <c r="G270" s="85"/>
      <c r="J270" s="50"/>
      <c r="K270" s="50"/>
      <c r="L270" s="50"/>
      <c r="M270" s="50"/>
      <c r="N270" s="50"/>
      <c r="O270" s="50"/>
    </row>
    <row r="271" spans="7:15" s="102" customFormat="1" x14ac:dyDescent="0.2">
      <c r="G271" s="85"/>
      <c r="J271" s="50"/>
      <c r="K271" s="50"/>
      <c r="L271" s="50"/>
      <c r="M271" s="50"/>
      <c r="N271" s="50"/>
      <c r="O271" s="50"/>
    </row>
    <row r="272" spans="7:15" s="102" customFormat="1" x14ac:dyDescent="0.2">
      <c r="G272" s="85"/>
      <c r="J272" s="50"/>
      <c r="K272" s="50"/>
      <c r="L272" s="50"/>
      <c r="M272" s="50"/>
      <c r="N272" s="50"/>
      <c r="O272" s="50"/>
    </row>
    <row r="273" spans="7:15" s="102" customFormat="1" x14ac:dyDescent="0.2">
      <c r="G273" s="85"/>
      <c r="J273" s="50"/>
      <c r="K273" s="50"/>
      <c r="L273" s="50"/>
      <c r="M273" s="50"/>
      <c r="N273" s="50"/>
      <c r="O273" s="50"/>
    </row>
    <row r="274" spans="7:15" s="102" customFormat="1" x14ac:dyDescent="0.2">
      <c r="G274" s="85"/>
      <c r="J274" s="50"/>
      <c r="K274" s="50"/>
      <c r="L274" s="50"/>
      <c r="M274" s="50"/>
      <c r="N274" s="50"/>
      <c r="O274" s="50"/>
    </row>
    <row r="275" spans="7:15" s="102" customFormat="1" x14ac:dyDescent="0.2">
      <c r="G275" s="85"/>
      <c r="J275" s="50"/>
      <c r="K275" s="50"/>
      <c r="L275" s="50"/>
      <c r="M275" s="50"/>
      <c r="N275" s="50"/>
      <c r="O275" s="50"/>
    </row>
    <row r="276" spans="7:15" s="102" customFormat="1" x14ac:dyDescent="0.2">
      <c r="G276" s="85"/>
      <c r="J276" s="50"/>
      <c r="K276" s="50"/>
      <c r="L276" s="50"/>
      <c r="M276" s="50"/>
      <c r="N276" s="50"/>
      <c r="O276" s="50"/>
    </row>
    <row r="277" spans="7:15" s="102" customFormat="1" x14ac:dyDescent="0.2">
      <c r="G277" s="85"/>
      <c r="J277" s="50"/>
      <c r="K277" s="50"/>
      <c r="L277" s="50"/>
      <c r="M277" s="50"/>
      <c r="N277" s="50"/>
      <c r="O277" s="50"/>
    </row>
    <row r="278" spans="7:15" s="102" customFormat="1" x14ac:dyDescent="0.2">
      <c r="G278" s="85"/>
      <c r="J278" s="50"/>
      <c r="K278" s="50"/>
      <c r="L278" s="50"/>
      <c r="M278" s="50"/>
      <c r="N278" s="50"/>
      <c r="O278" s="50"/>
    </row>
    <row r="279" spans="7:15" s="102" customFormat="1" x14ac:dyDescent="0.2">
      <c r="G279" s="85"/>
      <c r="J279" s="50"/>
      <c r="K279" s="50"/>
      <c r="L279" s="50"/>
      <c r="M279" s="50"/>
      <c r="N279" s="50"/>
      <c r="O279" s="50"/>
    </row>
    <row r="280" spans="7:15" s="102" customFormat="1" x14ac:dyDescent="0.2">
      <c r="G280" s="85"/>
      <c r="J280" s="50"/>
      <c r="K280" s="50"/>
      <c r="L280" s="50"/>
      <c r="M280" s="50"/>
      <c r="N280" s="50"/>
      <c r="O280" s="50"/>
    </row>
    <row r="281" spans="7:15" s="102" customFormat="1" x14ac:dyDescent="0.2">
      <c r="G281" s="85"/>
      <c r="J281" s="50"/>
      <c r="K281" s="50"/>
      <c r="L281" s="50"/>
      <c r="M281" s="50"/>
      <c r="N281" s="50"/>
      <c r="O281" s="50"/>
    </row>
    <row r="282" spans="7:15" s="102" customFormat="1" x14ac:dyDescent="0.2">
      <c r="G282" s="85"/>
      <c r="J282" s="50"/>
      <c r="K282" s="50"/>
      <c r="L282" s="50"/>
      <c r="M282" s="50"/>
      <c r="N282" s="50"/>
      <c r="O282" s="50"/>
    </row>
    <row r="283" spans="7:15" s="102" customFormat="1" x14ac:dyDescent="0.2">
      <c r="G283" s="85"/>
      <c r="J283" s="50"/>
      <c r="K283" s="50"/>
      <c r="L283" s="50"/>
      <c r="M283" s="50"/>
      <c r="N283" s="50"/>
      <c r="O283" s="50"/>
    </row>
    <row r="284" spans="7:15" s="102" customFormat="1" x14ac:dyDescent="0.2">
      <c r="G284" s="85"/>
      <c r="J284" s="50"/>
      <c r="K284" s="50"/>
      <c r="L284" s="50"/>
      <c r="M284" s="50"/>
      <c r="N284" s="50"/>
      <c r="O284" s="50"/>
    </row>
    <row r="285" spans="7:15" s="102" customFormat="1" x14ac:dyDescent="0.2">
      <c r="G285" s="85"/>
      <c r="J285" s="50"/>
      <c r="K285" s="50"/>
      <c r="L285" s="50"/>
      <c r="M285" s="50"/>
      <c r="N285" s="50"/>
      <c r="O285" s="50"/>
    </row>
    <row r="286" spans="7:15" s="102" customFormat="1" x14ac:dyDescent="0.2">
      <c r="G286" s="85"/>
      <c r="J286" s="50"/>
      <c r="K286" s="50"/>
      <c r="L286" s="50"/>
      <c r="M286" s="50"/>
      <c r="N286" s="50"/>
      <c r="O286" s="50"/>
    </row>
    <row r="287" spans="7:15" s="102" customFormat="1" x14ac:dyDescent="0.2">
      <c r="G287" s="85"/>
      <c r="J287" s="50"/>
      <c r="K287" s="50"/>
      <c r="L287" s="50"/>
      <c r="M287" s="50"/>
      <c r="N287" s="50"/>
      <c r="O287" s="50"/>
    </row>
    <row r="288" spans="7:15" s="102" customFormat="1" x14ac:dyDescent="0.2">
      <c r="G288" s="85"/>
      <c r="J288" s="50"/>
      <c r="K288" s="50"/>
      <c r="L288" s="50"/>
      <c r="M288" s="50"/>
      <c r="N288" s="50"/>
      <c r="O288" s="50"/>
    </row>
    <row r="289" spans="7:15" s="102" customFormat="1" x14ac:dyDescent="0.2">
      <c r="G289" s="85"/>
      <c r="J289" s="50"/>
      <c r="K289" s="50"/>
      <c r="L289" s="50"/>
      <c r="M289" s="50"/>
      <c r="N289" s="50"/>
      <c r="O289" s="50"/>
    </row>
    <row r="290" spans="7:15" s="102" customFormat="1" x14ac:dyDescent="0.2">
      <c r="G290" s="85"/>
      <c r="J290" s="50"/>
      <c r="K290" s="50"/>
      <c r="L290" s="50"/>
      <c r="M290" s="50"/>
      <c r="N290" s="50"/>
      <c r="O290" s="50"/>
    </row>
    <row r="291" spans="7:15" s="102" customFormat="1" x14ac:dyDescent="0.2">
      <c r="G291" s="85"/>
      <c r="J291" s="50"/>
      <c r="K291" s="50"/>
      <c r="L291" s="50"/>
      <c r="M291" s="50"/>
      <c r="N291" s="50"/>
      <c r="O291" s="50"/>
    </row>
    <row r="292" spans="7:15" s="102" customFormat="1" x14ac:dyDescent="0.2">
      <c r="G292" s="85"/>
      <c r="J292" s="50"/>
      <c r="K292" s="50"/>
      <c r="L292" s="50"/>
      <c r="M292" s="50"/>
      <c r="N292" s="50"/>
      <c r="O292" s="50"/>
    </row>
    <row r="293" spans="7:15" s="102" customFormat="1" x14ac:dyDescent="0.2">
      <c r="G293" s="85"/>
      <c r="J293" s="50"/>
      <c r="K293" s="50"/>
      <c r="L293" s="50"/>
      <c r="M293" s="50"/>
      <c r="N293" s="50"/>
      <c r="O293" s="50"/>
    </row>
    <row r="294" spans="7:15" s="102" customFormat="1" x14ac:dyDescent="0.2">
      <c r="G294" s="85"/>
      <c r="J294" s="50"/>
      <c r="K294" s="50"/>
      <c r="L294" s="50"/>
      <c r="M294" s="50"/>
      <c r="N294" s="50"/>
      <c r="O294" s="50"/>
    </row>
    <row r="295" spans="7:15" s="102" customFormat="1" x14ac:dyDescent="0.2">
      <c r="G295" s="85"/>
      <c r="J295" s="50"/>
      <c r="K295" s="50"/>
      <c r="L295" s="50"/>
      <c r="M295" s="50"/>
      <c r="N295" s="50"/>
      <c r="O295" s="50"/>
    </row>
    <row r="296" spans="7:15" s="102" customFormat="1" x14ac:dyDescent="0.2">
      <c r="G296" s="85"/>
      <c r="J296" s="50"/>
      <c r="K296" s="50"/>
      <c r="L296" s="50"/>
      <c r="M296" s="50"/>
      <c r="N296" s="50"/>
      <c r="O296" s="50"/>
    </row>
    <row r="297" spans="7:15" s="102" customFormat="1" x14ac:dyDescent="0.2">
      <c r="G297" s="85"/>
      <c r="J297" s="50"/>
      <c r="K297" s="50"/>
      <c r="L297" s="50"/>
      <c r="M297" s="50"/>
      <c r="N297" s="50"/>
      <c r="O297" s="50"/>
    </row>
    <row r="298" spans="7:15" s="102" customFormat="1" x14ac:dyDescent="0.2">
      <c r="G298" s="85"/>
      <c r="J298" s="50"/>
      <c r="K298" s="50"/>
      <c r="L298" s="50"/>
      <c r="M298" s="50"/>
      <c r="N298" s="50"/>
      <c r="O298" s="50"/>
    </row>
    <row r="299" spans="7:15" s="102" customFormat="1" x14ac:dyDescent="0.2">
      <c r="G299" s="85"/>
      <c r="J299" s="50"/>
      <c r="K299" s="50"/>
      <c r="L299" s="50"/>
      <c r="M299" s="50"/>
      <c r="N299" s="50"/>
      <c r="O299" s="50"/>
    </row>
    <row r="300" spans="7:15" s="102" customFormat="1" x14ac:dyDescent="0.2">
      <c r="G300" s="85"/>
      <c r="J300" s="50"/>
      <c r="K300" s="50"/>
      <c r="L300" s="50"/>
      <c r="M300" s="50"/>
      <c r="N300" s="50"/>
      <c r="O300" s="50"/>
    </row>
    <row r="301" spans="7:15" s="102" customFormat="1" x14ac:dyDescent="0.2">
      <c r="G301" s="85"/>
      <c r="J301" s="50"/>
      <c r="K301" s="50"/>
      <c r="L301" s="50"/>
      <c r="M301" s="50"/>
      <c r="N301" s="50"/>
      <c r="O301" s="50"/>
    </row>
    <row r="302" spans="7:15" s="102" customFormat="1" x14ac:dyDescent="0.2">
      <c r="G302" s="85"/>
      <c r="J302" s="50"/>
      <c r="K302" s="50"/>
      <c r="L302" s="50"/>
      <c r="M302" s="50"/>
      <c r="N302" s="50"/>
      <c r="O302" s="50"/>
    </row>
    <row r="303" spans="7:15" s="102" customFormat="1" x14ac:dyDescent="0.2">
      <c r="G303" s="85"/>
      <c r="J303" s="50"/>
      <c r="K303" s="50"/>
      <c r="L303" s="50"/>
      <c r="M303" s="50"/>
      <c r="N303" s="50"/>
      <c r="O303" s="50"/>
    </row>
    <row r="304" spans="7:15" s="102" customFormat="1" x14ac:dyDescent="0.2">
      <c r="G304" s="85"/>
      <c r="J304" s="50"/>
      <c r="K304" s="50"/>
      <c r="L304" s="50"/>
      <c r="M304" s="50"/>
      <c r="N304" s="50"/>
      <c r="O304" s="50"/>
    </row>
    <row r="305" spans="7:15" s="102" customFormat="1" x14ac:dyDescent="0.2">
      <c r="G305" s="85"/>
      <c r="J305" s="50"/>
      <c r="K305" s="50"/>
      <c r="L305" s="50"/>
      <c r="M305" s="50"/>
      <c r="N305" s="50"/>
      <c r="O305" s="50"/>
    </row>
    <row r="306" spans="7:15" s="102" customFormat="1" x14ac:dyDescent="0.2">
      <c r="G306" s="85"/>
      <c r="J306" s="50"/>
      <c r="K306" s="50"/>
      <c r="L306" s="50"/>
      <c r="M306" s="50"/>
      <c r="N306" s="50"/>
      <c r="O306" s="50"/>
    </row>
    <row r="307" spans="7:15" s="102" customFormat="1" x14ac:dyDescent="0.2">
      <c r="G307" s="85"/>
      <c r="J307" s="50"/>
      <c r="K307" s="50"/>
      <c r="L307" s="50"/>
      <c r="M307" s="50"/>
      <c r="N307" s="50"/>
      <c r="O307" s="50"/>
    </row>
    <row r="308" spans="7:15" s="102" customFormat="1" x14ac:dyDescent="0.2">
      <c r="G308" s="85"/>
      <c r="J308" s="50"/>
      <c r="K308" s="50"/>
      <c r="L308" s="50"/>
      <c r="M308" s="50"/>
      <c r="N308" s="50"/>
      <c r="O308" s="50"/>
    </row>
    <row r="309" spans="7:15" s="102" customFormat="1" x14ac:dyDescent="0.2">
      <c r="G309" s="85"/>
      <c r="J309" s="50"/>
      <c r="K309" s="50"/>
      <c r="L309" s="50"/>
      <c r="M309" s="50"/>
      <c r="N309" s="50"/>
      <c r="O309" s="50"/>
    </row>
    <row r="310" spans="7:15" s="102" customFormat="1" x14ac:dyDescent="0.2">
      <c r="G310" s="85"/>
      <c r="J310" s="50"/>
      <c r="K310" s="50"/>
      <c r="L310" s="50"/>
      <c r="M310" s="50"/>
      <c r="N310" s="50"/>
      <c r="O310" s="50"/>
    </row>
    <row r="311" spans="7:15" s="102" customFormat="1" x14ac:dyDescent="0.2">
      <c r="G311" s="85"/>
      <c r="J311" s="50"/>
      <c r="K311" s="50"/>
      <c r="L311" s="50"/>
      <c r="M311" s="50"/>
      <c r="N311" s="50"/>
      <c r="O311" s="50"/>
    </row>
    <row r="312" spans="7:15" s="102" customFormat="1" x14ac:dyDescent="0.2">
      <c r="G312" s="85"/>
      <c r="J312" s="50"/>
      <c r="K312" s="50"/>
      <c r="L312" s="50"/>
      <c r="M312" s="50"/>
      <c r="N312" s="50"/>
      <c r="O312" s="50"/>
    </row>
    <row r="313" spans="7:15" s="102" customFormat="1" x14ac:dyDescent="0.2">
      <c r="G313" s="85"/>
      <c r="J313" s="50"/>
      <c r="K313" s="50"/>
      <c r="L313" s="50"/>
      <c r="M313" s="50"/>
      <c r="N313" s="50"/>
      <c r="O313" s="50"/>
    </row>
    <row r="314" spans="7:15" s="102" customFormat="1" x14ac:dyDescent="0.2">
      <c r="G314" s="85"/>
      <c r="J314" s="50"/>
      <c r="K314" s="50"/>
      <c r="L314" s="50"/>
      <c r="M314" s="50"/>
      <c r="N314" s="50"/>
      <c r="O314" s="50"/>
    </row>
    <row r="315" spans="7:15" s="102" customFormat="1" x14ac:dyDescent="0.2">
      <c r="G315" s="85"/>
      <c r="J315" s="50"/>
      <c r="K315" s="50"/>
      <c r="L315" s="50"/>
      <c r="M315" s="50"/>
      <c r="N315" s="50"/>
      <c r="O315" s="50"/>
    </row>
    <row r="316" spans="7:15" s="102" customFormat="1" x14ac:dyDescent="0.2">
      <c r="G316" s="85"/>
      <c r="J316" s="50"/>
      <c r="K316" s="50"/>
      <c r="L316" s="50"/>
      <c r="M316" s="50"/>
      <c r="N316" s="50"/>
      <c r="O316" s="50"/>
    </row>
    <row r="317" spans="7:15" s="102" customFormat="1" x14ac:dyDescent="0.2">
      <c r="G317" s="85"/>
      <c r="J317" s="50"/>
      <c r="K317" s="50"/>
      <c r="L317" s="50"/>
      <c r="M317" s="50"/>
      <c r="N317" s="50"/>
      <c r="O317" s="50"/>
    </row>
    <row r="318" spans="7:15" s="102" customFormat="1" x14ac:dyDescent="0.2">
      <c r="G318" s="85"/>
      <c r="J318" s="50"/>
      <c r="K318" s="50"/>
      <c r="L318" s="50"/>
      <c r="M318" s="50"/>
      <c r="N318" s="50"/>
      <c r="O318" s="50"/>
    </row>
    <row r="319" spans="7:15" s="102" customFormat="1" x14ac:dyDescent="0.2">
      <c r="G319" s="85"/>
      <c r="J319" s="50"/>
      <c r="K319" s="50"/>
      <c r="L319" s="50"/>
      <c r="M319" s="50"/>
      <c r="N319" s="50"/>
      <c r="O319" s="50"/>
    </row>
    <row r="320" spans="7:15" s="102" customFormat="1" x14ac:dyDescent="0.2">
      <c r="G320" s="85"/>
      <c r="J320" s="50"/>
      <c r="K320" s="50"/>
      <c r="L320" s="50"/>
      <c r="M320" s="50"/>
      <c r="N320" s="50"/>
      <c r="O320" s="50"/>
    </row>
    <row r="321" spans="7:15" s="102" customFormat="1" x14ac:dyDescent="0.2">
      <c r="G321" s="85"/>
      <c r="J321" s="50"/>
      <c r="K321" s="50"/>
      <c r="L321" s="50"/>
      <c r="M321" s="50"/>
      <c r="N321" s="50"/>
      <c r="O321" s="50"/>
    </row>
    <row r="322" spans="7:15" s="102" customFormat="1" x14ac:dyDescent="0.2">
      <c r="G322" s="85"/>
      <c r="J322" s="50"/>
      <c r="K322" s="50"/>
      <c r="L322" s="50"/>
      <c r="M322" s="50"/>
      <c r="N322" s="50"/>
      <c r="O322" s="50"/>
    </row>
    <row r="323" spans="7:15" s="102" customFormat="1" x14ac:dyDescent="0.2">
      <c r="G323" s="85"/>
      <c r="J323" s="50"/>
      <c r="K323" s="50"/>
      <c r="L323" s="50"/>
      <c r="M323" s="50"/>
      <c r="N323" s="50"/>
      <c r="O323" s="50"/>
    </row>
    <row r="324" spans="7:15" s="102" customFormat="1" x14ac:dyDescent="0.2">
      <c r="G324" s="85"/>
      <c r="J324" s="50"/>
      <c r="K324" s="50"/>
      <c r="L324" s="50"/>
      <c r="M324" s="50"/>
      <c r="N324" s="50"/>
      <c r="O324" s="50"/>
    </row>
    <row r="325" spans="7:15" s="102" customFormat="1" x14ac:dyDescent="0.2">
      <c r="G325" s="85"/>
      <c r="J325" s="50"/>
      <c r="K325" s="50"/>
      <c r="L325" s="50"/>
      <c r="M325" s="50"/>
      <c r="N325" s="50"/>
      <c r="O325" s="50"/>
    </row>
    <row r="326" spans="7:15" s="102" customFormat="1" x14ac:dyDescent="0.2">
      <c r="G326" s="85"/>
      <c r="J326" s="50"/>
      <c r="K326" s="50"/>
      <c r="L326" s="50"/>
      <c r="M326" s="50"/>
      <c r="N326" s="50"/>
      <c r="O326" s="50"/>
    </row>
    <row r="327" spans="7:15" s="102" customFormat="1" x14ac:dyDescent="0.2">
      <c r="G327" s="85"/>
      <c r="J327" s="50"/>
      <c r="K327" s="50"/>
      <c r="L327" s="50"/>
      <c r="M327" s="50"/>
      <c r="N327" s="50"/>
      <c r="O327" s="50"/>
    </row>
    <row r="328" spans="7:15" s="102" customFormat="1" x14ac:dyDescent="0.2">
      <c r="G328" s="85"/>
      <c r="J328" s="50"/>
      <c r="K328" s="50"/>
      <c r="L328" s="50"/>
      <c r="M328" s="50"/>
      <c r="N328" s="50"/>
      <c r="O328" s="50"/>
    </row>
    <row r="329" spans="7:15" s="102" customFormat="1" x14ac:dyDescent="0.2">
      <c r="G329" s="85"/>
      <c r="J329" s="50"/>
      <c r="K329" s="50"/>
      <c r="L329" s="50"/>
      <c r="M329" s="50"/>
      <c r="N329" s="50"/>
      <c r="O329" s="50"/>
    </row>
    <row r="330" spans="7:15" s="102" customFormat="1" x14ac:dyDescent="0.2">
      <c r="G330" s="85"/>
      <c r="J330" s="50"/>
      <c r="K330" s="50"/>
      <c r="L330" s="50"/>
      <c r="M330" s="50"/>
      <c r="N330" s="50"/>
      <c r="O330" s="50"/>
    </row>
    <row r="331" spans="7:15" s="102" customFormat="1" x14ac:dyDescent="0.2">
      <c r="G331" s="85"/>
      <c r="J331" s="50"/>
      <c r="K331" s="50"/>
      <c r="L331" s="50"/>
      <c r="M331" s="50"/>
      <c r="N331" s="50"/>
      <c r="O331" s="50"/>
    </row>
    <row r="332" spans="7:15" s="102" customFormat="1" x14ac:dyDescent="0.2">
      <c r="G332" s="85"/>
      <c r="J332" s="50"/>
      <c r="K332" s="50"/>
      <c r="L332" s="50"/>
      <c r="M332" s="50"/>
      <c r="N332" s="50"/>
      <c r="O332" s="50"/>
    </row>
    <row r="333" spans="7:15" s="102" customFormat="1" x14ac:dyDescent="0.2">
      <c r="G333" s="85"/>
      <c r="J333" s="50"/>
      <c r="K333" s="50"/>
      <c r="L333" s="50"/>
      <c r="M333" s="50"/>
      <c r="N333" s="50"/>
      <c r="O333" s="50"/>
    </row>
    <row r="334" spans="7:15" s="102" customFormat="1" x14ac:dyDescent="0.2">
      <c r="G334" s="85"/>
      <c r="J334" s="50"/>
      <c r="K334" s="50"/>
      <c r="L334" s="50"/>
      <c r="M334" s="50"/>
      <c r="N334" s="50"/>
      <c r="O334" s="50"/>
    </row>
    <row r="335" spans="7:15" s="102" customFormat="1" x14ac:dyDescent="0.2">
      <c r="G335" s="85"/>
      <c r="J335" s="50"/>
      <c r="K335" s="50"/>
      <c r="L335" s="50"/>
      <c r="M335" s="50"/>
      <c r="N335" s="50"/>
      <c r="O335" s="50"/>
    </row>
    <row r="336" spans="7:15" s="102" customFormat="1" x14ac:dyDescent="0.2">
      <c r="G336" s="85"/>
      <c r="J336" s="50"/>
      <c r="K336" s="50"/>
      <c r="L336" s="50"/>
      <c r="M336" s="50"/>
      <c r="N336" s="50"/>
      <c r="O336" s="50"/>
    </row>
    <row r="337" spans="7:15" s="102" customFormat="1" x14ac:dyDescent="0.2">
      <c r="G337" s="85"/>
      <c r="J337" s="50"/>
      <c r="K337" s="50"/>
      <c r="L337" s="50"/>
      <c r="M337" s="50"/>
      <c r="N337" s="50"/>
      <c r="O337" s="50"/>
    </row>
    <row r="338" spans="7:15" s="102" customFormat="1" x14ac:dyDescent="0.2">
      <c r="G338" s="85"/>
      <c r="J338" s="50"/>
      <c r="K338" s="50"/>
      <c r="L338" s="50"/>
      <c r="M338" s="50"/>
      <c r="N338" s="50"/>
      <c r="O338" s="50"/>
    </row>
    <row r="339" spans="7:15" s="102" customFormat="1" x14ac:dyDescent="0.2">
      <c r="G339" s="85"/>
      <c r="J339" s="50"/>
      <c r="K339" s="50"/>
      <c r="L339" s="50"/>
      <c r="M339" s="50"/>
      <c r="N339" s="50"/>
      <c r="O339" s="50"/>
    </row>
    <row r="340" spans="7:15" s="102" customFormat="1" x14ac:dyDescent="0.2">
      <c r="G340" s="85"/>
      <c r="J340" s="50"/>
      <c r="K340" s="50"/>
      <c r="L340" s="50"/>
      <c r="M340" s="50"/>
      <c r="N340" s="50"/>
      <c r="O340" s="50"/>
    </row>
    <row r="341" spans="7:15" s="102" customFormat="1" x14ac:dyDescent="0.2">
      <c r="G341" s="85"/>
      <c r="J341" s="50"/>
      <c r="K341" s="50"/>
      <c r="L341" s="50"/>
      <c r="M341" s="50"/>
      <c r="N341" s="50"/>
      <c r="O341" s="50"/>
    </row>
    <row r="342" spans="7:15" s="102" customFormat="1" x14ac:dyDescent="0.2">
      <c r="G342" s="85"/>
      <c r="J342" s="50"/>
      <c r="K342" s="50"/>
      <c r="L342" s="50"/>
      <c r="M342" s="50"/>
      <c r="N342" s="50"/>
      <c r="O342" s="50"/>
    </row>
    <row r="343" spans="7:15" s="102" customFormat="1" x14ac:dyDescent="0.2">
      <c r="G343" s="85"/>
      <c r="J343" s="50"/>
      <c r="K343" s="50"/>
      <c r="L343" s="50"/>
      <c r="M343" s="50"/>
      <c r="N343" s="50"/>
      <c r="O343" s="50"/>
    </row>
    <row r="344" spans="7:15" s="102" customFormat="1" x14ac:dyDescent="0.2">
      <c r="G344" s="85"/>
      <c r="J344" s="50"/>
      <c r="K344" s="50"/>
      <c r="L344" s="50"/>
      <c r="M344" s="50"/>
      <c r="N344" s="50"/>
      <c r="O344" s="50"/>
    </row>
    <row r="345" spans="7:15" s="102" customFormat="1" x14ac:dyDescent="0.2">
      <c r="G345" s="85"/>
      <c r="J345" s="50"/>
      <c r="K345" s="50"/>
      <c r="L345" s="50"/>
      <c r="M345" s="50"/>
      <c r="N345" s="50"/>
      <c r="O345" s="50"/>
    </row>
    <row r="346" spans="7:15" s="102" customFormat="1" x14ac:dyDescent="0.2">
      <c r="G346" s="85"/>
      <c r="J346" s="50"/>
      <c r="K346" s="50"/>
      <c r="L346" s="50"/>
      <c r="M346" s="50"/>
      <c r="N346" s="50"/>
      <c r="O346" s="50"/>
    </row>
    <row r="347" spans="7:15" s="102" customFormat="1" x14ac:dyDescent="0.2">
      <c r="G347" s="85"/>
      <c r="J347" s="50"/>
      <c r="K347" s="50"/>
      <c r="L347" s="50"/>
      <c r="M347" s="50"/>
      <c r="N347" s="50"/>
      <c r="O347" s="50"/>
    </row>
    <row r="348" spans="7:15" s="102" customFormat="1" x14ac:dyDescent="0.2">
      <c r="G348" s="85"/>
      <c r="J348" s="50"/>
      <c r="K348" s="50"/>
      <c r="L348" s="50"/>
      <c r="M348" s="50"/>
      <c r="N348" s="50"/>
      <c r="O348" s="50"/>
    </row>
    <row r="349" spans="7:15" s="102" customFormat="1" x14ac:dyDescent="0.2">
      <c r="G349" s="85"/>
      <c r="J349" s="50"/>
      <c r="K349" s="50"/>
      <c r="L349" s="50"/>
      <c r="M349" s="50"/>
      <c r="N349" s="50"/>
      <c r="O349" s="50"/>
    </row>
    <row r="350" spans="7:15" s="102" customFormat="1" x14ac:dyDescent="0.2">
      <c r="G350" s="85"/>
      <c r="J350" s="50"/>
      <c r="K350" s="50"/>
      <c r="L350" s="50"/>
      <c r="M350" s="50"/>
      <c r="N350" s="50"/>
      <c r="O350" s="50"/>
    </row>
    <row r="351" spans="7:15" s="102" customFormat="1" x14ac:dyDescent="0.2">
      <c r="G351" s="85"/>
      <c r="J351" s="50"/>
      <c r="K351" s="50"/>
      <c r="L351" s="50"/>
      <c r="M351" s="50"/>
      <c r="N351" s="50"/>
      <c r="O351" s="50"/>
    </row>
    <row r="352" spans="7:15" s="102" customFormat="1" x14ac:dyDescent="0.2">
      <c r="G352" s="85"/>
      <c r="J352" s="50"/>
      <c r="K352" s="50"/>
      <c r="L352" s="50"/>
      <c r="M352" s="50"/>
      <c r="N352" s="50"/>
      <c r="O352" s="50"/>
    </row>
    <row r="353" spans="7:15" s="102" customFormat="1" x14ac:dyDescent="0.2">
      <c r="G353" s="85"/>
      <c r="J353" s="50"/>
      <c r="K353" s="50"/>
      <c r="L353" s="50"/>
      <c r="M353" s="50"/>
      <c r="N353" s="50"/>
      <c r="O353" s="50"/>
    </row>
    <row r="354" spans="7:15" s="102" customFormat="1" x14ac:dyDescent="0.2">
      <c r="G354" s="85"/>
      <c r="J354" s="50"/>
      <c r="K354" s="50"/>
      <c r="L354" s="50"/>
      <c r="M354" s="50"/>
      <c r="N354" s="50"/>
      <c r="O354" s="50"/>
    </row>
    <row r="355" spans="7:15" s="102" customFormat="1" x14ac:dyDescent="0.2">
      <c r="G355" s="85"/>
      <c r="J355" s="50"/>
      <c r="K355" s="50"/>
      <c r="L355" s="50"/>
      <c r="M355" s="50"/>
      <c r="N355" s="50"/>
      <c r="O355" s="50"/>
    </row>
    <row r="356" spans="7:15" s="102" customFormat="1" x14ac:dyDescent="0.2">
      <c r="G356" s="85"/>
      <c r="J356" s="50"/>
      <c r="K356" s="50"/>
      <c r="L356" s="50"/>
      <c r="M356" s="50"/>
      <c r="N356" s="50"/>
      <c r="O356" s="50"/>
    </row>
    <row r="357" spans="7:15" s="102" customFormat="1" x14ac:dyDescent="0.2">
      <c r="G357" s="85"/>
      <c r="J357" s="50"/>
      <c r="K357" s="50"/>
      <c r="L357" s="50"/>
      <c r="M357" s="50"/>
      <c r="N357" s="50"/>
      <c r="O357" s="50"/>
    </row>
    <row r="358" spans="7:15" s="102" customFormat="1" x14ac:dyDescent="0.2">
      <c r="G358" s="85"/>
      <c r="J358" s="50"/>
      <c r="K358" s="50"/>
      <c r="L358" s="50"/>
      <c r="M358" s="50"/>
      <c r="N358" s="50"/>
      <c r="O358" s="50"/>
    </row>
    <row r="359" spans="7:15" s="102" customFormat="1" x14ac:dyDescent="0.2">
      <c r="G359" s="85"/>
      <c r="J359" s="50"/>
      <c r="K359" s="50"/>
      <c r="L359" s="50"/>
      <c r="M359" s="50"/>
      <c r="N359" s="50"/>
      <c r="O359" s="50"/>
    </row>
    <row r="360" spans="7:15" s="102" customFormat="1" x14ac:dyDescent="0.2">
      <c r="G360" s="85"/>
      <c r="J360" s="50"/>
      <c r="K360" s="50"/>
      <c r="L360" s="50"/>
      <c r="M360" s="50"/>
      <c r="N360" s="50"/>
      <c r="O360" s="50"/>
    </row>
    <row r="361" spans="7:15" s="102" customFormat="1" x14ac:dyDescent="0.2">
      <c r="G361" s="85"/>
      <c r="J361" s="50"/>
      <c r="K361" s="50"/>
      <c r="L361" s="50"/>
      <c r="M361" s="50"/>
      <c r="N361" s="50"/>
      <c r="O361" s="50"/>
    </row>
    <row r="362" spans="7:15" s="102" customFormat="1" x14ac:dyDescent="0.2">
      <c r="G362" s="85"/>
      <c r="J362" s="50"/>
      <c r="K362" s="50"/>
      <c r="L362" s="50"/>
      <c r="M362" s="50"/>
      <c r="N362" s="50"/>
      <c r="O362" s="50"/>
    </row>
    <row r="363" spans="7:15" s="102" customFormat="1" x14ac:dyDescent="0.2">
      <c r="G363" s="85"/>
      <c r="J363" s="50"/>
      <c r="K363" s="50"/>
      <c r="L363" s="50"/>
      <c r="M363" s="50"/>
      <c r="N363" s="50"/>
      <c r="O363" s="50"/>
    </row>
    <row r="364" spans="7:15" s="102" customFormat="1" x14ac:dyDescent="0.2">
      <c r="G364" s="85"/>
      <c r="J364" s="50"/>
      <c r="K364" s="50"/>
      <c r="L364" s="50"/>
      <c r="M364" s="50"/>
      <c r="N364" s="50"/>
      <c r="O364" s="50"/>
    </row>
    <row r="365" spans="7:15" s="102" customFormat="1" x14ac:dyDescent="0.2">
      <c r="G365" s="85"/>
      <c r="J365" s="50"/>
      <c r="K365" s="50"/>
      <c r="L365" s="50"/>
      <c r="M365" s="50"/>
      <c r="N365" s="50"/>
      <c r="O365" s="50"/>
    </row>
    <row r="366" spans="7:15" s="102" customFormat="1" x14ac:dyDescent="0.2">
      <c r="G366" s="85"/>
      <c r="J366" s="50"/>
      <c r="K366" s="50"/>
      <c r="L366" s="50"/>
      <c r="M366" s="50"/>
      <c r="N366" s="50"/>
      <c r="O366" s="50"/>
    </row>
    <row r="367" spans="7:15" s="102" customFormat="1" x14ac:dyDescent="0.2">
      <c r="G367" s="85"/>
      <c r="J367" s="50"/>
      <c r="K367" s="50"/>
      <c r="L367" s="50"/>
      <c r="M367" s="50"/>
      <c r="N367" s="50"/>
      <c r="O367" s="50"/>
    </row>
    <row r="368" spans="7:15" s="102" customFormat="1" x14ac:dyDescent="0.2">
      <c r="G368" s="85"/>
      <c r="J368" s="50"/>
      <c r="K368" s="50"/>
      <c r="L368" s="50"/>
      <c r="M368" s="50"/>
      <c r="N368" s="50"/>
      <c r="O368" s="50"/>
    </row>
    <row r="369" spans="7:15" s="102" customFormat="1" x14ac:dyDescent="0.2">
      <c r="G369" s="85"/>
      <c r="J369" s="50"/>
      <c r="K369" s="50"/>
      <c r="L369" s="50"/>
      <c r="M369" s="50"/>
      <c r="N369" s="50"/>
      <c r="O369" s="50"/>
    </row>
    <row r="370" spans="7:15" s="102" customFormat="1" x14ac:dyDescent="0.2">
      <c r="G370" s="85"/>
      <c r="J370" s="50"/>
      <c r="K370" s="50"/>
      <c r="L370" s="50"/>
      <c r="M370" s="50"/>
      <c r="N370" s="50"/>
      <c r="O370" s="50"/>
    </row>
    <row r="371" spans="7:15" s="102" customFormat="1" x14ac:dyDescent="0.2">
      <c r="G371" s="85"/>
      <c r="J371" s="50"/>
      <c r="K371" s="50"/>
      <c r="L371" s="50"/>
      <c r="M371" s="50"/>
      <c r="N371" s="50"/>
      <c r="O371" s="50"/>
    </row>
    <row r="372" spans="7:15" s="102" customFormat="1" x14ac:dyDescent="0.2">
      <c r="G372" s="85"/>
      <c r="J372" s="50"/>
      <c r="K372" s="50"/>
      <c r="L372" s="50"/>
      <c r="M372" s="50"/>
      <c r="N372" s="50"/>
      <c r="O372" s="50"/>
    </row>
    <row r="373" spans="7:15" s="102" customFormat="1" x14ac:dyDescent="0.2">
      <c r="G373" s="85"/>
      <c r="J373" s="50"/>
      <c r="K373" s="50"/>
      <c r="L373" s="50"/>
      <c r="M373" s="50"/>
      <c r="N373" s="50"/>
      <c r="O373" s="50"/>
    </row>
    <row r="374" spans="7:15" s="102" customFormat="1" x14ac:dyDescent="0.2">
      <c r="G374" s="85"/>
      <c r="J374" s="50"/>
      <c r="K374" s="50"/>
      <c r="L374" s="50"/>
      <c r="M374" s="50"/>
      <c r="N374" s="50"/>
      <c r="O374" s="50"/>
    </row>
    <row r="375" spans="7:15" s="102" customFormat="1" x14ac:dyDescent="0.2">
      <c r="G375" s="85"/>
      <c r="J375" s="50"/>
      <c r="K375" s="50"/>
      <c r="L375" s="50"/>
      <c r="M375" s="50"/>
      <c r="N375" s="50"/>
      <c r="O375" s="50"/>
    </row>
    <row r="376" spans="7:15" s="102" customFormat="1" x14ac:dyDescent="0.2">
      <c r="G376" s="85"/>
      <c r="J376" s="50"/>
      <c r="K376" s="50"/>
      <c r="L376" s="50"/>
      <c r="M376" s="50"/>
      <c r="N376" s="50"/>
      <c r="O376" s="50"/>
    </row>
    <row r="377" spans="7:15" s="102" customFormat="1" x14ac:dyDescent="0.2">
      <c r="G377" s="85"/>
      <c r="J377" s="50"/>
      <c r="K377" s="50"/>
      <c r="L377" s="50"/>
      <c r="M377" s="50"/>
      <c r="N377" s="50"/>
      <c r="O377" s="50"/>
    </row>
    <row r="378" spans="7:15" s="102" customFormat="1" x14ac:dyDescent="0.2">
      <c r="G378" s="85"/>
      <c r="J378" s="50"/>
      <c r="K378" s="50"/>
      <c r="L378" s="50"/>
      <c r="M378" s="50"/>
      <c r="N378" s="50"/>
      <c r="O378" s="50"/>
    </row>
    <row r="379" spans="7:15" s="102" customFormat="1" x14ac:dyDescent="0.2">
      <c r="G379" s="85"/>
      <c r="J379" s="50"/>
      <c r="K379" s="50"/>
      <c r="L379" s="50"/>
      <c r="M379" s="50"/>
      <c r="N379" s="50"/>
      <c r="O379" s="50"/>
    </row>
    <row r="380" spans="7:15" s="102" customFormat="1" x14ac:dyDescent="0.2">
      <c r="G380" s="85"/>
      <c r="J380" s="50"/>
      <c r="K380" s="50"/>
      <c r="L380" s="50"/>
      <c r="M380" s="50"/>
      <c r="N380" s="50"/>
      <c r="O380" s="50"/>
    </row>
    <row r="381" spans="7:15" s="102" customFormat="1" x14ac:dyDescent="0.2">
      <c r="G381" s="85"/>
      <c r="J381" s="50"/>
      <c r="K381" s="50"/>
      <c r="L381" s="50"/>
      <c r="M381" s="50"/>
      <c r="N381" s="50"/>
      <c r="O381" s="50"/>
    </row>
    <row r="382" spans="7:15" s="102" customFormat="1" x14ac:dyDescent="0.2">
      <c r="G382" s="85"/>
      <c r="J382" s="50"/>
      <c r="K382" s="50"/>
      <c r="L382" s="50"/>
      <c r="M382" s="50"/>
      <c r="N382" s="50"/>
      <c r="O382" s="50"/>
    </row>
    <row r="383" spans="7:15" s="102" customFormat="1" x14ac:dyDescent="0.2">
      <c r="G383" s="85"/>
      <c r="J383" s="50"/>
      <c r="K383" s="50"/>
      <c r="L383" s="50"/>
      <c r="M383" s="50"/>
      <c r="N383" s="50"/>
      <c r="O383" s="50"/>
    </row>
    <row r="384" spans="7:15" s="102" customFormat="1" x14ac:dyDescent="0.2">
      <c r="G384" s="85"/>
      <c r="J384" s="50"/>
      <c r="K384" s="50"/>
      <c r="L384" s="50"/>
      <c r="M384" s="50"/>
      <c r="N384" s="50"/>
      <c r="O384" s="50"/>
    </row>
    <row r="385" spans="7:15" s="102" customFormat="1" x14ac:dyDescent="0.2">
      <c r="G385" s="85"/>
      <c r="J385" s="50"/>
      <c r="K385" s="50"/>
      <c r="L385" s="50"/>
      <c r="M385" s="50"/>
      <c r="N385" s="50"/>
      <c r="O385" s="50"/>
    </row>
    <row r="386" spans="7:15" s="102" customFormat="1" x14ac:dyDescent="0.2">
      <c r="G386" s="85"/>
      <c r="J386" s="50"/>
      <c r="K386" s="50"/>
      <c r="L386" s="50"/>
      <c r="M386" s="50"/>
      <c r="N386" s="50"/>
      <c r="O386" s="50"/>
    </row>
    <row r="387" spans="7:15" s="102" customFormat="1" x14ac:dyDescent="0.2">
      <c r="G387" s="85"/>
      <c r="J387" s="50"/>
      <c r="K387" s="50"/>
      <c r="L387" s="50"/>
      <c r="M387" s="50"/>
      <c r="N387" s="50"/>
      <c r="O387" s="50"/>
    </row>
    <row r="388" spans="7:15" s="102" customFormat="1" x14ac:dyDescent="0.2">
      <c r="G388" s="85"/>
      <c r="J388" s="50"/>
      <c r="K388" s="50"/>
      <c r="L388" s="50"/>
      <c r="M388" s="50"/>
      <c r="N388" s="50"/>
      <c r="O388" s="50"/>
    </row>
    <row r="389" spans="7:15" s="102" customFormat="1" x14ac:dyDescent="0.2">
      <c r="G389" s="85"/>
      <c r="J389" s="50"/>
      <c r="K389" s="50"/>
      <c r="L389" s="50"/>
      <c r="M389" s="50"/>
      <c r="N389" s="50"/>
      <c r="O389" s="50"/>
    </row>
    <row r="390" spans="7:15" s="102" customFormat="1" x14ac:dyDescent="0.2">
      <c r="G390" s="85"/>
      <c r="J390" s="50"/>
      <c r="K390" s="50"/>
      <c r="L390" s="50"/>
      <c r="M390" s="50"/>
      <c r="N390" s="50"/>
      <c r="O390" s="50"/>
    </row>
    <row r="391" spans="7:15" s="102" customFormat="1" x14ac:dyDescent="0.2">
      <c r="G391" s="85"/>
      <c r="J391" s="50"/>
      <c r="K391" s="50"/>
      <c r="L391" s="50"/>
      <c r="M391" s="50"/>
      <c r="N391" s="50"/>
      <c r="O391" s="50"/>
    </row>
    <row r="392" spans="7:15" s="102" customFormat="1" x14ac:dyDescent="0.2">
      <c r="G392" s="85"/>
      <c r="J392" s="50"/>
      <c r="K392" s="50"/>
      <c r="L392" s="50"/>
      <c r="M392" s="50"/>
      <c r="N392" s="50"/>
      <c r="O392" s="50"/>
    </row>
    <row r="393" spans="7:15" s="102" customFormat="1" x14ac:dyDescent="0.2">
      <c r="G393" s="85"/>
      <c r="J393" s="50"/>
      <c r="K393" s="50"/>
      <c r="L393" s="50"/>
      <c r="M393" s="50"/>
      <c r="N393" s="50"/>
      <c r="O393" s="50"/>
    </row>
    <row r="394" spans="7:15" s="102" customFormat="1" x14ac:dyDescent="0.2">
      <c r="G394" s="85"/>
      <c r="J394" s="50"/>
      <c r="K394" s="50"/>
      <c r="L394" s="50"/>
      <c r="M394" s="50"/>
      <c r="N394" s="50"/>
      <c r="O394" s="50"/>
    </row>
    <row r="395" spans="7:15" s="102" customFormat="1" x14ac:dyDescent="0.2">
      <c r="G395" s="85"/>
      <c r="J395" s="50"/>
      <c r="K395" s="50"/>
      <c r="L395" s="50"/>
      <c r="M395" s="50"/>
      <c r="N395" s="50"/>
      <c r="O395" s="50"/>
    </row>
    <row r="396" spans="7:15" s="102" customFormat="1" x14ac:dyDescent="0.2">
      <c r="G396" s="85"/>
      <c r="J396" s="50"/>
      <c r="K396" s="50"/>
      <c r="L396" s="50"/>
      <c r="M396" s="50"/>
      <c r="N396" s="50"/>
      <c r="O396" s="50"/>
    </row>
    <row r="397" spans="7:15" s="102" customFormat="1" x14ac:dyDescent="0.2">
      <c r="G397" s="85"/>
      <c r="J397" s="50"/>
      <c r="K397" s="50"/>
      <c r="L397" s="50"/>
      <c r="M397" s="50"/>
      <c r="N397" s="50"/>
      <c r="O397" s="50"/>
    </row>
    <row r="398" spans="7:15" s="102" customFormat="1" x14ac:dyDescent="0.2">
      <c r="G398" s="85"/>
      <c r="J398" s="50"/>
      <c r="K398" s="50"/>
      <c r="L398" s="50"/>
      <c r="M398" s="50"/>
      <c r="N398" s="50"/>
      <c r="O398" s="50"/>
    </row>
    <row r="399" spans="7:15" s="102" customFormat="1" x14ac:dyDescent="0.2">
      <c r="G399" s="85"/>
      <c r="J399" s="50"/>
      <c r="K399" s="50"/>
      <c r="L399" s="50"/>
      <c r="M399" s="50"/>
      <c r="N399" s="50"/>
      <c r="O399" s="50"/>
    </row>
    <row r="400" spans="7:15" s="102" customFormat="1" x14ac:dyDescent="0.2">
      <c r="G400" s="85"/>
      <c r="J400" s="50"/>
      <c r="K400" s="50"/>
      <c r="L400" s="50"/>
      <c r="M400" s="50"/>
      <c r="N400" s="50"/>
      <c r="O400" s="50"/>
    </row>
    <row r="401" spans="7:15" s="102" customFormat="1" x14ac:dyDescent="0.2">
      <c r="G401" s="85"/>
      <c r="J401" s="50"/>
      <c r="K401" s="50"/>
      <c r="L401" s="50"/>
      <c r="M401" s="50"/>
      <c r="N401" s="50"/>
      <c r="O401" s="50"/>
    </row>
    <row r="402" spans="7:15" s="102" customFormat="1" x14ac:dyDescent="0.2">
      <c r="G402" s="85"/>
      <c r="J402" s="50"/>
      <c r="K402" s="50"/>
      <c r="L402" s="50"/>
      <c r="M402" s="50"/>
      <c r="N402" s="50"/>
      <c r="O402" s="50"/>
    </row>
    <row r="403" spans="7:15" s="102" customFormat="1" x14ac:dyDescent="0.2">
      <c r="G403" s="85"/>
      <c r="J403" s="50"/>
      <c r="K403" s="50"/>
      <c r="L403" s="50"/>
      <c r="M403" s="50"/>
      <c r="N403" s="50"/>
      <c r="O403" s="50"/>
    </row>
    <row r="404" spans="7:15" s="102" customFormat="1" x14ac:dyDescent="0.2">
      <c r="G404" s="85"/>
      <c r="J404" s="50"/>
      <c r="K404" s="50"/>
      <c r="L404" s="50"/>
      <c r="M404" s="50"/>
      <c r="N404" s="50"/>
      <c r="O404" s="50"/>
    </row>
    <row r="405" spans="7:15" s="102" customFormat="1" x14ac:dyDescent="0.2">
      <c r="G405" s="85"/>
      <c r="J405" s="50"/>
      <c r="K405" s="50"/>
      <c r="L405" s="50"/>
      <c r="M405" s="50"/>
      <c r="N405" s="50"/>
      <c r="O405" s="50"/>
    </row>
    <row r="406" spans="7:15" s="102" customFormat="1" x14ac:dyDescent="0.2">
      <c r="G406" s="85"/>
      <c r="J406" s="50"/>
      <c r="K406" s="50"/>
      <c r="L406" s="50"/>
      <c r="M406" s="50"/>
      <c r="N406" s="50"/>
      <c r="O406" s="50"/>
    </row>
    <row r="407" spans="7:15" s="102" customFormat="1" x14ac:dyDescent="0.2">
      <c r="G407" s="85"/>
      <c r="J407" s="50"/>
      <c r="K407" s="50"/>
      <c r="L407" s="50"/>
      <c r="M407" s="50"/>
      <c r="N407" s="50"/>
      <c r="O407" s="50"/>
    </row>
    <row r="408" spans="7:15" s="102" customFormat="1" x14ac:dyDescent="0.2">
      <c r="G408" s="85"/>
      <c r="J408" s="50"/>
      <c r="K408" s="50"/>
      <c r="L408" s="50"/>
      <c r="M408" s="50"/>
      <c r="N408" s="50"/>
      <c r="O408" s="50"/>
    </row>
    <row r="409" spans="7:15" s="102" customFormat="1" x14ac:dyDescent="0.2">
      <c r="G409" s="85"/>
      <c r="J409" s="50"/>
      <c r="K409" s="50"/>
      <c r="L409" s="50"/>
      <c r="M409" s="50"/>
      <c r="N409" s="50"/>
      <c r="O409" s="50"/>
    </row>
    <row r="410" spans="7:15" s="102" customFormat="1" x14ac:dyDescent="0.2">
      <c r="G410" s="85"/>
      <c r="J410" s="50"/>
      <c r="K410" s="50"/>
      <c r="L410" s="50"/>
      <c r="M410" s="50"/>
      <c r="N410" s="50"/>
      <c r="O410" s="50"/>
    </row>
    <row r="411" spans="7:15" s="102" customFormat="1" x14ac:dyDescent="0.2">
      <c r="G411" s="85"/>
      <c r="J411" s="50"/>
      <c r="K411" s="50"/>
      <c r="L411" s="50"/>
      <c r="M411" s="50"/>
      <c r="N411" s="50"/>
      <c r="O411" s="50"/>
    </row>
    <row r="412" spans="7:15" s="102" customFormat="1" x14ac:dyDescent="0.2">
      <c r="G412" s="85"/>
      <c r="J412" s="50"/>
      <c r="K412" s="50"/>
      <c r="L412" s="50"/>
      <c r="M412" s="50"/>
      <c r="N412" s="50"/>
      <c r="O412" s="50"/>
    </row>
    <row r="413" spans="7:15" s="102" customFormat="1" x14ac:dyDescent="0.2">
      <c r="G413" s="85"/>
      <c r="J413" s="50"/>
      <c r="K413" s="50"/>
      <c r="L413" s="50"/>
      <c r="M413" s="50"/>
      <c r="N413" s="50"/>
      <c r="O413" s="50"/>
    </row>
    <row r="414" spans="7:15" s="102" customFormat="1" x14ac:dyDescent="0.2">
      <c r="G414" s="85"/>
      <c r="J414" s="50"/>
      <c r="K414" s="50"/>
      <c r="L414" s="50"/>
      <c r="M414" s="50"/>
      <c r="N414" s="50"/>
      <c r="O414" s="50"/>
    </row>
    <row r="415" spans="7:15" s="102" customFormat="1" x14ac:dyDescent="0.2">
      <c r="G415" s="85"/>
      <c r="J415" s="50"/>
      <c r="K415" s="50"/>
      <c r="L415" s="50"/>
      <c r="M415" s="50"/>
      <c r="N415" s="50"/>
      <c r="O415" s="50"/>
    </row>
    <row r="416" spans="7:15" s="102" customFormat="1" x14ac:dyDescent="0.2">
      <c r="G416" s="85"/>
      <c r="J416" s="50"/>
      <c r="K416" s="50"/>
      <c r="L416" s="50"/>
      <c r="M416" s="50"/>
      <c r="N416" s="50"/>
      <c r="O416" s="50"/>
    </row>
    <row r="417" spans="7:15" s="102" customFormat="1" x14ac:dyDescent="0.2">
      <c r="G417" s="85"/>
      <c r="J417" s="50"/>
      <c r="K417" s="50"/>
      <c r="L417" s="50"/>
      <c r="M417" s="50"/>
      <c r="N417" s="50"/>
      <c r="O417" s="50"/>
    </row>
    <row r="418" spans="7:15" s="102" customFormat="1" x14ac:dyDescent="0.2">
      <c r="G418" s="85"/>
      <c r="J418" s="50"/>
      <c r="K418" s="50"/>
      <c r="L418" s="50"/>
      <c r="M418" s="50"/>
      <c r="N418" s="50"/>
      <c r="O418" s="50"/>
    </row>
    <row r="419" spans="7:15" s="102" customFormat="1" x14ac:dyDescent="0.2">
      <c r="G419" s="85"/>
      <c r="J419" s="50"/>
      <c r="K419" s="50"/>
      <c r="L419" s="50"/>
      <c r="M419" s="50"/>
      <c r="N419" s="50"/>
      <c r="O419" s="50"/>
    </row>
    <row r="420" spans="7:15" s="102" customFormat="1" x14ac:dyDescent="0.2">
      <c r="G420" s="85"/>
      <c r="J420" s="50"/>
      <c r="K420" s="50"/>
      <c r="L420" s="50"/>
      <c r="M420" s="50"/>
      <c r="N420" s="50"/>
      <c r="O420" s="50"/>
    </row>
    <row r="421" spans="7:15" s="102" customFormat="1" x14ac:dyDescent="0.2">
      <c r="G421" s="85"/>
      <c r="J421" s="50"/>
      <c r="K421" s="50"/>
      <c r="L421" s="50"/>
      <c r="M421" s="50"/>
      <c r="N421" s="50"/>
      <c r="O421" s="50"/>
    </row>
    <row r="422" spans="7:15" s="102" customFormat="1" x14ac:dyDescent="0.2">
      <c r="G422" s="85"/>
      <c r="J422" s="50"/>
      <c r="K422" s="50"/>
      <c r="L422" s="50"/>
      <c r="M422" s="50"/>
      <c r="N422" s="50"/>
      <c r="O422" s="50"/>
    </row>
    <row r="423" spans="7:15" s="102" customFormat="1" x14ac:dyDescent="0.2">
      <c r="G423" s="85"/>
      <c r="J423" s="50"/>
      <c r="K423" s="50"/>
      <c r="L423" s="50"/>
      <c r="M423" s="50"/>
      <c r="N423" s="50"/>
      <c r="O423" s="50"/>
    </row>
    <row r="424" spans="7:15" s="102" customFormat="1" x14ac:dyDescent="0.2">
      <c r="G424" s="85"/>
      <c r="J424" s="50"/>
      <c r="K424" s="50"/>
      <c r="L424" s="50"/>
      <c r="M424" s="50"/>
      <c r="N424" s="50"/>
      <c r="O424" s="50"/>
    </row>
    <row r="425" spans="7:15" s="102" customFormat="1" x14ac:dyDescent="0.2">
      <c r="G425" s="85"/>
      <c r="J425" s="50"/>
      <c r="K425" s="50"/>
      <c r="L425" s="50"/>
      <c r="M425" s="50"/>
      <c r="N425" s="50"/>
      <c r="O425" s="50"/>
    </row>
    <row r="426" spans="7:15" s="102" customFormat="1" x14ac:dyDescent="0.2">
      <c r="G426" s="85"/>
      <c r="J426" s="50"/>
      <c r="K426" s="50"/>
      <c r="L426" s="50"/>
      <c r="M426" s="50"/>
      <c r="N426" s="50"/>
      <c r="O426" s="50"/>
    </row>
    <row r="427" spans="7:15" s="102" customFormat="1" x14ac:dyDescent="0.2">
      <c r="G427" s="85"/>
      <c r="J427" s="50"/>
      <c r="K427" s="50"/>
      <c r="L427" s="50"/>
      <c r="M427" s="50"/>
      <c r="N427" s="50"/>
      <c r="O427" s="50"/>
    </row>
    <row r="428" spans="7:15" s="102" customFormat="1" x14ac:dyDescent="0.2">
      <c r="G428" s="85"/>
      <c r="J428" s="50"/>
      <c r="K428" s="50"/>
      <c r="L428" s="50"/>
      <c r="M428" s="50"/>
      <c r="N428" s="50"/>
      <c r="O428" s="50"/>
    </row>
    <row r="429" spans="7:15" s="102" customFormat="1" x14ac:dyDescent="0.2">
      <c r="G429" s="85"/>
      <c r="J429" s="50"/>
      <c r="K429" s="50"/>
      <c r="L429" s="50"/>
      <c r="M429" s="50"/>
      <c r="N429" s="50"/>
      <c r="O429" s="50"/>
    </row>
    <row r="430" spans="7:15" s="102" customFormat="1" x14ac:dyDescent="0.2">
      <c r="G430" s="85"/>
      <c r="J430" s="50"/>
      <c r="K430" s="50"/>
      <c r="L430" s="50"/>
      <c r="M430" s="50"/>
      <c r="N430" s="50"/>
      <c r="O430" s="50"/>
    </row>
    <row r="431" spans="7:15" s="102" customFormat="1" x14ac:dyDescent="0.2">
      <c r="G431" s="85"/>
      <c r="J431" s="50"/>
      <c r="K431" s="50"/>
      <c r="L431" s="50"/>
      <c r="M431" s="50"/>
      <c r="N431" s="50"/>
      <c r="O431" s="50"/>
    </row>
    <row r="432" spans="7:15" s="102" customFormat="1" x14ac:dyDescent="0.2">
      <c r="G432" s="85"/>
      <c r="J432" s="50"/>
      <c r="K432" s="50"/>
      <c r="L432" s="50"/>
      <c r="M432" s="50"/>
      <c r="N432" s="50"/>
      <c r="O432" s="50"/>
    </row>
    <row r="433" spans="7:15" s="102" customFormat="1" x14ac:dyDescent="0.2">
      <c r="G433" s="85"/>
      <c r="J433" s="50"/>
      <c r="K433" s="50"/>
      <c r="L433" s="50"/>
      <c r="M433" s="50"/>
      <c r="N433" s="50"/>
      <c r="O433" s="50"/>
    </row>
    <row r="434" spans="7:15" s="102" customFormat="1" x14ac:dyDescent="0.2">
      <c r="G434" s="85"/>
      <c r="J434" s="50"/>
      <c r="K434" s="50"/>
      <c r="L434" s="50"/>
      <c r="M434" s="50"/>
      <c r="N434" s="50"/>
      <c r="O434" s="50"/>
    </row>
    <row r="435" spans="7:15" s="102" customFormat="1" x14ac:dyDescent="0.2">
      <c r="G435" s="85"/>
      <c r="J435" s="50"/>
      <c r="K435" s="50"/>
      <c r="L435" s="50"/>
      <c r="M435" s="50"/>
      <c r="N435" s="50"/>
      <c r="O435" s="50"/>
    </row>
    <row r="436" spans="7:15" s="102" customFormat="1" x14ac:dyDescent="0.2">
      <c r="G436" s="85"/>
      <c r="J436" s="50"/>
      <c r="K436" s="50"/>
      <c r="L436" s="50"/>
      <c r="M436" s="50"/>
      <c r="N436" s="50"/>
      <c r="O436" s="50"/>
    </row>
    <row r="437" spans="7:15" s="102" customFormat="1" x14ac:dyDescent="0.2">
      <c r="G437" s="85"/>
      <c r="J437" s="50"/>
      <c r="K437" s="50"/>
      <c r="L437" s="50"/>
      <c r="M437" s="50"/>
      <c r="N437" s="50"/>
      <c r="O437" s="50"/>
    </row>
    <row r="438" spans="7:15" s="102" customFormat="1" x14ac:dyDescent="0.2">
      <c r="G438" s="85"/>
      <c r="J438" s="50"/>
      <c r="K438" s="50"/>
      <c r="L438" s="50"/>
      <c r="M438" s="50"/>
      <c r="N438" s="50"/>
      <c r="O438" s="50"/>
    </row>
    <row r="439" spans="7:15" s="102" customFormat="1" x14ac:dyDescent="0.2">
      <c r="G439" s="85"/>
      <c r="J439" s="50"/>
      <c r="K439" s="50"/>
      <c r="L439" s="50"/>
      <c r="M439" s="50"/>
      <c r="N439" s="50"/>
      <c r="O439" s="50"/>
    </row>
    <row r="440" spans="7:15" s="102" customFormat="1" x14ac:dyDescent="0.2">
      <c r="G440" s="85"/>
      <c r="J440" s="50"/>
      <c r="K440" s="50"/>
      <c r="L440" s="50"/>
      <c r="M440" s="50"/>
      <c r="N440" s="50"/>
      <c r="O440" s="50"/>
    </row>
    <row r="441" spans="7:15" s="102" customFormat="1" x14ac:dyDescent="0.2">
      <c r="G441" s="85"/>
      <c r="J441" s="50"/>
      <c r="K441" s="50"/>
      <c r="L441" s="50"/>
      <c r="M441" s="50"/>
      <c r="N441" s="50"/>
      <c r="O441" s="50"/>
    </row>
    <row r="442" spans="7:15" s="102" customFormat="1" x14ac:dyDescent="0.2">
      <c r="G442" s="85"/>
      <c r="J442" s="50"/>
      <c r="K442" s="50"/>
      <c r="L442" s="50"/>
      <c r="M442" s="50"/>
      <c r="N442" s="50"/>
      <c r="O442" s="50"/>
    </row>
    <row r="443" spans="7:15" s="102" customFormat="1" x14ac:dyDescent="0.2">
      <c r="G443" s="85"/>
      <c r="J443" s="50"/>
      <c r="K443" s="50"/>
      <c r="L443" s="50"/>
      <c r="M443" s="50"/>
      <c r="N443" s="50"/>
      <c r="O443" s="50"/>
    </row>
    <row r="444" spans="7:15" s="102" customFormat="1" x14ac:dyDescent="0.2">
      <c r="G444" s="85"/>
      <c r="J444" s="50"/>
      <c r="K444" s="50"/>
      <c r="L444" s="50"/>
      <c r="M444" s="50"/>
      <c r="N444" s="50"/>
      <c r="O444" s="50"/>
    </row>
    <row r="445" spans="7:15" s="102" customFormat="1" x14ac:dyDescent="0.2">
      <c r="G445" s="85"/>
      <c r="J445" s="50"/>
      <c r="K445" s="50"/>
      <c r="L445" s="50"/>
      <c r="M445" s="50"/>
      <c r="N445" s="50"/>
      <c r="O445" s="50"/>
    </row>
    <row r="446" spans="7:15" s="102" customFormat="1" x14ac:dyDescent="0.2">
      <c r="G446" s="85"/>
      <c r="J446" s="50"/>
      <c r="K446" s="50"/>
      <c r="L446" s="50"/>
      <c r="M446" s="50"/>
      <c r="N446" s="50"/>
      <c r="O446" s="50"/>
    </row>
    <row r="447" spans="7:15" s="102" customFormat="1" x14ac:dyDescent="0.2">
      <c r="G447" s="85"/>
      <c r="J447" s="50"/>
      <c r="K447" s="50"/>
      <c r="L447" s="50"/>
      <c r="M447" s="50"/>
      <c r="N447" s="50"/>
      <c r="O447" s="50"/>
    </row>
    <row r="448" spans="7:15" s="102" customFormat="1" x14ac:dyDescent="0.2">
      <c r="G448" s="85"/>
      <c r="J448" s="50"/>
      <c r="K448" s="50"/>
      <c r="L448" s="50"/>
      <c r="M448" s="50"/>
      <c r="N448" s="50"/>
      <c r="O448" s="50"/>
    </row>
    <row r="449" spans="7:15" s="102" customFormat="1" x14ac:dyDescent="0.2">
      <c r="G449" s="85"/>
      <c r="J449" s="50"/>
      <c r="K449" s="50"/>
      <c r="L449" s="50"/>
      <c r="M449" s="50"/>
      <c r="N449" s="50"/>
      <c r="O449" s="50"/>
    </row>
    <row r="450" spans="7:15" s="102" customFormat="1" x14ac:dyDescent="0.2">
      <c r="G450" s="85"/>
      <c r="J450" s="50"/>
      <c r="K450" s="50"/>
      <c r="L450" s="50"/>
      <c r="M450" s="50"/>
      <c r="N450" s="50"/>
      <c r="O450" s="50"/>
    </row>
    <row r="451" spans="7:15" s="102" customFormat="1" x14ac:dyDescent="0.2">
      <c r="G451" s="85"/>
      <c r="J451" s="50"/>
      <c r="K451" s="50"/>
      <c r="L451" s="50"/>
      <c r="M451" s="50"/>
      <c r="N451" s="50"/>
      <c r="O451" s="50"/>
    </row>
    <row r="452" spans="7:15" s="102" customFormat="1" x14ac:dyDescent="0.2">
      <c r="G452" s="85"/>
      <c r="J452" s="50"/>
      <c r="K452" s="50"/>
      <c r="L452" s="50"/>
      <c r="M452" s="50"/>
      <c r="N452" s="50"/>
      <c r="O452" s="50"/>
    </row>
    <row r="453" spans="7:15" s="102" customFormat="1" x14ac:dyDescent="0.2">
      <c r="G453" s="85"/>
      <c r="J453" s="50"/>
      <c r="K453" s="50"/>
      <c r="L453" s="50"/>
      <c r="M453" s="50"/>
      <c r="N453" s="50"/>
      <c r="O453" s="50"/>
    </row>
    <row r="454" spans="7:15" s="102" customFormat="1" x14ac:dyDescent="0.2">
      <c r="G454" s="85"/>
      <c r="J454" s="50"/>
      <c r="K454" s="50"/>
      <c r="L454" s="50"/>
      <c r="M454" s="50"/>
      <c r="N454" s="50"/>
      <c r="O454" s="50"/>
    </row>
    <row r="455" spans="7:15" s="102" customFormat="1" x14ac:dyDescent="0.2">
      <c r="G455" s="85"/>
      <c r="J455" s="50"/>
      <c r="K455" s="50"/>
      <c r="L455" s="50"/>
      <c r="M455" s="50"/>
      <c r="N455" s="50"/>
      <c r="O455" s="50"/>
    </row>
    <row r="456" spans="7:15" s="102" customFormat="1" x14ac:dyDescent="0.2">
      <c r="G456" s="85"/>
      <c r="J456" s="50"/>
      <c r="K456" s="50"/>
      <c r="L456" s="50"/>
      <c r="M456" s="50"/>
      <c r="N456" s="50"/>
      <c r="O456" s="50"/>
    </row>
    <row r="457" spans="7:15" s="102" customFormat="1" x14ac:dyDescent="0.2">
      <c r="G457" s="85"/>
      <c r="J457" s="50"/>
      <c r="K457" s="50"/>
      <c r="L457" s="50"/>
      <c r="M457" s="50"/>
      <c r="N457" s="50"/>
      <c r="O457" s="50"/>
    </row>
    <row r="458" spans="7:15" s="102" customFormat="1" x14ac:dyDescent="0.2">
      <c r="G458" s="85"/>
      <c r="J458" s="50"/>
      <c r="K458" s="50"/>
      <c r="L458" s="50"/>
      <c r="M458" s="50"/>
      <c r="N458" s="50"/>
      <c r="O458" s="50"/>
    </row>
    <row r="459" spans="7:15" s="102" customFormat="1" x14ac:dyDescent="0.2">
      <c r="G459" s="85"/>
      <c r="J459" s="50"/>
      <c r="K459" s="50"/>
      <c r="L459" s="50"/>
      <c r="M459" s="50"/>
      <c r="N459" s="50"/>
      <c r="O459" s="50"/>
    </row>
    <row r="460" spans="7:15" s="102" customFormat="1" x14ac:dyDescent="0.2">
      <c r="G460" s="85"/>
      <c r="J460" s="50"/>
      <c r="K460" s="50"/>
      <c r="L460" s="50"/>
      <c r="M460" s="50"/>
      <c r="N460" s="50"/>
      <c r="O460" s="50"/>
    </row>
    <row r="461" spans="7:15" s="102" customFormat="1" x14ac:dyDescent="0.2">
      <c r="G461" s="85"/>
      <c r="J461" s="50"/>
      <c r="K461" s="50"/>
      <c r="L461" s="50"/>
      <c r="M461" s="50"/>
      <c r="N461" s="50"/>
      <c r="O461" s="50"/>
    </row>
    <row r="462" spans="7:15" s="102" customFormat="1" x14ac:dyDescent="0.2">
      <c r="G462" s="85"/>
      <c r="J462" s="50"/>
      <c r="K462" s="50"/>
      <c r="L462" s="50"/>
      <c r="M462" s="50"/>
      <c r="N462" s="50"/>
      <c r="O462" s="50"/>
    </row>
    <row r="463" spans="7:15" s="102" customFormat="1" x14ac:dyDescent="0.2">
      <c r="G463" s="85"/>
      <c r="J463" s="50"/>
      <c r="K463" s="50"/>
      <c r="L463" s="50"/>
      <c r="M463" s="50"/>
      <c r="N463" s="50"/>
      <c r="O463" s="50"/>
    </row>
    <row r="464" spans="7:15" s="102" customFormat="1" x14ac:dyDescent="0.2">
      <c r="G464" s="85"/>
      <c r="J464" s="50"/>
      <c r="K464" s="50"/>
      <c r="L464" s="50"/>
      <c r="M464" s="50"/>
      <c r="N464" s="50"/>
      <c r="O464" s="50"/>
    </row>
    <row r="465" spans="7:15" s="102" customFormat="1" x14ac:dyDescent="0.2">
      <c r="G465" s="85"/>
      <c r="J465" s="50"/>
      <c r="K465" s="50"/>
      <c r="L465" s="50"/>
      <c r="M465" s="50"/>
      <c r="N465" s="50"/>
      <c r="O465" s="50"/>
    </row>
    <row r="466" spans="7:15" s="102" customFormat="1" x14ac:dyDescent="0.2">
      <c r="G466" s="85"/>
      <c r="J466" s="50"/>
      <c r="K466" s="50"/>
      <c r="L466" s="50"/>
      <c r="M466" s="50"/>
      <c r="N466" s="50"/>
      <c r="O466" s="50"/>
    </row>
    <row r="467" spans="7:15" s="102" customFormat="1" x14ac:dyDescent="0.2">
      <c r="G467" s="85"/>
      <c r="J467" s="50"/>
      <c r="K467" s="50"/>
      <c r="L467" s="50"/>
      <c r="M467" s="50"/>
      <c r="N467" s="50"/>
      <c r="O467" s="50"/>
    </row>
    <row r="468" spans="7:15" s="102" customFormat="1" x14ac:dyDescent="0.2">
      <c r="G468" s="85"/>
      <c r="J468" s="50"/>
      <c r="K468" s="50"/>
      <c r="L468" s="50"/>
      <c r="M468" s="50"/>
      <c r="N468" s="50"/>
      <c r="O468" s="50"/>
    </row>
    <row r="469" spans="7:15" s="102" customFormat="1" x14ac:dyDescent="0.2">
      <c r="G469" s="85"/>
      <c r="J469" s="50"/>
      <c r="K469" s="50"/>
      <c r="L469" s="50"/>
      <c r="M469" s="50"/>
      <c r="N469" s="50"/>
      <c r="O469" s="50"/>
    </row>
    <row r="470" spans="7:15" s="102" customFormat="1" x14ac:dyDescent="0.2">
      <c r="G470" s="85"/>
      <c r="J470" s="50"/>
      <c r="K470" s="50"/>
      <c r="L470" s="50"/>
      <c r="M470" s="50"/>
      <c r="N470" s="50"/>
      <c r="O470" s="50"/>
    </row>
    <row r="471" spans="7:15" s="102" customFormat="1" x14ac:dyDescent="0.2">
      <c r="G471" s="85"/>
      <c r="J471" s="50"/>
      <c r="K471" s="50"/>
      <c r="L471" s="50"/>
      <c r="M471" s="50"/>
      <c r="N471" s="50"/>
      <c r="O471" s="50"/>
    </row>
    <row r="472" spans="7:15" s="102" customFormat="1" x14ac:dyDescent="0.2">
      <c r="G472" s="85"/>
      <c r="J472" s="50"/>
      <c r="K472" s="50"/>
      <c r="L472" s="50"/>
      <c r="M472" s="50"/>
      <c r="N472" s="50"/>
      <c r="O472" s="50"/>
    </row>
    <row r="473" spans="7:15" s="102" customFormat="1" x14ac:dyDescent="0.2">
      <c r="G473" s="85"/>
      <c r="J473" s="50"/>
      <c r="K473" s="50"/>
      <c r="L473" s="50"/>
      <c r="M473" s="50"/>
      <c r="N473" s="50"/>
      <c r="O473" s="50"/>
    </row>
    <row r="474" spans="7:15" s="102" customFormat="1" x14ac:dyDescent="0.2">
      <c r="G474" s="85"/>
      <c r="J474" s="50"/>
      <c r="K474" s="50"/>
      <c r="L474" s="50"/>
      <c r="M474" s="50"/>
      <c r="N474" s="50"/>
      <c r="O474" s="50"/>
    </row>
    <row r="475" spans="7:15" s="102" customFormat="1" x14ac:dyDescent="0.2">
      <c r="G475" s="85"/>
      <c r="J475" s="50"/>
      <c r="K475" s="50"/>
      <c r="L475" s="50"/>
      <c r="M475" s="50"/>
      <c r="N475" s="50"/>
      <c r="O475" s="50"/>
    </row>
    <row r="476" spans="7:15" s="102" customFormat="1" x14ac:dyDescent="0.2">
      <c r="G476" s="85"/>
      <c r="J476" s="50"/>
      <c r="K476" s="50"/>
      <c r="L476" s="50"/>
      <c r="M476" s="50"/>
      <c r="N476" s="50"/>
      <c r="O476" s="50"/>
    </row>
    <row r="477" spans="7:15" s="102" customFormat="1" x14ac:dyDescent="0.2">
      <c r="G477" s="85"/>
      <c r="J477" s="50"/>
      <c r="K477" s="50"/>
      <c r="L477" s="50"/>
      <c r="M477" s="50"/>
      <c r="N477" s="50"/>
      <c r="O477" s="50"/>
    </row>
    <row r="478" spans="7:15" s="102" customFormat="1" x14ac:dyDescent="0.2">
      <c r="G478" s="85"/>
      <c r="J478" s="50"/>
      <c r="K478" s="50"/>
      <c r="L478" s="50"/>
      <c r="M478" s="50"/>
      <c r="N478" s="50"/>
      <c r="O478" s="50"/>
    </row>
    <row r="479" spans="7:15" s="102" customFormat="1" x14ac:dyDescent="0.2">
      <c r="G479" s="85"/>
      <c r="J479" s="50"/>
      <c r="K479" s="50"/>
      <c r="L479" s="50"/>
      <c r="M479" s="50"/>
      <c r="N479" s="50"/>
      <c r="O479" s="50"/>
    </row>
    <row r="480" spans="7:15" s="102" customFormat="1" x14ac:dyDescent="0.2">
      <c r="G480" s="85"/>
      <c r="J480" s="50"/>
      <c r="K480" s="50"/>
      <c r="L480" s="50"/>
      <c r="M480" s="50"/>
      <c r="N480" s="50"/>
      <c r="O480" s="50"/>
    </row>
    <row r="481" spans="7:15" s="102" customFormat="1" x14ac:dyDescent="0.2">
      <c r="G481" s="85"/>
      <c r="J481" s="50"/>
      <c r="K481" s="50"/>
      <c r="L481" s="50"/>
      <c r="M481" s="50"/>
      <c r="N481" s="50"/>
      <c r="O481" s="50"/>
    </row>
    <row r="482" spans="7:15" s="102" customFormat="1" x14ac:dyDescent="0.2">
      <c r="G482" s="85"/>
      <c r="J482" s="50"/>
      <c r="K482" s="50"/>
      <c r="L482" s="50"/>
      <c r="M482" s="50"/>
      <c r="N482" s="50"/>
      <c r="O482" s="50"/>
    </row>
    <row r="483" spans="7:15" s="102" customFormat="1" x14ac:dyDescent="0.2">
      <c r="G483" s="85"/>
      <c r="J483" s="50"/>
      <c r="K483" s="50"/>
      <c r="L483" s="50"/>
      <c r="M483" s="50"/>
      <c r="N483" s="50"/>
      <c r="O483" s="50"/>
    </row>
    <row r="484" spans="7:15" s="102" customFormat="1" x14ac:dyDescent="0.2">
      <c r="G484" s="85"/>
      <c r="J484" s="50"/>
      <c r="K484" s="50"/>
      <c r="L484" s="50"/>
      <c r="M484" s="50"/>
      <c r="N484" s="50"/>
      <c r="O484" s="50"/>
    </row>
    <row r="485" spans="7:15" s="102" customFormat="1" x14ac:dyDescent="0.2">
      <c r="G485" s="85"/>
      <c r="J485" s="50"/>
      <c r="K485" s="50"/>
      <c r="L485" s="50"/>
      <c r="M485" s="50"/>
      <c r="N485" s="50"/>
      <c r="O485" s="50"/>
    </row>
    <row r="486" spans="7:15" s="102" customFormat="1" x14ac:dyDescent="0.2">
      <c r="G486" s="85"/>
      <c r="J486" s="50"/>
      <c r="K486" s="50"/>
      <c r="L486" s="50"/>
      <c r="M486" s="50"/>
      <c r="N486" s="50"/>
      <c r="O486" s="50"/>
    </row>
    <row r="487" spans="7:15" s="102" customFormat="1" x14ac:dyDescent="0.2">
      <c r="G487" s="85"/>
      <c r="J487" s="50"/>
      <c r="K487" s="50"/>
      <c r="L487" s="50"/>
      <c r="M487" s="50"/>
      <c r="N487" s="50"/>
      <c r="O487" s="50"/>
    </row>
    <row r="488" spans="7:15" s="102" customFormat="1" x14ac:dyDescent="0.2">
      <c r="G488" s="85"/>
      <c r="J488" s="50"/>
      <c r="K488" s="50"/>
      <c r="L488" s="50"/>
      <c r="M488" s="50"/>
      <c r="N488" s="50"/>
      <c r="O488" s="50"/>
    </row>
    <row r="489" spans="7:15" s="102" customFormat="1" x14ac:dyDescent="0.2">
      <c r="G489" s="85"/>
      <c r="J489" s="50"/>
      <c r="K489" s="50"/>
      <c r="L489" s="50"/>
      <c r="M489" s="50"/>
      <c r="N489" s="50"/>
      <c r="O489" s="50"/>
    </row>
    <row r="490" spans="7:15" s="102" customFormat="1" x14ac:dyDescent="0.2">
      <c r="G490" s="85"/>
      <c r="J490" s="50"/>
      <c r="K490" s="50"/>
      <c r="L490" s="50"/>
      <c r="M490" s="50"/>
      <c r="N490" s="50"/>
      <c r="O490" s="50"/>
    </row>
    <row r="491" spans="7:15" s="102" customFormat="1" x14ac:dyDescent="0.2">
      <c r="G491" s="85"/>
      <c r="J491" s="50"/>
      <c r="K491" s="50"/>
      <c r="L491" s="50"/>
      <c r="M491" s="50"/>
      <c r="N491" s="50"/>
      <c r="O491" s="50"/>
    </row>
    <row r="492" spans="7:15" s="102" customFormat="1" x14ac:dyDescent="0.2">
      <c r="G492" s="85"/>
      <c r="J492" s="50"/>
      <c r="K492" s="50"/>
      <c r="L492" s="50"/>
      <c r="M492" s="50"/>
      <c r="N492" s="50"/>
      <c r="O492" s="50"/>
    </row>
    <row r="493" spans="7:15" s="102" customFormat="1" x14ac:dyDescent="0.2">
      <c r="G493" s="85"/>
      <c r="J493" s="50"/>
      <c r="K493" s="50"/>
      <c r="L493" s="50"/>
      <c r="M493" s="50"/>
      <c r="N493" s="50"/>
      <c r="O493" s="50"/>
    </row>
    <row r="494" spans="7:15" s="102" customFormat="1" x14ac:dyDescent="0.2">
      <c r="G494" s="85"/>
      <c r="J494" s="50"/>
      <c r="K494" s="50"/>
      <c r="L494" s="50"/>
      <c r="M494" s="50"/>
      <c r="N494" s="50"/>
      <c r="O494" s="50"/>
    </row>
    <row r="495" spans="7:15" s="102" customFormat="1" x14ac:dyDescent="0.2">
      <c r="G495" s="85"/>
      <c r="J495" s="50"/>
      <c r="K495" s="50"/>
      <c r="L495" s="50"/>
      <c r="M495" s="50"/>
      <c r="N495" s="50"/>
      <c r="O495" s="50"/>
    </row>
    <row r="496" spans="7:15" s="102" customFormat="1" x14ac:dyDescent="0.2">
      <c r="G496" s="85"/>
      <c r="J496" s="50"/>
      <c r="K496" s="50"/>
      <c r="L496" s="50"/>
      <c r="M496" s="50"/>
      <c r="N496" s="50"/>
      <c r="O496" s="50"/>
    </row>
    <row r="497" spans="7:15" s="102" customFormat="1" x14ac:dyDescent="0.2">
      <c r="G497" s="85"/>
      <c r="J497" s="50"/>
      <c r="K497" s="50"/>
      <c r="L497" s="50"/>
      <c r="M497" s="50"/>
      <c r="N497" s="50"/>
      <c r="O497" s="50"/>
    </row>
    <row r="498" spans="7:15" s="102" customFormat="1" x14ac:dyDescent="0.2">
      <c r="G498" s="85"/>
      <c r="J498" s="50"/>
      <c r="K498" s="50"/>
      <c r="L498" s="50"/>
      <c r="M498" s="50"/>
      <c r="N498" s="50"/>
      <c r="O498" s="50"/>
    </row>
    <row r="499" spans="7:15" s="102" customFormat="1" x14ac:dyDescent="0.2">
      <c r="G499" s="85"/>
      <c r="J499" s="50"/>
      <c r="K499" s="50"/>
      <c r="L499" s="50"/>
      <c r="M499" s="50"/>
      <c r="N499" s="50"/>
      <c r="O499" s="50"/>
    </row>
    <row r="500" spans="7:15" s="102" customFormat="1" x14ac:dyDescent="0.2">
      <c r="G500" s="85"/>
      <c r="J500" s="50"/>
      <c r="K500" s="50"/>
      <c r="L500" s="50"/>
      <c r="M500" s="50"/>
      <c r="N500" s="50"/>
      <c r="O500" s="50"/>
    </row>
    <row r="501" spans="7:15" s="102" customFormat="1" x14ac:dyDescent="0.2">
      <c r="G501" s="85"/>
      <c r="J501" s="50"/>
      <c r="K501" s="50"/>
      <c r="L501" s="50"/>
      <c r="M501" s="50"/>
      <c r="N501" s="50"/>
      <c r="O501" s="50"/>
    </row>
    <row r="502" spans="7:15" s="102" customFormat="1" x14ac:dyDescent="0.2">
      <c r="G502" s="85"/>
      <c r="J502" s="50"/>
      <c r="K502" s="50"/>
      <c r="L502" s="50"/>
      <c r="M502" s="50"/>
      <c r="N502" s="50"/>
      <c r="O502" s="50"/>
    </row>
    <row r="503" spans="7:15" s="102" customFormat="1" x14ac:dyDescent="0.2">
      <c r="G503" s="85"/>
      <c r="J503" s="50"/>
      <c r="K503" s="50"/>
      <c r="L503" s="50"/>
      <c r="M503" s="50"/>
      <c r="N503" s="50"/>
      <c r="O503" s="50"/>
    </row>
    <row r="504" spans="7:15" s="102" customFormat="1" x14ac:dyDescent="0.2">
      <c r="G504" s="85"/>
      <c r="J504" s="50"/>
      <c r="K504" s="50"/>
      <c r="L504" s="50"/>
      <c r="M504" s="50"/>
      <c r="N504" s="50"/>
      <c r="O504" s="50"/>
    </row>
    <row r="505" spans="7:15" s="102" customFormat="1" x14ac:dyDescent="0.2">
      <c r="G505" s="85"/>
      <c r="J505" s="50"/>
      <c r="K505" s="50"/>
      <c r="L505" s="50"/>
      <c r="M505" s="50"/>
      <c r="N505" s="50"/>
      <c r="O505" s="50"/>
    </row>
    <row r="506" spans="7:15" s="102" customFormat="1" x14ac:dyDescent="0.2">
      <c r="G506" s="85"/>
      <c r="J506" s="50"/>
      <c r="K506" s="50"/>
      <c r="L506" s="50"/>
      <c r="M506" s="50"/>
      <c r="N506" s="50"/>
      <c r="O506" s="50"/>
    </row>
    <row r="507" spans="7:15" s="102" customFormat="1" x14ac:dyDescent="0.2">
      <c r="G507" s="85"/>
      <c r="J507" s="50"/>
      <c r="K507" s="50"/>
      <c r="L507" s="50"/>
      <c r="M507" s="50"/>
      <c r="N507" s="50"/>
      <c r="O507" s="50"/>
    </row>
    <row r="508" spans="7:15" s="102" customFormat="1" x14ac:dyDescent="0.2">
      <c r="G508" s="85"/>
      <c r="J508" s="50"/>
      <c r="K508" s="50"/>
      <c r="L508" s="50"/>
      <c r="M508" s="50"/>
      <c r="N508" s="50"/>
      <c r="O508" s="50"/>
    </row>
    <row r="509" spans="7:15" s="102" customFormat="1" x14ac:dyDescent="0.2">
      <c r="G509" s="85"/>
      <c r="J509" s="50"/>
      <c r="K509" s="50"/>
      <c r="L509" s="50"/>
      <c r="M509" s="50"/>
      <c r="N509" s="50"/>
      <c r="O509" s="50"/>
    </row>
    <row r="510" spans="7:15" s="102" customFormat="1" x14ac:dyDescent="0.2">
      <c r="G510" s="85"/>
      <c r="J510" s="50"/>
      <c r="K510" s="50"/>
      <c r="L510" s="50"/>
      <c r="M510" s="50"/>
      <c r="N510" s="50"/>
      <c r="O510" s="50"/>
    </row>
    <row r="511" spans="7:15" s="102" customFormat="1" x14ac:dyDescent="0.2">
      <c r="G511" s="85"/>
      <c r="J511" s="50"/>
      <c r="K511" s="50"/>
      <c r="L511" s="50"/>
      <c r="M511" s="50"/>
      <c r="N511" s="50"/>
      <c r="O511" s="50"/>
    </row>
    <row r="512" spans="7:15" s="102" customFormat="1" x14ac:dyDescent="0.2">
      <c r="G512" s="85"/>
      <c r="J512" s="50"/>
      <c r="K512" s="50"/>
      <c r="L512" s="50"/>
      <c r="M512" s="50"/>
      <c r="N512" s="50"/>
      <c r="O512" s="50"/>
    </row>
    <row r="513" spans="7:15" s="102" customFormat="1" x14ac:dyDescent="0.2">
      <c r="G513" s="85"/>
      <c r="J513" s="50"/>
      <c r="K513" s="50"/>
      <c r="L513" s="50"/>
      <c r="M513" s="50"/>
      <c r="N513" s="50"/>
      <c r="O513" s="50"/>
    </row>
    <row r="514" spans="7:15" s="102" customFormat="1" x14ac:dyDescent="0.2">
      <c r="G514" s="85"/>
      <c r="J514" s="50"/>
      <c r="K514" s="50"/>
      <c r="L514" s="50"/>
      <c r="M514" s="50"/>
      <c r="N514" s="50"/>
      <c r="O514" s="50"/>
    </row>
    <row r="515" spans="7:15" s="102" customFormat="1" x14ac:dyDescent="0.2">
      <c r="G515" s="85"/>
      <c r="J515" s="50"/>
      <c r="K515" s="50"/>
      <c r="L515" s="50"/>
      <c r="M515" s="50"/>
      <c r="N515" s="50"/>
      <c r="O515" s="50"/>
    </row>
    <row r="516" spans="7:15" s="102" customFormat="1" x14ac:dyDescent="0.2">
      <c r="G516" s="85"/>
      <c r="J516" s="50"/>
      <c r="K516" s="50"/>
      <c r="L516" s="50"/>
      <c r="M516" s="50"/>
      <c r="N516" s="50"/>
      <c r="O516" s="50"/>
    </row>
    <row r="517" spans="7:15" s="102" customFormat="1" x14ac:dyDescent="0.2">
      <c r="G517" s="85"/>
      <c r="J517" s="50"/>
      <c r="K517" s="50"/>
      <c r="L517" s="50"/>
      <c r="M517" s="50"/>
      <c r="N517" s="50"/>
      <c r="O517" s="50"/>
    </row>
    <row r="518" spans="7:15" s="102" customFormat="1" x14ac:dyDescent="0.2">
      <c r="G518" s="85"/>
      <c r="J518" s="50"/>
      <c r="K518" s="50"/>
      <c r="L518" s="50"/>
      <c r="M518" s="50"/>
      <c r="N518" s="50"/>
      <c r="O518" s="50"/>
    </row>
    <row r="519" spans="7:15" s="102" customFormat="1" x14ac:dyDescent="0.2">
      <c r="G519" s="85"/>
      <c r="J519" s="50"/>
      <c r="K519" s="50"/>
      <c r="L519" s="50"/>
      <c r="M519" s="50"/>
      <c r="N519" s="50"/>
      <c r="O519" s="50"/>
    </row>
    <row r="520" spans="7:15" s="102" customFormat="1" x14ac:dyDescent="0.2">
      <c r="G520" s="85"/>
      <c r="J520" s="50"/>
      <c r="K520" s="50"/>
      <c r="L520" s="50"/>
      <c r="M520" s="50"/>
      <c r="N520" s="50"/>
      <c r="O520" s="50"/>
    </row>
    <row r="521" spans="7:15" s="102" customFormat="1" x14ac:dyDescent="0.2">
      <c r="G521" s="85"/>
      <c r="J521" s="50"/>
      <c r="K521" s="50"/>
      <c r="L521" s="50"/>
      <c r="M521" s="50"/>
      <c r="N521" s="50"/>
      <c r="O521" s="50"/>
    </row>
    <row r="522" spans="7:15" s="102" customFormat="1" x14ac:dyDescent="0.2">
      <c r="G522" s="85"/>
      <c r="J522" s="50"/>
      <c r="K522" s="50"/>
      <c r="L522" s="50"/>
      <c r="M522" s="50"/>
      <c r="N522" s="50"/>
      <c r="O522" s="50"/>
    </row>
    <row r="523" spans="7:15" s="102" customFormat="1" x14ac:dyDescent="0.2">
      <c r="G523" s="85"/>
      <c r="J523" s="50"/>
      <c r="K523" s="50"/>
      <c r="L523" s="50"/>
      <c r="M523" s="50"/>
      <c r="N523" s="50"/>
      <c r="O523" s="50"/>
    </row>
    <row r="524" spans="7:15" s="102" customFormat="1" x14ac:dyDescent="0.2">
      <c r="G524" s="85"/>
      <c r="J524" s="50"/>
      <c r="K524" s="50"/>
      <c r="L524" s="50"/>
      <c r="M524" s="50"/>
      <c r="N524" s="50"/>
      <c r="O524" s="50"/>
    </row>
    <row r="525" spans="7:15" s="102" customFormat="1" x14ac:dyDescent="0.2">
      <c r="G525" s="85"/>
      <c r="J525" s="50"/>
      <c r="K525" s="50"/>
      <c r="L525" s="50"/>
      <c r="M525" s="50"/>
      <c r="N525" s="50"/>
      <c r="O525" s="50"/>
    </row>
    <row r="526" spans="7:15" s="102" customFormat="1" x14ac:dyDescent="0.2">
      <c r="G526" s="85"/>
      <c r="J526" s="50"/>
      <c r="K526" s="50"/>
      <c r="L526" s="50"/>
      <c r="M526" s="50"/>
      <c r="N526" s="50"/>
      <c r="O526" s="50"/>
    </row>
    <row r="527" spans="7:15" s="102" customFormat="1" x14ac:dyDescent="0.2">
      <c r="G527" s="85"/>
      <c r="J527" s="50"/>
      <c r="K527" s="50"/>
      <c r="L527" s="50"/>
      <c r="M527" s="50"/>
      <c r="N527" s="50"/>
      <c r="O527" s="50"/>
    </row>
    <row r="528" spans="7:15" s="102" customFormat="1" x14ac:dyDescent="0.2">
      <c r="G528" s="85"/>
      <c r="J528" s="50"/>
      <c r="K528" s="50"/>
      <c r="L528" s="50"/>
      <c r="M528" s="50"/>
      <c r="N528" s="50"/>
      <c r="O528" s="50"/>
    </row>
    <row r="529" spans="7:15" s="102" customFormat="1" x14ac:dyDescent="0.2">
      <c r="G529" s="85"/>
      <c r="J529" s="50"/>
      <c r="K529" s="50"/>
      <c r="L529" s="50"/>
      <c r="M529" s="50"/>
      <c r="N529" s="50"/>
      <c r="O529" s="50"/>
    </row>
    <row r="530" spans="7:15" s="102" customFormat="1" x14ac:dyDescent="0.2">
      <c r="G530" s="85"/>
      <c r="J530" s="50"/>
      <c r="K530" s="50"/>
      <c r="L530" s="50"/>
      <c r="M530" s="50"/>
      <c r="N530" s="50"/>
      <c r="O530" s="50"/>
    </row>
    <row r="531" spans="7:15" s="102" customFormat="1" x14ac:dyDescent="0.2">
      <c r="G531" s="85"/>
      <c r="J531" s="50"/>
      <c r="K531" s="50"/>
      <c r="L531" s="50"/>
      <c r="M531" s="50"/>
      <c r="N531" s="50"/>
      <c r="O531" s="50"/>
    </row>
    <row r="532" spans="7:15" s="102" customFormat="1" x14ac:dyDescent="0.2">
      <c r="G532" s="85"/>
      <c r="J532" s="50"/>
      <c r="K532" s="50"/>
      <c r="L532" s="50"/>
      <c r="M532" s="50"/>
      <c r="N532" s="50"/>
      <c r="O532" s="50"/>
    </row>
    <row r="533" spans="7:15" s="102" customFormat="1" x14ac:dyDescent="0.2">
      <c r="G533" s="85"/>
      <c r="J533" s="50"/>
      <c r="K533" s="50"/>
      <c r="L533" s="50"/>
      <c r="M533" s="50"/>
      <c r="N533" s="50"/>
      <c r="O533" s="50"/>
    </row>
    <row r="534" spans="7:15" s="102" customFormat="1" x14ac:dyDescent="0.2">
      <c r="G534" s="85"/>
      <c r="J534" s="50"/>
      <c r="K534" s="50"/>
      <c r="L534" s="50"/>
      <c r="M534" s="50"/>
      <c r="N534" s="50"/>
      <c r="O534" s="50"/>
    </row>
    <row r="535" spans="7:15" s="102" customFormat="1" x14ac:dyDescent="0.2">
      <c r="G535" s="85"/>
      <c r="J535" s="50"/>
      <c r="K535" s="50"/>
      <c r="L535" s="50"/>
      <c r="M535" s="50"/>
      <c r="N535" s="50"/>
      <c r="O535" s="50"/>
    </row>
    <row r="536" spans="7:15" s="102" customFormat="1" x14ac:dyDescent="0.2">
      <c r="G536" s="85"/>
      <c r="J536" s="50"/>
      <c r="K536" s="50"/>
      <c r="L536" s="50"/>
      <c r="M536" s="50"/>
      <c r="N536" s="50"/>
      <c r="O536" s="50"/>
    </row>
    <row r="537" spans="7:15" s="102" customFormat="1" x14ac:dyDescent="0.2">
      <c r="G537" s="85"/>
      <c r="J537" s="50"/>
      <c r="K537" s="50"/>
      <c r="L537" s="50"/>
      <c r="M537" s="50"/>
      <c r="N537" s="50"/>
      <c r="O537" s="50"/>
    </row>
    <row r="538" spans="7:15" s="102" customFormat="1" x14ac:dyDescent="0.2">
      <c r="G538" s="85"/>
      <c r="J538" s="50"/>
      <c r="K538" s="50"/>
      <c r="L538" s="50"/>
      <c r="M538" s="50"/>
      <c r="N538" s="50"/>
      <c r="O538" s="50"/>
    </row>
    <row r="539" spans="7:15" s="102" customFormat="1" x14ac:dyDescent="0.2">
      <c r="G539" s="85"/>
      <c r="J539" s="50"/>
      <c r="K539" s="50"/>
      <c r="L539" s="50"/>
      <c r="M539" s="50"/>
      <c r="N539" s="50"/>
      <c r="O539" s="50"/>
    </row>
    <row r="540" spans="7:15" s="102" customFormat="1" x14ac:dyDescent="0.2">
      <c r="G540" s="85"/>
      <c r="J540" s="50"/>
      <c r="K540" s="50"/>
      <c r="L540" s="50"/>
      <c r="M540" s="50"/>
      <c r="N540" s="50"/>
      <c r="O540" s="50"/>
    </row>
    <row r="541" spans="7:15" s="102" customFormat="1" x14ac:dyDescent="0.2">
      <c r="G541" s="85"/>
      <c r="J541" s="50"/>
      <c r="K541" s="50"/>
      <c r="L541" s="50"/>
      <c r="M541" s="50"/>
      <c r="N541" s="50"/>
      <c r="O541" s="50"/>
    </row>
    <row r="542" spans="7:15" s="102" customFormat="1" x14ac:dyDescent="0.2">
      <c r="G542" s="85"/>
      <c r="J542" s="50"/>
      <c r="K542" s="50"/>
      <c r="L542" s="50"/>
      <c r="M542" s="50"/>
      <c r="N542" s="50"/>
      <c r="O542" s="50"/>
    </row>
    <row r="543" spans="7:15" s="102" customFormat="1" x14ac:dyDescent="0.2">
      <c r="G543" s="85"/>
      <c r="J543" s="50"/>
      <c r="K543" s="50"/>
      <c r="L543" s="50"/>
      <c r="M543" s="50"/>
      <c r="N543" s="50"/>
      <c r="O543" s="50"/>
    </row>
    <row r="544" spans="7:15" s="102" customFormat="1" x14ac:dyDescent="0.2">
      <c r="G544" s="85"/>
      <c r="J544" s="50"/>
      <c r="K544" s="50"/>
      <c r="L544" s="50"/>
      <c r="M544" s="50"/>
      <c r="N544" s="50"/>
      <c r="O544" s="50"/>
    </row>
    <row r="545" spans="7:15" s="102" customFormat="1" x14ac:dyDescent="0.2">
      <c r="G545" s="85"/>
      <c r="J545" s="50"/>
      <c r="K545" s="50"/>
      <c r="L545" s="50"/>
      <c r="M545" s="50"/>
      <c r="N545" s="50"/>
      <c r="O545" s="50"/>
    </row>
    <row r="546" spans="7:15" s="102" customFormat="1" x14ac:dyDescent="0.2">
      <c r="G546" s="85"/>
      <c r="J546" s="50"/>
      <c r="K546" s="50"/>
      <c r="L546" s="50"/>
      <c r="M546" s="50"/>
      <c r="N546" s="50"/>
      <c r="O546" s="50"/>
    </row>
    <row r="547" spans="7:15" s="102" customFormat="1" x14ac:dyDescent="0.2">
      <c r="G547" s="85"/>
      <c r="J547" s="50"/>
      <c r="K547" s="50"/>
      <c r="L547" s="50"/>
      <c r="M547" s="50"/>
      <c r="N547" s="50"/>
      <c r="O547" s="50"/>
    </row>
    <row r="548" spans="7:15" s="102" customFormat="1" x14ac:dyDescent="0.2">
      <c r="G548" s="85"/>
      <c r="J548" s="50"/>
      <c r="K548" s="50"/>
      <c r="L548" s="50"/>
      <c r="M548" s="50"/>
      <c r="N548" s="50"/>
      <c r="O548" s="50"/>
    </row>
    <row r="549" spans="7:15" s="102" customFormat="1" x14ac:dyDescent="0.2">
      <c r="G549" s="85"/>
      <c r="J549" s="50"/>
      <c r="K549" s="50"/>
      <c r="L549" s="50"/>
      <c r="M549" s="50"/>
      <c r="N549" s="50"/>
      <c r="O549" s="50"/>
    </row>
    <row r="550" spans="7:15" s="102" customFormat="1" x14ac:dyDescent="0.2">
      <c r="G550" s="85"/>
      <c r="J550" s="50"/>
      <c r="K550" s="50"/>
      <c r="L550" s="50"/>
      <c r="M550" s="50"/>
      <c r="N550" s="50"/>
      <c r="O550" s="50"/>
    </row>
  </sheetData>
  <mergeCells count="12">
    <mergeCell ref="A55:I55"/>
    <mergeCell ref="A56:I56"/>
    <mergeCell ref="A57:I57"/>
    <mergeCell ref="B6:B7"/>
    <mergeCell ref="C6:C7"/>
    <mergeCell ref="D6:D7"/>
    <mergeCell ref="A54:I54"/>
    <mergeCell ref="A5:A7"/>
    <mergeCell ref="B5:D5"/>
    <mergeCell ref="E5:F7"/>
    <mergeCell ref="G5:G7"/>
    <mergeCell ref="H5:I7"/>
  </mergeCells>
  <printOptions gridLines="1"/>
  <pageMargins left="0.75" right="0.27" top="1.1000000000000001" bottom="0.75" header="0.5" footer="0.3"/>
  <pageSetup paperSize="9" scale="78" orientation="portrait" r:id="rId1"/>
  <headerFooter>
    <oddHeader>&amp;R&amp;"Arial,Bold"ANNEX A</oddHeader>
    <oddFooter>&amp;L&amp;"Arial,Bold"&amp;8&amp;T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277"/>
  <sheetViews>
    <sheetView zoomScaleNormal="100" zoomScaleSheetLayoutView="90" workbookViewId="0">
      <pane xSplit="1" ySplit="6" topLeftCell="D243" activePane="bottomRight" state="frozen"/>
      <selection pane="topRight" activeCell="B1" sqref="B1"/>
      <selection pane="bottomLeft" activeCell="A7" sqref="A7"/>
      <selection pane="bottomRight" activeCell="I265" sqref="I265"/>
    </sheetView>
  </sheetViews>
  <sheetFormatPr defaultColWidth="8" defaultRowHeight="12.75" x14ac:dyDescent="0.2"/>
  <cols>
    <col min="1" max="1" width="40.5703125" style="182" customWidth="1"/>
    <col min="2" max="3" width="13.28515625" style="183" hidden="1" customWidth="1"/>
    <col min="4" max="4" width="12.140625" style="183" customWidth="1"/>
    <col min="5" max="5" width="12.85546875" style="182" customWidth="1"/>
    <col min="6" max="7" width="13.140625" style="182" customWidth="1"/>
    <col min="8" max="8" width="13" style="182" customWidth="1"/>
    <col min="9" max="9" width="8.7109375" style="185" customWidth="1"/>
    <col min="10" max="10" width="11" style="182" customWidth="1"/>
    <col min="11" max="11" width="2.5703125" style="49" customWidth="1"/>
    <col min="12" max="12" width="11.85546875" style="182" customWidth="1"/>
    <col min="13" max="13" width="2.42578125" style="49" customWidth="1"/>
    <col min="14" max="15" width="8" style="49"/>
    <col min="16" max="16" width="13.5703125" style="49" customWidth="1"/>
    <col min="17" max="221" width="8" style="49"/>
    <col min="222" max="222" width="40.5703125" style="49" customWidth="1"/>
    <col min="223" max="224" width="0" style="49" hidden="1" customWidth="1"/>
    <col min="225" max="225" width="13.28515625" style="49" customWidth="1"/>
    <col min="226" max="226" width="13.5703125" style="49" customWidth="1"/>
    <col min="227" max="227" width="13.85546875" style="49" customWidth="1"/>
    <col min="228" max="228" width="13.140625" style="49" customWidth="1"/>
    <col min="229" max="229" width="13" style="49" customWidth="1"/>
    <col min="230" max="230" width="10.5703125" style="49" customWidth="1"/>
    <col min="231" max="231" width="12.5703125" style="49" customWidth="1"/>
    <col min="232" max="232" width="0" style="49" hidden="1" customWidth="1"/>
    <col min="233" max="234" width="11.85546875" style="49" customWidth="1"/>
    <col min="235" max="235" width="12" style="49" customWidth="1"/>
    <col min="236" max="236" width="12.5703125" style="49" customWidth="1"/>
    <col min="237" max="477" width="8" style="49"/>
    <col min="478" max="478" width="40.5703125" style="49" customWidth="1"/>
    <col min="479" max="480" width="0" style="49" hidden="1" customWidth="1"/>
    <col min="481" max="481" width="13.28515625" style="49" customWidth="1"/>
    <col min="482" max="482" width="13.5703125" style="49" customWidth="1"/>
    <col min="483" max="483" width="13.85546875" style="49" customWidth="1"/>
    <col min="484" max="484" width="13.140625" style="49" customWidth="1"/>
    <col min="485" max="485" width="13" style="49" customWidth="1"/>
    <col min="486" max="486" width="10.5703125" style="49" customWidth="1"/>
    <col min="487" max="487" width="12.5703125" style="49" customWidth="1"/>
    <col min="488" max="488" width="0" style="49" hidden="1" customWidth="1"/>
    <col min="489" max="490" width="11.85546875" style="49" customWidth="1"/>
    <col min="491" max="491" width="12" style="49" customWidth="1"/>
    <col min="492" max="492" width="12.5703125" style="49" customWidth="1"/>
    <col min="493" max="733" width="8" style="49"/>
    <col min="734" max="734" width="40.5703125" style="49" customWidth="1"/>
    <col min="735" max="736" width="0" style="49" hidden="1" customWidth="1"/>
    <col min="737" max="737" width="13.28515625" style="49" customWidth="1"/>
    <col min="738" max="738" width="13.5703125" style="49" customWidth="1"/>
    <col min="739" max="739" width="13.85546875" style="49" customWidth="1"/>
    <col min="740" max="740" width="13.140625" style="49" customWidth="1"/>
    <col min="741" max="741" width="13" style="49" customWidth="1"/>
    <col min="742" max="742" width="10.5703125" style="49" customWidth="1"/>
    <col min="743" max="743" width="12.5703125" style="49" customWidth="1"/>
    <col min="744" max="744" width="0" style="49" hidden="1" customWidth="1"/>
    <col min="745" max="746" width="11.85546875" style="49" customWidth="1"/>
    <col min="747" max="747" width="12" style="49" customWidth="1"/>
    <col min="748" max="748" width="12.5703125" style="49" customWidth="1"/>
    <col min="749" max="989" width="8" style="49"/>
    <col min="990" max="990" width="40.5703125" style="49" customWidth="1"/>
    <col min="991" max="992" width="0" style="49" hidden="1" customWidth="1"/>
    <col min="993" max="993" width="13.28515625" style="49" customWidth="1"/>
    <col min="994" max="994" width="13.5703125" style="49" customWidth="1"/>
    <col min="995" max="995" width="13.85546875" style="49" customWidth="1"/>
    <col min="996" max="996" width="13.140625" style="49" customWidth="1"/>
    <col min="997" max="997" width="13" style="49" customWidth="1"/>
    <col min="998" max="998" width="10.5703125" style="49" customWidth="1"/>
    <col min="999" max="999" width="12.5703125" style="49" customWidth="1"/>
    <col min="1000" max="1000" width="0" style="49" hidden="1" customWidth="1"/>
    <col min="1001" max="1002" width="11.85546875" style="49" customWidth="1"/>
    <col min="1003" max="1003" width="12" style="49" customWidth="1"/>
    <col min="1004" max="1004" width="12.5703125" style="49" customWidth="1"/>
    <col min="1005" max="1245" width="8" style="49"/>
    <col min="1246" max="1246" width="40.5703125" style="49" customWidth="1"/>
    <col min="1247" max="1248" width="0" style="49" hidden="1" customWidth="1"/>
    <col min="1249" max="1249" width="13.28515625" style="49" customWidth="1"/>
    <col min="1250" max="1250" width="13.5703125" style="49" customWidth="1"/>
    <col min="1251" max="1251" width="13.85546875" style="49" customWidth="1"/>
    <col min="1252" max="1252" width="13.140625" style="49" customWidth="1"/>
    <col min="1253" max="1253" width="13" style="49" customWidth="1"/>
    <col min="1254" max="1254" width="10.5703125" style="49" customWidth="1"/>
    <col min="1255" max="1255" width="12.5703125" style="49" customWidth="1"/>
    <col min="1256" max="1256" width="0" style="49" hidden="1" customWidth="1"/>
    <col min="1257" max="1258" width="11.85546875" style="49" customWidth="1"/>
    <col min="1259" max="1259" width="12" style="49" customWidth="1"/>
    <col min="1260" max="1260" width="12.5703125" style="49" customWidth="1"/>
    <col min="1261" max="1501" width="8" style="49"/>
    <col min="1502" max="1502" width="40.5703125" style="49" customWidth="1"/>
    <col min="1503" max="1504" width="0" style="49" hidden="1" customWidth="1"/>
    <col min="1505" max="1505" width="13.28515625" style="49" customWidth="1"/>
    <col min="1506" max="1506" width="13.5703125" style="49" customWidth="1"/>
    <col min="1507" max="1507" width="13.85546875" style="49" customWidth="1"/>
    <col min="1508" max="1508" width="13.140625" style="49" customWidth="1"/>
    <col min="1509" max="1509" width="13" style="49" customWidth="1"/>
    <col min="1510" max="1510" width="10.5703125" style="49" customWidth="1"/>
    <col min="1511" max="1511" width="12.5703125" style="49" customWidth="1"/>
    <col min="1512" max="1512" width="0" style="49" hidden="1" customWidth="1"/>
    <col min="1513" max="1514" width="11.85546875" style="49" customWidth="1"/>
    <col min="1515" max="1515" width="12" style="49" customWidth="1"/>
    <col min="1516" max="1516" width="12.5703125" style="49" customWidth="1"/>
    <col min="1517" max="1757" width="8" style="49"/>
    <col min="1758" max="1758" width="40.5703125" style="49" customWidth="1"/>
    <col min="1759" max="1760" width="0" style="49" hidden="1" customWidth="1"/>
    <col min="1761" max="1761" width="13.28515625" style="49" customWidth="1"/>
    <col min="1762" max="1762" width="13.5703125" style="49" customWidth="1"/>
    <col min="1763" max="1763" width="13.85546875" style="49" customWidth="1"/>
    <col min="1764" max="1764" width="13.140625" style="49" customWidth="1"/>
    <col min="1765" max="1765" width="13" style="49" customWidth="1"/>
    <col min="1766" max="1766" width="10.5703125" style="49" customWidth="1"/>
    <col min="1767" max="1767" width="12.5703125" style="49" customWidth="1"/>
    <col min="1768" max="1768" width="0" style="49" hidden="1" customWidth="1"/>
    <col min="1769" max="1770" width="11.85546875" style="49" customWidth="1"/>
    <col min="1771" max="1771" width="12" style="49" customWidth="1"/>
    <col min="1772" max="1772" width="12.5703125" style="49" customWidth="1"/>
    <col min="1773" max="2013" width="8" style="49"/>
    <col min="2014" max="2014" width="40.5703125" style="49" customWidth="1"/>
    <col min="2015" max="2016" width="0" style="49" hidden="1" customWidth="1"/>
    <col min="2017" max="2017" width="13.28515625" style="49" customWidth="1"/>
    <col min="2018" max="2018" width="13.5703125" style="49" customWidth="1"/>
    <col min="2019" max="2019" width="13.85546875" style="49" customWidth="1"/>
    <col min="2020" max="2020" width="13.140625" style="49" customWidth="1"/>
    <col min="2021" max="2021" width="13" style="49" customWidth="1"/>
    <col min="2022" max="2022" width="10.5703125" style="49" customWidth="1"/>
    <col min="2023" max="2023" width="12.5703125" style="49" customWidth="1"/>
    <col min="2024" max="2024" width="0" style="49" hidden="1" customWidth="1"/>
    <col min="2025" max="2026" width="11.85546875" style="49" customWidth="1"/>
    <col min="2027" max="2027" width="12" style="49" customWidth="1"/>
    <col min="2028" max="2028" width="12.5703125" style="49" customWidth="1"/>
    <col min="2029" max="2269" width="8" style="49"/>
    <col min="2270" max="2270" width="40.5703125" style="49" customWidth="1"/>
    <col min="2271" max="2272" width="0" style="49" hidden="1" customWidth="1"/>
    <col min="2273" max="2273" width="13.28515625" style="49" customWidth="1"/>
    <col min="2274" max="2274" width="13.5703125" style="49" customWidth="1"/>
    <col min="2275" max="2275" width="13.85546875" style="49" customWidth="1"/>
    <col min="2276" max="2276" width="13.140625" style="49" customWidth="1"/>
    <col min="2277" max="2277" width="13" style="49" customWidth="1"/>
    <col min="2278" max="2278" width="10.5703125" style="49" customWidth="1"/>
    <col min="2279" max="2279" width="12.5703125" style="49" customWidth="1"/>
    <col min="2280" max="2280" width="0" style="49" hidden="1" customWidth="1"/>
    <col min="2281" max="2282" width="11.85546875" style="49" customWidth="1"/>
    <col min="2283" max="2283" width="12" style="49" customWidth="1"/>
    <col min="2284" max="2284" width="12.5703125" style="49" customWidth="1"/>
    <col min="2285" max="2525" width="8" style="49"/>
    <col min="2526" max="2526" width="40.5703125" style="49" customWidth="1"/>
    <col min="2527" max="2528" width="0" style="49" hidden="1" customWidth="1"/>
    <col min="2529" max="2529" width="13.28515625" style="49" customWidth="1"/>
    <col min="2530" max="2530" width="13.5703125" style="49" customWidth="1"/>
    <col min="2531" max="2531" width="13.85546875" style="49" customWidth="1"/>
    <col min="2532" max="2532" width="13.140625" style="49" customWidth="1"/>
    <col min="2533" max="2533" width="13" style="49" customWidth="1"/>
    <col min="2534" max="2534" width="10.5703125" style="49" customWidth="1"/>
    <col min="2535" max="2535" width="12.5703125" style="49" customWidth="1"/>
    <col min="2536" max="2536" width="0" style="49" hidden="1" customWidth="1"/>
    <col min="2537" max="2538" width="11.85546875" style="49" customWidth="1"/>
    <col min="2539" max="2539" width="12" style="49" customWidth="1"/>
    <col min="2540" max="2540" width="12.5703125" style="49" customWidth="1"/>
    <col min="2541" max="2781" width="8" style="49"/>
    <col min="2782" max="2782" width="40.5703125" style="49" customWidth="1"/>
    <col min="2783" max="2784" width="0" style="49" hidden="1" customWidth="1"/>
    <col min="2785" max="2785" width="13.28515625" style="49" customWidth="1"/>
    <col min="2786" max="2786" width="13.5703125" style="49" customWidth="1"/>
    <col min="2787" max="2787" width="13.85546875" style="49" customWidth="1"/>
    <col min="2788" max="2788" width="13.140625" style="49" customWidth="1"/>
    <col min="2789" max="2789" width="13" style="49" customWidth="1"/>
    <col min="2790" max="2790" width="10.5703125" style="49" customWidth="1"/>
    <col min="2791" max="2791" width="12.5703125" style="49" customWidth="1"/>
    <col min="2792" max="2792" width="0" style="49" hidden="1" customWidth="1"/>
    <col min="2793" max="2794" width="11.85546875" style="49" customWidth="1"/>
    <col min="2795" max="2795" width="12" style="49" customWidth="1"/>
    <col min="2796" max="2796" width="12.5703125" style="49" customWidth="1"/>
    <col min="2797" max="3037" width="8" style="49"/>
    <col min="3038" max="3038" width="40.5703125" style="49" customWidth="1"/>
    <col min="3039" max="3040" width="0" style="49" hidden="1" customWidth="1"/>
    <col min="3041" max="3041" width="13.28515625" style="49" customWidth="1"/>
    <col min="3042" max="3042" width="13.5703125" style="49" customWidth="1"/>
    <col min="3043" max="3043" width="13.85546875" style="49" customWidth="1"/>
    <col min="3044" max="3044" width="13.140625" style="49" customWidth="1"/>
    <col min="3045" max="3045" width="13" style="49" customWidth="1"/>
    <col min="3046" max="3046" width="10.5703125" style="49" customWidth="1"/>
    <col min="3047" max="3047" width="12.5703125" style="49" customWidth="1"/>
    <col min="3048" max="3048" width="0" style="49" hidden="1" customWidth="1"/>
    <col min="3049" max="3050" width="11.85546875" style="49" customWidth="1"/>
    <col min="3051" max="3051" width="12" style="49" customWidth="1"/>
    <col min="3052" max="3052" width="12.5703125" style="49" customWidth="1"/>
    <col min="3053" max="3293" width="8" style="49"/>
    <col min="3294" max="3294" width="40.5703125" style="49" customWidth="1"/>
    <col min="3295" max="3296" width="0" style="49" hidden="1" customWidth="1"/>
    <col min="3297" max="3297" width="13.28515625" style="49" customWidth="1"/>
    <col min="3298" max="3298" width="13.5703125" style="49" customWidth="1"/>
    <col min="3299" max="3299" width="13.85546875" style="49" customWidth="1"/>
    <col min="3300" max="3300" width="13.140625" style="49" customWidth="1"/>
    <col min="3301" max="3301" width="13" style="49" customWidth="1"/>
    <col min="3302" max="3302" width="10.5703125" style="49" customWidth="1"/>
    <col min="3303" max="3303" width="12.5703125" style="49" customWidth="1"/>
    <col min="3304" max="3304" width="0" style="49" hidden="1" customWidth="1"/>
    <col min="3305" max="3306" width="11.85546875" style="49" customWidth="1"/>
    <col min="3307" max="3307" width="12" style="49" customWidth="1"/>
    <col min="3308" max="3308" width="12.5703125" style="49" customWidth="1"/>
    <col min="3309" max="3549" width="8" style="49"/>
    <col min="3550" max="3550" width="40.5703125" style="49" customWidth="1"/>
    <col min="3551" max="3552" width="0" style="49" hidden="1" customWidth="1"/>
    <col min="3553" max="3553" width="13.28515625" style="49" customWidth="1"/>
    <col min="3554" max="3554" width="13.5703125" style="49" customWidth="1"/>
    <col min="3555" max="3555" width="13.85546875" style="49" customWidth="1"/>
    <col min="3556" max="3556" width="13.140625" style="49" customWidth="1"/>
    <col min="3557" max="3557" width="13" style="49" customWidth="1"/>
    <col min="3558" max="3558" width="10.5703125" style="49" customWidth="1"/>
    <col min="3559" max="3559" width="12.5703125" style="49" customWidth="1"/>
    <col min="3560" max="3560" width="0" style="49" hidden="1" customWidth="1"/>
    <col min="3561" max="3562" width="11.85546875" style="49" customWidth="1"/>
    <col min="3563" max="3563" width="12" style="49" customWidth="1"/>
    <col min="3564" max="3564" width="12.5703125" style="49" customWidth="1"/>
    <col min="3565" max="3805" width="8" style="49"/>
    <col min="3806" max="3806" width="40.5703125" style="49" customWidth="1"/>
    <col min="3807" max="3808" width="0" style="49" hidden="1" customWidth="1"/>
    <col min="3809" max="3809" width="13.28515625" style="49" customWidth="1"/>
    <col min="3810" max="3810" width="13.5703125" style="49" customWidth="1"/>
    <col min="3811" max="3811" width="13.85546875" style="49" customWidth="1"/>
    <col min="3812" max="3812" width="13.140625" style="49" customWidth="1"/>
    <col min="3813" max="3813" width="13" style="49" customWidth="1"/>
    <col min="3814" max="3814" width="10.5703125" style="49" customWidth="1"/>
    <col min="3815" max="3815" width="12.5703125" style="49" customWidth="1"/>
    <col min="3816" max="3816" width="0" style="49" hidden="1" customWidth="1"/>
    <col min="3817" max="3818" width="11.85546875" style="49" customWidth="1"/>
    <col min="3819" max="3819" width="12" style="49" customWidth="1"/>
    <col min="3820" max="3820" width="12.5703125" style="49" customWidth="1"/>
    <col min="3821" max="4061" width="8" style="49"/>
    <col min="4062" max="4062" width="40.5703125" style="49" customWidth="1"/>
    <col min="4063" max="4064" width="0" style="49" hidden="1" customWidth="1"/>
    <col min="4065" max="4065" width="13.28515625" style="49" customWidth="1"/>
    <col min="4066" max="4066" width="13.5703125" style="49" customWidth="1"/>
    <col min="4067" max="4067" width="13.85546875" style="49" customWidth="1"/>
    <col min="4068" max="4068" width="13.140625" style="49" customWidth="1"/>
    <col min="4069" max="4069" width="13" style="49" customWidth="1"/>
    <col min="4070" max="4070" width="10.5703125" style="49" customWidth="1"/>
    <col min="4071" max="4071" width="12.5703125" style="49" customWidth="1"/>
    <col min="4072" max="4072" width="0" style="49" hidden="1" customWidth="1"/>
    <col min="4073" max="4074" width="11.85546875" style="49" customWidth="1"/>
    <col min="4075" max="4075" width="12" style="49" customWidth="1"/>
    <col min="4076" max="4076" width="12.5703125" style="49" customWidth="1"/>
    <col min="4077" max="4317" width="8" style="49"/>
    <col min="4318" max="4318" width="40.5703125" style="49" customWidth="1"/>
    <col min="4319" max="4320" width="0" style="49" hidden="1" customWidth="1"/>
    <col min="4321" max="4321" width="13.28515625" style="49" customWidth="1"/>
    <col min="4322" max="4322" width="13.5703125" style="49" customWidth="1"/>
    <col min="4323" max="4323" width="13.85546875" style="49" customWidth="1"/>
    <col min="4324" max="4324" width="13.140625" style="49" customWidth="1"/>
    <col min="4325" max="4325" width="13" style="49" customWidth="1"/>
    <col min="4326" max="4326" width="10.5703125" style="49" customWidth="1"/>
    <col min="4327" max="4327" width="12.5703125" style="49" customWidth="1"/>
    <col min="4328" max="4328" width="0" style="49" hidden="1" customWidth="1"/>
    <col min="4329" max="4330" width="11.85546875" style="49" customWidth="1"/>
    <col min="4331" max="4331" width="12" style="49" customWidth="1"/>
    <col min="4332" max="4332" width="12.5703125" style="49" customWidth="1"/>
    <col min="4333" max="4573" width="8" style="49"/>
    <col min="4574" max="4574" width="40.5703125" style="49" customWidth="1"/>
    <col min="4575" max="4576" width="0" style="49" hidden="1" customWidth="1"/>
    <col min="4577" max="4577" width="13.28515625" style="49" customWidth="1"/>
    <col min="4578" max="4578" width="13.5703125" style="49" customWidth="1"/>
    <col min="4579" max="4579" width="13.85546875" style="49" customWidth="1"/>
    <col min="4580" max="4580" width="13.140625" style="49" customWidth="1"/>
    <col min="4581" max="4581" width="13" style="49" customWidth="1"/>
    <col min="4582" max="4582" width="10.5703125" style="49" customWidth="1"/>
    <col min="4583" max="4583" width="12.5703125" style="49" customWidth="1"/>
    <col min="4584" max="4584" width="0" style="49" hidden="1" customWidth="1"/>
    <col min="4585" max="4586" width="11.85546875" style="49" customWidth="1"/>
    <col min="4587" max="4587" width="12" style="49" customWidth="1"/>
    <col min="4588" max="4588" width="12.5703125" style="49" customWidth="1"/>
    <col min="4589" max="4829" width="8" style="49"/>
    <col min="4830" max="4830" width="40.5703125" style="49" customWidth="1"/>
    <col min="4831" max="4832" width="0" style="49" hidden="1" customWidth="1"/>
    <col min="4833" max="4833" width="13.28515625" style="49" customWidth="1"/>
    <col min="4834" max="4834" width="13.5703125" style="49" customWidth="1"/>
    <col min="4835" max="4835" width="13.85546875" style="49" customWidth="1"/>
    <col min="4836" max="4836" width="13.140625" style="49" customWidth="1"/>
    <col min="4837" max="4837" width="13" style="49" customWidth="1"/>
    <col min="4838" max="4838" width="10.5703125" style="49" customWidth="1"/>
    <col min="4839" max="4839" width="12.5703125" style="49" customWidth="1"/>
    <col min="4840" max="4840" width="0" style="49" hidden="1" customWidth="1"/>
    <col min="4841" max="4842" width="11.85546875" style="49" customWidth="1"/>
    <col min="4843" max="4843" width="12" style="49" customWidth="1"/>
    <col min="4844" max="4844" width="12.5703125" style="49" customWidth="1"/>
    <col min="4845" max="5085" width="8" style="49"/>
    <col min="5086" max="5086" width="40.5703125" style="49" customWidth="1"/>
    <col min="5087" max="5088" width="0" style="49" hidden="1" customWidth="1"/>
    <col min="5089" max="5089" width="13.28515625" style="49" customWidth="1"/>
    <col min="5090" max="5090" width="13.5703125" style="49" customWidth="1"/>
    <col min="5091" max="5091" width="13.85546875" style="49" customWidth="1"/>
    <col min="5092" max="5092" width="13.140625" style="49" customWidth="1"/>
    <col min="5093" max="5093" width="13" style="49" customWidth="1"/>
    <col min="5094" max="5094" width="10.5703125" style="49" customWidth="1"/>
    <col min="5095" max="5095" width="12.5703125" style="49" customWidth="1"/>
    <col min="5096" max="5096" width="0" style="49" hidden="1" customWidth="1"/>
    <col min="5097" max="5098" width="11.85546875" style="49" customWidth="1"/>
    <col min="5099" max="5099" width="12" style="49" customWidth="1"/>
    <col min="5100" max="5100" width="12.5703125" style="49" customWidth="1"/>
    <col min="5101" max="5341" width="8" style="49"/>
    <col min="5342" max="5342" width="40.5703125" style="49" customWidth="1"/>
    <col min="5343" max="5344" width="0" style="49" hidden="1" customWidth="1"/>
    <col min="5345" max="5345" width="13.28515625" style="49" customWidth="1"/>
    <col min="5346" max="5346" width="13.5703125" style="49" customWidth="1"/>
    <col min="5347" max="5347" width="13.85546875" style="49" customWidth="1"/>
    <col min="5348" max="5348" width="13.140625" style="49" customWidth="1"/>
    <col min="5349" max="5349" width="13" style="49" customWidth="1"/>
    <col min="5350" max="5350" width="10.5703125" style="49" customWidth="1"/>
    <col min="5351" max="5351" width="12.5703125" style="49" customWidth="1"/>
    <col min="5352" max="5352" width="0" style="49" hidden="1" customWidth="1"/>
    <col min="5353" max="5354" width="11.85546875" style="49" customWidth="1"/>
    <col min="5355" max="5355" width="12" style="49" customWidth="1"/>
    <col min="5356" max="5356" width="12.5703125" style="49" customWidth="1"/>
    <col min="5357" max="5597" width="8" style="49"/>
    <col min="5598" max="5598" width="40.5703125" style="49" customWidth="1"/>
    <col min="5599" max="5600" width="0" style="49" hidden="1" customWidth="1"/>
    <col min="5601" max="5601" width="13.28515625" style="49" customWidth="1"/>
    <col min="5602" max="5602" width="13.5703125" style="49" customWidth="1"/>
    <col min="5603" max="5603" width="13.85546875" style="49" customWidth="1"/>
    <col min="5604" max="5604" width="13.140625" style="49" customWidth="1"/>
    <col min="5605" max="5605" width="13" style="49" customWidth="1"/>
    <col min="5606" max="5606" width="10.5703125" style="49" customWidth="1"/>
    <col min="5607" max="5607" width="12.5703125" style="49" customWidth="1"/>
    <col min="5608" max="5608" width="0" style="49" hidden="1" customWidth="1"/>
    <col min="5609" max="5610" width="11.85546875" style="49" customWidth="1"/>
    <col min="5611" max="5611" width="12" style="49" customWidth="1"/>
    <col min="5612" max="5612" width="12.5703125" style="49" customWidth="1"/>
    <col min="5613" max="5853" width="8" style="49"/>
    <col min="5854" max="5854" width="40.5703125" style="49" customWidth="1"/>
    <col min="5855" max="5856" width="0" style="49" hidden="1" customWidth="1"/>
    <col min="5857" max="5857" width="13.28515625" style="49" customWidth="1"/>
    <col min="5858" max="5858" width="13.5703125" style="49" customWidth="1"/>
    <col min="5859" max="5859" width="13.85546875" style="49" customWidth="1"/>
    <col min="5860" max="5860" width="13.140625" style="49" customWidth="1"/>
    <col min="5861" max="5861" width="13" style="49" customWidth="1"/>
    <col min="5862" max="5862" width="10.5703125" style="49" customWidth="1"/>
    <col min="5863" max="5863" width="12.5703125" style="49" customWidth="1"/>
    <col min="5864" max="5864" width="0" style="49" hidden="1" customWidth="1"/>
    <col min="5865" max="5866" width="11.85546875" style="49" customWidth="1"/>
    <col min="5867" max="5867" width="12" style="49" customWidth="1"/>
    <col min="5868" max="5868" width="12.5703125" style="49" customWidth="1"/>
    <col min="5869" max="6109" width="8" style="49"/>
    <col min="6110" max="6110" width="40.5703125" style="49" customWidth="1"/>
    <col min="6111" max="6112" width="0" style="49" hidden="1" customWidth="1"/>
    <col min="6113" max="6113" width="13.28515625" style="49" customWidth="1"/>
    <col min="6114" max="6114" width="13.5703125" style="49" customWidth="1"/>
    <col min="6115" max="6115" width="13.85546875" style="49" customWidth="1"/>
    <col min="6116" max="6116" width="13.140625" style="49" customWidth="1"/>
    <col min="6117" max="6117" width="13" style="49" customWidth="1"/>
    <col min="6118" max="6118" width="10.5703125" style="49" customWidth="1"/>
    <col min="6119" max="6119" width="12.5703125" style="49" customWidth="1"/>
    <col min="6120" max="6120" width="0" style="49" hidden="1" customWidth="1"/>
    <col min="6121" max="6122" width="11.85546875" style="49" customWidth="1"/>
    <col min="6123" max="6123" width="12" style="49" customWidth="1"/>
    <col min="6124" max="6124" width="12.5703125" style="49" customWidth="1"/>
    <col min="6125" max="6365" width="8" style="49"/>
    <col min="6366" max="6366" width="40.5703125" style="49" customWidth="1"/>
    <col min="6367" max="6368" width="0" style="49" hidden="1" customWidth="1"/>
    <col min="6369" max="6369" width="13.28515625" style="49" customWidth="1"/>
    <col min="6370" max="6370" width="13.5703125" style="49" customWidth="1"/>
    <col min="6371" max="6371" width="13.85546875" style="49" customWidth="1"/>
    <col min="6372" max="6372" width="13.140625" style="49" customWidth="1"/>
    <col min="6373" max="6373" width="13" style="49" customWidth="1"/>
    <col min="6374" max="6374" width="10.5703125" style="49" customWidth="1"/>
    <col min="6375" max="6375" width="12.5703125" style="49" customWidth="1"/>
    <col min="6376" max="6376" width="0" style="49" hidden="1" customWidth="1"/>
    <col min="6377" max="6378" width="11.85546875" style="49" customWidth="1"/>
    <col min="6379" max="6379" width="12" style="49" customWidth="1"/>
    <col min="6380" max="6380" width="12.5703125" style="49" customWidth="1"/>
    <col min="6381" max="6621" width="8" style="49"/>
    <col min="6622" max="6622" width="40.5703125" style="49" customWidth="1"/>
    <col min="6623" max="6624" width="0" style="49" hidden="1" customWidth="1"/>
    <col min="6625" max="6625" width="13.28515625" style="49" customWidth="1"/>
    <col min="6626" max="6626" width="13.5703125" style="49" customWidth="1"/>
    <col min="6627" max="6627" width="13.85546875" style="49" customWidth="1"/>
    <col min="6628" max="6628" width="13.140625" style="49" customWidth="1"/>
    <col min="6629" max="6629" width="13" style="49" customWidth="1"/>
    <col min="6630" max="6630" width="10.5703125" style="49" customWidth="1"/>
    <col min="6631" max="6631" width="12.5703125" style="49" customWidth="1"/>
    <col min="6632" max="6632" width="0" style="49" hidden="1" customWidth="1"/>
    <col min="6633" max="6634" width="11.85546875" style="49" customWidth="1"/>
    <col min="6635" max="6635" width="12" style="49" customWidth="1"/>
    <col min="6636" max="6636" width="12.5703125" style="49" customWidth="1"/>
    <col min="6637" max="6877" width="8" style="49"/>
    <col min="6878" max="6878" width="40.5703125" style="49" customWidth="1"/>
    <col min="6879" max="6880" width="0" style="49" hidden="1" customWidth="1"/>
    <col min="6881" max="6881" width="13.28515625" style="49" customWidth="1"/>
    <col min="6882" max="6882" width="13.5703125" style="49" customWidth="1"/>
    <col min="6883" max="6883" width="13.85546875" style="49" customWidth="1"/>
    <col min="6884" max="6884" width="13.140625" style="49" customWidth="1"/>
    <col min="6885" max="6885" width="13" style="49" customWidth="1"/>
    <col min="6886" max="6886" width="10.5703125" style="49" customWidth="1"/>
    <col min="6887" max="6887" width="12.5703125" style="49" customWidth="1"/>
    <col min="6888" max="6888" width="0" style="49" hidden="1" customWidth="1"/>
    <col min="6889" max="6890" width="11.85546875" style="49" customWidth="1"/>
    <col min="6891" max="6891" width="12" style="49" customWidth="1"/>
    <col min="6892" max="6892" width="12.5703125" style="49" customWidth="1"/>
    <col min="6893" max="7133" width="8" style="49"/>
    <col min="7134" max="7134" width="40.5703125" style="49" customWidth="1"/>
    <col min="7135" max="7136" width="0" style="49" hidden="1" customWidth="1"/>
    <col min="7137" max="7137" width="13.28515625" style="49" customWidth="1"/>
    <col min="7138" max="7138" width="13.5703125" style="49" customWidth="1"/>
    <col min="7139" max="7139" width="13.85546875" style="49" customWidth="1"/>
    <col min="7140" max="7140" width="13.140625" style="49" customWidth="1"/>
    <col min="7141" max="7141" width="13" style="49" customWidth="1"/>
    <col min="7142" max="7142" width="10.5703125" style="49" customWidth="1"/>
    <col min="7143" max="7143" width="12.5703125" style="49" customWidth="1"/>
    <col min="7144" max="7144" width="0" style="49" hidden="1" customWidth="1"/>
    <col min="7145" max="7146" width="11.85546875" style="49" customWidth="1"/>
    <col min="7147" max="7147" width="12" style="49" customWidth="1"/>
    <col min="7148" max="7148" width="12.5703125" style="49" customWidth="1"/>
    <col min="7149" max="7389" width="8" style="49"/>
    <col min="7390" max="7390" width="40.5703125" style="49" customWidth="1"/>
    <col min="7391" max="7392" width="0" style="49" hidden="1" customWidth="1"/>
    <col min="7393" max="7393" width="13.28515625" style="49" customWidth="1"/>
    <col min="7394" max="7394" width="13.5703125" style="49" customWidth="1"/>
    <col min="7395" max="7395" width="13.85546875" style="49" customWidth="1"/>
    <col min="7396" max="7396" width="13.140625" style="49" customWidth="1"/>
    <col min="7397" max="7397" width="13" style="49" customWidth="1"/>
    <col min="7398" max="7398" width="10.5703125" style="49" customWidth="1"/>
    <col min="7399" max="7399" width="12.5703125" style="49" customWidth="1"/>
    <col min="7400" max="7400" width="0" style="49" hidden="1" customWidth="1"/>
    <col min="7401" max="7402" width="11.85546875" style="49" customWidth="1"/>
    <col min="7403" max="7403" width="12" style="49" customWidth="1"/>
    <col min="7404" max="7404" width="12.5703125" style="49" customWidth="1"/>
    <col min="7405" max="7645" width="8" style="49"/>
    <col min="7646" max="7646" width="40.5703125" style="49" customWidth="1"/>
    <col min="7647" max="7648" width="0" style="49" hidden="1" customWidth="1"/>
    <col min="7649" max="7649" width="13.28515625" style="49" customWidth="1"/>
    <col min="7650" max="7650" width="13.5703125" style="49" customWidth="1"/>
    <col min="7651" max="7651" width="13.85546875" style="49" customWidth="1"/>
    <col min="7652" max="7652" width="13.140625" style="49" customWidth="1"/>
    <col min="7653" max="7653" width="13" style="49" customWidth="1"/>
    <col min="7654" max="7654" width="10.5703125" style="49" customWidth="1"/>
    <col min="7655" max="7655" width="12.5703125" style="49" customWidth="1"/>
    <col min="7656" max="7656" width="0" style="49" hidden="1" customWidth="1"/>
    <col min="7657" max="7658" width="11.85546875" style="49" customWidth="1"/>
    <col min="7659" max="7659" width="12" style="49" customWidth="1"/>
    <col min="7660" max="7660" width="12.5703125" style="49" customWidth="1"/>
    <col min="7661" max="7901" width="8" style="49"/>
    <col min="7902" max="7902" width="40.5703125" style="49" customWidth="1"/>
    <col min="7903" max="7904" width="0" style="49" hidden="1" customWidth="1"/>
    <col min="7905" max="7905" width="13.28515625" style="49" customWidth="1"/>
    <col min="7906" max="7906" width="13.5703125" style="49" customWidth="1"/>
    <col min="7907" max="7907" width="13.85546875" style="49" customWidth="1"/>
    <col min="7908" max="7908" width="13.140625" style="49" customWidth="1"/>
    <col min="7909" max="7909" width="13" style="49" customWidth="1"/>
    <col min="7910" max="7910" width="10.5703125" style="49" customWidth="1"/>
    <col min="7911" max="7911" width="12.5703125" style="49" customWidth="1"/>
    <col min="7912" max="7912" width="0" style="49" hidden="1" customWidth="1"/>
    <col min="7913" max="7914" width="11.85546875" style="49" customWidth="1"/>
    <col min="7915" max="7915" width="12" style="49" customWidth="1"/>
    <col min="7916" max="7916" width="12.5703125" style="49" customWidth="1"/>
    <col min="7917" max="8157" width="8" style="49"/>
    <col min="8158" max="8158" width="40.5703125" style="49" customWidth="1"/>
    <col min="8159" max="8160" width="0" style="49" hidden="1" customWidth="1"/>
    <col min="8161" max="8161" width="13.28515625" style="49" customWidth="1"/>
    <col min="8162" max="8162" width="13.5703125" style="49" customWidth="1"/>
    <col min="8163" max="8163" width="13.85546875" style="49" customWidth="1"/>
    <col min="8164" max="8164" width="13.140625" style="49" customWidth="1"/>
    <col min="8165" max="8165" width="13" style="49" customWidth="1"/>
    <col min="8166" max="8166" width="10.5703125" style="49" customWidth="1"/>
    <col min="8167" max="8167" width="12.5703125" style="49" customWidth="1"/>
    <col min="8168" max="8168" width="0" style="49" hidden="1" customWidth="1"/>
    <col min="8169" max="8170" width="11.85546875" style="49" customWidth="1"/>
    <col min="8171" max="8171" width="12" style="49" customWidth="1"/>
    <col min="8172" max="8172" width="12.5703125" style="49" customWidth="1"/>
    <col min="8173" max="8413" width="8" style="49"/>
    <col min="8414" max="8414" width="40.5703125" style="49" customWidth="1"/>
    <col min="8415" max="8416" width="0" style="49" hidden="1" customWidth="1"/>
    <col min="8417" max="8417" width="13.28515625" style="49" customWidth="1"/>
    <col min="8418" max="8418" width="13.5703125" style="49" customWidth="1"/>
    <col min="8419" max="8419" width="13.85546875" style="49" customWidth="1"/>
    <col min="8420" max="8420" width="13.140625" style="49" customWidth="1"/>
    <col min="8421" max="8421" width="13" style="49" customWidth="1"/>
    <col min="8422" max="8422" width="10.5703125" style="49" customWidth="1"/>
    <col min="8423" max="8423" width="12.5703125" style="49" customWidth="1"/>
    <col min="8424" max="8424" width="0" style="49" hidden="1" customWidth="1"/>
    <col min="8425" max="8426" width="11.85546875" style="49" customWidth="1"/>
    <col min="8427" max="8427" width="12" style="49" customWidth="1"/>
    <col min="8428" max="8428" width="12.5703125" style="49" customWidth="1"/>
    <col min="8429" max="8669" width="8" style="49"/>
    <col min="8670" max="8670" width="40.5703125" style="49" customWidth="1"/>
    <col min="8671" max="8672" width="0" style="49" hidden="1" customWidth="1"/>
    <col min="8673" max="8673" width="13.28515625" style="49" customWidth="1"/>
    <col min="8674" max="8674" width="13.5703125" style="49" customWidth="1"/>
    <col min="8675" max="8675" width="13.85546875" style="49" customWidth="1"/>
    <col min="8676" max="8676" width="13.140625" style="49" customWidth="1"/>
    <col min="8677" max="8677" width="13" style="49" customWidth="1"/>
    <col min="8678" max="8678" width="10.5703125" style="49" customWidth="1"/>
    <col min="8679" max="8679" width="12.5703125" style="49" customWidth="1"/>
    <col min="8680" max="8680" width="0" style="49" hidden="1" customWidth="1"/>
    <col min="8681" max="8682" width="11.85546875" style="49" customWidth="1"/>
    <col min="8683" max="8683" width="12" style="49" customWidth="1"/>
    <col min="8684" max="8684" width="12.5703125" style="49" customWidth="1"/>
    <col min="8685" max="8925" width="8" style="49"/>
    <col min="8926" max="8926" width="40.5703125" style="49" customWidth="1"/>
    <col min="8927" max="8928" width="0" style="49" hidden="1" customWidth="1"/>
    <col min="8929" max="8929" width="13.28515625" style="49" customWidth="1"/>
    <col min="8930" max="8930" width="13.5703125" style="49" customWidth="1"/>
    <col min="8931" max="8931" width="13.85546875" style="49" customWidth="1"/>
    <col min="8932" max="8932" width="13.140625" style="49" customWidth="1"/>
    <col min="8933" max="8933" width="13" style="49" customWidth="1"/>
    <col min="8934" max="8934" width="10.5703125" style="49" customWidth="1"/>
    <col min="8935" max="8935" width="12.5703125" style="49" customWidth="1"/>
    <col min="8936" max="8936" width="0" style="49" hidden="1" customWidth="1"/>
    <col min="8937" max="8938" width="11.85546875" style="49" customWidth="1"/>
    <col min="8939" max="8939" width="12" style="49" customWidth="1"/>
    <col min="8940" max="8940" width="12.5703125" style="49" customWidth="1"/>
    <col min="8941" max="9181" width="8" style="49"/>
    <col min="9182" max="9182" width="40.5703125" style="49" customWidth="1"/>
    <col min="9183" max="9184" width="0" style="49" hidden="1" customWidth="1"/>
    <col min="9185" max="9185" width="13.28515625" style="49" customWidth="1"/>
    <col min="9186" max="9186" width="13.5703125" style="49" customWidth="1"/>
    <col min="9187" max="9187" width="13.85546875" style="49" customWidth="1"/>
    <col min="9188" max="9188" width="13.140625" style="49" customWidth="1"/>
    <col min="9189" max="9189" width="13" style="49" customWidth="1"/>
    <col min="9190" max="9190" width="10.5703125" style="49" customWidth="1"/>
    <col min="9191" max="9191" width="12.5703125" style="49" customWidth="1"/>
    <col min="9192" max="9192" width="0" style="49" hidden="1" customWidth="1"/>
    <col min="9193" max="9194" width="11.85546875" style="49" customWidth="1"/>
    <col min="9195" max="9195" width="12" style="49" customWidth="1"/>
    <col min="9196" max="9196" width="12.5703125" style="49" customWidth="1"/>
    <col min="9197" max="9437" width="8" style="49"/>
    <col min="9438" max="9438" width="40.5703125" style="49" customWidth="1"/>
    <col min="9439" max="9440" width="0" style="49" hidden="1" customWidth="1"/>
    <col min="9441" max="9441" width="13.28515625" style="49" customWidth="1"/>
    <col min="9442" max="9442" width="13.5703125" style="49" customWidth="1"/>
    <col min="9443" max="9443" width="13.85546875" style="49" customWidth="1"/>
    <col min="9444" max="9444" width="13.140625" style="49" customWidth="1"/>
    <col min="9445" max="9445" width="13" style="49" customWidth="1"/>
    <col min="9446" max="9446" width="10.5703125" style="49" customWidth="1"/>
    <col min="9447" max="9447" width="12.5703125" style="49" customWidth="1"/>
    <col min="9448" max="9448" width="0" style="49" hidden="1" customWidth="1"/>
    <col min="9449" max="9450" width="11.85546875" style="49" customWidth="1"/>
    <col min="9451" max="9451" width="12" style="49" customWidth="1"/>
    <col min="9452" max="9452" width="12.5703125" style="49" customWidth="1"/>
    <col min="9453" max="9693" width="8" style="49"/>
    <col min="9694" max="9694" width="40.5703125" style="49" customWidth="1"/>
    <col min="9695" max="9696" width="0" style="49" hidden="1" customWidth="1"/>
    <col min="9697" max="9697" width="13.28515625" style="49" customWidth="1"/>
    <col min="9698" max="9698" width="13.5703125" style="49" customWidth="1"/>
    <col min="9699" max="9699" width="13.85546875" style="49" customWidth="1"/>
    <col min="9700" max="9700" width="13.140625" style="49" customWidth="1"/>
    <col min="9701" max="9701" width="13" style="49" customWidth="1"/>
    <col min="9702" max="9702" width="10.5703125" style="49" customWidth="1"/>
    <col min="9703" max="9703" width="12.5703125" style="49" customWidth="1"/>
    <col min="9704" max="9704" width="0" style="49" hidden="1" customWidth="1"/>
    <col min="9705" max="9706" width="11.85546875" style="49" customWidth="1"/>
    <col min="9707" max="9707" width="12" style="49" customWidth="1"/>
    <col min="9708" max="9708" width="12.5703125" style="49" customWidth="1"/>
    <col min="9709" max="9949" width="8" style="49"/>
    <col min="9950" max="9950" width="40.5703125" style="49" customWidth="1"/>
    <col min="9951" max="9952" width="0" style="49" hidden="1" customWidth="1"/>
    <col min="9953" max="9953" width="13.28515625" style="49" customWidth="1"/>
    <col min="9954" max="9954" width="13.5703125" style="49" customWidth="1"/>
    <col min="9955" max="9955" width="13.85546875" style="49" customWidth="1"/>
    <col min="9956" max="9956" width="13.140625" style="49" customWidth="1"/>
    <col min="9957" max="9957" width="13" style="49" customWidth="1"/>
    <col min="9958" max="9958" width="10.5703125" style="49" customWidth="1"/>
    <col min="9959" max="9959" width="12.5703125" style="49" customWidth="1"/>
    <col min="9960" max="9960" width="0" style="49" hidden="1" customWidth="1"/>
    <col min="9961" max="9962" width="11.85546875" style="49" customWidth="1"/>
    <col min="9963" max="9963" width="12" style="49" customWidth="1"/>
    <col min="9964" max="9964" width="12.5703125" style="49" customWidth="1"/>
    <col min="9965" max="10205" width="8" style="49"/>
    <col min="10206" max="10206" width="40.5703125" style="49" customWidth="1"/>
    <col min="10207" max="10208" width="0" style="49" hidden="1" customWidth="1"/>
    <col min="10209" max="10209" width="13.28515625" style="49" customWidth="1"/>
    <col min="10210" max="10210" width="13.5703125" style="49" customWidth="1"/>
    <col min="10211" max="10211" width="13.85546875" style="49" customWidth="1"/>
    <col min="10212" max="10212" width="13.140625" style="49" customWidth="1"/>
    <col min="10213" max="10213" width="13" style="49" customWidth="1"/>
    <col min="10214" max="10214" width="10.5703125" style="49" customWidth="1"/>
    <col min="10215" max="10215" width="12.5703125" style="49" customWidth="1"/>
    <col min="10216" max="10216" width="0" style="49" hidden="1" customWidth="1"/>
    <col min="10217" max="10218" width="11.85546875" style="49" customWidth="1"/>
    <col min="10219" max="10219" width="12" style="49" customWidth="1"/>
    <col min="10220" max="10220" width="12.5703125" style="49" customWidth="1"/>
    <col min="10221" max="10461" width="8" style="49"/>
    <col min="10462" max="10462" width="40.5703125" style="49" customWidth="1"/>
    <col min="10463" max="10464" width="0" style="49" hidden="1" customWidth="1"/>
    <col min="10465" max="10465" width="13.28515625" style="49" customWidth="1"/>
    <col min="10466" max="10466" width="13.5703125" style="49" customWidth="1"/>
    <col min="10467" max="10467" width="13.85546875" style="49" customWidth="1"/>
    <col min="10468" max="10468" width="13.140625" style="49" customWidth="1"/>
    <col min="10469" max="10469" width="13" style="49" customWidth="1"/>
    <col min="10470" max="10470" width="10.5703125" style="49" customWidth="1"/>
    <col min="10471" max="10471" width="12.5703125" style="49" customWidth="1"/>
    <col min="10472" max="10472" width="0" style="49" hidden="1" customWidth="1"/>
    <col min="10473" max="10474" width="11.85546875" style="49" customWidth="1"/>
    <col min="10475" max="10475" width="12" style="49" customWidth="1"/>
    <col min="10476" max="10476" width="12.5703125" style="49" customWidth="1"/>
    <col min="10477" max="10717" width="8" style="49"/>
    <col min="10718" max="10718" width="40.5703125" style="49" customWidth="1"/>
    <col min="10719" max="10720" width="0" style="49" hidden="1" customWidth="1"/>
    <col min="10721" max="10721" width="13.28515625" style="49" customWidth="1"/>
    <col min="10722" max="10722" width="13.5703125" style="49" customWidth="1"/>
    <col min="10723" max="10723" width="13.85546875" style="49" customWidth="1"/>
    <col min="10724" max="10724" width="13.140625" style="49" customWidth="1"/>
    <col min="10725" max="10725" width="13" style="49" customWidth="1"/>
    <col min="10726" max="10726" width="10.5703125" style="49" customWidth="1"/>
    <col min="10727" max="10727" width="12.5703125" style="49" customWidth="1"/>
    <col min="10728" max="10728" width="0" style="49" hidden="1" customWidth="1"/>
    <col min="10729" max="10730" width="11.85546875" style="49" customWidth="1"/>
    <col min="10731" max="10731" width="12" style="49" customWidth="1"/>
    <col min="10732" max="10732" width="12.5703125" style="49" customWidth="1"/>
    <col min="10733" max="10973" width="8" style="49"/>
    <col min="10974" max="10974" width="40.5703125" style="49" customWidth="1"/>
    <col min="10975" max="10976" width="0" style="49" hidden="1" customWidth="1"/>
    <col min="10977" max="10977" width="13.28515625" style="49" customWidth="1"/>
    <col min="10978" max="10978" width="13.5703125" style="49" customWidth="1"/>
    <col min="10979" max="10979" width="13.85546875" style="49" customWidth="1"/>
    <col min="10980" max="10980" width="13.140625" style="49" customWidth="1"/>
    <col min="10981" max="10981" width="13" style="49" customWidth="1"/>
    <col min="10982" max="10982" width="10.5703125" style="49" customWidth="1"/>
    <col min="10983" max="10983" width="12.5703125" style="49" customWidth="1"/>
    <col min="10984" max="10984" width="0" style="49" hidden="1" customWidth="1"/>
    <col min="10985" max="10986" width="11.85546875" style="49" customWidth="1"/>
    <col min="10987" max="10987" width="12" style="49" customWidth="1"/>
    <col min="10988" max="10988" width="12.5703125" style="49" customWidth="1"/>
    <col min="10989" max="11229" width="8" style="49"/>
    <col min="11230" max="11230" width="40.5703125" style="49" customWidth="1"/>
    <col min="11231" max="11232" width="0" style="49" hidden="1" customWidth="1"/>
    <col min="11233" max="11233" width="13.28515625" style="49" customWidth="1"/>
    <col min="11234" max="11234" width="13.5703125" style="49" customWidth="1"/>
    <col min="11235" max="11235" width="13.85546875" style="49" customWidth="1"/>
    <col min="11236" max="11236" width="13.140625" style="49" customWidth="1"/>
    <col min="11237" max="11237" width="13" style="49" customWidth="1"/>
    <col min="11238" max="11238" width="10.5703125" style="49" customWidth="1"/>
    <col min="11239" max="11239" width="12.5703125" style="49" customWidth="1"/>
    <col min="11240" max="11240" width="0" style="49" hidden="1" customWidth="1"/>
    <col min="11241" max="11242" width="11.85546875" style="49" customWidth="1"/>
    <col min="11243" max="11243" width="12" style="49" customWidth="1"/>
    <col min="11244" max="11244" width="12.5703125" style="49" customWidth="1"/>
    <col min="11245" max="11485" width="8" style="49"/>
    <col min="11486" max="11486" width="40.5703125" style="49" customWidth="1"/>
    <col min="11487" max="11488" width="0" style="49" hidden="1" customWidth="1"/>
    <col min="11489" max="11489" width="13.28515625" style="49" customWidth="1"/>
    <col min="11490" max="11490" width="13.5703125" style="49" customWidth="1"/>
    <col min="11491" max="11491" width="13.85546875" style="49" customWidth="1"/>
    <col min="11492" max="11492" width="13.140625" style="49" customWidth="1"/>
    <col min="11493" max="11493" width="13" style="49" customWidth="1"/>
    <col min="11494" max="11494" width="10.5703125" style="49" customWidth="1"/>
    <col min="11495" max="11495" width="12.5703125" style="49" customWidth="1"/>
    <col min="11496" max="11496" width="0" style="49" hidden="1" customWidth="1"/>
    <col min="11497" max="11498" width="11.85546875" style="49" customWidth="1"/>
    <col min="11499" max="11499" width="12" style="49" customWidth="1"/>
    <col min="11500" max="11500" width="12.5703125" style="49" customWidth="1"/>
    <col min="11501" max="11741" width="8" style="49"/>
    <col min="11742" max="11742" width="40.5703125" style="49" customWidth="1"/>
    <col min="11743" max="11744" width="0" style="49" hidden="1" customWidth="1"/>
    <col min="11745" max="11745" width="13.28515625" style="49" customWidth="1"/>
    <col min="11746" max="11746" width="13.5703125" style="49" customWidth="1"/>
    <col min="11747" max="11747" width="13.85546875" style="49" customWidth="1"/>
    <col min="11748" max="11748" width="13.140625" style="49" customWidth="1"/>
    <col min="11749" max="11749" width="13" style="49" customWidth="1"/>
    <col min="11750" max="11750" width="10.5703125" style="49" customWidth="1"/>
    <col min="11751" max="11751" width="12.5703125" style="49" customWidth="1"/>
    <col min="11752" max="11752" width="0" style="49" hidden="1" customWidth="1"/>
    <col min="11753" max="11754" width="11.85546875" style="49" customWidth="1"/>
    <col min="11755" max="11755" width="12" style="49" customWidth="1"/>
    <col min="11756" max="11756" width="12.5703125" style="49" customWidth="1"/>
    <col min="11757" max="11997" width="8" style="49"/>
    <col min="11998" max="11998" width="40.5703125" style="49" customWidth="1"/>
    <col min="11999" max="12000" width="0" style="49" hidden="1" customWidth="1"/>
    <col min="12001" max="12001" width="13.28515625" style="49" customWidth="1"/>
    <col min="12002" max="12002" width="13.5703125" style="49" customWidth="1"/>
    <col min="12003" max="12003" width="13.85546875" style="49" customWidth="1"/>
    <col min="12004" max="12004" width="13.140625" style="49" customWidth="1"/>
    <col min="12005" max="12005" width="13" style="49" customWidth="1"/>
    <col min="12006" max="12006" width="10.5703125" style="49" customWidth="1"/>
    <col min="12007" max="12007" width="12.5703125" style="49" customWidth="1"/>
    <col min="12008" max="12008" width="0" style="49" hidden="1" customWidth="1"/>
    <col min="12009" max="12010" width="11.85546875" style="49" customWidth="1"/>
    <col min="12011" max="12011" width="12" style="49" customWidth="1"/>
    <col min="12012" max="12012" width="12.5703125" style="49" customWidth="1"/>
    <col min="12013" max="12253" width="8" style="49"/>
    <col min="12254" max="12254" width="40.5703125" style="49" customWidth="1"/>
    <col min="12255" max="12256" width="0" style="49" hidden="1" customWidth="1"/>
    <col min="12257" max="12257" width="13.28515625" style="49" customWidth="1"/>
    <col min="12258" max="12258" width="13.5703125" style="49" customWidth="1"/>
    <col min="12259" max="12259" width="13.85546875" style="49" customWidth="1"/>
    <col min="12260" max="12260" width="13.140625" style="49" customWidth="1"/>
    <col min="12261" max="12261" width="13" style="49" customWidth="1"/>
    <col min="12262" max="12262" width="10.5703125" style="49" customWidth="1"/>
    <col min="12263" max="12263" width="12.5703125" style="49" customWidth="1"/>
    <col min="12264" max="12264" width="0" style="49" hidden="1" customWidth="1"/>
    <col min="12265" max="12266" width="11.85546875" style="49" customWidth="1"/>
    <col min="12267" max="12267" width="12" style="49" customWidth="1"/>
    <col min="12268" max="12268" width="12.5703125" style="49" customWidth="1"/>
    <col min="12269" max="12509" width="8" style="49"/>
    <col min="12510" max="12510" width="40.5703125" style="49" customWidth="1"/>
    <col min="12511" max="12512" width="0" style="49" hidden="1" customWidth="1"/>
    <col min="12513" max="12513" width="13.28515625" style="49" customWidth="1"/>
    <col min="12514" max="12514" width="13.5703125" style="49" customWidth="1"/>
    <col min="12515" max="12515" width="13.85546875" style="49" customWidth="1"/>
    <col min="12516" max="12516" width="13.140625" style="49" customWidth="1"/>
    <col min="12517" max="12517" width="13" style="49" customWidth="1"/>
    <col min="12518" max="12518" width="10.5703125" style="49" customWidth="1"/>
    <col min="12519" max="12519" width="12.5703125" style="49" customWidth="1"/>
    <col min="12520" max="12520" width="0" style="49" hidden="1" customWidth="1"/>
    <col min="12521" max="12522" width="11.85546875" style="49" customWidth="1"/>
    <col min="12523" max="12523" width="12" style="49" customWidth="1"/>
    <col min="12524" max="12524" width="12.5703125" style="49" customWidth="1"/>
    <col min="12525" max="12765" width="8" style="49"/>
    <col min="12766" max="12766" width="40.5703125" style="49" customWidth="1"/>
    <col min="12767" max="12768" width="0" style="49" hidden="1" customWidth="1"/>
    <col min="12769" max="12769" width="13.28515625" style="49" customWidth="1"/>
    <col min="12770" max="12770" width="13.5703125" style="49" customWidth="1"/>
    <col min="12771" max="12771" width="13.85546875" style="49" customWidth="1"/>
    <col min="12772" max="12772" width="13.140625" style="49" customWidth="1"/>
    <col min="12773" max="12773" width="13" style="49" customWidth="1"/>
    <col min="12774" max="12774" width="10.5703125" style="49" customWidth="1"/>
    <col min="12775" max="12775" width="12.5703125" style="49" customWidth="1"/>
    <col min="12776" max="12776" width="0" style="49" hidden="1" customWidth="1"/>
    <col min="12777" max="12778" width="11.85546875" style="49" customWidth="1"/>
    <col min="12779" max="12779" width="12" style="49" customWidth="1"/>
    <col min="12780" max="12780" width="12.5703125" style="49" customWidth="1"/>
    <col min="12781" max="13021" width="8" style="49"/>
    <col min="13022" max="13022" width="40.5703125" style="49" customWidth="1"/>
    <col min="13023" max="13024" width="0" style="49" hidden="1" customWidth="1"/>
    <col min="13025" max="13025" width="13.28515625" style="49" customWidth="1"/>
    <col min="13026" max="13026" width="13.5703125" style="49" customWidth="1"/>
    <col min="13027" max="13027" width="13.85546875" style="49" customWidth="1"/>
    <col min="13028" max="13028" width="13.140625" style="49" customWidth="1"/>
    <col min="13029" max="13029" width="13" style="49" customWidth="1"/>
    <col min="13030" max="13030" width="10.5703125" style="49" customWidth="1"/>
    <col min="13031" max="13031" width="12.5703125" style="49" customWidth="1"/>
    <col min="13032" max="13032" width="0" style="49" hidden="1" customWidth="1"/>
    <col min="13033" max="13034" width="11.85546875" style="49" customWidth="1"/>
    <col min="13035" max="13035" width="12" style="49" customWidth="1"/>
    <col min="13036" max="13036" width="12.5703125" style="49" customWidth="1"/>
    <col min="13037" max="13277" width="8" style="49"/>
    <col min="13278" max="13278" width="40.5703125" style="49" customWidth="1"/>
    <col min="13279" max="13280" width="0" style="49" hidden="1" customWidth="1"/>
    <col min="13281" max="13281" width="13.28515625" style="49" customWidth="1"/>
    <col min="13282" max="13282" width="13.5703125" style="49" customWidth="1"/>
    <col min="13283" max="13283" width="13.85546875" style="49" customWidth="1"/>
    <col min="13284" max="13284" width="13.140625" style="49" customWidth="1"/>
    <col min="13285" max="13285" width="13" style="49" customWidth="1"/>
    <col min="13286" max="13286" width="10.5703125" style="49" customWidth="1"/>
    <col min="13287" max="13287" width="12.5703125" style="49" customWidth="1"/>
    <col min="13288" max="13288" width="0" style="49" hidden="1" customWidth="1"/>
    <col min="13289" max="13290" width="11.85546875" style="49" customWidth="1"/>
    <col min="13291" max="13291" width="12" style="49" customWidth="1"/>
    <col min="13292" max="13292" width="12.5703125" style="49" customWidth="1"/>
    <col min="13293" max="13533" width="8" style="49"/>
    <col min="13534" max="13534" width="40.5703125" style="49" customWidth="1"/>
    <col min="13535" max="13536" width="0" style="49" hidden="1" customWidth="1"/>
    <col min="13537" max="13537" width="13.28515625" style="49" customWidth="1"/>
    <col min="13538" max="13538" width="13.5703125" style="49" customWidth="1"/>
    <col min="13539" max="13539" width="13.85546875" style="49" customWidth="1"/>
    <col min="13540" max="13540" width="13.140625" style="49" customWidth="1"/>
    <col min="13541" max="13541" width="13" style="49" customWidth="1"/>
    <col min="13542" max="13542" width="10.5703125" style="49" customWidth="1"/>
    <col min="13543" max="13543" width="12.5703125" style="49" customWidth="1"/>
    <col min="13544" max="13544" width="0" style="49" hidden="1" customWidth="1"/>
    <col min="13545" max="13546" width="11.85546875" style="49" customWidth="1"/>
    <col min="13547" max="13547" width="12" style="49" customWidth="1"/>
    <col min="13548" max="13548" width="12.5703125" style="49" customWidth="1"/>
    <col min="13549" max="13789" width="8" style="49"/>
    <col min="13790" max="13790" width="40.5703125" style="49" customWidth="1"/>
    <col min="13791" max="13792" width="0" style="49" hidden="1" customWidth="1"/>
    <col min="13793" max="13793" width="13.28515625" style="49" customWidth="1"/>
    <col min="13794" max="13794" width="13.5703125" style="49" customWidth="1"/>
    <col min="13795" max="13795" width="13.85546875" style="49" customWidth="1"/>
    <col min="13796" max="13796" width="13.140625" style="49" customWidth="1"/>
    <col min="13797" max="13797" width="13" style="49" customWidth="1"/>
    <col min="13798" max="13798" width="10.5703125" style="49" customWidth="1"/>
    <col min="13799" max="13799" width="12.5703125" style="49" customWidth="1"/>
    <col min="13800" max="13800" width="0" style="49" hidden="1" customWidth="1"/>
    <col min="13801" max="13802" width="11.85546875" style="49" customWidth="1"/>
    <col min="13803" max="13803" width="12" style="49" customWidth="1"/>
    <col min="13804" max="13804" width="12.5703125" style="49" customWidth="1"/>
    <col min="13805" max="14045" width="8" style="49"/>
    <col min="14046" max="14046" width="40.5703125" style="49" customWidth="1"/>
    <col min="14047" max="14048" width="0" style="49" hidden="1" customWidth="1"/>
    <col min="14049" max="14049" width="13.28515625" style="49" customWidth="1"/>
    <col min="14050" max="14050" width="13.5703125" style="49" customWidth="1"/>
    <col min="14051" max="14051" width="13.85546875" style="49" customWidth="1"/>
    <col min="14052" max="14052" width="13.140625" style="49" customWidth="1"/>
    <col min="14053" max="14053" width="13" style="49" customWidth="1"/>
    <col min="14054" max="14054" width="10.5703125" style="49" customWidth="1"/>
    <col min="14055" max="14055" width="12.5703125" style="49" customWidth="1"/>
    <col min="14056" max="14056" width="0" style="49" hidden="1" customWidth="1"/>
    <col min="14057" max="14058" width="11.85546875" style="49" customWidth="1"/>
    <col min="14059" max="14059" width="12" style="49" customWidth="1"/>
    <col min="14060" max="14060" width="12.5703125" style="49" customWidth="1"/>
    <col min="14061" max="14301" width="8" style="49"/>
    <col min="14302" max="14302" width="40.5703125" style="49" customWidth="1"/>
    <col min="14303" max="14304" width="0" style="49" hidden="1" customWidth="1"/>
    <col min="14305" max="14305" width="13.28515625" style="49" customWidth="1"/>
    <col min="14306" max="14306" width="13.5703125" style="49" customWidth="1"/>
    <col min="14307" max="14307" width="13.85546875" style="49" customWidth="1"/>
    <col min="14308" max="14308" width="13.140625" style="49" customWidth="1"/>
    <col min="14309" max="14309" width="13" style="49" customWidth="1"/>
    <col min="14310" max="14310" width="10.5703125" style="49" customWidth="1"/>
    <col min="14311" max="14311" width="12.5703125" style="49" customWidth="1"/>
    <col min="14312" max="14312" width="0" style="49" hidden="1" customWidth="1"/>
    <col min="14313" max="14314" width="11.85546875" style="49" customWidth="1"/>
    <col min="14315" max="14315" width="12" style="49" customWidth="1"/>
    <col min="14316" max="14316" width="12.5703125" style="49" customWidth="1"/>
    <col min="14317" max="14557" width="8" style="49"/>
    <col min="14558" max="14558" width="40.5703125" style="49" customWidth="1"/>
    <col min="14559" max="14560" width="0" style="49" hidden="1" customWidth="1"/>
    <col min="14561" max="14561" width="13.28515625" style="49" customWidth="1"/>
    <col min="14562" max="14562" width="13.5703125" style="49" customWidth="1"/>
    <col min="14563" max="14563" width="13.85546875" style="49" customWidth="1"/>
    <col min="14564" max="14564" width="13.140625" style="49" customWidth="1"/>
    <col min="14565" max="14565" width="13" style="49" customWidth="1"/>
    <col min="14566" max="14566" width="10.5703125" style="49" customWidth="1"/>
    <col min="14567" max="14567" width="12.5703125" style="49" customWidth="1"/>
    <col min="14568" max="14568" width="0" style="49" hidden="1" customWidth="1"/>
    <col min="14569" max="14570" width="11.85546875" style="49" customWidth="1"/>
    <col min="14571" max="14571" width="12" style="49" customWidth="1"/>
    <col min="14572" max="14572" width="12.5703125" style="49" customWidth="1"/>
    <col min="14573" max="14813" width="8" style="49"/>
    <col min="14814" max="14814" width="40.5703125" style="49" customWidth="1"/>
    <col min="14815" max="14816" width="0" style="49" hidden="1" customWidth="1"/>
    <col min="14817" max="14817" width="13.28515625" style="49" customWidth="1"/>
    <col min="14818" max="14818" width="13.5703125" style="49" customWidth="1"/>
    <col min="14819" max="14819" width="13.85546875" style="49" customWidth="1"/>
    <col min="14820" max="14820" width="13.140625" style="49" customWidth="1"/>
    <col min="14821" max="14821" width="13" style="49" customWidth="1"/>
    <col min="14822" max="14822" width="10.5703125" style="49" customWidth="1"/>
    <col min="14823" max="14823" width="12.5703125" style="49" customWidth="1"/>
    <col min="14824" max="14824" width="0" style="49" hidden="1" customWidth="1"/>
    <col min="14825" max="14826" width="11.85546875" style="49" customWidth="1"/>
    <col min="14827" max="14827" width="12" style="49" customWidth="1"/>
    <col min="14828" max="14828" width="12.5703125" style="49" customWidth="1"/>
    <col min="14829" max="15069" width="8" style="49"/>
    <col min="15070" max="15070" width="40.5703125" style="49" customWidth="1"/>
    <col min="15071" max="15072" width="0" style="49" hidden="1" customWidth="1"/>
    <col min="15073" max="15073" width="13.28515625" style="49" customWidth="1"/>
    <col min="15074" max="15074" width="13.5703125" style="49" customWidth="1"/>
    <col min="15075" max="15075" width="13.85546875" style="49" customWidth="1"/>
    <col min="15076" max="15076" width="13.140625" style="49" customWidth="1"/>
    <col min="15077" max="15077" width="13" style="49" customWidth="1"/>
    <col min="15078" max="15078" width="10.5703125" style="49" customWidth="1"/>
    <col min="15079" max="15079" width="12.5703125" style="49" customWidth="1"/>
    <col min="15080" max="15080" width="0" style="49" hidden="1" customWidth="1"/>
    <col min="15081" max="15082" width="11.85546875" style="49" customWidth="1"/>
    <col min="15083" max="15083" width="12" style="49" customWidth="1"/>
    <col min="15084" max="15084" width="12.5703125" style="49" customWidth="1"/>
    <col min="15085" max="15325" width="8" style="49"/>
    <col min="15326" max="15326" width="40.5703125" style="49" customWidth="1"/>
    <col min="15327" max="15328" width="0" style="49" hidden="1" customWidth="1"/>
    <col min="15329" max="15329" width="13.28515625" style="49" customWidth="1"/>
    <col min="15330" max="15330" width="13.5703125" style="49" customWidth="1"/>
    <col min="15331" max="15331" width="13.85546875" style="49" customWidth="1"/>
    <col min="15332" max="15332" width="13.140625" style="49" customWidth="1"/>
    <col min="15333" max="15333" width="13" style="49" customWidth="1"/>
    <col min="15334" max="15334" width="10.5703125" style="49" customWidth="1"/>
    <col min="15335" max="15335" width="12.5703125" style="49" customWidth="1"/>
    <col min="15336" max="15336" width="0" style="49" hidden="1" customWidth="1"/>
    <col min="15337" max="15338" width="11.85546875" style="49" customWidth="1"/>
    <col min="15339" max="15339" width="12" style="49" customWidth="1"/>
    <col min="15340" max="15340" width="12.5703125" style="49" customWidth="1"/>
    <col min="15341" max="15581" width="8" style="49"/>
    <col min="15582" max="15582" width="40.5703125" style="49" customWidth="1"/>
    <col min="15583" max="15584" width="0" style="49" hidden="1" customWidth="1"/>
    <col min="15585" max="15585" width="13.28515625" style="49" customWidth="1"/>
    <col min="15586" max="15586" width="13.5703125" style="49" customWidth="1"/>
    <col min="15587" max="15587" width="13.85546875" style="49" customWidth="1"/>
    <col min="15588" max="15588" width="13.140625" style="49" customWidth="1"/>
    <col min="15589" max="15589" width="13" style="49" customWidth="1"/>
    <col min="15590" max="15590" width="10.5703125" style="49" customWidth="1"/>
    <col min="15591" max="15591" width="12.5703125" style="49" customWidth="1"/>
    <col min="15592" max="15592" width="0" style="49" hidden="1" customWidth="1"/>
    <col min="15593" max="15594" width="11.85546875" style="49" customWidth="1"/>
    <col min="15595" max="15595" width="12" style="49" customWidth="1"/>
    <col min="15596" max="15596" width="12.5703125" style="49" customWidth="1"/>
    <col min="15597" max="15837" width="8" style="49"/>
    <col min="15838" max="15838" width="40.5703125" style="49" customWidth="1"/>
    <col min="15839" max="15840" width="0" style="49" hidden="1" customWidth="1"/>
    <col min="15841" max="15841" width="13.28515625" style="49" customWidth="1"/>
    <col min="15842" max="15842" width="13.5703125" style="49" customWidth="1"/>
    <col min="15843" max="15843" width="13.85546875" style="49" customWidth="1"/>
    <col min="15844" max="15844" width="13.140625" style="49" customWidth="1"/>
    <col min="15845" max="15845" width="13" style="49" customWidth="1"/>
    <col min="15846" max="15846" width="10.5703125" style="49" customWidth="1"/>
    <col min="15847" max="15847" width="12.5703125" style="49" customWidth="1"/>
    <col min="15848" max="15848" width="0" style="49" hidden="1" customWidth="1"/>
    <col min="15849" max="15850" width="11.85546875" style="49" customWidth="1"/>
    <col min="15851" max="15851" width="12" style="49" customWidth="1"/>
    <col min="15852" max="15852" width="12.5703125" style="49" customWidth="1"/>
    <col min="15853" max="16093" width="8" style="49"/>
    <col min="16094" max="16094" width="40.5703125" style="49" customWidth="1"/>
    <col min="16095" max="16096" width="0" style="49" hidden="1" customWidth="1"/>
    <col min="16097" max="16097" width="13.28515625" style="49" customWidth="1"/>
    <col min="16098" max="16098" width="13.5703125" style="49" customWidth="1"/>
    <col min="16099" max="16099" width="13.85546875" style="49" customWidth="1"/>
    <col min="16100" max="16100" width="13.140625" style="49" customWidth="1"/>
    <col min="16101" max="16101" width="13" style="49" customWidth="1"/>
    <col min="16102" max="16102" width="10.5703125" style="49" customWidth="1"/>
    <col min="16103" max="16103" width="12.5703125" style="49" customWidth="1"/>
    <col min="16104" max="16104" width="0" style="49" hidden="1" customWidth="1"/>
    <col min="16105" max="16106" width="11.85546875" style="49" customWidth="1"/>
    <col min="16107" max="16107" width="12" style="49" customWidth="1"/>
    <col min="16108" max="16108" width="12.5703125" style="49" customWidth="1"/>
    <col min="16109" max="16384" width="8" style="49"/>
  </cols>
  <sheetData>
    <row r="1" spans="1:13" s="333" customFormat="1" ht="15" customHeight="1" x14ac:dyDescent="0.2">
      <c r="A1" s="326" t="str">
        <f>[1]BYDEPT!A1</f>
        <v>CY 2015 PROGRAM, ALLOTMENT RELEASES, BALANCE</v>
      </c>
      <c r="B1" s="327"/>
      <c r="C1" s="327"/>
      <c r="D1" s="327"/>
      <c r="E1" s="328"/>
      <c r="F1" s="329"/>
      <c r="G1" s="329"/>
      <c r="H1" s="329"/>
      <c r="I1" s="330"/>
      <c r="J1" s="331"/>
      <c r="K1" s="332"/>
      <c r="L1" s="331"/>
      <c r="M1" s="332"/>
    </row>
    <row r="2" spans="1:13" s="333" customFormat="1" ht="15" customHeight="1" x14ac:dyDescent="0.2">
      <c r="A2" s="326" t="str">
        <f>[1]BYDEPT!A2</f>
        <v>January 1-December 31, 2015</v>
      </c>
      <c r="B2" s="327"/>
      <c r="C2" s="327"/>
      <c r="D2" s="327"/>
      <c r="E2" s="334"/>
      <c r="F2" s="328"/>
      <c r="G2" s="328"/>
      <c r="H2" s="335"/>
      <c r="I2" s="336"/>
      <c r="J2" s="334"/>
      <c r="K2" s="332"/>
      <c r="L2" s="334"/>
      <c r="M2" s="332"/>
    </row>
    <row r="3" spans="1:13" s="249" customFormat="1" ht="15.75" customHeight="1" x14ac:dyDescent="0.2">
      <c r="A3" s="327" t="s">
        <v>0</v>
      </c>
      <c r="B3" s="327"/>
      <c r="C3" s="327"/>
      <c r="D3" s="327"/>
      <c r="E3" s="248"/>
      <c r="F3" s="248"/>
      <c r="G3" s="248"/>
      <c r="H3" s="337"/>
      <c r="I3" s="338"/>
      <c r="J3" s="248"/>
      <c r="K3" s="248"/>
      <c r="L3" s="248"/>
      <c r="M3" s="248"/>
    </row>
    <row r="4" spans="1:13" ht="27" customHeight="1" x14ac:dyDescent="0.2">
      <c r="A4" s="452" t="s">
        <v>1</v>
      </c>
      <c r="B4" s="453" t="s">
        <v>284</v>
      </c>
      <c r="C4" s="453" t="s">
        <v>298</v>
      </c>
      <c r="D4" s="453" t="s">
        <v>299</v>
      </c>
      <c r="E4" s="456" t="s">
        <v>216</v>
      </c>
      <c r="F4" s="457"/>
      <c r="G4" s="458"/>
      <c r="H4" s="449" t="s">
        <v>14</v>
      </c>
      <c r="I4" s="431" t="s">
        <v>4</v>
      </c>
      <c r="J4" s="434" t="s">
        <v>15</v>
      </c>
      <c r="K4" s="435"/>
      <c r="L4" s="440" t="s">
        <v>354</v>
      </c>
      <c r="M4" s="441"/>
    </row>
    <row r="5" spans="1:13" ht="10.5" customHeight="1" x14ac:dyDescent="0.2">
      <c r="A5" s="452"/>
      <c r="B5" s="454"/>
      <c r="C5" s="454"/>
      <c r="D5" s="454"/>
      <c r="E5" s="446" t="s">
        <v>2</v>
      </c>
      <c r="F5" s="447" t="s">
        <v>316</v>
      </c>
      <c r="G5" s="448" t="s">
        <v>16</v>
      </c>
      <c r="H5" s="450"/>
      <c r="I5" s="432"/>
      <c r="J5" s="436"/>
      <c r="K5" s="437"/>
      <c r="L5" s="442"/>
      <c r="M5" s="443"/>
    </row>
    <row r="6" spans="1:13" ht="17.25" customHeight="1" x14ac:dyDescent="0.2">
      <c r="A6" s="452"/>
      <c r="B6" s="455"/>
      <c r="C6" s="455"/>
      <c r="D6" s="455"/>
      <c r="E6" s="446"/>
      <c r="F6" s="447"/>
      <c r="G6" s="448"/>
      <c r="H6" s="451"/>
      <c r="I6" s="433"/>
      <c r="J6" s="438"/>
      <c r="K6" s="439"/>
      <c r="L6" s="444"/>
      <c r="M6" s="445"/>
    </row>
    <row r="7" spans="1:13" ht="19.5" customHeight="1" x14ac:dyDescent="0.2">
      <c r="A7" s="51" t="s">
        <v>217</v>
      </c>
      <c r="B7" s="52"/>
      <c r="C7" s="52"/>
      <c r="D7" s="52"/>
      <c r="E7" s="53">
        <f>E8+E92</f>
        <v>1739768572</v>
      </c>
      <c r="F7" s="54">
        <f>F8+F92</f>
        <v>0</v>
      </c>
      <c r="G7" s="55">
        <f>G8+G92</f>
        <v>1739768572</v>
      </c>
      <c r="H7" s="56">
        <f>H8+H92</f>
        <v>1626030980</v>
      </c>
      <c r="I7" s="57">
        <f>H7/G7</f>
        <v>0.93462487262357563</v>
      </c>
      <c r="J7" s="339">
        <f>J8+J92</f>
        <v>113737592</v>
      </c>
      <c r="K7" s="340" t="s">
        <v>318</v>
      </c>
      <c r="L7" s="341"/>
      <c r="M7" s="342"/>
    </row>
    <row r="8" spans="1:13" s="63" customFormat="1" ht="18.75" customHeight="1" x14ac:dyDescent="0.2">
      <c r="A8" s="58" t="s">
        <v>17</v>
      </c>
      <c r="B8" s="58"/>
      <c r="C8" s="58"/>
      <c r="D8" s="58"/>
      <c r="E8" s="59">
        <f>SUM(E9:E15)+SUM(E18:E23)+SUM(E26:E28)+SUM(E31:E32)+SUM(E35:E51)</f>
        <v>1371039362</v>
      </c>
      <c r="F8" s="59">
        <f>SUM(F9:F15)+SUM(F18:F23)+SUM(F26:F28)+SUM(F31:F32)+SUM(F35:F51)</f>
        <v>-23660787</v>
      </c>
      <c r="G8" s="60">
        <f>SUM(G9:G15)+SUM(G18:G23)+SUM(G26:G28)+SUM(G31:G32)+SUM(G35:G51)</f>
        <v>1347378575</v>
      </c>
      <c r="H8" s="61">
        <f>SUM(H9:H15)+SUM(H18:H23)+SUM(H26:H28)+SUM(H31:H32)+SUM(H35:H51)</f>
        <v>1318794838</v>
      </c>
      <c r="I8" s="62">
        <f t="shared" ref="I8:I49" si="0">H8/G8</f>
        <v>0.97878566756933927</v>
      </c>
      <c r="J8" s="343">
        <f>SUM(J9:J15)+SUM(J18:J23)+SUM(J26:J28)+SUM(J31:J32)+SUM(J35:J51)</f>
        <v>28583737</v>
      </c>
      <c r="L8" s="344"/>
      <c r="M8" s="345"/>
    </row>
    <row r="9" spans="1:13" ht="18" customHeight="1" x14ac:dyDescent="0.2">
      <c r="A9" s="65" t="s">
        <v>18</v>
      </c>
      <c r="B9" s="35"/>
      <c r="C9" s="35"/>
      <c r="D9" s="35"/>
      <c r="E9" s="36">
        <f>'[1]BYDEPT-adj'!F9</f>
        <v>12658419</v>
      </c>
      <c r="F9" s="36">
        <f>'[1]BYDEPT-adj'!AE9</f>
        <v>0</v>
      </c>
      <c r="G9" s="66">
        <f t="shared" ref="G9:G14" si="1">E9+F9</f>
        <v>12658419</v>
      </c>
      <c r="H9" s="67">
        <f>'[1]BYDEPT-adj'!BD9</f>
        <v>12658419</v>
      </c>
      <c r="I9" s="68">
        <f t="shared" si="0"/>
        <v>1</v>
      </c>
      <c r="J9" s="346">
        <f t="shared" ref="J9:J14" si="2">G9-H9</f>
        <v>0</v>
      </c>
      <c r="L9" s="346"/>
      <c r="M9" s="342"/>
    </row>
    <row r="10" spans="1:13" ht="16.5" customHeight="1" x14ac:dyDescent="0.2">
      <c r="A10" s="65" t="s">
        <v>19</v>
      </c>
      <c r="B10" s="35"/>
      <c r="C10" s="35"/>
      <c r="D10" s="35"/>
      <c r="E10" s="36">
        <f>'[1]BYDEPT-adj'!F10</f>
        <v>2567637</v>
      </c>
      <c r="F10" s="36">
        <f>'[1]BYDEPT-adj'!AE10</f>
        <v>0</v>
      </c>
      <c r="G10" s="66">
        <f t="shared" si="1"/>
        <v>2567637</v>
      </c>
      <c r="H10" s="67">
        <f>'[1]BYDEPT-adj'!BD10</f>
        <v>2567637</v>
      </c>
      <c r="I10" s="68">
        <f t="shared" si="0"/>
        <v>1</v>
      </c>
      <c r="J10" s="346">
        <f t="shared" si="2"/>
        <v>0</v>
      </c>
      <c r="L10" s="346"/>
      <c r="M10" s="342"/>
    </row>
    <row r="11" spans="1:13" ht="16.5" customHeight="1" x14ac:dyDescent="0.2">
      <c r="A11" s="65" t="s">
        <v>20</v>
      </c>
      <c r="B11" s="35"/>
      <c r="C11" s="35"/>
      <c r="D11" s="35"/>
      <c r="E11" s="36">
        <f>'[1]BYDEPT-adj'!F11</f>
        <v>222632</v>
      </c>
      <c r="F11" s="36">
        <f>'[1]BYDEPT-adj'!AE11</f>
        <v>0</v>
      </c>
      <c r="G11" s="66">
        <f t="shared" si="1"/>
        <v>222632</v>
      </c>
      <c r="H11" s="67">
        <f>'[1]BYDEPT-adj'!BD11</f>
        <v>222632</v>
      </c>
      <c r="I11" s="68">
        <f t="shared" si="0"/>
        <v>1</v>
      </c>
      <c r="J11" s="346">
        <f t="shared" si="2"/>
        <v>0</v>
      </c>
      <c r="L11" s="346"/>
      <c r="M11" s="342"/>
    </row>
    <row r="12" spans="1:13" ht="16.5" customHeight="1" x14ac:dyDescent="0.2">
      <c r="A12" s="65" t="s">
        <v>21</v>
      </c>
      <c r="B12" s="35"/>
      <c r="C12" s="35"/>
      <c r="D12" s="35"/>
      <c r="E12" s="36">
        <f>'[1]BYDEPT-adj'!F12</f>
        <v>10260106</v>
      </c>
      <c r="F12" s="36">
        <f>'[1]BYDEPT-adj'!AE12</f>
        <v>-1421</v>
      </c>
      <c r="G12" s="66">
        <f t="shared" si="1"/>
        <v>10258685</v>
      </c>
      <c r="H12" s="67">
        <f>'[1]BYDEPT-adj'!BD12</f>
        <v>10157685</v>
      </c>
      <c r="I12" s="68">
        <f t="shared" si="0"/>
        <v>0.99015468356811809</v>
      </c>
      <c r="J12" s="346">
        <f t="shared" si="2"/>
        <v>101000</v>
      </c>
      <c r="L12" s="346"/>
      <c r="M12" s="342"/>
    </row>
    <row r="13" spans="1:13" ht="16.5" customHeight="1" x14ac:dyDescent="0.2">
      <c r="A13" s="65" t="s">
        <v>22</v>
      </c>
      <c r="B13" s="35"/>
      <c r="C13" s="35"/>
      <c r="D13" s="35"/>
      <c r="E13" s="36">
        <f>'[1]BYDEPT-adj'!F13</f>
        <v>48697540</v>
      </c>
      <c r="F13" s="36">
        <f>'[1]BYDEPT-adj'!AE13</f>
        <v>-6759464</v>
      </c>
      <c r="G13" s="66">
        <f t="shared" si="1"/>
        <v>41938076</v>
      </c>
      <c r="H13" s="67">
        <f>'[1]BYDEPT-adj'!BD13</f>
        <v>41041576</v>
      </c>
      <c r="I13" s="68">
        <f t="shared" si="0"/>
        <v>0.97862324442351623</v>
      </c>
      <c r="J13" s="346">
        <f t="shared" si="2"/>
        <v>896500</v>
      </c>
      <c r="L13" s="346"/>
      <c r="M13" s="342"/>
    </row>
    <row r="14" spans="1:13" ht="16.5" customHeight="1" x14ac:dyDescent="0.2">
      <c r="A14" s="65" t="s">
        <v>23</v>
      </c>
      <c r="B14" s="35"/>
      <c r="C14" s="35"/>
      <c r="D14" s="35"/>
      <c r="E14" s="36">
        <f>'[1]BYDEPT-adj'!F14</f>
        <v>1418771</v>
      </c>
      <c r="F14" s="36">
        <f>'[1]BYDEPT-adj'!AE14</f>
        <v>524659</v>
      </c>
      <c r="G14" s="66">
        <f t="shared" si="1"/>
        <v>1943430</v>
      </c>
      <c r="H14" s="67">
        <f>'[1]BYDEPT-adj'!BD14</f>
        <v>1943430</v>
      </c>
      <c r="I14" s="68">
        <f t="shared" si="0"/>
        <v>1</v>
      </c>
      <c r="J14" s="346">
        <f t="shared" si="2"/>
        <v>0</v>
      </c>
      <c r="L14" s="346"/>
      <c r="M14" s="342"/>
    </row>
    <row r="15" spans="1:13" ht="16.5" customHeight="1" x14ac:dyDescent="0.2">
      <c r="A15" s="65" t="s">
        <v>24</v>
      </c>
      <c r="B15" s="35"/>
      <c r="C15" s="35"/>
      <c r="D15" s="35"/>
      <c r="E15" s="36">
        <f>+[1]BYDEPT!F15</f>
        <v>321059493</v>
      </c>
      <c r="F15" s="36">
        <f>SUM(F16:F17)</f>
        <v>-48226581</v>
      </c>
      <c r="G15" s="66">
        <f>SUM(G16:G17)</f>
        <v>272832912</v>
      </c>
      <c r="H15" s="67">
        <f>SUM(H16:H17)</f>
        <v>271617658</v>
      </c>
      <c r="I15" s="68">
        <f t="shared" si="0"/>
        <v>0.99554579397664456</v>
      </c>
      <c r="J15" s="346">
        <f>SUM(J16:J17)</f>
        <v>1215254</v>
      </c>
      <c r="L15" s="346"/>
      <c r="M15" s="342"/>
    </row>
    <row r="16" spans="1:13" ht="15.75" hidden="1" customHeight="1" x14ac:dyDescent="0.2">
      <c r="A16" s="65" t="s">
        <v>25</v>
      </c>
      <c r="B16" s="35"/>
      <c r="C16" s="35"/>
      <c r="D16" s="35"/>
      <c r="E16" s="36">
        <f>'[1]BYDEPT-adj'!F16</f>
        <v>56949476</v>
      </c>
      <c r="F16" s="36">
        <f>'[1]BYDEPT-adj'!AE16</f>
        <v>-10983012</v>
      </c>
      <c r="G16" s="66">
        <f t="shared" ref="G16:G22" si="3">E16+F16</f>
        <v>45966464</v>
      </c>
      <c r="H16" s="67">
        <f>'[1]BYDEPT-adj'!BD16</f>
        <v>44753594</v>
      </c>
      <c r="I16" s="68">
        <f t="shared" si="0"/>
        <v>0.97361402434609723</v>
      </c>
      <c r="J16" s="346">
        <f t="shared" ref="J16:J22" si="4">G16-H16</f>
        <v>1212870</v>
      </c>
      <c r="L16" s="346"/>
      <c r="M16" s="342"/>
    </row>
    <row r="17" spans="1:13" ht="16.5" hidden="1" customHeight="1" x14ac:dyDescent="0.2">
      <c r="A17" s="65" t="s">
        <v>26</v>
      </c>
      <c r="B17" s="35"/>
      <c r="C17" s="35"/>
      <c r="D17" s="35"/>
      <c r="E17" s="36">
        <f>'[1]BYDEPT-adj'!F17</f>
        <v>264110017</v>
      </c>
      <c r="F17" s="36">
        <f>'[1]BYDEPT-adj'!AE17</f>
        <v>-37243569</v>
      </c>
      <c r="G17" s="66">
        <f t="shared" si="3"/>
        <v>226866448</v>
      </c>
      <c r="H17" s="67">
        <f>'[1]BYDEPT-adj'!BD17</f>
        <v>226864064</v>
      </c>
      <c r="I17" s="68">
        <f t="shared" si="0"/>
        <v>0.99998949161490813</v>
      </c>
      <c r="J17" s="346">
        <f t="shared" si="4"/>
        <v>2384</v>
      </c>
      <c r="L17" s="346"/>
      <c r="M17" s="342"/>
    </row>
    <row r="18" spans="1:13" ht="16.5" customHeight="1" x14ac:dyDescent="0.2">
      <c r="A18" s="65" t="s">
        <v>27</v>
      </c>
      <c r="B18" s="35"/>
      <c r="C18" s="35"/>
      <c r="D18" s="35"/>
      <c r="E18" s="36">
        <f>'[1]BYDEPT-adj'!F18</f>
        <v>42279507</v>
      </c>
      <c r="F18" s="36">
        <f>'[1]BYDEPT-adj'!AE18</f>
        <v>0</v>
      </c>
      <c r="G18" s="66">
        <f t="shared" si="3"/>
        <v>42279507</v>
      </c>
      <c r="H18" s="67">
        <f>'[1]BYDEPT-adj'!BD18</f>
        <v>41975191</v>
      </c>
      <c r="I18" s="68">
        <f t="shared" si="0"/>
        <v>0.99280228125649617</v>
      </c>
      <c r="J18" s="346">
        <f t="shared" si="4"/>
        <v>304316</v>
      </c>
      <c r="L18" s="346"/>
      <c r="M18" s="342"/>
    </row>
    <row r="19" spans="1:13" ht="16.5" customHeight="1" x14ac:dyDescent="0.2">
      <c r="A19" s="65" t="s">
        <v>28</v>
      </c>
      <c r="B19" s="35"/>
      <c r="C19" s="35"/>
      <c r="D19" s="35"/>
      <c r="E19" s="36">
        <f>'[1]BYDEPT-adj'!F19</f>
        <v>3469772</v>
      </c>
      <c r="F19" s="36">
        <f>'[1]BYDEPT-adj'!AE19</f>
        <v>40000</v>
      </c>
      <c r="G19" s="66">
        <f t="shared" si="3"/>
        <v>3509772</v>
      </c>
      <c r="H19" s="67">
        <f>'[1]BYDEPT-adj'!BD19</f>
        <v>3509272</v>
      </c>
      <c r="I19" s="68">
        <f t="shared" si="0"/>
        <v>0.99985754060377707</v>
      </c>
      <c r="J19" s="346">
        <f t="shared" si="4"/>
        <v>500</v>
      </c>
      <c r="L19" s="346"/>
      <c r="M19" s="342"/>
    </row>
    <row r="20" spans="1:13" ht="16.5" customHeight="1" x14ac:dyDescent="0.2">
      <c r="A20" s="65" t="s">
        <v>29</v>
      </c>
      <c r="B20" s="35"/>
      <c r="C20" s="35"/>
      <c r="D20" s="35"/>
      <c r="E20" s="36">
        <f>'[1]BYDEPT-adj'!F20</f>
        <v>21017958</v>
      </c>
      <c r="F20" s="36">
        <f>'[1]BYDEPT-adj'!AE20</f>
        <v>197665</v>
      </c>
      <c r="G20" s="66">
        <f t="shared" si="3"/>
        <v>21215623</v>
      </c>
      <c r="H20" s="67">
        <f>'[1]BYDEPT-adj'!BD20</f>
        <v>21144933</v>
      </c>
      <c r="I20" s="68">
        <f t="shared" si="0"/>
        <v>0.99666802148586442</v>
      </c>
      <c r="J20" s="346">
        <f t="shared" si="4"/>
        <v>70690</v>
      </c>
      <c r="L20" s="346"/>
      <c r="M20" s="342"/>
    </row>
    <row r="21" spans="1:13" ht="16.5" customHeight="1" x14ac:dyDescent="0.2">
      <c r="A21" s="65" t="s">
        <v>30</v>
      </c>
      <c r="B21" s="35"/>
      <c r="C21" s="35"/>
      <c r="D21" s="35"/>
      <c r="E21" s="36">
        <f>'[1]BYDEPT-adj'!F21</f>
        <v>13863384</v>
      </c>
      <c r="F21" s="36">
        <f>'[1]BYDEPT-adj'!AE21</f>
        <v>0</v>
      </c>
      <c r="G21" s="66">
        <f t="shared" si="3"/>
        <v>13863384</v>
      </c>
      <c r="H21" s="67">
        <f>'[1]BYDEPT-adj'!BD21</f>
        <v>13321224</v>
      </c>
      <c r="I21" s="68">
        <f t="shared" si="0"/>
        <v>0.96089266516746563</v>
      </c>
      <c r="J21" s="346">
        <f t="shared" si="4"/>
        <v>542160</v>
      </c>
      <c r="L21" s="346"/>
      <c r="M21" s="342"/>
    </row>
    <row r="22" spans="1:13" ht="16.5" customHeight="1" x14ac:dyDescent="0.2">
      <c r="A22" s="65" t="s">
        <v>31</v>
      </c>
      <c r="B22" s="35"/>
      <c r="C22" s="35"/>
      <c r="D22" s="35"/>
      <c r="E22" s="36">
        <f>'[1]BYDEPT-adj'!F22</f>
        <v>12954894</v>
      </c>
      <c r="F22" s="36">
        <f>'[1]BYDEPT-adj'!AE22</f>
        <v>0</v>
      </c>
      <c r="G22" s="66">
        <f t="shared" si="3"/>
        <v>12954894</v>
      </c>
      <c r="H22" s="67">
        <f>'[1]BYDEPT-adj'!BD22</f>
        <v>12664841</v>
      </c>
      <c r="I22" s="68">
        <f t="shared" si="0"/>
        <v>0.97761054625379418</v>
      </c>
      <c r="J22" s="346">
        <f t="shared" si="4"/>
        <v>290053</v>
      </c>
      <c r="L22" s="346"/>
      <c r="M22" s="342"/>
    </row>
    <row r="23" spans="1:13" ht="16.5" customHeight="1" x14ac:dyDescent="0.2">
      <c r="A23" s="65" t="s">
        <v>32</v>
      </c>
      <c r="B23" s="35"/>
      <c r="C23" s="35"/>
      <c r="D23" s="35"/>
      <c r="E23" s="36">
        <f>+[1]BYDEPT!F23</f>
        <v>87596927</v>
      </c>
      <c r="F23" s="36">
        <f>SUM(F24:F25)</f>
        <v>-27618410</v>
      </c>
      <c r="G23" s="66">
        <f>SUM(G24:G25)</f>
        <v>59978517</v>
      </c>
      <c r="H23" s="67">
        <f>SUM(H24:H25)</f>
        <v>56485628</v>
      </c>
      <c r="I23" s="68">
        <f t="shared" si="0"/>
        <v>0.94176433205242471</v>
      </c>
      <c r="J23" s="346">
        <f>SUM(J24:J25)</f>
        <v>3492889</v>
      </c>
      <c r="L23" s="346"/>
      <c r="M23" s="342"/>
    </row>
    <row r="24" spans="1:13" ht="16.5" hidden="1" customHeight="1" x14ac:dyDescent="0.2">
      <c r="A24" s="65" t="s">
        <v>25</v>
      </c>
      <c r="B24" s="35"/>
      <c r="C24" s="35"/>
      <c r="D24" s="35"/>
      <c r="E24" s="36">
        <f>'[1]BYDEPT-adj'!F24</f>
        <v>27713038</v>
      </c>
      <c r="F24" s="36">
        <f>'[1]BYDEPT-adj'!AE24</f>
        <v>10114394</v>
      </c>
      <c r="G24" s="66">
        <f t="shared" ref="G24:G27" si="5">E24+F24</f>
        <v>37827432</v>
      </c>
      <c r="H24" s="67">
        <f>'[1]BYDEPT-adj'!BD24</f>
        <v>37069591</v>
      </c>
      <c r="I24" s="68">
        <f t="shared" si="0"/>
        <v>0.97996583537576643</v>
      </c>
      <c r="J24" s="346">
        <f t="shared" ref="J24:J27" si="6">G24-H24</f>
        <v>757841</v>
      </c>
      <c r="L24" s="346"/>
      <c r="M24" s="342"/>
    </row>
    <row r="25" spans="1:13" ht="16.5" hidden="1" customHeight="1" x14ac:dyDescent="0.2">
      <c r="A25" s="65" t="s">
        <v>26</v>
      </c>
      <c r="B25" s="35"/>
      <c r="C25" s="35"/>
      <c r="D25" s="35"/>
      <c r="E25" s="36">
        <f>'[1]BYDEPT-adj'!F25</f>
        <v>59883889</v>
      </c>
      <c r="F25" s="36">
        <f>'[1]BYDEPT-adj'!AE25</f>
        <v>-37732804</v>
      </c>
      <c r="G25" s="66">
        <f t="shared" si="5"/>
        <v>22151085</v>
      </c>
      <c r="H25" s="67">
        <f>'[1]BYDEPT-adj'!BD25</f>
        <v>19416037</v>
      </c>
      <c r="I25" s="68">
        <f t="shared" si="0"/>
        <v>0.8765275831861058</v>
      </c>
      <c r="J25" s="346">
        <f t="shared" si="6"/>
        <v>2735048</v>
      </c>
      <c r="L25" s="346"/>
      <c r="M25" s="342"/>
    </row>
    <row r="26" spans="1:13" ht="16.5" customHeight="1" x14ac:dyDescent="0.2">
      <c r="A26" s="65" t="s">
        <v>33</v>
      </c>
      <c r="B26" s="35"/>
      <c r="C26" s="35"/>
      <c r="D26" s="35"/>
      <c r="E26" s="36">
        <f>'[1]BYDEPT-adj'!F26</f>
        <v>104566889</v>
      </c>
      <c r="F26" s="36">
        <f>'[1]BYDEPT-adj'!AE26</f>
        <v>105467</v>
      </c>
      <c r="G26" s="66">
        <f t="shared" si="5"/>
        <v>104672356</v>
      </c>
      <c r="H26" s="67">
        <f>'[1]BYDEPT-adj'!BD26</f>
        <v>103690008</v>
      </c>
      <c r="I26" s="68">
        <f t="shared" si="0"/>
        <v>0.99061501969058574</v>
      </c>
      <c r="J26" s="346">
        <f t="shared" si="6"/>
        <v>982348</v>
      </c>
      <c r="L26" s="346"/>
      <c r="M26" s="342"/>
    </row>
    <row r="27" spans="1:13" ht="16.5" customHeight="1" x14ac:dyDescent="0.2">
      <c r="A27" s="65" t="s">
        <v>34</v>
      </c>
      <c r="B27" s="35"/>
      <c r="C27" s="35"/>
      <c r="D27" s="35"/>
      <c r="E27" s="36">
        <f>'[1]BYDEPT-adj'!F27</f>
        <v>11325550</v>
      </c>
      <c r="F27" s="36">
        <f>'[1]BYDEPT-adj'!AE27</f>
        <v>371</v>
      </c>
      <c r="G27" s="66">
        <f t="shared" si="5"/>
        <v>11325921</v>
      </c>
      <c r="H27" s="67">
        <f>'[1]BYDEPT-adj'!BD27</f>
        <v>11234337</v>
      </c>
      <c r="I27" s="68">
        <f t="shared" si="0"/>
        <v>0.99191377019140425</v>
      </c>
      <c r="J27" s="346">
        <f t="shared" si="6"/>
        <v>91584</v>
      </c>
      <c r="L27" s="346"/>
      <c r="M27" s="342"/>
    </row>
    <row r="28" spans="1:13" ht="16.5" customHeight="1" x14ac:dyDescent="0.2">
      <c r="A28" s="65" t="s">
        <v>35</v>
      </c>
      <c r="B28" s="35"/>
      <c r="C28" s="35"/>
      <c r="D28" s="35"/>
      <c r="E28" s="36">
        <f>+[1]BYDEPT!F28</f>
        <v>11550153</v>
      </c>
      <c r="F28" s="36">
        <f>SUM(F29:F30)</f>
        <v>0</v>
      </c>
      <c r="G28" s="66">
        <f>SUM(G29:G30)</f>
        <v>11550153</v>
      </c>
      <c r="H28" s="67">
        <f>SUM(H29:H30)</f>
        <v>11545871</v>
      </c>
      <c r="I28" s="68">
        <f t="shared" si="0"/>
        <v>0.9996292689802464</v>
      </c>
      <c r="J28" s="346">
        <f>SUM(J29:J30)</f>
        <v>4282</v>
      </c>
      <c r="L28" s="346"/>
      <c r="M28" s="342"/>
    </row>
    <row r="29" spans="1:13" ht="16.5" hidden="1" customHeight="1" x14ac:dyDescent="0.2">
      <c r="A29" s="65" t="s">
        <v>25</v>
      </c>
      <c r="B29" s="35"/>
      <c r="C29" s="35"/>
      <c r="D29" s="35"/>
      <c r="E29" s="36">
        <f>'[1]BYDEPT-adj'!F29</f>
        <v>8028231</v>
      </c>
      <c r="F29" s="36">
        <f>'[1]BYDEPT-adj'!AE29</f>
        <v>0</v>
      </c>
      <c r="G29" s="66">
        <f t="shared" ref="G29:G31" si="7">E29+F29</f>
        <v>8028231</v>
      </c>
      <c r="H29" s="67">
        <f>'[1]BYDEPT-adj'!BD29</f>
        <v>8023949</v>
      </c>
      <c r="I29" s="68">
        <f t="shared" si="0"/>
        <v>0.99946663218833642</v>
      </c>
      <c r="J29" s="346">
        <f t="shared" ref="J29:J31" si="8">G29-H29</f>
        <v>4282</v>
      </c>
      <c r="L29" s="346"/>
      <c r="M29" s="342"/>
    </row>
    <row r="30" spans="1:13" ht="18" hidden="1" customHeight="1" x14ac:dyDescent="0.2">
      <c r="A30" s="65" t="s">
        <v>26</v>
      </c>
      <c r="B30" s="35"/>
      <c r="C30" s="35"/>
      <c r="D30" s="35"/>
      <c r="E30" s="36">
        <f>'[1]BYDEPT-adj'!F30</f>
        <v>3521922</v>
      </c>
      <c r="F30" s="36">
        <f>'[1]BYDEPT-adj'!AE30</f>
        <v>0</v>
      </c>
      <c r="G30" s="66">
        <f t="shared" si="7"/>
        <v>3521922</v>
      </c>
      <c r="H30" s="67">
        <f>'[1]BYDEPT-adj'!BD30</f>
        <v>3521922</v>
      </c>
      <c r="I30" s="68">
        <f t="shared" si="0"/>
        <v>1</v>
      </c>
      <c r="J30" s="346">
        <f t="shared" si="8"/>
        <v>0</v>
      </c>
      <c r="L30" s="346"/>
      <c r="M30" s="342"/>
    </row>
    <row r="31" spans="1:13" ht="16.5" customHeight="1" x14ac:dyDescent="0.2">
      <c r="A31" s="65" t="s">
        <v>36</v>
      </c>
      <c r="B31" s="35"/>
      <c r="C31" s="35"/>
      <c r="D31" s="35"/>
      <c r="E31" s="36">
        <f>'[1]BYDEPT-adj'!F31</f>
        <v>99924639</v>
      </c>
      <c r="F31" s="36">
        <f>'[1]BYDEPT-adj'!AE31</f>
        <v>0</v>
      </c>
      <c r="G31" s="66">
        <f t="shared" si="7"/>
        <v>99924639</v>
      </c>
      <c r="H31" s="67">
        <f>'[1]BYDEPT-adj'!BD31</f>
        <v>96048580</v>
      </c>
      <c r="I31" s="68">
        <f t="shared" si="0"/>
        <v>0.96121017760194261</v>
      </c>
      <c r="J31" s="346">
        <f t="shared" si="8"/>
        <v>3876059</v>
      </c>
      <c r="L31" s="346"/>
      <c r="M31" s="342"/>
    </row>
    <row r="32" spans="1:13" ht="16.5" customHeight="1" x14ac:dyDescent="0.2">
      <c r="A32" s="65" t="s">
        <v>37</v>
      </c>
      <c r="B32" s="35"/>
      <c r="C32" s="35"/>
      <c r="D32" s="35"/>
      <c r="E32" s="36">
        <f>+[1]BYDEPT!F32</f>
        <v>290470888</v>
      </c>
      <c r="F32" s="36">
        <f>SUM(F33:F34)</f>
        <v>56394564</v>
      </c>
      <c r="G32" s="66">
        <f>SUM(G33:G34)</f>
        <v>346865452</v>
      </c>
      <c r="H32" s="67">
        <f>SUM(H33:H34)</f>
        <v>330977877</v>
      </c>
      <c r="I32" s="68">
        <f t="shared" si="0"/>
        <v>0.95419672121165877</v>
      </c>
      <c r="J32" s="346">
        <f>SUM(J33:J34)</f>
        <v>15887575</v>
      </c>
      <c r="L32" s="346"/>
      <c r="M32" s="342"/>
    </row>
    <row r="33" spans="1:13" ht="16.5" hidden="1" customHeight="1" x14ac:dyDescent="0.2">
      <c r="A33" s="65" t="s">
        <v>25</v>
      </c>
      <c r="B33" s="35"/>
      <c r="C33" s="35"/>
      <c r="D33" s="35"/>
      <c r="E33" s="36">
        <f>'[1]BYDEPT-adj'!F33</f>
        <v>141311696</v>
      </c>
      <c r="F33" s="36">
        <f>'[1]BYDEPT-adj'!AE33</f>
        <v>56424564</v>
      </c>
      <c r="G33" s="66">
        <f t="shared" ref="G33:G49" si="9">E33+F33</f>
        <v>197736260</v>
      </c>
      <c r="H33" s="67">
        <f>'[1]BYDEPT-adj'!BD33</f>
        <v>181848685</v>
      </c>
      <c r="I33" s="68">
        <f t="shared" si="0"/>
        <v>0.91965269799277083</v>
      </c>
      <c r="J33" s="346">
        <f t="shared" ref="J33:J49" si="10">G33-H33</f>
        <v>15887575</v>
      </c>
      <c r="L33" s="346"/>
      <c r="M33" s="342"/>
    </row>
    <row r="34" spans="1:13" ht="16.5" hidden="1" customHeight="1" x14ac:dyDescent="0.2">
      <c r="A34" s="65" t="s">
        <v>26</v>
      </c>
      <c r="B34" s="35"/>
      <c r="C34" s="35"/>
      <c r="D34" s="35"/>
      <c r="E34" s="36">
        <f>'[1]BYDEPT-adj'!F34</f>
        <v>149159192</v>
      </c>
      <c r="F34" s="36">
        <f>'[1]BYDEPT-adj'!AE34</f>
        <v>-30000</v>
      </c>
      <c r="G34" s="66">
        <f t="shared" si="9"/>
        <v>149129192</v>
      </c>
      <c r="H34" s="67">
        <f>'[1]BYDEPT-adj'!BD34</f>
        <v>149129192</v>
      </c>
      <c r="I34" s="68">
        <f t="shared" si="0"/>
        <v>1</v>
      </c>
      <c r="J34" s="346">
        <f t="shared" si="10"/>
        <v>0</v>
      </c>
      <c r="L34" s="346"/>
      <c r="M34" s="342"/>
    </row>
    <row r="35" spans="1:13" ht="16.5" customHeight="1" x14ac:dyDescent="0.2">
      <c r="A35" s="65" t="s">
        <v>38</v>
      </c>
      <c r="B35" s="35"/>
      <c r="C35" s="35"/>
      <c r="D35" s="35"/>
      <c r="E35" s="36">
        <f>'[1]BYDEPT-adj'!F35</f>
        <v>17577814</v>
      </c>
      <c r="F35" s="36">
        <f>'[1]BYDEPT-adj'!AE35</f>
        <v>0</v>
      </c>
      <c r="G35" s="66">
        <f t="shared" si="9"/>
        <v>17577814</v>
      </c>
      <c r="H35" s="67">
        <f>'[1]BYDEPT-adj'!BD35</f>
        <v>17577814</v>
      </c>
      <c r="I35" s="68">
        <f t="shared" si="0"/>
        <v>1</v>
      </c>
      <c r="J35" s="346">
        <f t="shared" si="10"/>
        <v>0</v>
      </c>
      <c r="L35" s="346"/>
      <c r="M35" s="342"/>
    </row>
    <row r="36" spans="1:13" ht="16.5" customHeight="1" x14ac:dyDescent="0.2">
      <c r="A36" s="65" t="s">
        <v>39</v>
      </c>
      <c r="B36" s="35"/>
      <c r="C36" s="35"/>
      <c r="D36" s="35"/>
      <c r="E36" s="36">
        <f>'[1]BYDEPT-adj'!F36</f>
        <v>108077730</v>
      </c>
      <c r="F36" s="36">
        <f>'[1]BYDEPT-adj'!AE36</f>
        <v>-376478</v>
      </c>
      <c r="G36" s="66">
        <f t="shared" si="9"/>
        <v>107701252</v>
      </c>
      <c r="H36" s="67">
        <f>'[1]BYDEPT-adj'!BD36</f>
        <v>107701252</v>
      </c>
      <c r="I36" s="68">
        <f t="shared" si="0"/>
        <v>1</v>
      </c>
      <c r="J36" s="346">
        <f t="shared" si="10"/>
        <v>0</v>
      </c>
      <c r="L36" s="346"/>
      <c r="M36" s="342"/>
    </row>
    <row r="37" spans="1:13" ht="16.5" customHeight="1" x14ac:dyDescent="0.2">
      <c r="A37" s="65" t="s">
        <v>40</v>
      </c>
      <c r="B37" s="35"/>
      <c r="C37" s="35"/>
      <c r="D37" s="35"/>
      <c r="E37" s="36">
        <f>'[1]BYDEPT-adj'!F37</f>
        <v>2478718</v>
      </c>
      <c r="F37" s="36">
        <f>'[1]BYDEPT-adj'!AE37</f>
        <v>0</v>
      </c>
      <c r="G37" s="66">
        <f t="shared" si="9"/>
        <v>2478718</v>
      </c>
      <c r="H37" s="67">
        <f>'[1]BYDEPT-adj'!BD37</f>
        <v>2478718</v>
      </c>
      <c r="I37" s="68">
        <f t="shared" si="0"/>
        <v>1</v>
      </c>
      <c r="J37" s="346">
        <f t="shared" si="10"/>
        <v>0</v>
      </c>
      <c r="L37" s="346"/>
      <c r="M37" s="342"/>
    </row>
    <row r="38" spans="1:13" ht="16.5" customHeight="1" x14ac:dyDescent="0.2">
      <c r="A38" s="65" t="s">
        <v>41</v>
      </c>
      <c r="B38" s="35"/>
      <c r="C38" s="35"/>
      <c r="D38" s="35"/>
      <c r="E38" s="36">
        <f>'[1]BYDEPT-adj'!F38</f>
        <v>3734308</v>
      </c>
      <c r="F38" s="36">
        <f>'[1]BYDEPT-adj'!AE38</f>
        <v>0</v>
      </c>
      <c r="G38" s="66">
        <f t="shared" si="9"/>
        <v>3734308</v>
      </c>
      <c r="H38" s="67">
        <f>'[1]BYDEPT-adj'!BD38</f>
        <v>3734308</v>
      </c>
      <c r="I38" s="68">
        <f t="shared" si="0"/>
        <v>1</v>
      </c>
      <c r="J38" s="346">
        <f t="shared" si="10"/>
        <v>0</v>
      </c>
      <c r="L38" s="346"/>
      <c r="M38" s="342"/>
    </row>
    <row r="39" spans="1:13" ht="16.5" customHeight="1" x14ac:dyDescent="0.2">
      <c r="A39" s="65" t="s">
        <v>42</v>
      </c>
      <c r="B39" s="35"/>
      <c r="C39" s="35"/>
      <c r="D39" s="35"/>
      <c r="E39" s="36">
        <f>'[1]BYDEPT-adj'!F39</f>
        <v>52874342</v>
      </c>
      <c r="F39" s="36">
        <f>'[1]BYDEPT-adj'!AE39</f>
        <v>238100</v>
      </c>
      <c r="G39" s="66">
        <f t="shared" si="9"/>
        <v>53112442</v>
      </c>
      <c r="H39" s="67">
        <f>'[1]BYDEPT-adj'!BD39</f>
        <v>53112442</v>
      </c>
      <c r="I39" s="68">
        <f t="shared" si="0"/>
        <v>1</v>
      </c>
      <c r="J39" s="346">
        <f t="shared" si="10"/>
        <v>0</v>
      </c>
      <c r="L39" s="346"/>
      <c r="M39" s="342"/>
    </row>
    <row r="40" spans="1:13" ht="16.5" customHeight="1" x14ac:dyDescent="0.2">
      <c r="A40" s="65" t="s">
        <v>43</v>
      </c>
      <c r="B40" s="35"/>
      <c r="C40" s="35"/>
      <c r="D40" s="35"/>
      <c r="E40" s="36">
        <f>'[1]BYDEPT-adj'!F40</f>
        <v>6272780</v>
      </c>
      <c r="F40" s="36">
        <f>'[1]BYDEPT-adj'!AE40</f>
        <v>0</v>
      </c>
      <c r="G40" s="66">
        <f t="shared" si="9"/>
        <v>6272780</v>
      </c>
      <c r="H40" s="67">
        <f>'[1]BYDEPT-adj'!BD40</f>
        <v>6082300</v>
      </c>
      <c r="I40" s="68">
        <f t="shared" si="0"/>
        <v>0.96963387843986237</v>
      </c>
      <c r="J40" s="346">
        <f t="shared" si="10"/>
        <v>190480</v>
      </c>
      <c r="L40" s="346"/>
      <c r="M40" s="342"/>
    </row>
    <row r="41" spans="1:13" ht="16.5" customHeight="1" x14ac:dyDescent="0.2">
      <c r="A41" s="65" t="s">
        <v>44</v>
      </c>
      <c r="B41" s="35"/>
      <c r="C41" s="35"/>
      <c r="D41" s="35"/>
      <c r="E41" s="36">
        <f>'[1]BYDEPT-adj'!F41</f>
        <v>1111145</v>
      </c>
      <c r="F41" s="36">
        <f>'[1]BYDEPT-adj'!AE41</f>
        <v>0</v>
      </c>
      <c r="G41" s="66">
        <f t="shared" si="9"/>
        <v>1111145</v>
      </c>
      <c r="H41" s="67">
        <f>'[1]BYDEPT-adj'!BD41</f>
        <v>987312</v>
      </c>
      <c r="I41" s="68">
        <f t="shared" si="0"/>
        <v>0.88855369911217708</v>
      </c>
      <c r="J41" s="346">
        <f t="shared" si="10"/>
        <v>123833</v>
      </c>
      <c r="L41" s="346"/>
      <c r="M41" s="342"/>
    </row>
    <row r="42" spans="1:13" ht="16.5" customHeight="1" x14ac:dyDescent="0.2">
      <c r="A42" s="65" t="s">
        <v>45</v>
      </c>
      <c r="B42" s="35"/>
      <c r="C42" s="35"/>
      <c r="D42" s="35"/>
      <c r="E42" s="36">
        <f>'[1]BYDEPT-adj'!F42</f>
        <v>24299773</v>
      </c>
      <c r="F42" s="36">
        <f>'[1]BYDEPT-adj'!AE42</f>
        <v>1820741</v>
      </c>
      <c r="G42" s="66">
        <f t="shared" si="9"/>
        <v>26120514</v>
      </c>
      <c r="H42" s="67">
        <f>'[1]BYDEPT-adj'!BD42</f>
        <v>26100062</v>
      </c>
      <c r="I42" s="68">
        <f t="shared" si="0"/>
        <v>0.99921701387652628</v>
      </c>
      <c r="J42" s="346">
        <f t="shared" si="10"/>
        <v>20452</v>
      </c>
      <c r="L42" s="346"/>
      <c r="M42" s="342"/>
    </row>
    <row r="43" spans="1:13" ht="16.5" customHeight="1" x14ac:dyDescent="0.2">
      <c r="A43" s="65" t="s">
        <v>46</v>
      </c>
      <c r="B43" s="35"/>
      <c r="C43" s="35"/>
      <c r="D43" s="35"/>
      <c r="E43" s="36">
        <f>'[1]BYDEPT-adj'!F43</f>
        <v>2897</v>
      </c>
      <c r="F43" s="36">
        <f>'[1]BYDEPT-adj'!AE43</f>
        <v>0</v>
      </c>
      <c r="G43" s="66">
        <f t="shared" si="9"/>
        <v>2897</v>
      </c>
      <c r="H43" s="67">
        <f>'[1]BYDEPT-adj'!BD43</f>
        <v>2897</v>
      </c>
      <c r="I43" s="68">
        <f t="shared" si="0"/>
        <v>1</v>
      </c>
      <c r="J43" s="346">
        <f t="shared" si="10"/>
        <v>0</v>
      </c>
      <c r="L43" s="346"/>
      <c r="M43" s="342"/>
    </row>
    <row r="44" spans="1:13" ht="16.5" customHeight="1" x14ac:dyDescent="0.2">
      <c r="A44" s="65" t="s">
        <v>47</v>
      </c>
      <c r="B44" s="35"/>
      <c r="C44" s="35"/>
      <c r="D44" s="35"/>
      <c r="E44" s="36">
        <f>'[1]BYDEPT-adj'!F44</f>
        <v>20260782</v>
      </c>
      <c r="F44" s="36">
        <f>'[1]BYDEPT-adj'!AE44</f>
        <v>0</v>
      </c>
      <c r="G44" s="66">
        <f t="shared" si="9"/>
        <v>20260782</v>
      </c>
      <c r="H44" s="67">
        <f>'[1]BYDEPT-adj'!BD44</f>
        <v>20260782</v>
      </c>
      <c r="I44" s="68">
        <f t="shared" si="0"/>
        <v>1</v>
      </c>
      <c r="J44" s="346">
        <f t="shared" si="10"/>
        <v>0</v>
      </c>
      <c r="L44" s="346"/>
      <c r="M44" s="342"/>
    </row>
    <row r="45" spans="1:13" ht="16.5" customHeight="1" x14ac:dyDescent="0.2">
      <c r="A45" s="65" t="s">
        <v>48</v>
      </c>
      <c r="B45" s="35"/>
      <c r="C45" s="35"/>
      <c r="D45" s="35"/>
      <c r="E45" s="36">
        <f>'[1]BYDEPT-adj'!F45</f>
        <v>1114273</v>
      </c>
      <c r="F45" s="36">
        <f>'[1]BYDEPT-adj'!AE45</f>
        <v>0</v>
      </c>
      <c r="G45" s="66">
        <f t="shared" si="9"/>
        <v>1114273</v>
      </c>
      <c r="H45" s="67">
        <f>'[1]BYDEPT-adj'!BD45</f>
        <v>1114273</v>
      </c>
      <c r="I45" s="68">
        <f t="shared" si="0"/>
        <v>1</v>
      </c>
      <c r="J45" s="346">
        <f t="shared" si="10"/>
        <v>0</v>
      </c>
      <c r="L45" s="346"/>
      <c r="M45" s="342"/>
    </row>
    <row r="46" spans="1:13" ht="16.5" customHeight="1" x14ac:dyDescent="0.2">
      <c r="A46" s="65" t="s">
        <v>49</v>
      </c>
      <c r="B46" s="35"/>
      <c r="C46" s="35"/>
      <c r="D46" s="35"/>
      <c r="E46" s="36">
        <f>'[1]BYDEPT-adj'!F46</f>
        <v>7754238</v>
      </c>
      <c r="F46" s="36">
        <f>'[1]BYDEPT-adj'!AE46</f>
        <v>0</v>
      </c>
      <c r="G46" s="66">
        <f t="shared" si="9"/>
        <v>7754238</v>
      </c>
      <c r="H46" s="67">
        <f>'[1]BYDEPT-adj'!BD46</f>
        <v>7754238</v>
      </c>
      <c r="I46" s="68">
        <f t="shared" si="0"/>
        <v>1</v>
      </c>
      <c r="J46" s="346">
        <f t="shared" si="10"/>
        <v>0</v>
      </c>
      <c r="L46" s="346"/>
      <c r="M46" s="342"/>
    </row>
    <row r="47" spans="1:13" ht="16.5" customHeight="1" x14ac:dyDescent="0.2">
      <c r="A47" s="65" t="s">
        <v>50</v>
      </c>
      <c r="B47" s="35"/>
      <c r="C47" s="35"/>
      <c r="D47" s="35"/>
      <c r="E47" s="36">
        <f>'[1]BYDEPT-adj'!F47</f>
        <v>16814910</v>
      </c>
      <c r="F47" s="36">
        <f>'[1]BYDEPT-adj'!AE47</f>
        <v>0</v>
      </c>
      <c r="G47" s="66">
        <f t="shared" si="9"/>
        <v>16814910</v>
      </c>
      <c r="H47" s="67">
        <f>'[1]BYDEPT-adj'!BD47</f>
        <v>16814910</v>
      </c>
      <c r="I47" s="68">
        <f t="shared" si="0"/>
        <v>1</v>
      </c>
      <c r="J47" s="346">
        <f t="shared" si="10"/>
        <v>0</v>
      </c>
      <c r="L47" s="346"/>
      <c r="M47" s="342"/>
    </row>
    <row r="48" spans="1:13" ht="16.5" customHeight="1" x14ac:dyDescent="0.2">
      <c r="A48" s="65" t="s">
        <v>51</v>
      </c>
      <c r="B48" s="35"/>
      <c r="C48" s="35"/>
      <c r="D48" s="35"/>
      <c r="E48" s="36">
        <f>'[1]BYDEPT-adj'!F48</f>
        <v>1821694</v>
      </c>
      <c r="F48" s="36">
        <f>'[1]BYDEPT-adj'!AE48</f>
        <v>0</v>
      </c>
      <c r="G48" s="66">
        <f t="shared" si="9"/>
        <v>1821694</v>
      </c>
      <c r="H48" s="67">
        <f>'[1]BYDEPT-adj'!BD48</f>
        <v>1821694</v>
      </c>
      <c r="I48" s="68">
        <f t="shared" si="0"/>
        <v>1</v>
      </c>
      <c r="J48" s="346">
        <f t="shared" si="10"/>
        <v>0</v>
      </c>
      <c r="L48" s="346"/>
      <c r="M48" s="342"/>
    </row>
    <row r="49" spans="1:13" ht="16.5" customHeight="1" x14ac:dyDescent="0.2">
      <c r="A49" s="65" t="s">
        <v>52</v>
      </c>
      <c r="B49" s="35"/>
      <c r="C49" s="35"/>
      <c r="D49" s="35"/>
      <c r="E49" s="36">
        <f>'[1]BYDEPT-adj'!F49</f>
        <v>355101</v>
      </c>
      <c r="F49" s="36">
        <f>'[1]BYDEPT-adj'!AE49</f>
        <v>0</v>
      </c>
      <c r="G49" s="66">
        <f t="shared" si="9"/>
        <v>355101</v>
      </c>
      <c r="H49" s="67">
        <f>'[1]BYDEPT-adj'!BD49</f>
        <v>355101</v>
      </c>
      <c r="I49" s="68">
        <f t="shared" si="0"/>
        <v>1</v>
      </c>
      <c r="J49" s="346">
        <f t="shared" si="10"/>
        <v>0</v>
      </c>
      <c r="L49" s="346"/>
      <c r="M49" s="342"/>
    </row>
    <row r="50" spans="1:13" ht="16.5" hidden="1" customHeight="1" x14ac:dyDescent="0.2">
      <c r="A50" s="65"/>
      <c r="B50" s="35"/>
      <c r="C50" s="35"/>
      <c r="D50" s="35"/>
      <c r="E50" s="36"/>
      <c r="F50" s="36"/>
      <c r="G50" s="66"/>
      <c r="H50" s="67"/>
      <c r="I50" s="68"/>
      <c r="J50" s="346"/>
      <c r="L50" s="346"/>
      <c r="M50" s="342"/>
    </row>
    <row r="51" spans="1:13" ht="16.5" customHeight="1" x14ac:dyDescent="0.2">
      <c r="A51" s="65" t="s">
        <v>92</v>
      </c>
      <c r="B51" s="35"/>
      <c r="C51" s="35"/>
      <c r="D51" s="35"/>
      <c r="E51" s="69">
        <f>SUM(E52:E55)+SUM(E58:E70)+SUM(E75:E90)</f>
        <v>10583698</v>
      </c>
      <c r="F51" s="69">
        <f>SUM(F52:F55)+SUM(F58:F70)+SUM(F75:F90)</f>
        <v>0</v>
      </c>
      <c r="G51" s="70">
        <f>SUM(G52:G55)+SUM(G58:G70)+SUM(G75:G90)</f>
        <v>10583698</v>
      </c>
      <c r="H51" s="71">
        <f>SUM(H52:H55)+SUM(H58:H70)+SUM(H75:H90)</f>
        <v>10089936</v>
      </c>
      <c r="I51" s="72">
        <f>H51/G51</f>
        <v>0.95334693034514029</v>
      </c>
      <c r="J51" s="347">
        <f>SUM(J52:J55)+SUM(J58:J70)+SUM(J75:J90)</f>
        <v>493762</v>
      </c>
      <c r="L51" s="347"/>
      <c r="M51" s="348"/>
    </row>
    <row r="52" spans="1:13" ht="16.5" customHeight="1" x14ac:dyDescent="0.2">
      <c r="A52" s="65" t="s">
        <v>53</v>
      </c>
      <c r="B52" s="35"/>
      <c r="C52" s="35"/>
      <c r="D52" s="35"/>
      <c r="E52" s="36">
        <f>'[1]BYDEPT-adj'!F52</f>
        <v>40000</v>
      </c>
      <c r="F52" s="36">
        <f>'[1]BYDEPT-adj'!AE52</f>
        <v>0</v>
      </c>
      <c r="G52" s="66">
        <f t="shared" ref="G52:G54" si="11">E52+F52</f>
        <v>40000</v>
      </c>
      <c r="H52" s="67">
        <f>'[1]BYDEPT-adj'!BD52</f>
        <v>40000</v>
      </c>
      <c r="I52" s="68">
        <f t="shared" ref="I52:I90" si="12">H52/G52</f>
        <v>1</v>
      </c>
      <c r="J52" s="346">
        <f t="shared" ref="J52:J54" si="13">G52-H52</f>
        <v>0</v>
      </c>
      <c r="L52" s="346"/>
      <c r="M52" s="342"/>
    </row>
    <row r="53" spans="1:13" ht="16.5" customHeight="1" x14ac:dyDescent="0.2">
      <c r="A53" s="65" t="s">
        <v>54</v>
      </c>
      <c r="B53" s="35"/>
      <c r="C53" s="35"/>
      <c r="D53" s="35"/>
      <c r="E53" s="36">
        <f>'[1]BYDEPT-adj'!F53</f>
        <v>78250</v>
      </c>
      <c r="F53" s="36">
        <f>'[1]BYDEPT-adj'!AE53</f>
        <v>0</v>
      </c>
      <c r="G53" s="66">
        <f t="shared" si="11"/>
        <v>78250</v>
      </c>
      <c r="H53" s="67">
        <f>'[1]BYDEPT-adj'!BD53</f>
        <v>78250</v>
      </c>
      <c r="I53" s="68">
        <f t="shared" si="12"/>
        <v>1</v>
      </c>
      <c r="J53" s="346">
        <f t="shared" si="13"/>
        <v>0</v>
      </c>
      <c r="L53" s="346"/>
      <c r="M53" s="342"/>
    </row>
    <row r="54" spans="1:13" ht="16.5" customHeight="1" x14ac:dyDescent="0.2">
      <c r="A54" s="65" t="s">
        <v>55</v>
      </c>
      <c r="B54" s="35"/>
      <c r="C54" s="35"/>
      <c r="D54" s="35"/>
      <c r="E54" s="36">
        <f>'[1]BYDEPT-adj'!F54</f>
        <v>82792</v>
      </c>
      <c r="F54" s="36">
        <f>'[1]BYDEPT-adj'!AE54</f>
        <v>0</v>
      </c>
      <c r="G54" s="66">
        <f t="shared" si="11"/>
        <v>82792</v>
      </c>
      <c r="H54" s="67">
        <f>'[1]BYDEPT-adj'!BD54</f>
        <v>82792</v>
      </c>
      <c r="I54" s="68">
        <f t="shared" si="12"/>
        <v>1</v>
      </c>
      <c r="J54" s="346">
        <f t="shared" si="13"/>
        <v>0</v>
      </c>
      <c r="L54" s="346"/>
      <c r="M54" s="342"/>
    </row>
    <row r="55" spans="1:13" ht="16.5" customHeight="1" x14ac:dyDescent="0.2">
      <c r="A55" s="65" t="s">
        <v>56</v>
      </c>
      <c r="B55" s="35"/>
      <c r="C55" s="35"/>
      <c r="D55" s="35"/>
      <c r="E55" s="36">
        <f>+[1]BYDEPT!F55</f>
        <v>2368769</v>
      </c>
      <c r="F55" s="36">
        <f>SUM(F56:F57)</f>
        <v>0</v>
      </c>
      <c r="G55" s="66">
        <f>SUM(G56:G57)</f>
        <v>2368769</v>
      </c>
      <c r="H55" s="67">
        <f>+[1]BYDEPT!BD55</f>
        <v>2368769</v>
      </c>
      <c r="I55" s="68">
        <f t="shared" si="12"/>
        <v>1</v>
      </c>
      <c r="J55" s="346">
        <f>SUM(J56:J57)</f>
        <v>0</v>
      </c>
      <c r="L55" s="346"/>
      <c r="M55" s="342"/>
    </row>
    <row r="56" spans="1:13" ht="16.5" hidden="1" customHeight="1" x14ac:dyDescent="0.2">
      <c r="A56" s="65" t="s">
        <v>57</v>
      </c>
      <c r="B56" s="35"/>
      <c r="C56" s="35"/>
      <c r="D56" s="35"/>
      <c r="E56" s="36">
        <f>'[1]BYDEPT-adj'!F56</f>
        <v>2138428</v>
      </c>
      <c r="F56" s="36">
        <f>'[1]BYDEPT-adj'!AE56</f>
        <v>0</v>
      </c>
      <c r="G56" s="66">
        <f t="shared" ref="G56:G69" si="14">E56+F56</f>
        <v>2138428</v>
      </c>
      <c r="H56" s="67">
        <f>'[1]BYDEPT-adj'!BD56</f>
        <v>2138428</v>
      </c>
      <c r="I56" s="68">
        <f t="shared" si="12"/>
        <v>1</v>
      </c>
      <c r="J56" s="346">
        <f t="shared" ref="J56:J69" si="15">G56-H56</f>
        <v>0</v>
      </c>
      <c r="L56" s="346"/>
      <c r="M56" s="342"/>
    </row>
    <row r="57" spans="1:13" ht="16.5" hidden="1" customHeight="1" x14ac:dyDescent="0.2">
      <c r="A57" s="65" t="s">
        <v>58</v>
      </c>
      <c r="B57" s="35"/>
      <c r="C57" s="35"/>
      <c r="D57" s="35"/>
      <c r="E57" s="36">
        <f>'[1]BYDEPT-adj'!F57</f>
        <v>230341</v>
      </c>
      <c r="F57" s="36">
        <f>'[1]BYDEPT-adj'!AE57</f>
        <v>0</v>
      </c>
      <c r="G57" s="66">
        <f t="shared" si="14"/>
        <v>230341</v>
      </c>
      <c r="H57" s="67">
        <f>'[1]BYDEPT-adj'!BD57</f>
        <v>230341</v>
      </c>
      <c r="I57" s="68">
        <f t="shared" si="12"/>
        <v>1</v>
      </c>
      <c r="J57" s="346">
        <f t="shared" si="15"/>
        <v>0</v>
      </c>
      <c r="L57" s="346"/>
      <c r="M57" s="342"/>
    </row>
    <row r="58" spans="1:13" ht="16.5" customHeight="1" x14ac:dyDescent="0.2">
      <c r="A58" s="65" t="s">
        <v>59</v>
      </c>
      <c r="B58" s="35"/>
      <c r="C58" s="35"/>
      <c r="D58" s="35"/>
      <c r="E58" s="36">
        <f>'[1]BYDEPT-adj'!F58</f>
        <v>41066</v>
      </c>
      <c r="F58" s="36">
        <f>'[1]BYDEPT-adj'!AE58</f>
        <v>0</v>
      </c>
      <c r="G58" s="66">
        <f t="shared" si="14"/>
        <v>41066</v>
      </c>
      <c r="H58" s="67">
        <f>'[1]BYDEPT-adj'!BD58</f>
        <v>41066</v>
      </c>
      <c r="I58" s="68">
        <f t="shared" si="12"/>
        <v>1</v>
      </c>
      <c r="J58" s="346">
        <f t="shared" si="15"/>
        <v>0</v>
      </c>
      <c r="L58" s="346"/>
      <c r="M58" s="342"/>
    </row>
    <row r="59" spans="1:13" ht="16.5" customHeight="1" x14ac:dyDescent="0.2">
      <c r="A59" s="65" t="s">
        <v>60</v>
      </c>
      <c r="B59" s="35"/>
      <c r="C59" s="35"/>
      <c r="D59" s="35"/>
      <c r="E59" s="36">
        <f>'[1]BYDEPT-adj'!F59</f>
        <v>119075</v>
      </c>
      <c r="F59" s="36">
        <f>'[1]BYDEPT-adj'!AE59</f>
        <v>0</v>
      </c>
      <c r="G59" s="66">
        <f t="shared" si="14"/>
        <v>119075</v>
      </c>
      <c r="H59" s="67">
        <f>'[1]BYDEPT-adj'!BD59</f>
        <v>119075</v>
      </c>
      <c r="I59" s="68">
        <f t="shared" si="12"/>
        <v>1</v>
      </c>
      <c r="J59" s="346">
        <f t="shared" si="15"/>
        <v>0</v>
      </c>
      <c r="L59" s="346"/>
      <c r="M59" s="342"/>
    </row>
    <row r="60" spans="1:13" ht="16.5" customHeight="1" x14ac:dyDescent="0.2">
      <c r="A60" s="65" t="s">
        <v>61</v>
      </c>
      <c r="B60" s="35"/>
      <c r="C60" s="35"/>
      <c r="D60" s="35"/>
      <c r="E60" s="36">
        <f>'[1]BYDEPT-adj'!F60</f>
        <v>477354</v>
      </c>
      <c r="F60" s="36">
        <f>'[1]BYDEPT-adj'!AE60</f>
        <v>0</v>
      </c>
      <c r="G60" s="66">
        <f t="shared" si="14"/>
        <v>477354</v>
      </c>
      <c r="H60" s="67">
        <f>'[1]BYDEPT-adj'!BD60</f>
        <v>477354</v>
      </c>
      <c r="I60" s="68">
        <f t="shared" si="12"/>
        <v>1</v>
      </c>
      <c r="J60" s="346">
        <f t="shared" si="15"/>
        <v>0</v>
      </c>
      <c r="L60" s="346"/>
      <c r="M60" s="342"/>
    </row>
    <row r="61" spans="1:13" ht="16.5" customHeight="1" x14ac:dyDescent="0.2">
      <c r="A61" s="65" t="s">
        <v>62</v>
      </c>
      <c r="B61" s="35"/>
      <c r="C61" s="35"/>
      <c r="D61" s="35"/>
      <c r="E61" s="36">
        <f>'[1]BYDEPT-adj'!F61</f>
        <v>56824</v>
      </c>
      <c r="F61" s="36">
        <f>'[1]BYDEPT-adj'!AE61</f>
        <v>0</v>
      </c>
      <c r="G61" s="66">
        <f t="shared" si="14"/>
        <v>56824</v>
      </c>
      <c r="H61" s="67">
        <f>'[1]BYDEPT-adj'!BD61</f>
        <v>56824</v>
      </c>
      <c r="I61" s="68">
        <f t="shared" si="12"/>
        <v>1</v>
      </c>
      <c r="J61" s="346">
        <f t="shared" si="15"/>
        <v>0</v>
      </c>
      <c r="L61" s="346"/>
      <c r="M61" s="342"/>
    </row>
    <row r="62" spans="1:13" ht="16.5" customHeight="1" x14ac:dyDescent="0.2">
      <c r="A62" s="65" t="s">
        <v>218</v>
      </c>
      <c r="B62" s="35"/>
      <c r="C62" s="35"/>
      <c r="D62" s="35"/>
      <c r="E62" s="36">
        <f>'[1]BYDEPT-adj'!F62</f>
        <v>57976</v>
      </c>
      <c r="F62" s="36">
        <f>'[1]BYDEPT-adj'!AE62</f>
        <v>0</v>
      </c>
      <c r="G62" s="66">
        <f t="shared" si="14"/>
        <v>57976</v>
      </c>
      <c r="H62" s="67">
        <f>'[1]BYDEPT-adj'!BD62</f>
        <v>57976</v>
      </c>
      <c r="I62" s="68">
        <f t="shared" si="12"/>
        <v>1</v>
      </c>
      <c r="J62" s="346">
        <f t="shared" si="15"/>
        <v>0</v>
      </c>
      <c r="L62" s="346"/>
      <c r="M62" s="342"/>
    </row>
    <row r="63" spans="1:13" ht="16.5" customHeight="1" x14ac:dyDescent="0.2">
      <c r="A63" s="65" t="s">
        <v>63</v>
      </c>
      <c r="B63" s="35"/>
      <c r="C63" s="35"/>
      <c r="D63" s="35"/>
      <c r="E63" s="36">
        <f>'[1]BYDEPT-adj'!F63</f>
        <v>63195</v>
      </c>
      <c r="F63" s="36">
        <f>'[1]BYDEPT-adj'!AE63</f>
        <v>0</v>
      </c>
      <c r="G63" s="66">
        <f t="shared" si="14"/>
        <v>63195</v>
      </c>
      <c r="H63" s="67">
        <f>'[1]BYDEPT-adj'!BD63</f>
        <v>63195</v>
      </c>
      <c r="I63" s="68">
        <f t="shared" si="12"/>
        <v>1</v>
      </c>
      <c r="J63" s="346">
        <f t="shared" si="15"/>
        <v>0</v>
      </c>
      <c r="L63" s="346"/>
      <c r="M63" s="342"/>
    </row>
    <row r="64" spans="1:13" ht="16.5" customHeight="1" x14ac:dyDescent="0.2">
      <c r="A64" s="65" t="s">
        <v>177</v>
      </c>
      <c r="B64" s="35"/>
      <c r="C64" s="35"/>
      <c r="D64" s="35"/>
      <c r="E64" s="36">
        <f>'[1]BYDEPT-adj'!F64</f>
        <v>99057</v>
      </c>
      <c r="F64" s="36">
        <f>'[1]BYDEPT-adj'!AE64</f>
        <v>0</v>
      </c>
      <c r="G64" s="66">
        <f t="shared" si="14"/>
        <v>99057</v>
      </c>
      <c r="H64" s="67">
        <f>'[1]BYDEPT-adj'!BD64</f>
        <v>99057</v>
      </c>
      <c r="I64" s="68">
        <f t="shared" si="12"/>
        <v>1</v>
      </c>
      <c r="J64" s="346">
        <f t="shared" si="15"/>
        <v>0</v>
      </c>
      <c r="L64" s="346"/>
      <c r="M64" s="342"/>
    </row>
    <row r="65" spans="1:13" ht="16.5" customHeight="1" x14ac:dyDescent="0.2">
      <c r="A65" s="65" t="s">
        <v>64</v>
      </c>
      <c r="B65" s="35"/>
      <c r="C65" s="35"/>
      <c r="D65" s="35"/>
      <c r="E65" s="36">
        <f>'[1]BYDEPT-adj'!F65</f>
        <v>189434</v>
      </c>
      <c r="F65" s="36">
        <f>'[1]BYDEPT-adj'!AE65</f>
        <v>0</v>
      </c>
      <c r="G65" s="66">
        <f t="shared" si="14"/>
        <v>189434</v>
      </c>
      <c r="H65" s="67">
        <f>'[1]BYDEPT-adj'!BD65</f>
        <v>189434</v>
      </c>
      <c r="I65" s="68">
        <f t="shared" si="12"/>
        <v>1</v>
      </c>
      <c r="J65" s="346">
        <f t="shared" si="15"/>
        <v>0</v>
      </c>
      <c r="L65" s="346"/>
      <c r="M65" s="342"/>
    </row>
    <row r="66" spans="1:13" ht="16.5" customHeight="1" x14ac:dyDescent="0.2">
      <c r="A66" s="65" t="s">
        <v>65</v>
      </c>
      <c r="B66" s="35"/>
      <c r="C66" s="35"/>
      <c r="D66" s="35"/>
      <c r="E66" s="36">
        <f>'[1]BYDEPT-adj'!F66</f>
        <v>119507</v>
      </c>
      <c r="F66" s="36">
        <f>'[1]BYDEPT-adj'!AE66</f>
        <v>0</v>
      </c>
      <c r="G66" s="66">
        <f t="shared" si="14"/>
        <v>119507</v>
      </c>
      <c r="H66" s="67">
        <f>'[1]BYDEPT-adj'!BD66</f>
        <v>119507</v>
      </c>
      <c r="I66" s="68">
        <f t="shared" si="12"/>
        <v>1</v>
      </c>
      <c r="J66" s="346">
        <f t="shared" si="15"/>
        <v>0</v>
      </c>
      <c r="L66" s="346"/>
      <c r="M66" s="342"/>
    </row>
    <row r="67" spans="1:13" ht="16.5" customHeight="1" x14ac:dyDescent="0.2">
      <c r="A67" s="65" t="s">
        <v>66</v>
      </c>
      <c r="B67" s="35"/>
      <c r="C67" s="35"/>
      <c r="D67" s="35"/>
      <c r="E67" s="36">
        <f>'[1]BYDEPT-adj'!F67</f>
        <v>99942</v>
      </c>
      <c r="F67" s="36">
        <f>'[1]BYDEPT-adj'!AE67</f>
        <v>0</v>
      </c>
      <c r="G67" s="66">
        <f t="shared" si="14"/>
        <v>99942</v>
      </c>
      <c r="H67" s="67">
        <f>'[1]BYDEPT-adj'!BD67</f>
        <v>99942</v>
      </c>
      <c r="I67" s="68">
        <f t="shared" si="12"/>
        <v>1</v>
      </c>
      <c r="J67" s="346">
        <f t="shared" si="15"/>
        <v>0</v>
      </c>
      <c r="L67" s="346"/>
      <c r="M67" s="342"/>
    </row>
    <row r="68" spans="1:13" ht="16.5" customHeight="1" x14ac:dyDescent="0.2">
      <c r="A68" s="65" t="s">
        <v>67</v>
      </c>
      <c r="B68" s="35"/>
      <c r="C68" s="35"/>
      <c r="D68" s="35"/>
      <c r="E68" s="36">
        <f>'[1]BYDEPT-adj'!F68</f>
        <v>23287</v>
      </c>
      <c r="F68" s="36">
        <f>'[1]BYDEPT-adj'!AE68</f>
        <v>0</v>
      </c>
      <c r="G68" s="66">
        <f t="shared" si="14"/>
        <v>23287</v>
      </c>
      <c r="H68" s="67">
        <f>'[1]BYDEPT-adj'!BD68</f>
        <v>23287</v>
      </c>
      <c r="I68" s="68">
        <f t="shared" si="12"/>
        <v>1</v>
      </c>
      <c r="J68" s="346">
        <f t="shared" si="15"/>
        <v>0</v>
      </c>
      <c r="L68" s="346"/>
      <c r="M68" s="342"/>
    </row>
    <row r="69" spans="1:13" ht="16.5" customHeight="1" x14ac:dyDescent="0.2">
      <c r="A69" s="65" t="s">
        <v>68</v>
      </c>
      <c r="B69" s="35"/>
      <c r="C69" s="35"/>
      <c r="D69" s="35"/>
      <c r="E69" s="36">
        <f>'[1]BYDEPT-adj'!F69</f>
        <v>154497</v>
      </c>
      <c r="F69" s="36">
        <f>'[1]BYDEPT-adj'!AE69</f>
        <v>0</v>
      </c>
      <c r="G69" s="66">
        <f t="shared" si="14"/>
        <v>154497</v>
      </c>
      <c r="H69" s="67">
        <f>'[1]BYDEPT-adj'!BD69</f>
        <v>154497</v>
      </c>
      <c r="I69" s="68">
        <f t="shared" si="12"/>
        <v>1</v>
      </c>
      <c r="J69" s="346">
        <f t="shared" si="15"/>
        <v>0</v>
      </c>
      <c r="L69" s="346"/>
      <c r="M69" s="342"/>
    </row>
    <row r="70" spans="1:13" ht="16.5" customHeight="1" x14ac:dyDescent="0.2">
      <c r="A70" s="65" t="s">
        <v>69</v>
      </c>
      <c r="B70" s="35"/>
      <c r="C70" s="35"/>
      <c r="D70" s="35"/>
      <c r="E70" s="69">
        <f>SUM(E71:E74)</f>
        <v>1737192</v>
      </c>
      <c r="F70" s="69">
        <f>SUM(F71:F74)</f>
        <v>0</v>
      </c>
      <c r="G70" s="70">
        <f>SUM(G71:G74)</f>
        <v>1737192</v>
      </c>
      <c r="H70" s="71">
        <f>SUM(H71:H74)</f>
        <v>1258430</v>
      </c>
      <c r="I70" s="72">
        <f t="shared" si="12"/>
        <v>0.72440467144679455</v>
      </c>
      <c r="J70" s="347">
        <f>SUM(J71:J74)</f>
        <v>478762</v>
      </c>
      <c r="L70" s="347"/>
      <c r="M70" s="342"/>
    </row>
    <row r="71" spans="1:13" ht="16.5" customHeight="1" x14ac:dyDescent="0.2">
      <c r="A71" s="65" t="s">
        <v>70</v>
      </c>
      <c r="B71" s="35"/>
      <c r="C71" s="35"/>
      <c r="D71" s="35"/>
      <c r="E71" s="36">
        <f>'[1]BYDEPT-adj'!F71</f>
        <v>94165</v>
      </c>
      <c r="F71" s="36">
        <f>'[1]BYDEPT-adj'!AE71</f>
        <v>0</v>
      </c>
      <c r="G71" s="66">
        <f t="shared" ref="G71:G90" si="16">E71+F71</f>
        <v>94165</v>
      </c>
      <c r="H71" s="67">
        <f>'[1]BYDEPT-adj'!BD71</f>
        <v>94165</v>
      </c>
      <c r="I71" s="68">
        <f t="shared" si="12"/>
        <v>1</v>
      </c>
      <c r="J71" s="346">
        <f t="shared" ref="J71:J90" si="17">G71-H71</f>
        <v>0</v>
      </c>
      <c r="L71" s="346"/>
      <c r="M71" s="342"/>
    </row>
    <row r="72" spans="1:13" ht="16.5" customHeight="1" x14ac:dyDescent="0.2">
      <c r="A72" s="65" t="s">
        <v>71</v>
      </c>
      <c r="B72" s="35"/>
      <c r="C72" s="35"/>
      <c r="D72" s="35"/>
      <c r="E72" s="36">
        <f>'[1]BYDEPT-adj'!F72</f>
        <v>788049</v>
      </c>
      <c r="F72" s="36">
        <f>'[1]BYDEPT-adj'!AE72</f>
        <v>0</v>
      </c>
      <c r="G72" s="66">
        <f t="shared" si="16"/>
        <v>788049</v>
      </c>
      <c r="H72" s="67">
        <f>'[1]BYDEPT-adj'!BD72</f>
        <v>788049</v>
      </c>
      <c r="I72" s="68">
        <f t="shared" si="12"/>
        <v>1</v>
      </c>
      <c r="J72" s="346">
        <f t="shared" si="17"/>
        <v>0</v>
      </c>
      <c r="L72" s="346"/>
      <c r="M72" s="342"/>
    </row>
    <row r="73" spans="1:13" ht="16.5" customHeight="1" x14ac:dyDescent="0.2">
      <c r="A73" s="65" t="s">
        <v>72</v>
      </c>
      <c r="B73" s="35"/>
      <c r="C73" s="35"/>
      <c r="D73" s="35"/>
      <c r="E73" s="36">
        <f>'[1]BYDEPT-adj'!F73</f>
        <v>270221</v>
      </c>
      <c r="F73" s="36">
        <f>'[1]BYDEPT-adj'!AE73</f>
        <v>0</v>
      </c>
      <c r="G73" s="66">
        <f t="shared" si="16"/>
        <v>270221</v>
      </c>
      <c r="H73" s="67">
        <f>'[1]BYDEPT-adj'!BD73</f>
        <v>270221</v>
      </c>
      <c r="I73" s="68">
        <f t="shared" si="12"/>
        <v>1</v>
      </c>
      <c r="J73" s="346">
        <f t="shared" si="17"/>
        <v>0</v>
      </c>
      <c r="L73" s="346"/>
      <c r="M73" s="342"/>
    </row>
    <row r="74" spans="1:13" ht="16.5" customHeight="1" x14ac:dyDescent="0.2">
      <c r="A74" s="65" t="s">
        <v>73</v>
      </c>
      <c r="B74" s="35"/>
      <c r="C74" s="35"/>
      <c r="D74" s="35"/>
      <c r="E74" s="36">
        <f>'[1]BYDEPT-adj'!F74</f>
        <v>584757</v>
      </c>
      <c r="F74" s="36">
        <f>'[1]BYDEPT-adj'!AE74</f>
        <v>0</v>
      </c>
      <c r="G74" s="66">
        <f t="shared" si="16"/>
        <v>584757</v>
      </c>
      <c r="H74" s="67">
        <f>'[1]BYDEPT-adj'!BD74</f>
        <v>105995</v>
      </c>
      <c r="I74" s="68">
        <f t="shared" si="12"/>
        <v>0.18126332818589602</v>
      </c>
      <c r="J74" s="346">
        <f t="shared" si="17"/>
        <v>478762</v>
      </c>
      <c r="L74" s="346"/>
      <c r="M74" s="342"/>
    </row>
    <row r="75" spans="1:13" ht="16.5" customHeight="1" x14ac:dyDescent="0.2">
      <c r="A75" s="65" t="s">
        <v>74</v>
      </c>
      <c r="B75" s="35"/>
      <c r="C75" s="35"/>
      <c r="D75" s="35"/>
      <c r="E75" s="36">
        <f>'[1]BYDEPT-adj'!F75</f>
        <v>774823</v>
      </c>
      <c r="F75" s="36">
        <f>'[1]BYDEPT-adj'!AE75</f>
        <v>0</v>
      </c>
      <c r="G75" s="66">
        <f t="shared" si="16"/>
        <v>774823</v>
      </c>
      <c r="H75" s="67">
        <f>'[1]BYDEPT-adj'!BD75</f>
        <v>774823</v>
      </c>
      <c r="I75" s="68">
        <f t="shared" si="12"/>
        <v>1</v>
      </c>
      <c r="J75" s="346">
        <f t="shared" si="17"/>
        <v>0</v>
      </c>
      <c r="L75" s="346"/>
      <c r="M75" s="342"/>
    </row>
    <row r="76" spans="1:13" ht="16.5" customHeight="1" x14ac:dyDescent="0.2">
      <c r="A76" s="65" t="s">
        <v>174</v>
      </c>
      <c r="B76" s="35"/>
      <c r="C76" s="35"/>
      <c r="D76" s="35"/>
      <c r="E76" s="36">
        <f>'[1]BYDEPT-adj'!F76</f>
        <v>451779</v>
      </c>
      <c r="F76" s="36">
        <f>'[1]BYDEPT-adj'!AE76</f>
        <v>0</v>
      </c>
      <c r="G76" s="66">
        <f t="shared" si="16"/>
        <v>451779</v>
      </c>
      <c r="H76" s="67">
        <f>'[1]BYDEPT-adj'!BD76</f>
        <v>436779</v>
      </c>
      <c r="I76" s="68">
        <f t="shared" si="12"/>
        <v>0.96679792553438737</v>
      </c>
      <c r="J76" s="346">
        <f t="shared" si="17"/>
        <v>15000</v>
      </c>
      <c r="L76" s="346"/>
      <c r="M76" s="342"/>
    </row>
    <row r="77" spans="1:13" ht="15.75" customHeight="1" x14ac:dyDescent="0.2">
      <c r="A77" s="65" t="s">
        <v>75</v>
      </c>
      <c r="B77" s="35"/>
      <c r="C77" s="35"/>
      <c r="D77" s="35"/>
      <c r="E77" s="36">
        <f>'[1]BYDEPT-adj'!F77</f>
        <v>530030</v>
      </c>
      <c r="F77" s="36">
        <f>'[1]BYDEPT-adj'!AE77</f>
        <v>0</v>
      </c>
      <c r="G77" s="66">
        <f t="shared" si="16"/>
        <v>530030</v>
      </c>
      <c r="H77" s="67">
        <f>'[1]BYDEPT-adj'!BD77</f>
        <v>530030</v>
      </c>
      <c r="I77" s="68">
        <f t="shared" si="12"/>
        <v>1</v>
      </c>
      <c r="J77" s="346">
        <f t="shared" si="17"/>
        <v>0</v>
      </c>
      <c r="L77" s="346"/>
      <c r="M77" s="342"/>
    </row>
    <row r="78" spans="1:13" ht="16.5" customHeight="1" x14ac:dyDescent="0.2">
      <c r="A78" s="65" t="s">
        <v>76</v>
      </c>
      <c r="B78" s="35"/>
      <c r="C78" s="35"/>
      <c r="D78" s="35"/>
      <c r="E78" s="36">
        <f>'[1]BYDEPT-adj'!F78</f>
        <v>91622</v>
      </c>
      <c r="F78" s="36">
        <f>'[1]BYDEPT-adj'!AE78</f>
        <v>0</v>
      </c>
      <c r="G78" s="66">
        <f t="shared" si="16"/>
        <v>91622</v>
      </c>
      <c r="H78" s="67">
        <f>'[1]BYDEPT-adj'!BD78</f>
        <v>91622</v>
      </c>
      <c r="I78" s="68">
        <f t="shared" si="12"/>
        <v>1</v>
      </c>
      <c r="J78" s="346">
        <f t="shared" si="17"/>
        <v>0</v>
      </c>
      <c r="L78" s="346"/>
      <c r="M78" s="342"/>
    </row>
    <row r="79" spans="1:13" ht="16.5" customHeight="1" x14ac:dyDescent="0.2">
      <c r="A79" s="65" t="s">
        <v>77</v>
      </c>
      <c r="B79" s="35"/>
      <c r="C79" s="35"/>
      <c r="D79" s="35"/>
      <c r="E79" s="36">
        <f>'[1]BYDEPT-adj'!F79</f>
        <v>314747</v>
      </c>
      <c r="F79" s="36">
        <f>'[1]BYDEPT-adj'!AE79</f>
        <v>0</v>
      </c>
      <c r="G79" s="66">
        <f t="shared" si="16"/>
        <v>314747</v>
      </c>
      <c r="H79" s="67">
        <f>'[1]BYDEPT-adj'!BD79</f>
        <v>314747</v>
      </c>
      <c r="I79" s="68">
        <f t="shared" si="12"/>
        <v>1</v>
      </c>
      <c r="J79" s="346">
        <f t="shared" si="17"/>
        <v>0</v>
      </c>
      <c r="L79" s="346"/>
      <c r="M79" s="342"/>
    </row>
    <row r="80" spans="1:13" ht="16.5" customHeight="1" x14ac:dyDescent="0.2">
      <c r="A80" s="65" t="s">
        <v>78</v>
      </c>
      <c r="B80" s="35"/>
      <c r="C80" s="35"/>
      <c r="D80" s="35"/>
      <c r="E80" s="36">
        <f>'[1]BYDEPT-adj'!F80</f>
        <v>582280</v>
      </c>
      <c r="F80" s="36">
        <f>'[1]BYDEPT-adj'!AE80</f>
        <v>0</v>
      </c>
      <c r="G80" s="66">
        <f t="shared" si="16"/>
        <v>582280</v>
      </c>
      <c r="H80" s="67">
        <f>'[1]BYDEPT-adj'!BD80</f>
        <v>582280</v>
      </c>
      <c r="I80" s="68">
        <f t="shared" si="12"/>
        <v>1</v>
      </c>
      <c r="J80" s="346">
        <f t="shared" si="17"/>
        <v>0</v>
      </c>
      <c r="L80" s="346"/>
      <c r="M80" s="342"/>
    </row>
    <row r="81" spans="1:13" ht="16.5" customHeight="1" x14ac:dyDescent="0.2">
      <c r="A81" s="65" t="s">
        <v>178</v>
      </c>
      <c r="B81" s="35"/>
      <c r="C81" s="35"/>
      <c r="D81" s="35"/>
      <c r="E81" s="36">
        <f>'[1]BYDEPT-adj'!F81</f>
        <v>45826</v>
      </c>
      <c r="F81" s="36">
        <f>'[1]BYDEPT-adj'!AE81</f>
        <v>0</v>
      </c>
      <c r="G81" s="66">
        <f t="shared" si="16"/>
        <v>45826</v>
      </c>
      <c r="H81" s="67">
        <f>'[1]BYDEPT-adj'!BD81</f>
        <v>45826</v>
      </c>
      <c r="I81" s="68">
        <f t="shared" si="12"/>
        <v>1</v>
      </c>
      <c r="J81" s="346">
        <f t="shared" si="17"/>
        <v>0</v>
      </c>
      <c r="L81" s="346"/>
      <c r="M81" s="342"/>
    </row>
    <row r="82" spans="1:13" ht="16.5" customHeight="1" x14ac:dyDescent="0.2">
      <c r="A82" s="13" t="s">
        <v>219</v>
      </c>
      <c r="B82" s="35"/>
      <c r="C82" s="35"/>
      <c r="D82" s="35"/>
      <c r="E82" s="36">
        <f>'[1]BYDEPT-adj'!F82</f>
        <v>168778</v>
      </c>
      <c r="F82" s="36">
        <f>'[1]BYDEPT-adj'!AE82</f>
        <v>0</v>
      </c>
      <c r="G82" s="66">
        <f t="shared" si="16"/>
        <v>168778</v>
      </c>
      <c r="H82" s="67">
        <f>'[1]BYDEPT-adj'!BD82</f>
        <v>168778</v>
      </c>
      <c r="I82" s="68">
        <f t="shared" si="12"/>
        <v>1</v>
      </c>
      <c r="J82" s="346">
        <f t="shared" si="17"/>
        <v>0</v>
      </c>
      <c r="L82" s="346"/>
      <c r="M82" s="342"/>
    </row>
    <row r="83" spans="1:13" ht="16.5" customHeight="1" x14ac:dyDescent="0.2">
      <c r="A83" s="13" t="s">
        <v>220</v>
      </c>
      <c r="B83" s="35"/>
      <c r="C83" s="35"/>
      <c r="D83" s="35"/>
      <c r="E83" s="36">
        <f>'[1]BYDEPT-adj'!F83</f>
        <v>57265</v>
      </c>
      <c r="F83" s="36">
        <f>'[1]BYDEPT-adj'!AE83</f>
        <v>0</v>
      </c>
      <c r="G83" s="66">
        <f t="shared" si="16"/>
        <v>57265</v>
      </c>
      <c r="H83" s="67">
        <f>'[1]BYDEPT-adj'!BD83</f>
        <v>57265</v>
      </c>
      <c r="I83" s="68">
        <f t="shared" si="12"/>
        <v>1</v>
      </c>
      <c r="J83" s="346">
        <f t="shared" si="17"/>
        <v>0</v>
      </c>
      <c r="L83" s="346"/>
      <c r="M83" s="342"/>
    </row>
    <row r="84" spans="1:13" ht="16.5" customHeight="1" x14ac:dyDescent="0.2">
      <c r="A84" s="13" t="s">
        <v>221</v>
      </c>
      <c r="B84" s="35"/>
      <c r="C84" s="35"/>
      <c r="D84" s="35"/>
      <c r="E84" s="36">
        <f>'[1]BYDEPT-adj'!F84</f>
        <v>915357</v>
      </c>
      <c r="F84" s="36">
        <f>'[1]BYDEPT-adj'!AE84</f>
        <v>0</v>
      </c>
      <c r="G84" s="66">
        <f t="shared" si="16"/>
        <v>915357</v>
      </c>
      <c r="H84" s="67">
        <f>'[1]BYDEPT-adj'!BD84</f>
        <v>915357</v>
      </c>
      <c r="I84" s="68">
        <f t="shared" si="12"/>
        <v>1</v>
      </c>
      <c r="J84" s="346">
        <f t="shared" si="17"/>
        <v>0</v>
      </c>
      <c r="L84" s="346"/>
      <c r="M84" s="342"/>
    </row>
    <row r="85" spans="1:13" ht="16.5" customHeight="1" x14ac:dyDescent="0.2">
      <c r="A85" s="13" t="s">
        <v>80</v>
      </c>
      <c r="B85" s="35"/>
      <c r="C85" s="35"/>
      <c r="D85" s="35"/>
      <c r="E85" s="36">
        <f>'[1]BYDEPT-adj'!F85</f>
        <v>114320</v>
      </c>
      <c r="F85" s="36">
        <f>'[1]BYDEPT-adj'!AE85</f>
        <v>0</v>
      </c>
      <c r="G85" s="66">
        <f t="shared" si="16"/>
        <v>114320</v>
      </c>
      <c r="H85" s="67">
        <f>'[1]BYDEPT-adj'!BD85</f>
        <v>114320</v>
      </c>
      <c r="I85" s="68">
        <f t="shared" si="12"/>
        <v>1</v>
      </c>
      <c r="J85" s="346">
        <f t="shared" si="17"/>
        <v>0</v>
      </c>
      <c r="L85" s="346"/>
      <c r="M85" s="342"/>
    </row>
    <row r="86" spans="1:13" ht="16.5" customHeight="1" x14ac:dyDescent="0.2">
      <c r="A86" s="13" t="s">
        <v>82</v>
      </c>
      <c r="B86" s="35"/>
      <c r="C86" s="35"/>
      <c r="D86" s="35"/>
      <c r="E86" s="36">
        <f>'[1]BYDEPT-adj'!F86</f>
        <v>186924</v>
      </c>
      <c r="F86" s="36">
        <f>'[1]BYDEPT-adj'!AE86</f>
        <v>0</v>
      </c>
      <c r="G86" s="66">
        <f t="shared" si="16"/>
        <v>186924</v>
      </c>
      <c r="H86" s="67">
        <f>'[1]BYDEPT-adj'!BD86</f>
        <v>186924</v>
      </c>
      <c r="I86" s="68">
        <f t="shared" si="12"/>
        <v>1</v>
      </c>
      <c r="J86" s="346">
        <f t="shared" si="17"/>
        <v>0</v>
      </c>
      <c r="L86" s="346"/>
      <c r="M86" s="342"/>
    </row>
    <row r="87" spans="1:13" ht="16.5" customHeight="1" x14ac:dyDescent="0.2">
      <c r="A87" s="13" t="s">
        <v>83</v>
      </c>
      <c r="B87" s="35"/>
      <c r="C87" s="35"/>
      <c r="D87" s="35"/>
      <c r="E87" s="36">
        <f>'[1]BYDEPT-adj'!F87</f>
        <v>117773</v>
      </c>
      <c r="F87" s="36">
        <f>'[1]BYDEPT-adj'!AE87</f>
        <v>0</v>
      </c>
      <c r="G87" s="66">
        <f t="shared" si="16"/>
        <v>117773</v>
      </c>
      <c r="H87" s="67">
        <f>'[1]BYDEPT-adj'!BD87</f>
        <v>117773</v>
      </c>
      <c r="I87" s="68">
        <f t="shared" si="12"/>
        <v>1</v>
      </c>
      <c r="J87" s="346">
        <f t="shared" si="17"/>
        <v>0</v>
      </c>
      <c r="L87" s="346"/>
      <c r="M87" s="342"/>
    </row>
    <row r="88" spans="1:13" ht="16.5" customHeight="1" x14ac:dyDescent="0.2">
      <c r="A88" s="13" t="s">
        <v>209</v>
      </c>
      <c r="B88" s="35"/>
      <c r="C88" s="35"/>
      <c r="D88" s="35"/>
      <c r="E88" s="36">
        <f>'[1]BYDEPT-adj'!F88</f>
        <v>72232</v>
      </c>
      <c r="F88" s="36">
        <f>'[1]BYDEPT-adj'!AE88</f>
        <v>0</v>
      </c>
      <c r="G88" s="66">
        <f t="shared" si="16"/>
        <v>72232</v>
      </c>
      <c r="H88" s="67">
        <f>'[1]BYDEPT-adj'!BD88</f>
        <v>72232</v>
      </c>
      <c r="I88" s="68">
        <f t="shared" si="12"/>
        <v>1</v>
      </c>
      <c r="J88" s="346">
        <f t="shared" si="17"/>
        <v>0</v>
      </c>
      <c r="L88" s="346"/>
      <c r="M88" s="342"/>
    </row>
    <row r="89" spans="1:13" ht="16.5" customHeight="1" x14ac:dyDescent="0.2">
      <c r="A89" s="13" t="s">
        <v>84</v>
      </c>
      <c r="B89" s="35"/>
      <c r="C89" s="35"/>
      <c r="D89" s="35"/>
      <c r="E89" s="36">
        <f>'[1]BYDEPT-adj'!F89</f>
        <v>36433</v>
      </c>
      <c r="F89" s="36">
        <f>'[1]BYDEPT-adj'!AE89</f>
        <v>0</v>
      </c>
      <c r="G89" s="66">
        <f t="shared" si="16"/>
        <v>36433</v>
      </c>
      <c r="H89" s="67">
        <f>'[1]BYDEPT-adj'!BD89</f>
        <v>36433</v>
      </c>
      <c r="I89" s="68">
        <f t="shared" si="12"/>
        <v>1</v>
      </c>
      <c r="J89" s="346">
        <f t="shared" si="17"/>
        <v>0</v>
      </c>
      <c r="L89" s="346"/>
      <c r="M89" s="342"/>
    </row>
    <row r="90" spans="1:13" ht="16.5" customHeight="1" x14ac:dyDescent="0.2">
      <c r="A90" s="13" t="s">
        <v>85</v>
      </c>
      <c r="B90" s="35"/>
      <c r="C90" s="35"/>
      <c r="D90" s="35"/>
      <c r="E90" s="36">
        <f>'[1]BYDEPT-adj'!F90</f>
        <v>315292</v>
      </c>
      <c r="F90" s="36">
        <f>'[1]BYDEPT-adj'!AE90</f>
        <v>0</v>
      </c>
      <c r="G90" s="66">
        <f t="shared" si="16"/>
        <v>315292</v>
      </c>
      <c r="H90" s="67">
        <f>'[1]BYDEPT-adj'!BD90</f>
        <v>315292</v>
      </c>
      <c r="I90" s="68">
        <f t="shared" si="12"/>
        <v>1</v>
      </c>
      <c r="J90" s="346">
        <f t="shared" si="17"/>
        <v>0</v>
      </c>
      <c r="L90" s="346"/>
      <c r="M90" s="342"/>
    </row>
    <row r="91" spans="1:13" ht="15.75" customHeight="1" x14ac:dyDescent="0.2">
      <c r="A91" s="65"/>
      <c r="B91" s="35"/>
      <c r="C91" s="35"/>
      <c r="D91" s="35"/>
      <c r="E91" s="36"/>
      <c r="F91" s="36"/>
      <c r="G91" s="66"/>
      <c r="H91" s="67"/>
      <c r="I91" s="68"/>
      <c r="J91" s="346"/>
      <c r="L91" s="346"/>
      <c r="M91" s="342"/>
    </row>
    <row r="92" spans="1:13" ht="16.5" customHeight="1" x14ac:dyDescent="0.2">
      <c r="A92" s="74" t="s">
        <v>165</v>
      </c>
      <c r="B92" s="75"/>
      <c r="C92" s="75"/>
      <c r="D92" s="75"/>
      <c r="E92" s="76">
        <f>E93+E94+SUM(E101:E109)</f>
        <v>368729210</v>
      </c>
      <c r="F92" s="77">
        <f>F93+F94+SUM(F101:F109)</f>
        <v>23660787</v>
      </c>
      <c r="G92" s="78">
        <f>G93+G94+SUM(G101:G109)</f>
        <v>392389997</v>
      </c>
      <c r="H92" s="79">
        <f>H93+H94+SUM(H101:H109)</f>
        <v>307236142</v>
      </c>
      <c r="I92" s="80">
        <f t="shared" ref="I92:I99" si="18">H92/G92</f>
        <v>0.78298668250709769</v>
      </c>
      <c r="J92" s="349">
        <f>J93+J94+SUM(J101:J109)</f>
        <v>85153855</v>
      </c>
      <c r="L92" s="350"/>
      <c r="M92" s="342"/>
    </row>
    <row r="93" spans="1:13" ht="16.5" customHeight="1" x14ac:dyDescent="0.2">
      <c r="A93" s="38" t="s">
        <v>141</v>
      </c>
      <c r="B93" s="81"/>
      <c r="C93" s="81"/>
      <c r="D93" s="81"/>
      <c r="E93" s="36">
        <f>'[1]BYDEPT-adj'!F93</f>
        <v>62483680</v>
      </c>
      <c r="F93" s="36">
        <f>'[1]BYDEPT-adj'!AE93</f>
        <v>37189475</v>
      </c>
      <c r="G93" s="66">
        <f t="shared" ref="G93" si="19">E93+F93</f>
        <v>99673155</v>
      </c>
      <c r="H93" s="67">
        <f>'[1]BYDEPT-adj'!BD93</f>
        <v>93145095</v>
      </c>
      <c r="I93" s="68">
        <f t="shared" si="18"/>
        <v>0.93450533395877755</v>
      </c>
      <c r="J93" s="346">
        <f t="shared" ref="J93" si="20">G93-H93</f>
        <v>6528060</v>
      </c>
      <c r="L93" s="346"/>
      <c r="M93" s="342"/>
    </row>
    <row r="94" spans="1:13" ht="16.5" customHeight="1" x14ac:dyDescent="0.2">
      <c r="A94" s="38" t="s">
        <v>222</v>
      </c>
      <c r="B94" s="81"/>
      <c r="C94" s="81"/>
      <c r="D94" s="81"/>
      <c r="E94" s="69">
        <f>SUM(E95:E99)</f>
        <v>33471298</v>
      </c>
      <c r="F94" s="69">
        <f>SUM(F95:F99)</f>
        <v>0</v>
      </c>
      <c r="G94" s="70">
        <f>SUM(G95:G99)</f>
        <v>33471298</v>
      </c>
      <c r="H94" s="71">
        <f>SUM(H95:H99)</f>
        <v>10512223</v>
      </c>
      <c r="I94" s="72">
        <f t="shared" si="18"/>
        <v>0.31406678641503533</v>
      </c>
      <c r="J94" s="347">
        <f>SUM(J95:J99)</f>
        <v>22959075</v>
      </c>
      <c r="L94" s="346"/>
      <c r="M94" s="342"/>
    </row>
    <row r="95" spans="1:13" ht="16.5" customHeight="1" x14ac:dyDescent="0.2">
      <c r="A95" s="15" t="s">
        <v>223</v>
      </c>
      <c r="B95" s="82"/>
      <c r="C95" s="82"/>
      <c r="D95" s="82"/>
      <c r="E95" s="36">
        <f>'[1]BYDEPT-adj'!F95</f>
        <v>27904053</v>
      </c>
      <c r="F95" s="36">
        <f>'[1]BYDEPT-adj'!AE95</f>
        <v>0</v>
      </c>
      <c r="G95" s="66">
        <f t="shared" ref="G95:G99" si="21">E95+F95</f>
        <v>27904053</v>
      </c>
      <c r="H95" s="67">
        <f>'[1]BYDEPT-adj'!BD95</f>
        <v>5612720</v>
      </c>
      <c r="I95" s="68">
        <f t="shared" si="18"/>
        <v>0.20114353997249074</v>
      </c>
      <c r="J95" s="346">
        <f t="shared" ref="J95:J99" si="22">G95-H95</f>
        <v>22291333</v>
      </c>
      <c r="L95" s="346"/>
      <c r="M95" s="342"/>
    </row>
    <row r="96" spans="1:13" ht="16.5" customHeight="1" x14ac:dyDescent="0.2">
      <c r="A96" s="15" t="s">
        <v>224</v>
      </c>
      <c r="B96" s="82"/>
      <c r="C96" s="82"/>
      <c r="D96" s="82"/>
      <c r="E96" s="36">
        <f>'[1]BYDEPT-adj'!F96</f>
        <v>2188290</v>
      </c>
      <c r="F96" s="36">
        <f>'[1]BYDEPT-adj'!AE96</f>
        <v>0</v>
      </c>
      <c r="G96" s="66">
        <f t="shared" si="21"/>
        <v>2188290</v>
      </c>
      <c r="H96" s="67">
        <f>'[1]BYDEPT-adj'!BD96</f>
        <v>1979540</v>
      </c>
      <c r="I96" s="68">
        <f t="shared" si="18"/>
        <v>0.90460587947666904</v>
      </c>
      <c r="J96" s="346">
        <f t="shared" si="22"/>
        <v>208750</v>
      </c>
      <c r="L96" s="346"/>
      <c r="M96" s="342"/>
    </row>
    <row r="97" spans="1:13" ht="16.5" customHeight="1" x14ac:dyDescent="0.2">
      <c r="A97" s="15" t="s">
        <v>225</v>
      </c>
      <c r="B97" s="82"/>
      <c r="C97" s="82"/>
      <c r="D97" s="82"/>
      <c r="E97" s="36">
        <f>'[1]BYDEPT-adj'!F97</f>
        <v>50000</v>
      </c>
      <c r="F97" s="36">
        <f>'[1]BYDEPT-adj'!AE97</f>
        <v>0</v>
      </c>
      <c r="G97" s="66">
        <f t="shared" si="21"/>
        <v>50000</v>
      </c>
      <c r="H97" s="67">
        <f>'[1]BYDEPT-adj'!BD97</f>
        <v>23566</v>
      </c>
      <c r="I97" s="68">
        <f t="shared" si="18"/>
        <v>0.47132000000000002</v>
      </c>
      <c r="J97" s="346">
        <f t="shared" si="22"/>
        <v>26434</v>
      </c>
      <c r="L97" s="346"/>
      <c r="M97" s="342"/>
    </row>
    <row r="98" spans="1:13" ht="15.75" customHeight="1" x14ac:dyDescent="0.2">
      <c r="A98" s="15" t="s">
        <v>226</v>
      </c>
      <c r="B98" s="82"/>
      <c r="C98" s="82"/>
      <c r="D98" s="82"/>
      <c r="E98" s="36">
        <f>'[1]BYDEPT-adj'!F98</f>
        <v>3128955</v>
      </c>
      <c r="F98" s="36">
        <f>'[1]BYDEPT-adj'!AE98</f>
        <v>0</v>
      </c>
      <c r="G98" s="66">
        <f t="shared" si="21"/>
        <v>3128955</v>
      </c>
      <c r="H98" s="67">
        <f>'[1]BYDEPT-adj'!BD98</f>
        <v>2896397</v>
      </c>
      <c r="I98" s="68">
        <f t="shared" si="18"/>
        <v>0.92567550508076979</v>
      </c>
      <c r="J98" s="346">
        <f t="shared" si="22"/>
        <v>232558</v>
      </c>
      <c r="L98" s="346"/>
      <c r="M98" s="342"/>
    </row>
    <row r="99" spans="1:13" ht="16.5" customHeight="1" x14ac:dyDescent="0.2">
      <c r="A99" s="15" t="s">
        <v>227</v>
      </c>
      <c r="B99" s="82"/>
      <c r="C99" s="82"/>
      <c r="D99" s="82"/>
      <c r="E99" s="36">
        <f>'[1]BYDEPT-adj'!F99</f>
        <v>200000</v>
      </c>
      <c r="F99" s="36">
        <f>'[1]BYDEPT-adj'!AE99</f>
        <v>0</v>
      </c>
      <c r="G99" s="66">
        <f t="shared" si="21"/>
        <v>200000</v>
      </c>
      <c r="H99" s="67">
        <f>'[1]BYDEPT-adj'!BD99</f>
        <v>0</v>
      </c>
      <c r="I99" s="68">
        <f t="shared" si="18"/>
        <v>0</v>
      </c>
      <c r="J99" s="346">
        <f t="shared" si="22"/>
        <v>200000</v>
      </c>
      <c r="L99" s="346"/>
      <c r="M99" s="342"/>
    </row>
    <row r="100" spans="1:13" ht="14.25" hidden="1" customHeight="1" x14ac:dyDescent="0.2">
      <c r="A100" s="65"/>
      <c r="B100" s="35"/>
      <c r="C100" s="35"/>
      <c r="D100" s="35"/>
      <c r="E100" s="36"/>
      <c r="F100" s="83"/>
      <c r="G100" s="66"/>
      <c r="H100" s="84"/>
      <c r="I100" s="85"/>
      <c r="J100" s="105"/>
      <c r="L100" s="105"/>
      <c r="M100" s="342"/>
    </row>
    <row r="101" spans="1:13" ht="16.5" customHeight="1" x14ac:dyDescent="0.2">
      <c r="A101" s="86" t="s">
        <v>143</v>
      </c>
      <c r="B101" s="87"/>
      <c r="C101" s="87"/>
      <c r="D101" s="87"/>
      <c r="E101" s="36">
        <f>'[1]BYDEPT-adj'!F101</f>
        <v>2000000</v>
      </c>
      <c r="F101" s="36">
        <f>'[1]BYDEPT-adj'!AE101</f>
        <v>0</v>
      </c>
      <c r="G101" s="66">
        <f t="shared" ref="G101:G109" si="23">E101+F101</f>
        <v>2000000</v>
      </c>
      <c r="H101" s="67">
        <f>'[1]BYDEPT-adj'!BD101</f>
        <v>914557</v>
      </c>
      <c r="I101" s="68">
        <f t="shared" ref="I101:I109" si="24">H101/G101</f>
        <v>0.45727849999999998</v>
      </c>
      <c r="J101" s="346">
        <f t="shared" ref="J101:J109" si="25">G101-H101</f>
        <v>1085443</v>
      </c>
      <c r="K101" s="73"/>
      <c r="L101" s="346"/>
      <c r="M101" s="342"/>
    </row>
    <row r="102" spans="1:13" ht="16.5" hidden="1" customHeight="1" x14ac:dyDescent="0.2">
      <c r="A102" s="86" t="s">
        <v>228</v>
      </c>
      <c r="B102" s="87"/>
      <c r="C102" s="87"/>
      <c r="D102" s="87"/>
      <c r="E102" s="36"/>
      <c r="F102" s="36"/>
      <c r="G102" s="66"/>
      <c r="H102" s="67"/>
      <c r="I102" s="68"/>
      <c r="J102" s="346"/>
      <c r="L102" s="346"/>
      <c r="M102" s="342"/>
    </row>
    <row r="103" spans="1:13" ht="16.5" customHeight="1" x14ac:dyDescent="0.2">
      <c r="A103" s="38" t="s">
        <v>144</v>
      </c>
      <c r="B103" s="81"/>
      <c r="C103" s="81"/>
      <c r="D103" s="81"/>
      <c r="E103" s="36">
        <f>'[1]BYDEPT-adj'!F103</f>
        <v>1000000</v>
      </c>
      <c r="F103" s="36">
        <f>'[1]BYDEPT-adj'!AE103</f>
        <v>0</v>
      </c>
      <c r="G103" s="66">
        <f t="shared" si="23"/>
        <v>1000000</v>
      </c>
      <c r="H103" s="67">
        <f>'[1]BYDEPT-adj'!BD103</f>
        <v>221133</v>
      </c>
      <c r="I103" s="68">
        <f t="shared" si="24"/>
        <v>0.221133</v>
      </c>
      <c r="J103" s="346">
        <f t="shared" si="25"/>
        <v>778867</v>
      </c>
      <c r="L103" s="346"/>
      <c r="M103" s="342"/>
    </row>
    <row r="104" spans="1:13" ht="16.5" hidden="1" customHeight="1" x14ac:dyDescent="0.2">
      <c r="A104" s="38" t="s">
        <v>229</v>
      </c>
      <c r="B104" s="81"/>
      <c r="C104" s="81"/>
      <c r="D104" s="81"/>
      <c r="E104" s="36"/>
      <c r="F104" s="36"/>
      <c r="G104" s="66"/>
      <c r="H104" s="67"/>
      <c r="I104" s="68"/>
      <c r="J104" s="346"/>
      <c r="L104" s="346"/>
      <c r="M104" s="342"/>
    </row>
    <row r="105" spans="1:13" ht="16.5" customHeight="1" x14ac:dyDescent="0.2">
      <c r="A105" s="38" t="s">
        <v>145</v>
      </c>
      <c r="B105" s="81"/>
      <c r="C105" s="81"/>
      <c r="D105" s="81"/>
      <c r="E105" s="36">
        <f>'[1]BYDEPT-adj'!F105</f>
        <v>10724648</v>
      </c>
      <c r="F105" s="36">
        <f>'[1]BYDEPT-adj'!AE105</f>
        <v>0</v>
      </c>
      <c r="G105" s="66">
        <f t="shared" si="23"/>
        <v>10724648</v>
      </c>
      <c r="H105" s="67">
        <f>'[1]BYDEPT-adj'!BD105</f>
        <v>9370784</v>
      </c>
      <c r="I105" s="68">
        <f t="shared" si="24"/>
        <v>0.8737614511916848</v>
      </c>
      <c r="J105" s="346">
        <f t="shared" si="25"/>
        <v>1353864</v>
      </c>
      <c r="L105" s="346"/>
      <c r="M105" s="342"/>
    </row>
    <row r="106" spans="1:13" ht="16.5" customHeight="1" x14ac:dyDescent="0.2">
      <c r="A106" s="38" t="s">
        <v>230</v>
      </c>
      <c r="B106" s="81"/>
      <c r="C106" s="81"/>
      <c r="D106" s="81"/>
      <c r="E106" s="36">
        <f>'[1]BYDEPT-adj'!F106</f>
        <v>117381083</v>
      </c>
      <c r="F106" s="36">
        <f>'[1]BYDEPT-adj'!AE106</f>
        <v>-13528688</v>
      </c>
      <c r="G106" s="66">
        <f t="shared" si="23"/>
        <v>103852395</v>
      </c>
      <c r="H106" s="67">
        <f>'[1]BYDEPT-adj'!BD106</f>
        <v>84422560</v>
      </c>
      <c r="I106" s="68">
        <f t="shared" si="24"/>
        <v>0.81290912934651149</v>
      </c>
      <c r="J106" s="346">
        <f t="shared" si="25"/>
        <v>19429835</v>
      </c>
      <c r="K106" s="73"/>
      <c r="L106" s="346"/>
      <c r="M106" s="342"/>
    </row>
    <row r="107" spans="1:13" ht="16.5" customHeight="1" x14ac:dyDescent="0.2">
      <c r="A107" s="86" t="s">
        <v>231</v>
      </c>
      <c r="B107" s="87"/>
      <c r="C107" s="87"/>
      <c r="D107" s="87"/>
      <c r="E107" s="36">
        <f>'[1]BYDEPT-adj'!F107</f>
        <v>14000000</v>
      </c>
      <c r="F107" s="36">
        <f>'[1]BYDEPT-adj'!AE107</f>
        <v>0</v>
      </c>
      <c r="G107" s="66">
        <f t="shared" si="23"/>
        <v>14000000</v>
      </c>
      <c r="H107" s="67">
        <f>'[1]BYDEPT-adj'!BD107</f>
        <v>8906693</v>
      </c>
      <c r="I107" s="68">
        <f t="shared" si="24"/>
        <v>0.63619235714285716</v>
      </c>
      <c r="J107" s="346">
        <f t="shared" si="25"/>
        <v>5093307</v>
      </c>
      <c r="L107" s="346"/>
      <c r="M107" s="348"/>
    </row>
    <row r="108" spans="1:13" ht="16.5" customHeight="1" x14ac:dyDescent="0.2">
      <c r="A108" s="38" t="s">
        <v>195</v>
      </c>
      <c r="B108" s="81"/>
      <c r="C108" s="81"/>
      <c r="D108" s="81"/>
      <c r="E108" s="36">
        <f>'[1]BYDEPT-adj'!F108</f>
        <v>126668501</v>
      </c>
      <c r="F108" s="36">
        <f>'[1]BYDEPT-adj'!AE108</f>
        <v>0</v>
      </c>
      <c r="G108" s="66">
        <f t="shared" si="23"/>
        <v>126668501</v>
      </c>
      <c r="H108" s="67">
        <f>'[1]BYDEPT-adj'!BD108</f>
        <v>99029123</v>
      </c>
      <c r="I108" s="68">
        <f t="shared" si="24"/>
        <v>0.78179754412661751</v>
      </c>
      <c r="J108" s="346">
        <f t="shared" si="25"/>
        <v>27639378</v>
      </c>
      <c r="L108" s="346"/>
      <c r="M108" s="342"/>
    </row>
    <row r="109" spans="1:13" ht="16.5" customHeight="1" x14ac:dyDescent="0.2">
      <c r="A109" s="38" t="s">
        <v>232</v>
      </c>
      <c r="B109" s="87"/>
      <c r="C109" s="81"/>
      <c r="D109" s="88"/>
      <c r="E109" s="36">
        <f>'[1]BYDEPT-adj'!F109</f>
        <v>1000000</v>
      </c>
      <c r="F109" s="36">
        <f>'[1]BYDEPT-adj'!AE109</f>
        <v>0</v>
      </c>
      <c r="G109" s="66">
        <f t="shared" si="23"/>
        <v>1000000</v>
      </c>
      <c r="H109" s="67">
        <f>'[1]BYDEPT-adj'!BD109</f>
        <v>713974</v>
      </c>
      <c r="I109" s="68">
        <f t="shared" si="24"/>
        <v>0.713974</v>
      </c>
      <c r="J109" s="346">
        <f t="shared" si="25"/>
        <v>286026</v>
      </c>
      <c r="L109" s="346"/>
      <c r="M109" s="342"/>
    </row>
    <row r="110" spans="1:13" ht="16.5" customHeight="1" x14ac:dyDescent="0.2">
      <c r="A110" s="89"/>
      <c r="B110" s="90"/>
      <c r="C110" s="91"/>
      <c r="D110" s="90"/>
      <c r="E110" s="92"/>
      <c r="F110" s="92"/>
      <c r="G110" s="93"/>
      <c r="H110" s="94"/>
      <c r="I110" s="85"/>
      <c r="J110" s="351"/>
      <c r="L110" s="351"/>
      <c r="M110" s="342"/>
    </row>
    <row r="111" spans="1:13" ht="16.5" customHeight="1" x14ac:dyDescent="0.2">
      <c r="A111" s="74" t="s">
        <v>310</v>
      </c>
      <c r="B111" s="75"/>
      <c r="C111" s="95"/>
      <c r="D111" s="96"/>
      <c r="E111" s="97">
        <f>SUM(E112:E116)+SUM(E119:E122)</f>
        <v>866231428</v>
      </c>
      <c r="F111" s="97">
        <f>SUM(F112:F116)+SUM(F119:F122)</f>
        <v>0</v>
      </c>
      <c r="G111" s="98">
        <f>SUM(G112:G116)+SUM(G119:G122)</f>
        <v>866231428</v>
      </c>
      <c r="H111" s="99">
        <f>SUM(H112:H116)+SUM(H119:H122)</f>
        <v>844432050</v>
      </c>
      <c r="I111" s="100">
        <f t="shared" ref="I111:I122" si="26">H111/G111</f>
        <v>0.97483423332915597</v>
      </c>
      <c r="J111" s="352">
        <f>SUM(J112:J116)+SUM(J119:J122)</f>
        <v>21799378</v>
      </c>
      <c r="L111" s="353"/>
      <c r="M111" s="342"/>
    </row>
    <row r="112" spans="1:13" ht="16.5" customHeight="1" x14ac:dyDescent="0.2">
      <c r="A112" s="101" t="s">
        <v>159</v>
      </c>
      <c r="B112" s="102"/>
      <c r="C112" s="103"/>
      <c r="D112" s="104"/>
      <c r="E112" s="36">
        <f>'[1]BYDEPT-adj'!F112</f>
        <v>30139510</v>
      </c>
      <c r="F112" s="36">
        <f>'[1]BYDEPT-adj'!AE112</f>
        <v>0</v>
      </c>
      <c r="G112" s="66">
        <f t="shared" ref="G112:G115" si="27">E112+F112</f>
        <v>30139510</v>
      </c>
      <c r="H112" s="67">
        <f>'[1]BYDEPT-adj'!BD112</f>
        <v>32666135</v>
      </c>
      <c r="I112" s="68">
        <f t="shared" si="26"/>
        <v>1.0838309912802166</v>
      </c>
      <c r="J112" s="346">
        <f t="shared" ref="J112:J115" si="28">G112-H112</f>
        <v>-2526625</v>
      </c>
      <c r="L112" s="346"/>
      <c r="M112" s="342"/>
    </row>
    <row r="113" spans="1:13" ht="16.5" customHeight="1" x14ac:dyDescent="0.2">
      <c r="A113" s="105" t="s">
        <v>160</v>
      </c>
      <c r="B113" s="35"/>
      <c r="C113" s="83"/>
      <c r="D113" s="106"/>
      <c r="E113" s="36">
        <f>'[1]BYDEPT-adj'!F113</f>
        <v>389860429</v>
      </c>
      <c r="F113" s="36">
        <f>'[1]BYDEPT-adj'!AE113</f>
        <v>0</v>
      </c>
      <c r="G113" s="66">
        <f t="shared" si="27"/>
        <v>389860429</v>
      </c>
      <c r="H113" s="67">
        <f>'[1]BYDEPT-adj'!BD113</f>
        <v>389860429</v>
      </c>
      <c r="I113" s="68">
        <f t="shared" si="26"/>
        <v>1</v>
      </c>
      <c r="J113" s="346">
        <f t="shared" si="28"/>
        <v>0</v>
      </c>
      <c r="L113" s="346"/>
      <c r="M113" s="342"/>
    </row>
    <row r="114" spans="1:13" ht="16.5" customHeight="1" x14ac:dyDescent="0.2">
      <c r="A114" s="107" t="s">
        <v>293</v>
      </c>
      <c r="B114" s="107"/>
      <c r="C114" s="103"/>
      <c r="D114" s="104"/>
      <c r="E114" s="36">
        <f>'[1]BYDEPT-adj'!F114</f>
        <v>331</v>
      </c>
      <c r="F114" s="36">
        <f>'[1]BYDEPT-adj'!AE114</f>
        <v>0</v>
      </c>
      <c r="G114" s="66">
        <f t="shared" si="27"/>
        <v>331</v>
      </c>
      <c r="H114" s="67">
        <f>'[1]BYDEPT-adj'!BD114</f>
        <v>331</v>
      </c>
      <c r="I114" s="68">
        <f t="shared" si="26"/>
        <v>1</v>
      </c>
      <c r="J114" s="346">
        <f t="shared" si="28"/>
        <v>0</v>
      </c>
      <c r="L114" s="346"/>
      <c r="M114" s="342"/>
    </row>
    <row r="115" spans="1:13" ht="16.5" customHeight="1" x14ac:dyDescent="0.2">
      <c r="A115" s="108" t="s">
        <v>93</v>
      </c>
      <c r="B115" s="103"/>
      <c r="C115" s="103"/>
      <c r="D115" s="103"/>
      <c r="E115" s="36">
        <f>'[1]BYDEPT-adj'!F115</f>
        <v>142902</v>
      </c>
      <c r="F115" s="36">
        <f>'[1]BYDEPT-adj'!AE115</f>
        <v>0</v>
      </c>
      <c r="G115" s="66">
        <f t="shared" si="27"/>
        <v>142902</v>
      </c>
      <c r="H115" s="67">
        <f>'[1]BYDEPT-adj'!BD115</f>
        <v>142902</v>
      </c>
      <c r="I115" s="68">
        <f t="shared" si="26"/>
        <v>1</v>
      </c>
      <c r="J115" s="346">
        <f t="shared" si="28"/>
        <v>0</v>
      </c>
      <c r="L115" s="346"/>
      <c r="M115" s="342"/>
    </row>
    <row r="116" spans="1:13" ht="16.5" customHeight="1" x14ac:dyDescent="0.2">
      <c r="A116" s="101" t="s">
        <v>161</v>
      </c>
      <c r="B116" s="104"/>
      <c r="C116" s="104"/>
      <c r="D116" s="104"/>
      <c r="E116" s="109">
        <f>SUM(E117:E118)</f>
        <v>21250256</v>
      </c>
      <c r="F116" s="109">
        <f>SUM(F117:F118)</f>
        <v>0</v>
      </c>
      <c r="G116" s="110">
        <f>SUM(G117:G118)</f>
        <v>21250256</v>
      </c>
      <c r="H116" s="111">
        <f>SUM(H117:H118)</f>
        <v>21054832</v>
      </c>
      <c r="I116" s="72">
        <f t="shared" si="26"/>
        <v>0.99080368725910883</v>
      </c>
      <c r="J116" s="354">
        <f>SUM(J117:J118)</f>
        <v>195424</v>
      </c>
      <c r="L116" s="355"/>
      <c r="M116" s="342"/>
    </row>
    <row r="117" spans="1:13" ht="16.5" customHeight="1" x14ac:dyDescent="0.2">
      <c r="A117" s="101" t="s">
        <v>233</v>
      </c>
      <c r="B117" s="104"/>
      <c r="C117" s="104"/>
      <c r="D117" s="104"/>
      <c r="E117" s="36">
        <f>'[1]BYDEPT-adj'!F117</f>
        <v>12998297</v>
      </c>
      <c r="F117" s="36">
        <f>'[1]BYDEPT-adj'!AE117</f>
        <v>0</v>
      </c>
      <c r="G117" s="66">
        <f t="shared" ref="G117:G122" si="29">E117+F117</f>
        <v>12998297</v>
      </c>
      <c r="H117" s="67">
        <f>'[1]BYDEPT-adj'!BD117</f>
        <v>12998297</v>
      </c>
      <c r="I117" s="68">
        <f t="shared" si="26"/>
        <v>1</v>
      </c>
      <c r="J117" s="346">
        <f t="shared" ref="J117:J122" si="30">G117-H117</f>
        <v>0</v>
      </c>
      <c r="L117" s="346"/>
      <c r="M117" s="342"/>
    </row>
    <row r="118" spans="1:13" ht="16.5" customHeight="1" x14ac:dyDescent="0.2">
      <c r="A118" s="101" t="s">
        <v>162</v>
      </c>
      <c r="B118" s="104"/>
      <c r="C118" s="104"/>
      <c r="D118" s="104"/>
      <c r="E118" s="36">
        <f>'[1]BYDEPT-adj'!F118</f>
        <v>8251959</v>
      </c>
      <c r="F118" s="36">
        <f>'[1]BYDEPT-adj'!AE118</f>
        <v>0</v>
      </c>
      <c r="G118" s="66">
        <f t="shared" si="29"/>
        <v>8251959</v>
      </c>
      <c r="H118" s="67">
        <f>'[1]BYDEPT-adj'!BD118</f>
        <v>8056535</v>
      </c>
      <c r="I118" s="68">
        <f t="shared" si="26"/>
        <v>0.97631786585464131</v>
      </c>
      <c r="J118" s="346">
        <f t="shared" si="30"/>
        <v>195424</v>
      </c>
      <c r="L118" s="346"/>
      <c r="M118" s="342"/>
    </row>
    <row r="119" spans="1:13" ht="16.5" customHeight="1" x14ac:dyDescent="0.2">
      <c r="A119" s="112" t="s">
        <v>87</v>
      </c>
      <c r="B119" s="107"/>
      <c r="C119" s="107"/>
      <c r="D119" s="107"/>
      <c r="E119" s="36"/>
      <c r="F119" s="36"/>
      <c r="G119" s="66"/>
      <c r="H119" s="67"/>
      <c r="I119" s="68"/>
      <c r="J119" s="346"/>
      <c r="L119" s="346"/>
      <c r="M119" s="342"/>
    </row>
    <row r="120" spans="1:13" ht="15.75" customHeight="1" x14ac:dyDescent="0.2">
      <c r="A120" s="112" t="s">
        <v>88</v>
      </c>
      <c r="B120" s="107"/>
      <c r="C120" s="107"/>
      <c r="D120" s="107"/>
      <c r="E120" s="36">
        <f>'[1]BYDEPT-adj'!F120</f>
        <v>26500000</v>
      </c>
      <c r="F120" s="36">
        <f>'[1]BYDEPT-adj'!AE120</f>
        <v>0</v>
      </c>
      <c r="G120" s="66">
        <f t="shared" si="29"/>
        <v>26500000</v>
      </c>
      <c r="H120" s="67">
        <f>'[1]BYDEPT-adj'!BD120</f>
        <v>9696000</v>
      </c>
      <c r="I120" s="68">
        <f t="shared" si="26"/>
        <v>0.36588679245283018</v>
      </c>
      <c r="J120" s="346">
        <f t="shared" si="30"/>
        <v>16804000</v>
      </c>
      <c r="L120" s="346"/>
      <c r="M120" s="342"/>
    </row>
    <row r="121" spans="1:13" ht="16.5" customHeight="1" x14ac:dyDescent="0.2">
      <c r="A121" s="112" t="s">
        <v>89</v>
      </c>
      <c r="B121" s="107"/>
      <c r="C121" s="107"/>
      <c r="D121" s="107"/>
      <c r="E121" s="36">
        <f>'[1]BYDEPT-adj'!F121</f>
        <v>372863000</v>
      </c>
      <c r="F121" s="36">
        <f>'[1]BYDEPT-adj'!AE121</f>
        <v>0</v>
      </c>
      <c r="G121" s="66">
        <f t="shared" si="29"/>
        <v>372863000</v>
      </c>
      <c r="H121" s="67">
        <f>'[1]BYDEPT-adj'!BD121</f>
        <v>372863000</v>
      </c>
      <c r="I121" s="68">
        <f t="shared" si="26"/>
        <v>1</v>
      </c>
      <c r="J121" s="346">
        <f t="shared" si="30"/>
        <v>0</v>
      </c>
      <c r="L121" s="346"/>
      <c r="M121" s="342"/>
    </row>
    <row r="122" spans="1:13" ht="16.5" customHeight="1" x14ac:dyDescent="0.2">
      <c r="A122" s="84" t="s">
        <v>163</v>
      </c>
      <c r="B122" s="106"/>
      <c r="C122" s="106"/>
      <c r="D122" s="106"/>
      <c r="E122" s="36">
        <f>'[1]BYDEPT-adj'!F122</f>
        <v>25475000</v>
      </c>
      <c r="F122" s="36">
        <f>'[1]BYDEPT-adj'!AE122</f>
        <v>0</v>
      </c>
      <c r="G122" s="66">
        <f t="shared" si="29"/>
        <v>25475000</v>
      </c>
      <c r="H122" s="67">
        <f>'[1]BYDEPT-adj'!BD122</f>
        <v>18148421</v>
      </c>
      <c r="I122" s="68">
        <f t="shared" si="26"/>
        <v>0.71240121687929348</v>
      </c>
      <c r="J122" s="346">
        <f t="shared" si="30"/>
        <v>7326579</v>
      </c>
      <c r="L122" s="346"/>
      <c r="M122" s="342"/>
    </row>
    <row r="123" spans="1:13" ht="8.25" customHeight="1" x14ac:dyDescent="0.2">
      <c r="A123" s="113"/>
      <c r="B123" s="113"/>
      <c r="C123" s="113"/>
      <c r="D123" s="113"/>
      <c r="E123" s="36"/>
      <c r="F123" s="36"/>
      <c r="G123" s="66"/>
      <c r="H123" s="67"/>
      <c r="I123" s="68"/>
      <c r="J123" s="346"/>
      <c r="L123" s="346"/>
      <c r="M123" s="342"/>
    </row>
    <row r="124" spans="1:13" ht="15.95" customHeight="1" x14ac:dyDescent="0.2">
      <c r="A124" s="74" t="s">
        <v>90</v>
      </c>
      <c r="B124" s="75"/>
      <c r="C124" s="75"/>
      <c r="D124" s="75"/>
      <c r="E124" s="114">
        <f>E111+E7</f>
        <v>2606000000</v>
      </c>
      <c r="F124" s="114">
        <f>F111+F7</f>
        <v>0</v>
      </c>
      <c r="G124" s="115">
        <f>G111+G7</f>
        <v>2606000000</v>
      </c>
      <c r="H124" s="116">
        <f>H111+H7</f>
        <v>2470463030</v>
      </c>
      <c r="I124" s="117">
        <f>H124/G124</f>
        <v>0.94799041826554109</v>
      </c>
      <c r="J124" s="356">
        <f>J111+J7</f>
        <v>135536970</v>
      </c>
      <c r="L124" s="353"/>
      <c r="M124" s="342"/>
    </row>
    <row r="125" spans="1:13" s="63" customFormat="1" ht="6.75" customHeight="1" x14ac:dyDescent="0.2">
      <c r="A125" s="74"/>
      <c r="B125" s="75"/>
      <c r="C125" s="75"/>
      <c r="D125" s="75"/>
      <c r="E125" s="91"/>
      <c r="F125" s="91"/>
      <c r="G125" s="118"/>
      <c r="H125" s="119"/>
      <c r="I125" s="120"/>
      <c r="J125" s="353"/>
      <c r="L125" s="353"/>
      <c r="M125" s="357"/>
    </row>
    <row r="126" spans="1:13" s="63" customFormat="1" ht="16.5" customHeight="1" x14ac:dyDescent="0.2">
      <c r="A126" s="74" t="s">
        <v>277</v>
      </c>
      <c r="B126" s="75"/>
      <c r="C126" s="75"/>
      <c r="D126" s="75"/>
      <c r="E126" s="114">
        <f>E127+E247+E249</f>
        <v>0</v>
      </c>
      <c r="F126" s="122">
        <f>F127+F247+F249</f>
        <v>0</v>
      </c>
      <c r="G126" s="115">
        <f>G127+G247+G249</f>
        <v>0</v>
      </c>
      <c r="H126" s="116">
        <f>H127+H247+H249</f>
        <v>102833190</v>
      </c>
      <c r="I126" s="117"/>
      <c r="J126" s="356">
        <f>J127+J247+J249</f>
        <v>-102833190</v>
      </c>
      <c r="K126" s="64"/>
      <c r="L126" s="353"/>
      <c r="M126" s="357"/>
    </row>
    <row r="127" spans="1:13" s="63" customFormat="1" ht="16.5" customHeight="1" x14ac:dyDescent="0.2">
      <c r="A127" s="123" t="s">
        <v>309</v>
      </c>
      <c r="B127" s="124">
        <f t="shared" ref="B127:H127" si="31">B128+B232</f>
        <v>90483010</v>
      </c>
      <c r="C127" s="124">
        <f t="shared" si="31"/>
        <v>4677168</v>
      </c>
      <c r="D127" s="125">
        <f t="shared" si="31"/>
        <v>95160178</v>
      </c>
      <c r="E127" s="97">
        <f t="shared" si="31"/>
        <v>0</v>
      </c>
      <c r="F127" s="126">
        <f t="shared" si="31"/>
        <v>0</v>
      </c>
      <c r="G127" s="98">
        <f t="shared" si="31"/>
        <v>0</v>
      </c>
      <c r="H127" s="99">
        <f t="shared" si="31"/>
        <v>75198432</v>
      </c>
      <c r="I127" s="100"/>
      <c r="J127" s="352">
        <f>J128+J232</f>
        <v>-75198432</v>
      </c>
      <c r="K127" s="64"/>
      <c r="L127" s="352">
        <f>L128+L232</f>
        <v>19961746</v>
      </c>
      <c r="M127" s="358" t="s">
        <v>319</v>
      </c>
    </row>
    <row r="128" spans="1:13" ht="19.5" customHeight="1" x14ac:dyDescent="0.2">
      <c r="A128" s="127" t="s">
        <v>234</v>
      </c>
      <c r="B128" s="54">
        <f t="shared" ref="B128:H128" si="32">B129+B213</f>
        <v>68015402</v>
      </c>
      <c r="C128" s="54">
        <f t="shared" si="32"/>
        <v>4677168</v>
      </c>
      <c r="D128" s="54">
        <f t="shared" si="32"/>
        <v>72692570</v>
      </c>
      <c r="E128" s="54">
        <f t="shared" si="32"/>
        <v>0</v>
      </c>
      <c r="F128" s="128">
        <f t="shared" si="32"/>
        <v>0</v>
      </c>
      <c r="G128" s="55">
        <f t="shared" si="32"/>
        <v>0</v>
      </c>
      <c r="H128" s="129">
        <f t="shared" si="32"/>
        <v>52748529</v>
      </c>
      <c r="I128" s="130"/>
      <c r="J128" s="359">
        <f>J129+J213</f>
        <v>-52748529</v>
      </c>
      <c r="L128" s="359">
        <f>L129+L213</f>
        <v>19944041</v>
      </c>
      <c r="M128" s="342"/>
    </row>
    <row r="129" spans="1:13" s="63" customFormat="1" ht="18.75" customHeight="1" x14ac:dyDescent="0.2">
      <c r="A129" s="131" t="s">
        <v>91</v>
      </c>
      <c r="B129" s="59">
        <f t="shared" ref="B129:H129" si="33">SUM(B130:B136)+SUM(B139:B144)+SUM(B147:B149)+SUM(B152:B153)+SUM(B156:B172)</f>
        <v>40788301</v>
      </c>
      <c r="C129" s="59">
        <f t="shared" si="33"/>
        <v>755438</v>
      </c>
      <c r="D129" s="59">
        <f t="shared" si="33"/>
        <v>41543739</v>
      </c>
      <c r="E129" s="59">
        <f t="shared" si="33"/>
        <v>0</v>
      </c>
      <c r="F129" s="132">
        <f t="shared" si="33"/>
        <v>0</v>
      </c>
      <c r="G129" s="60">
        <f t="shared" si="33"/>
        <v>0</v>
      </c>
      <c r="H129" s="61">
        <f t="shared" si="33"/>
        <v>30927589</v>
      </c>
      <c r="I129" s="133"/>
      <c r="J129" s="343">
        <f>SUM(J130:J136)+SUM(J139:J144)+SUM(J147:J149)+SUM(J152:J153)+SUM(J156:J172)</f>
        <v>-30927589</v>
      </c>
      <c r="L129" s="343">
        <f>SUM(L130:L136)+SUM(L139:L144)+SUM(L147:L149)+SUM(L152:L153)+SUM(L156:L172)</f>
        <v>10616150</v>
      </c>
      <c r="M129" s="357"/>
    </row>
    <row r="130" spans="1:13" ht="18" hidden="1" customHeight="1" x14ac:dyDescent="0.2">
      <c r="A130" s="86" t="s">
        <v>18</v>
      </c>
      <c r="B130" s="35"/>
      <c r="C130" s="35"/>
      <c r="D130" s="35"/>
      <c r="E130" s="36"/>
      <c r="F130" s="134"/>
      <c r="G130" s="66">
        <f t="shared" ref="G130:G135" si="34">E130+F130</f>
        <v>0</v>
      </c>
      <c r="H130" s="67">
        <f>'[1]BYDEPT-adj'!BD130</f>
        <v>0</v>
      </c>
      <c r="I130" s="135"/>
      <c r="J130" s="346">
        <f t="shared" ref="J130:J135" si="35">G130-H130</f>
        <v>0</v>
      </c>
      <c r="L130" s="346">
        <f>B130-H130</f>
        <v>0</v>
      </c>
      <c r="M130" s="342"/>
    </row>
    <row r="131" spans="1:13" ht="16.5" hidden="1" customHeight="1" x14ac:dyDescent="0.2">
      <c r="A131" s="86" t="s">
        <v>19</v>
      </c>
      <c r="B131" s="35"/>
      <c r="C131" s="35"/>
      <c r="D131" s="35"/>
      <c r="E131" s="36"/>
      <c r="F131" s="134"/>
      <c r="G131" s="66">
        <f t="shared" si="34"/>
        <v>0</v>
      </c>
      <c r="H131" s="67">
        <f>'[1]BYDEPT-adj'!BD131</f>
        <v>0</v>
      </c>
      <c r="I131" s="135"/>
      <c r="J131" s="346">
        <f t="shared" si="35"/>
        <v>0</v>
      </c>
      <c r="L131" s="346">
        <f>B131-H131</f>
        <v>0</v>
      </c>
      <c r="M131" s="342"/>
    </row>
    <row r="132" spans="1:13" ht="17.25" hidden="1" customHeight="1" x14ac:dyDescent="0.2">
      <c r="A132" s="86" t="s">
        <v>20</v>
      </c>
      <c r="B132" s="35"/>
      <c r="C132" s="35"/>
      <c r="D132" s="35"/>
      <c r="E132" s="36"/>
      <c r="F132" s="134"/>
      <c r="G132" s="66">
        <f t="shared" si="34"/>
        <v>0</v>
      </c>
      <c r="H132" s="67">
        <f>'[1]BYDEPT-adj'!BD132</f>
        <v>0</v>
      </c>
      <c r="I132" s="135"/>
      <c r="J132" s="346">
        <f t="shared" si="35"/>
        <v>0</v>
      </c>
      <c r="L132" s="346">
        <f>B132-H132</f>
        <v>0</v>
      </c>
      <c r="M132" s="342"/>
    </row>
    <row r="133" spans="1:13" ht="16.5" customHeight="1" x14ac:dyDescent="0.2">
      <c r="A133" s="86" t="s">
        <v>21</v>
      </c>
      <c r="B133" s="35">
        <f>5043229+310206</f>
        <v>5353435</v>
      </c>
      <c r="C133" s="37">
        <v>-40872</v>
      </c>
      <c r="D133" s="35">
        <f>SUM(B133:C133)</f>
        <v>5312563</v>
      </c>
      <c r="E133" s="36"/>
      <c r="F133" s="134"/>
      <c r="G133" s="66">
        <f t="shared" si="34"/>
        <v>0</v>
      </c>
      <c r="H133" s="67">
        <f>'[1]BYDEPT-adj'!BD133</f>
        <v>0</v>
      </c>
      <c r="I133" s="135"/>
      <c r="J133" s="346">
        <f t="shared" si="35"/>
        <v>0</v>
      </c>
      <c r="L133" s="346">
        <f>D133-H133</f>
        <v>5312563</v>
      </c>
      <c r="M133" s="342"/>
    </row>
    <row r="134" spans="1:13" ht="16.5" customHeight="1" x14ac:dyDescent="0.2">
      <c r="A134" s="86" t="s">
        <v>22</v>
      </c>
      <c r="B134" s="37">
        <f>2630393</f>
        <v>2630393</v>
      </c>
      <c r="C134" s="37">
        <f>-427026-772800-1045001-1+37900-217747-14695</f>
        <v>-2439370</v>
      </c>
      <c r="D134" s="35">
        <f>SUM(B134:C134)</f>
        <v>191023</v>
      </c>
      <c r="E134" s="36"/>
      <c r="F134" s="134"/>
      <c r="G134" s="66">
        <f t="shared" si="34"/>
        <v>0</v>
      </c>
      <c r="H134" s="67">
        <f>'[1]BYDEPT-adj'!BD134</f>
        <v>80000</v>
      </c>
      <c r="I134" s="135"/>
      <c r="J134" s="346">
        <f t="shared" si="35"/>
        <v>-80000</v>
      </c>
      <c r="L134" s="346">
        <f>D134-H134</f>
        <v>111023</v>
      </c>
      <c r="M134" s="342"/>
    </row>
    <row r="135" spans="1:13" ht="16.5" hidden="1" customHeight="1" x14ac:dyDescent="0.2">
      <c r="A135" s="86" t="s">
        <v>23</v>
      </c>
      <c r="B135" s="35"/>
      <c r="C135" s="35"/>
      <c r="D135" s="35">
        <f>SUM(B135:C135)</f>
        <v>0</v>
      </c>
      <c r="E135" s="36"/>
      <c r="F135" s="134"/>
      <c r="G135" s="66">
        <f t="shared" si="34"/>
        <v>0</v>
      </c>
      <c r="H135" s="67">
        <f>'[1]BYDEPT-adj'!BD135</f>
        <v>0</v>
      </c>
      <c r="I135" s="135"/>
      <c r="J135" s="346">
        <f t="shared" si="35"/>
        <v>0</v>
      </c>
      <c r="L135" s="346">
        <f>D135-H135</f>
        <v>0</v>
      </c>
      <c r="M135" s="342"/>
    </row>
    <row r="136" spans="1:13" ht="15.75" customHeight="1" x14ac:dyDescent="0.2">
      <c r="A136" s="86" t="s">
        <v>24</v>
      </c>
      <c r="B136" s="36">
        <f t="shared" ref="B136:H136" si="36">SUM(B137:B138)</f>
        <v>2229149</v>
      </c>
      <c r="C136" s="36">
        <f t="shared" si="36"/>
        <v>-31529</v>
      </c>
      <c r="D136" s="36">
        <f t="shared" si="36"/>
        <v>2197620</v>
      </c>
      <c r="E136" s="36">
        <f t="shared" si="36"/>
        <v>0</v>
      </c>
      <c r="F136" s="134">
        <f t="shared" si="36"/>
        <v>0</v>
      </c>
      <c r="G136" s="66">
        <f t="shared" si="36"/>
        <v>0</v>
      </c>
      <c r="H136" s="67">
        <f t="shared" si="36"/>
        <v>2192620</v>
      </c>
      <c r="I136" s="135"/>
      <c r="J136" s="346">
        <f>SUM(J137:J138)</f>
        <v>-2192620</v>
      </c>
      <c r="L136" s="346">
        <f>SUM(L137:L138)</f>
        <v>5000</v>
      </c>
      <c r="M136" s="342"/>
    </row>
    <row r="137" spans="1:13" ht="15.75" hidden="1" customHeight="1" x14ac:dyDescent="0.2">
      <c r="A137" s="86" t="s">
        <v>25</v>
      </c>
      <c r="B137" s="35">
        <f>5000+2224149</f>
        <v>2229149</v>
      </c>
      <c r="C137" s="35">
        <f>-21000-10530+1</f>
        <v>-31529</v>
      </c>
      <c r="D137" s="35">
        <f t="shared" ref="D137:D143" si="37">SUM(B137:C137)</f>
        <v>2197620</v>
      </c>
      <c r="E137" s="36"/>
      <c r="F137" s="134"/>
      <c r="G137" s="66">
        <f t="shared" ref="G137:G143" si="38">E137+F137</f>
        <v>0</v>
      </c>
      <c r="H137" s="67">
        <f>'[1]BYDEPT-adj'!BD137</f>
        <v>2192620</v>
      </c>
      <c r="I137" s="135"/>
      <c r="J137" s="346">
        <f t="shared" ref="J137:J143" si="39">G137-H137</f>
        <v>-2192620</v>
      </c>
      <c r="L137" s="346">
        <f t="shared" ref="L137:L143" si="40">D137-H137</f>
        <v>5000</v>
      </c>
      <c r="M137" s="342"/>
    </row>
    <row r="138" spans="1:13" ht="16.5" hidden="1" customHeight="1" x14ac:dyDescent="0.2">
      <c r="A138" s="86" t="s">
        <v>26</v>
      </c>
      <c r="B138" s="35"/>
      <c r="C138" s="35"/>
      <c r="D138" s="35">
        <f t="shared" si="37"/>
        <v>0</v>
      </c>
      <c r="E138" s="36"/>
      <c r="F138" s="134"/>
      <c r="G138" s="66">
        <f t="shared" si="38"/>
        <v>0</v>
      </c>
      <c r="H138" s="67">
        <f>'[1]BYDEPT-adj'!BD138</f>
        <v>0</v>
      </c>
      <c r="I138" s="135"/>
      <c r="J138" s="346">
        <f t="shared" si="39"/>
        <v>0</v>
      </c>
      <c r="L138" s="346">
        <f t="shared" si="40"/>
        <v>0</v>
      </c>
      <c r="M138" s="342"/>
    </row>
    <row r="139" spans="1:13" ht="16.5" customHeight="1" x14ac:dyDescent="0.2">
      <c r="A139" s="86" t="s">
        <v>27</v>
      </c>
      <c r="B139" s="35">
        <f>311346</f>
        <v>311346</v>
      </c>
      <c r="C139" s="35"/>
      <c r="D139" s="35">
        <f t="shared" si="37"/>
        <v>311346</v>
      </c>
      <c r="E139" s="36"/>
      <c r="F139" s="134"/>
      <c r="G139" s="66">
        <f t="shared" si="38"/>
        <v>0</v>
      </c>
      <c r="H139" s="67">
        <f>'[1]BYDEPT-adj'!BD139</f>
        <v>292334</v>
      </c>
      <c r="I139" s="135"/>
      <c r="J139" s="346">
        <f t="shared" si="39"/>
        <v>-292334</v>
      </c>
      <c r="L139" s="346">
        <f t="shared" si="40"/>
        <v>19012</v>
      </c>
      <c r="M139" s="342"/>
    </row>
    <row r="140" spans="1:13" ht="16.5" hidden="1" customHeight="1" x14ac:dyDescent="0.2">
      <c r="A140" s="86" t="s">
        <v>28</v>
      </c>
      <c r="B140" s="35"/>
      <c r="C140" s="35"/>
      <c r="D140" s="35">
        <f t="shared" si="37"/>
        <v>0</v>
      </c>
      <c r="E140" s="36"/>
      <c r="F140" s="134"/>
      <c r="G140" s="66">
        <f t="shared" si="38"/>
        <v>0</v>
      </c>
      <c r="H140" s="67">
        <f>'[1]BYDEPT-adj'!BD140</f>
        <v>0</v>
      </c>
      <c r="I140" s="135"/>
      <c r="J140" s="346">
        <f t="shared" si="39"/>
        <v>0</v>
      </c>
      <c r="L140" s="346">
        <f t="shared" si="40"/>
        <v>0</v>
      </c>
      <c r="M140" s="342"/>
    </row>
    <row r="141" spans="1:13" ht="16.5" customHeight="1" x14ac:dyDescent="0.2">
      <c r="A141" s="86" t="s">
        <v>29</v>
      </c>
      <c r="B141" s="35">
        <f>1203284+25400</f>
        <v>1228684</v>
      </c>
      <c r="C141" s="35"/>
      <c r="D141" s="35">
        <f t="shared" si="37"/>
        <v>1228684</v>
      </c>
      <c r="E141" s="36"/>
      <c r="F141" s="134"/>
      <c r="G141" s="66">
        <f t="shared" si="38"/>
        <v>0</v>
      </c>
      <c r="H141" s="67">
        <f>'[1]BYDEPT-adj'!BD141</f>
        <v>0</v>
      </c>
      <c r="I141" s="135"/>
      <c r="J141" s="346">
        <f t="shared" si="39"/>
        <v>0</v>
      </c>
      <c r="L141" s="346">
        <f t="shared" si="40"/>
        <v>1228684</v>
      </c>
      <c r="M141" s="342"/>
    </row>
    <row r="142" spans="1:13" ht="16.5" customHeight="1" x14ac:dyDescent="0.2">
      <c r="A142" s="86" t="s">
        <v>30</v>
      </c>
      <c r="B142" s="35">
        <f>595868</f>
        <v>595868</v>
      </c>
      <c r="C142" s="37">
        <f>40872</f>
        <v>40872</v>
      </c>
      <c r="D142" s="35">
        <f t="shared" si="37"/>
        <v>636740</v>
      </c>
      <c r="E142" s="36"/>
      <c r="F142" s="134"/>
      <c r="G142" s="66">
        <f t="shared" si="38"/>
        <v>0</v>
      </c>
      <c r="H142" s="67">
        <f>'[1]BYDEPT-adj'!BD142</f>
        <v>565453</v>
      </c>
      <c r="I142" s="135"/>
      <c r="J142" s="346">
        <f t="shared" si="39"/>
        <v>-565453</v>
      </c>
      <c r="L142" s="346">
        <f t="shared" si="40"/>
        <v>71287</v>
      </c>
      <c r="M142" s="342"/>
    </row>
    <row r="143" spans="1:13" ht="16.5" customHeight="1" x14ac:dyDescent="0.2">
      <c r="A143" s="86" t="s">
        <v>31</v>
      </c>
      <c r="B143" s="35">
        <f>478702</f>
        <v>478702</v>
      </c>
      <c r="C143" s="35"/>
      <c r="D143" s="35">
        <f t="shared" si="37"/>
        <v>478702</v>
      </c>
      <c r="E143" s="36"/>
      <c r="F143" s="134"/>
      <c r="G143" s="66">
        <f t="shared" si="38"/>
        <v>0</v>
      </c>
      <c r="H143" s="67">
        <f>'[1]BYDEPT-adj'!BD143</f>
        <v>478702</v>
      </c>
      <c r="I143" s="135"/>
      <c r="J143" s="346">
        <f t="shared" si="39"/>
        <v>-478702</v>
      </c>
      <c r="L143" s="346">
        <f t="shared" si="40"/>
        <v>0</v>
      </c>
      <c r="M143" s="342"/>
    </row>
    <row r="144" spans="1:13" ht="16.5" hidden="1" customHeight="1" x14ac:dyDescent="0.2">
      <c r="A144" s="86" t="s">
        <v>32</v>
      </c>
      <c r="B144" s="35">
        <f t="shared" ref="B144:H144" si="41">SUM(B145:B146)</f>
        <v>0</v>
      </c>
      <c r="C144" s="35">
        <f t="shared" si="41"/>
        <v>0</v>
      </c>
      <c r="D144" s="35">
        <f t="shared" si="41"/>
        <v>0</v>
      </c>
      <c r="E144" s="36">
        <f t="shared" si="41"/>
        <v>0</v>
      </c>
      <c r="F144" s="134">
        <f t="shared" si="41"/>
        <v>0</v>
      </c>
      <c r="G144" s="66">
        <f t="shared" si="41"/>
        <v>0</v>
      </c>
      <c r="H144" s="67">
        <f t="shared" si="41"/>
        <v>0</v>
      </c>
      <c r="I144" s="135"/>
      <c r="J144" s="346">
        <f>SUM(J145:J146)</f>
        <v>0</v>
      </c>
      <c r="L144" s="346">
        <f>B144-H144</f>
        <v>0</v>
      </c>
      <c r="M144" s="342"/>
    </row>
    <row r="145" spans="1:13" ht="16.5" hidden="1" customHeight="1" x14ac:dyDescent="0.2">
      <c r="A145" s="86" t="s">
        <v>25</v>
      </c>
      <c r="B145" s="35"/>
      <c r="C145" s="35"/>
      <c r="D145" s="35">
        <f>SUM(B145:C145)</f>
        <v>0</v>
      </c>
      <c r="E145" s="36"/>
      <c r="F145" s="134"/>
      <c r="G145" s="66">
        <f>E145+F145</f>
        <v>0</v>
      </c>
      <c r="H145" s="67">
        <f>'[1]BYDEPT-adj'!BD145</f>
        <v>0</v>
      </c>
      <c r="I145" s="135"/>
      <c r="J145" s="346">
        <f>G145-H145</f>
        <v>0</v>
      </c>
      <c r="L145" s="346">
        <f>D145-H145</f>
        <v>0</v>
      </c>
      <c r="M145" s="342"/>
    </row>
    <row r="146" spans="1:13" ht="16.5" hidden="1" customHeight="1" x14ac:dyDescent="0.2">
      <c r="A146" s="86" t="s">
        <v>26</v>
      </c>
      <c r="B146" s="35"/>
      <c r="C146" s="35"/>
      <c r="D146" s="35">
        <f>SUM(B146:C146)</f>
        <v>0</v>
      </c>
      <c r="E146" s="36"/>
      <c r="F146" s="134"/>
      <c r="G146" s="66">
        <f>E146+F146</f>
        <v>0</v>
      </c>
      <c r="H146" s="67">
        <f>'[1]BYDEPT-adj'!BD146</f>
        <v>0</v>
      </c>
      <c r="I146" s="135"/>
      <c r="J146" s="346">
        <f>G146-H146</f>
        <v>0</v>
      </c>
      <c r="L146" s="346">
        <f>D146-H146</f>
        <v>0</v>
      </c>
      <c r="M146" s="342"/>
    </row>
    <row r="147" spans="1:13" ht="16.5" customHeight="1" x14ac:dyDescent="0.2">
      <c r="A147" s="86" t="s">
        <v>33</v>
      </c>
      <c r="B147" s="35">
        <f>503700</f>
        <v>503700</v>
      </c>
      <c r="C147" s="35">
        <f>737938</f>
        <v>737938</v>
      </c>
      <c r="D147" s="35">
        <f>SUM(B147:C147)</f>
        <v>1241638</v>
      </c>
      <c r="E147" s="36"/>
      <c r="F147" s="134"/>
      <c r="G147" s="66">
        <f>E147+F147</f>
        <v>0</v>
      </c>
      <c r="H147" s="67">
        <f>'[1]BYDEPT-adj'!BD147</f>
        <v>1207938</v>
      </c>
      <c r="I147" s="135"/>
      <c r="J147" s="346">
        <f>G147-H147</f>
        <v>-1207938</v>
      </c>
      <c r="L147" s="346">
        <f>D147-H147</f>
        <v>33700</v>
      </c>
      <c r="M147" s="342"/>
    </row>
    <row r="148" spans="1:13" ht="16.5" hidden="1" customHeight="1" x14ac:dyDescent="0.2">
      <c r="A148" s="86" t="s">
        <v>34</v>
      </c>
      <c r="B148" s="35"/>
      <c r="C148" s="35"/>
      <c r="D148" s="35">
        <f>SUM(B148:C148)</f>
        <v>0</v>
      </c>
      <c r="E148" s="36"/>
      <c r="F148" s="134"/>
      <c r="G148" s="66">
        <f>E148+F148</f>
        <v>0</v>
      </c>
      <c r="H148" s="67">
        <f>'[1]BYDEPT-adj'!BD148</f>
        <v>0</v>
      </c>
      <c r="I148" s="135"/>
      <c r="J148" s="346">
        <f>G148-H148</f>
        <v>0</v>
      </c>
      <c r="L148" s="346">
        <f>D148-H148</f>
        <v>0</v>
      </c>
      <c r="M148" s="342"/>
    </row>
    <row r="149" spans="1:13" ht="16.5" customHeight="1" x14ac:dyDescent="0.2">
      <c r="A149" s="86" t="s">
        <v>35</v>
      </c>
      <c r="B149" s="35">
        <f t="shared" ref="B149:H149" si="42">SUM(B150:B151)</f>
        <v>2000</v>
      </c>
      <c r="C149" s="35">
        <f t="shared" si="42"/>
        <v>0</v>
      </c>
      <c r="D149" s="35">
        <f t="shared" si="42"/>
        <v>2000</v>
      </c>
      <c r="E149" s="36">
        <f t="shared" si="42"/>
        <v>0</v>
      </c>
      <c r="F149" s="134">
        <f t="shared" si="42"/>
        <v>0</v>
      </c>
      <c r="G149" s="66">
        <f t="shared" si="42"/>
        <v>0</v>
      </c>
      <c r="H149" s="67">
        <f t="shared" si="42"/>
        <v>0</v>
      </c>
      <c r="I149" s="135"/>
      <c r="J149" s="346">
        <f>SUM(J150:J151)</f>
        <v>0</v>
      </c>
      <c r="L149" s="346">
        <f>B149-H149</f>
        <v>2000</v>
      </c>
      <c r="M149" s="342"/>
    </row>
    <row r="150" spans="1:13" ht="16.5" hidden="1" customHeight="1" x14ac:dyDescent="0.2">
      <c r="A150" s="86" t="s">
        <v>25</v>
      </c>
      <c r="B150" s="35"/>
      <c r="C150" s="35"/>
      <c r="D150" s="35">
        <f>SUM(B150:C150)</f>
        <v>0</v>
      </c>
      <c r="E150" s="36"/>
      <c r="F150" s="134"/>
      <c r="G150" s="66">
        <f>E150+F150</f>
        <v>0</v>
      </c>
      <c r="H150" s="67">
        <f>'[1]BYDEPT-adj'!BD150</f>
        <v>0</v>
      </c>
      <c r="I150" s="135"/>
      <c r="J150" s="346">
        <f>G150-H150</f>
        <v>0</v>
      </c>
      <c r="L150" s="346">
        <f>D150-H150</f>
        <v>0</v>
      </c>
      <c r="M150" s="342"/>
    </row>
    <row r="151" spans="1:13" ht="16.5" hidden="1" customHeight="1" x14ac:dyDescent="0.2">
      <c r="A151" s="86" t="s">
        <v>26</v>
      </c>
      <c r="B151" s="35">
        <f>2000</f>
        <v>2000</v>
      </c>
      <c r="C151" s="35"/>
      <c r="D151" s="35">
        <f>SUM(B151:C151)</f>
        <v>2000</v>
      </c>
      <c r="E151" s="36"/>
      <c r="F151" s="134"/>
      <c r="G151" s="66">
        <f>E151+F151</f>
        <v>0</v>
      </c>
      <c r="H151" s="67">
        <f>'[1]BYDEPT-adj'!BD151</f>
        <v>0</v>
      </c>
      <c r="I151" s="135"/>
      <c r="J151" s="346">
        <f>G151-H151</f>
        <v>0</v>
      </c>
      <c r="L151" s="346">
        <f>D151-H151</f>
        <v>2000</v>
      </c>
      <c r="M151" s="342"/>
    </row>
    <row r="152" spans="1:13" ht="16.5" customHeight="1" x14ac:dyDescent="0.2">
      <c r="A152" s="86" t="s">
        <v>36</v>
      </c>
      <c r="B152" s="35">
        <f>200000</f>
        <v>200000</v>
      </c>
      <c r="C152" s="35"/>
      <c r="D152" s="35">
        <f>SUM(B152:C152)</f>
        <v>200000</v>
      </c>
      <c r="E152" s="36"/>
      <c r="F152" s="134"/>
      <c r="G152" s="66">
        <f>E152+F152</f>
        <v>0</v>
      </c>
      <c r="H152" s="67">
        <f>'[1]BYDEPT-adj'!BD152</f>
        <v>0</v>
      </c>
      <c r="I152" s="135"/>
      <c r="J152" s="346">
        <f>G152-H152</f>
        <v>0</v>
      </c>
      <c r="L152" s="346">
        <f>D152-H152</f>
        <v>200000</v>
      </c>
      <c r="M152" s="342"/>
    </row>
    <row r="153" spans="1:13" ht="16.5" customHeight="1" x14ac:dyDescent="0.2">
      <c r="A153" s="86" t="s">
        <v>37</v>
      </c>
      <c r="B153" s="36">
        <f t="shared" ref="B153:H153" si="43">SUM(B154:B155)</f>
        <v>26276097</v>
      </c>
      <c r="C153" s="41">
        <f>SUM(C154:C155)</f>
        <v>2236888</v>
      </c>
      <c r="D153" s="36">
        <f t="shared" si="43"/>
        <v>28512985</v>
      </c>
      <c r="E153" s="36">
        <f t="shared" si="43"/>
        <v>0</v>
      </c>
      <c r="F153" s="134">
        <f t="shared" si="43"/>
        <v>0</v>
      </c>
      <c r="G153" s="66">
        <f t="shared" si="43"/>
        <v>0</v>
      </c>
      <c r="H153" s="67">
        <f t="shared" si="43"/>
        <v>24881767</v>
      </c>
      <c r="I153" s="135"/>
      <c r="J153" s="346">
        <f>SUM(J154:J155)</f>
        <v>-24881767</v>
      </c>
      <c r="L153" s="346">
        <f>SUM(L154:L155)</f>
        <v>3631218</v>
      </c>
      <c r="M153" s="342"/>
    </row>
    <row r="154" spans="1:13" ht="16.5" hidden="1" customHeight="1" x14ac:dyDescent="0.2">
      <c r="A154" s="86" t="s">
        <v>25</v>
      </c>
      <c r="B154" s="35">
        <f>26276097</f>
        <v>26276097</v>
      </c>
      <c r="C154" s="35">
        <f>337026+772800+1056520-80000-37900-43999+217746+14695</f>
        <v>2236888</v>
      </c>
      <c r="D154" s="35">
        <f>SUM(B154:C154)</f>
        <v>28512985</v>
      </c>
      <c r="E154" s="36"/>
      <c r="F154" s="134"/>
      <c r="G154" s="66">
        <f t="shared" ref="G154:G170" si="44">E154+F154</f>
        <v>0</v>
      </c>
      <c r="H154" s="67">
        <f>'[1]BYDEPT-adj'!BD154</f>
        <v>24881767</v>
      </c>
      <c r="I154" s="135"/>
      <c r="J154" s="346">
        <f t="shared" ref="J154:J170" si="45">G154-H154</f>
        <v>-24881767</v>
      </c>
      <c r="L154" s="346">
        <f t="shared" ref="L154:L163" si="46">D154-H154</f>
        <v>3631218</v>
      </c>
      <c r="M154" s="342"/>
    </row>
    <row r="155" spans="1:13" ht="16.5" hidden="1" customHeight="1" x14ac:dyDescent="0.2">
      <c r="A155" s="86" t="s">
        <v>26</v>
      </c>
      <c r="B155" s="35"/>
      <c r="C155" s="35"/>
      <c r="D155" s="35">
        <f t="shared" ref="D155:D163" si="47">SUM(B155:C155)</f>
        <v>0</v>
      </c>
      <c r="E155" s="36"/>
      <c r="F155" s="134"/>
      <c r="G155" s="66">
        <f t="shared" si="44"/>
        <v>0</v>
      </c>
      <c r="H155" s="67">
        <f>'[1]BYDEPT-adj'!BD155</f>
        <v>0</v>
      </c>
      <c r="I155" s="135"/>
      <c r="J155" s="346">
        <f>G155-H155</f>
        <v>0</v>
      </c>
      <c r="L155" s="346">
        <f>D155-H155</f>
        <v>0</v>
      </c>
      <c r="M155" s="342"/>
    </row>
    <row r="156" spans="1:13" ht="16.5" customHeight="1" x14ac:dyDescent="0.2">
      <c r="A156" s="86" t="s">
        <v>38</v>
      </c>
      <c r="B156" s="35">
        <f>1662</f>
        <v>1662</v>
      </c>
      <c r="C156" s="35"/>
      <c r="D156" s="35">
        <f t="shared" si="47"/>
        <v>1662</v>
      </c>
      <c r="E156" s="36"/>
      <c r="F156" s="134"/>
      <c r="G156" s="66">
        <f t="shared" si="44"/>
        <v>0</v>
      </c>
      <c r="H156" s="67">
        <f>'[1]BYDEPT-adj'!BD156</f>
        <v>0</v>
      </c>
      <c r="I156" s="135"/>
      <c r="J156" s="346">
        <f t="shared" si="45"/>
        <v>0</v>
      </c>
      <c r="L156" s="346">
        <f t="shared" si="46"/>
        <v>1662</v>
      </c>
      <c r="M156" s="342"/>
    </row>
    <row r="157" spans="1:13" ht="16.5" customHeight="1" x14ac:dyDescent="0.2">
      <c r="A157" s="86" t="s">
        <v>39</v>
      </c>
      <c r="B157" s="35">
        <f>53518</f>
        <v>53518</v>
      </c>
      <c r="C157" s="35"/>
      <c r="D157" s="35">
        <f t="shared" si="47"/>
        <v>53518</v>
      </c>
      <c r="E157" s="36"/>
      <c r="F157" s="134"/>
      <c r="G157" s="66">
        <f t="shared" si="44"/>
        <v>0</v>
      </c>
      <c r="H157" s="67">
        <f>'[1]BYDEPT-adj'!BD157</f>
        <v>53517</v>
      </c>
      <c r="I157" s="135"/>
      <c r="J157" s="346">
        <f t="shared" si="45"/>
        <v>-53517</v>
      </c>
      <c r="L157" s="346">
        <f t="shared" si="46"/>
        <v>1</v>
      </c>
      <c r="M157" s="342"/>
    </row>
    <row r="158" spans="1:13" ht="16.5" hidden="1" customHeight="1" x14ac:dyDescent="0.2">
      <c r="A158" s="86" t="s">
        <v>40</v>
      </c>
      <c r="B158" s="35"/>
      <c r="C158" s="35"/>
      <c r="D158" s="35">
        <f t="shared" si="47"/>
        <v>0</v>
      </c>
      <c r="E158" s="36"/>
      <c r="F158" s="134"/>
      <c r="G158" s="66">
        <f t="shared" si="44"/>
        <v>0</v>
      </c>
      <c r="H158" s="67">
        <f>'[1]BYDEPT-adj'!BD158</f>
        <v>0</v>
      </c>
      <c r="I158" s="135"/>
      <c r="J158" s="346">
        <f t="shared" si="45"/>
        <v>0</v>
      </c>
      <c r="L158" s="346">
        <f t="shared" si="46"/>
        <v>0</v>
      </c>
      <c r="M158" s="342"/>
    </row>
    <row r="159" spans="1:13" ht="16.5" customHeight="1" x14ac:dyDescent="0.2">
      <c r="A159" s="86" t="s">
        <v>41</v>
      </c>
      <c r="B159" s="35">
        <f>770000</f>
        <v>770000</v>
      </c>
      <c r="C159" s="35"/>
      <c r="D159" s="35">
        <f t="shared" si="47"/>
        <v>770000</v>
      </c>
      <c r="E159" s="36"/>
      <c r="F159" s="134"/>
      <c r="G159" s="66">
        <f t="shared" si="44"/>
        <v>0</v>
      </c>
      <c r="H159" s="67">
        <f>'[1]BYDEPT-adj'!BD159</f>
        <v>770000</v>
      </c>
      <c r="I159" s="135"/>
      <c r="J159" s="346">
        <f t="shared" si="45"/>
        <v>-770000</v>
      </c>
      <c r="L159" s="346">
        <f t="shared" si="46"/>
        <v>0</v>
      </c>
      <c r="M159" s="342"/>
    </row>
    <row r="160" spans="1:13" ht="16.5" customHeight="1" x14ac:dyDescent="0.2">
      <c r="A160" s="86" t="s">
        <v>42</v>
      </c>
      <c r="B160" s="35"/>
      <c r="C160" s="35">
        <f>17500</f>
        <v>17500</v>
      </c>
      <c r="D160" s="35">
        <f t="shared" si="47"/>
        <v>17500</v>
      </c>
      <c r="E160" s="36"/>
      <c r="F160" s="134"/>
      <c r="G160" s="66">
        <f t="shared" si="44"/>
        <v>0</v>
      </c>
      <c r="H160" s="67">
        <f>'[1]BYDEPT-adj'!BD160</f>
        <v>17500</v>
      </c>
      <c r="I160" s="135"/>
      <c r="J160" s="346">
        <f t="shared" si="45"/>
        <v>-17500</v>
      </c>
      <c r="L160" s="346">
        <f t="shared" si="46"/>
        <v>0</v>
      </c>
      <c r="M160" s="342"/>
    </row>
    <row r="161" spans="1:13" ht="16.5" hidden="1" customHeight="1" x14ac:dyDescent="0.2">
      <c r="A161" s="86" t="s">
        <v>43</v>
      </c>
      <c r="B161" s="35"/>
      <c r="C161" s="35"/>
      <c r="D161" s="35">
        <f t="shared" si="47"/>
        <v>0</v>
      </c>
      <c r="E161" s="36"/>
      <c r="F161" s="134"/>
      <c r="G161" s="66">
        <f t="shared" si="44"/>
        <v>0</v>
      </c>
      <c r="H161" s="67">
        <f>'[1]BYDEPT-adj'!BD161</f>
        <v>0</v>
      </c>
      <c r="I161" s="135"/>
      <c r="J161" s="346">
        <f t="shared" si="45"/>
        <v>0</v>
      </c>
      <c r="L161" s="346">
        <f t="shared" si="46"/>
        <v>0</v>
      </c>
      <c r="M161" s="342"/>
    </row>
    <row r="162" spans="1:13" ht="16.5" hidden="1" customHeight="1" x14ac:dyDescent="0.2">
      <c r="A162" s="86" t="s">
        <v>44</v>
      </c>
      <c r="B162" s="35"/>
      <c r="C162" s="35"/>
      <c r="D162" s="35">
        <f t="shared" si="47"/>
        <v>0</v>
      </c>
      <c r="E162" s="36"/>
      <c r="F162" s="134"/>
      <c r="G162" s="66">
        <f t="shared" si="44"/>
        <v>0</v>
      </c>
      <c r="H162" s="67">
        <f>'[1]BYDEPT-adj'!BD162</f>
        <v>0</v>
      </c>
      <c r="I162" s="135"/>
      <c r="J162" s="346">
        <f t="shared" si="45"/>
        <v>0</v>
      </c>
      <c r="L162" s="346">
        <f t="shared" si="46"/>
        <v>0</v>
      </c>
      <c r="M162" s="342"/>
    </row>
    <row r="163" spans="1:13" ht="16.5" customHeight="1" x14ac:dyDescent="0.2">
      <c r="A163" s="86" t="s">
        <v>45</v>
      </c>
      <c r="B163" s="37">
        <f>153747</f>
        <v>153747</v>
      </c>
      <c r="C163" s="37">
        <f>10000+101000+68482+10530+43999</f>
        <v>234011</v>
      </c>
      <c r="D163" s="35">
        <f t="shared" si="47"/>
        <v>387758</v>
      </c>
      <c r="E163" s="36"/>
      <c r="F163" s="134"/>
      <c r="G163" s="66">
        <f t="shared" si="44"/>
        <v>0</v>
      </c>
      <c r="H163" s="67">
        <f>'[1]BYDEPT-adj'!BD163</f>
        <v>387758</v>
      </c>
      <c r="I163" s="135"/>
      <c r="J163" s="346">
        <f t="shared" si="45"/>
        <v>-387758</v>
      </c>
      <c r="L163" s="346">
        <f t="shared" si="46"/>
        <v>0</v>
      </c>
      <c r="M163" s="342"/>
    </row>
    <row r="164" spans="1:13" ht="16.5" hidden="1" customHeight="1" x14ac:dyDescent="0.2">
      <c r="A164" s="86" t="s">
        <v>46</v>
      </c>
      <c r="B164" s="35"/>
      <c r="C164" s="35"/>
      <c r="D164" s="35"/>
      <c r="E164" s="36"/>
      <c r="F164" s="134"/>
      <c r="G164" s="66">
        <f t="shared" si="44"/>
        <v>0</v>
      </c>
      <c r="H164" s="67">
        <f>'[1]BYDEPT-adj'!BD164</f>
        <v>0</v>
      </c>
      <c r="I164" s="135"/>
      <c r="J164" s="346">
        <f t="shared" si="45"/>
        <v>0</v>
      </c>
      <c r="L164" s="346">
        <f t="shared" ref="L164:L170" si="48">B164-H164</f>
        <v>0</v>
      </c>
      <c r="M164" s="342"/>
    </row>
    <row r="165" spans="1:13" ht="16.5" hidden="1" customHeight="1" x14ac:dyDescent="0.2">
      <c r="A165" s="86" t="s">
        <v>47</v>
      </c>
      <c r="B165" s="35"/>
      <c r="C165" s="35"/>
      <c r="D165" s="35"/>
      <c r="E165" s="36"/>
      <c r="F165" s="134"/>
      <c r="G165" s="66">
        <f t="shared" si="44"/>
        <v>0</v>
      </c>
      <c r="H165" s="67">
        <f>'[1]BYDEPT-adj'!BD165</f>
        <v>0</v>
      </c>
      <c r="I165" s="135"/>
      <c r="J165" s="346">
        <f t="shared" si="45"/>
        <v>0</v>
      </c>
      <c r="L165" s="346">
        <f t="shared" si="48"/>
        <v>0</v>
      </c>
      <c r="M165" s="342"/>
    </row>
    <row r="166" spans="1:13" ht="16.5" hidden="1" customHeight="1" x14ac:dyDescent="0.2">
      <c r="A166" s="86" t="s">
        <v>48</v>
      </c>
      <c r="B166" s="35"/>
      <c r="C166" s="35"/>
      <c r="D166" s="35"/>
      <c r="E166" s="36"/>
      <c r="F166" s="134"/>
      <c r="G166" s="66">
        <f t="shared" si="44"/>
        <v>0</v>
      </c>
      <c r="H166" s="67">
        <f>'[1]BYDEPT-adj'!BD166</f>
        <v>0</v>
      </c>
      <c r="I166" s="135"/>
      <c r="J166" s="346">
        <f t="shared" si="45"/>
        <v>0</v>
      </c>
      <c r="L166" s="346">
        <f t="shared" si="48"/>
        <v>0</v>
      </c>
      <c r="M166" s="342"/>
    </row>
    <row r="167" spans="1:13" ht="16.5" hidden="1" customHeight="1" x14ac:dyDescent="0.2">
      <c r="A167" s="86" t="s">
        <v>49</v>
      </c>
      <c r="B167" s="35"/>
      <c r="C167" s="35"/>
      <c r="D167" s="35"/>
      <c r="E167" s="36"/>
      <c r="F167" s="134"/>
      <c r="G167" s="66">
        <f t="shared" si="44"/>
        <v>0</v>
      </c>
      <c r="H167" s="67">
        <f>'[1]BYDEPT-adj'!BD167</f>
        <v>0</v>
      </c>
      <c r="I167" s="135"/>
      <c r="J167" s="346">
        <f t="shared" si="45"/>
        <v>0</v>
      </c>
      <c r="L167" s="346">
        <f t="shared" si="48"/>
        <v>0</v>
      </c>
      <c r="M167" s="342"/>
    </row>
    <row r="168" spans="1:13" ht="16.5" hidden="1" customHeight="1" x14ac:dyDescent="0.2">
      <c r="A168" s="86" t="s">
        <v>50</v>
      </c>
      <c r="B168" s="35"/>
      <c r="C168" s="35"/>
      <c r="D168" s="35"/>
      <c r="E168" s="36"/>
      <c r="F168" s="134"/>
      <c r="G168" s="66">
        <f t="shared" si="44"/>
        <v>0</v>
      </c>
      <c r="H168" s="67">
        <f>'[1]BYDEPT-adj'!BD168</f>
        <v>0</v>
      </c>
      <c r="I168" s="135"/>
      <c r="J168" s="346">
        <f t="shared" si="45"/>
        <v>0</v>
      </c>
      <c r="L168" s="346">
        <f t="shared" si="48"/>
        <v>0</v>
      </c>
      <c r="M168" s="342"/>
    </row>
    <row r="169" spans="1:13" ht="16.5" hidden="1" customHeight="1" x14ac:dyDescent="0.2">
      <c r="A169" s="86" t="s">
        <v>51</v>
      </c>
      <c r="B169" s="35"/>
      <c r="C169" s="35"/>
      <c r="D169" s="35"/>
      <c r="E169" s="36"/>
      <c r="F169" s="134"/>
      <c r="G169" s="66">
        <f t="shared" si="44"/>
        <v>0</v>
      </c>
      <c r="H169" s="67">
        <f>'[1]BYDEPT-adj'!BD169</f>
        <v>0</v>
      </c>
      <c r="I169" s="135"/>
      <c r="J169" s="346">
        <f t="shared" si="45"/>
        <v>0</v>
      </c>
      <c r="L169" s="346">
        <f t="shared" si="48"/>
        <v>0</v>
      </c>
      <c r="M169" s="342"/>
    </row>
    <row r="170" spans="1:13" ht="16.5" hidden="1" customHeight="1" x14ac:dyDescent="0.2">
      <c r="A170" s="86" t="s">
        <v>52</v>
      </c>
      <c r="B170" s="35"/>
      <c r="C170" s="35"/>
      <c r="D170" s="35"/>
      <c r="E170" s="36"/>
      <c r="F170" s="134"/>
      <c r="G170" s="66">
        <f t="shared" si="44"/>
        <v>0</v>
      </c>
      <c r="H170" s="67">
        <f>'[1]BYDEPT-adj'!BD170</f>
        <v>0</v>
      </c>
      <c r="I170" s="135"/>
      <c r="J170" s="346">
        <f t="shared" si="45"/>
        <v>0</v>
      </c>
      <c r="L170" s="346">
        <f t="shared" si="48"/>
        <v>0</v>
      </c>
      <c r="M170" s="342"/>
    </row>
    <row r="171" spans="1:13" ht="16.5" hidden="1" customHeight="1" x14ac:dyDescent="0.2">
      <c r="A171" s="86"/>
      <c r="B171" s="35"/>
      <c r="C171" s="35"/>
      <c r="D171" s="35"/>
      <c r="E171" s="36"/>
      <c r="F171" s="134"/>
      <c r="G171" s="66"/>
      <c r="H171" s="67"/>
      <c r="I171" s="135"/>
      <c r="J171" s="346"/>
      <c r="L171" s="346"/>
      <c r="M171" s="342"/>
    </row>
    <row r="172" spans="1:13" ht="16.5" hidden="1" customHeight="1" x14ac:dyDescent="0.2">
      <c r="A172" s="86" t="s">
        <v>92</v>
      </c>
      <c r="B172" s="35"/>
      <c r="C172" s="35"/>
      <c r="D172" s="35"/>
      <c r="E172" s="69">
        <f>SUM(E173:E176)+SUM(E179:E191)+SUM(E196:E211)</f>
        <v>0</v>
      </c>
      <c r="F172" s="69">
        <f>SUM(F173:F176)+SUM(F179:F191)+SUM(F196:F211)</f>
        <v>0</v>
      </c>
      <c r="G172" s="70">
        <f>SUM(G173:G176)+SUM(G179:G191)+SUM(G196:G211)</f>
        <v>0</v>
      </c>
      <c r="H172" s="71">
        <f>SUM(H173:H176)+SUM(H179:H191)+SUM(H196:H211)</f>
        <v>0</v>
      </c>
      <c r="I172" s="136"/>
      <c r="J172" s="347">
        <f>SUM(J173:J176)+SUM(J179:J191)+SUM(J196:J211)</f>
        <v>0</v>
      </c>
      <c r="L172" s="347">
        <f>SUM(L173:L176)+SUM(L179:L191)+SUM(L196:L211)</f>
        <v>0</v>
      </c>
      <c r="M172" s="342"/>
    </row>
    <row r="173" spans="1:13" ht="16.5" hidden="1" customHeight="1" x14ac:dyDescent="0.2">
      <c r="A173" s="86" t="s">
        <v>53</v>
      </c>
      <c r="B173" s="35"/>
      <c r="C173" s="35"/>
      <c r="D173" s="35"/>
      <c r="E173" s="36"/>
      <c r="F173" s="36"/>
      <c r="G173" s="66">
        <f>E173+F173</f>
        <v>0</v>
      </c>
      <c r="H173" s="67">
        <f>'[1]BYDEPT-adj'!BD173</f>
        <v>0</v>
      </c>
      <c r="I173" s="135"/>
      <c r="J173" s="346">
        <f>G173-H173</f>
        <v>0</v>
      </c>
      <c r="L173" s="346">
        <f t="shared" ref="L173:L190" si="49">B173-H173</f>
        <v>0</v>
      </c>
      <c r="M173" s="342"/>
    </row>
    <row r="174" spans="1:13" ht="16.5" hidden="1" customHeight="1" x14ac:dyDescent="0.2">
      <c r="A174" s="86" t="s">
        <v>54</v>
      </c>
      <c r="B174" s="35"/>
      <c r="C174" s="35"/>
      <c r="D174" s="35"/>
      <c r="E174" s="36"/>
      <c r="F174" s="36"/>
      <c r="G174" s="66">
        <f>E174+F174</f>
        <v>0</v>
      </c>
      <c r="H174" s="67">
        <f>'[1]BYDEPT-adj'!BD174</f>
        <v>0</v>
      </c>
      <c r="I174" s="135"/>
      <c r="J174" s="346"/>
      <c r="L174" s="346">
        <f t="shared" si="49"/>
        <v>0</v>
      </c>
      <c r="M174" s="342"/>
    </row>
    <row r="175" spans="1:13" ht="16.5" hidden="1" customHeight="1" x14ac:dyDescent="0.2">
      <c r="A175" s="86" t="s">
        <v>55</v>
      </c>
      <c r="B175" s="35"/>
      <c r="C175" s="35"/>
      <c r="D175" s="35"/>
      <c r="E175" s="36"/>
      <c r="F175" s="36"/>
      <c r="G175" s="66">
        <f>E175+F175</f>
        <v>0</v>
      </c>
      <c r="H175" s="67">
        <f>'[1]BYDEPT-adj'!BD175</f>
        <v>0</v>
      </c>
      <c r="I175" s="135"/>
      <c r="J175" s="346">
        <f>G175-H175</f>
        <v>0</v>
      </c>
      <c r="L175" s="346">
        <f t="shared" si="49"/>
        <v>0</v>
      </c>
      <c r="M175" s="342"/>
    </row>
    <row r="176" spans="1:13" ht="16.5" hidden="1" customHeight="1" x14ac:dyDescent="0.2">
      <c r="A176" s="86" t="s">
        <v>56</v>
      </c>
      <c r="B176" s="35"/>
      <c r="C176" s="35"/>
      <c r="D176" s="35"/>
      <c r="E176" s="36">
        <f>+E177+E178</f>
        <v>0</v>
      </c>
      <c r="F176" s="36">
        <f>+F177+F178</f>
        <v>0</v>
      </c>
      <c r="G176" s="66">
        <f>SUM(G177:G178)</f>
        <v>0</v>
      </c>
      <c r="H176" s="67">
        <f>+H177+H178</f>
        <v>0</v>
      </c>
      <c r="I176" s="135"/>
      <c r="J176" s="346">
        <f>SUM(J177:J178)</f>
        <v>0</v>
      </c>
      <c r="L176" s="346">
        <f t="shared" si="49"/>
        <v>0</v>
      </c>
      <c r="M176" s="342"/>
    </row>
    <row r="177" spans="1:13" ht="16.5" hidden="1" customHeight="1" x14ac:dyDescent="0.2">
      <c r="A177" s="86" t="s">
        <v>57</v>
      </c>
      <c r="B177" s="35"/>
      <c r="C177" s="35"/>
      <c r="D177" s="35"/>
      <c r="E177" s="36"/>
      <c r="F177" s="36"/>
      <c r="G177" s="66">
        <f t="shared" ref="G177:G187" si="50">E177+F177</f>
        <v>0</v>
      </c>
      <c r="H177" s="67">
        <f>'[1]BYDEPT-adj'!BD177</f>
        <v>0</v>
      </c>
      <c r="I177" s="135"/>
      <c r="J177" s="346">
        <f t="shared" ref="J177:J187" si="51">G177-H177</f>
        <v>0</v>
      </c>
      <c r="L177" s="346">
        <f t="shared" si="49"/>
        <v>0</v>
      </c>
      <c r="M177" s="342"/>
    </row>
    <row r="178" spans="1:13" ht="16.5" hidden="1" customHeight="1" x14ac:dyDescent="0.2">
      <c r="A178" s="86" t="s">
        <v>58</v>
      </c>
      <c r="B178" s="35"/>
      <c r="C178" s="35"/>
      <c r="D178" s="35"/>
      <c r="E178" s="36"/>
      <c r="F178" s="36"/>
      <c r="G178" s="66">
        <f t="shared" si="50"/>
        <v>0</v>
      </c>
      <c r="H178" s="67">
        <f>'[1]BYDEPT-adj'!BD178</f>
        <v>0</v>
      </c>
      <c r="I178" s="135"/>
      <c r="J178" s="346">
        <f t="shared" si="51"/>
        <v>0</v>
      </c>
      <c r="L178" s="346">
        <f t="shared" si="49"/>
        <v>0</v>
      </c>
      <c r="M178" s="342"/>
    </row>
    <row r="179" spans="1:13" ht="16.5" hidden="1" customHeight="1" x14ac:dyDescent="0.2">
      <c r="A179" s="86" t="s">
        <v>59</v>
      </c>
      <c r="B179" s="35"/>
      <c r="C179" s="35"/>
      <c r="D179" s="35"/>
      <c r="E179" s="36"/>
      <c r="F179" s="36"/>
      <c r="G179" s="66">
        <f t="shared" si="50"/>
        <v>0</v>
      </c>
      <c r="H179" s="67">
        <f>'[1]BYDEPT-adj'!BD179</f>
        <v>0</v>
      </c>
      <c r="I179" s="135"/>
      <c r="J179" s="346">
        <f t="shared" si="51"/>
        <v>0</v>
      </c>
      <c r="L179" s="346">
        <f t="shared" si="49"/>
        <v>0</v>
      </c>
      <c r="M179" s="342"/>
    </row>
    <row r="180" spans="1:13" ht="16.5" hidden="1" customHeight="1" x14ac:dyDescent="0.2">
      <c r="A180" s="86" t="s">
        <v>60</v>
      </c>
      <c r="B180" s="35"/>
      <c r="C180" s="35"/>
      <c r="D180" s="35"/>
      <c r="E180" s="36"/>
      <c r="F180" s="36"/>
      <c r="G180" s="66">
        <f t="shared" si="50"/>
        <v>0</v>
      </c>
      <c r="H180" s="67">
        <f>'[1]BYDEPT-adj'!BD180</f>
        <v>0</v>
      </c>
      <c r="I180" s="135"/>
      <c r="J180" s="346">
        <f t="shared" si="51"/>
        <v>0</v>
      </c>
      <c r="L180" s="346">
        <f t="shared" si="49"/>
        <v>0</v>
      </c>
      <c r="M180" s="342"/>
    </row>
    <row r="181" spans="1:13" ht="16.5" hidden="1" customHeight="1" x14ac:dyDescent="0.2">
      <c r="A181" s="86" t="s">
        <v>61</v>
      </c>
      <c r="B181" s="35"/>
      <c r="C181" s="35"/>
      <c r="D181" s="35"/>
      <c r="E181" s="36"/>
      <c r="F181" s="36"/>
      <c r="G181" s="66">
        <f t="shared" si="50"/>
        <v>0</v>
      </c>
      <c r="H181" s="67">
        <f>'[1]BYDEPT-adj'!BD181</f>
        <v>0</v>
      </c>
      <c r="I181" s="135"/>
      <c r="J181" s="346">
        <f t="shared" si="51"/>
        <v>0</v>
      </c>
      <c r="L181" s="346">
        <f t="shared" si="49"/>
        <v>0</v>
      </c>
      <c r="M181" s="342"/>
    </row>
    <row r="182" spans="1:13" ht="16.5" hidden="1" customHeight="1" x14ac:dyDescent="0.2">
      <c r="A182" s="86" t="s">
        <v>62</v>
      </c>
      <c r="B182" s="35"/>
      <c r="C182" s="35"/>
      <c r="D182" s="35"/>
      <c r="E182" s="36"/>
      <c r="F182" s="36"/>
      <c r="G182" s="66">
        <f t="shared" si="50"/>
        <v>0</v>
      </c>
      <c r="H182" s="67">
        <f>'[1]BYDEPT-adj'!BD182</f>
        <v>0</v>
      </c>
      <c r="I182" s="135"/>
      <c r="J182" s="346">
        <f t="shared" si="51"/>
        <v>0</v>
      </c>
      <c r="L182" s="346">
        <f t="shared" si="49"/>
        <v>0</v>
      </c>
      <c r="M182" s="342"/>
    </row>
    <row r="183" spans="1:13" ht="16.5" hidden="1" customHeight="1" x14ac:dyDescent="0.2">
      <c r="A183" s="14" t="s">
        <v>218</v>
      </c>
      <c r="B183" s="35"/>
      <c r="C183" s="35"/>
      <c r="D183" s="35"/>
      <c r="E183" s="36"/>
      <c r="F183" s="36"/>
      <c r="G183" s="66"/>
      <c r="H183" s="67">
        <f>'[1]BYDEPT-adj'!BD183</f>
        <v>0</v>
      </c>
      <c r="I183" s="135"/>
      <c r="J183" s="346"/>
      <c r="L183" s="346"/>
      <c r="M183" s="342"/>
    </row>
    <row r="184" spans="1:13" ht="16.5" hidden="1" customHeight="1" x14ac:dyDescent="0.2">
      <c r="A184" s="86" t="s">
        <v>63</v>
      </c>
      <c r="B184" s="35"/>
      <c r="C184" s="35"/>
      <c r="D184" s="35"/>
      <c r="E184" s="36"/>
      <c r="F184" s="36"/>
      <c r="G184" s="66">
        <f t="shared" si="50"/>
        <v>0</v>
      </c>
      <c r="H184" s="67">
        <f>'[1]BYDEPT-adj'!BD184</f>
        <v>0</v>
      </c>
      <c r="I184" s="135"/>
      <c r="J184" s="346">
        <f t="shared" si="51"/>
        <v>0</v>
      </c>
      <c r="L184" s="346">
        <f t="shared" si="49"/>
        <v>0</v>
      </c>
      <c r="M184" s="342"/>
    </row>
    <row r="185" spans="1:13" ht="16.5" hidden="1" customHeight="1" x14ac:dyDescent="0.2">
      <c r="A185" s="86" t="s">
        <v>177</v>
      </c>
      <c r="B185" s="35"/>
      <c r="C185" s="35"/>
      <c r="D185" s="35"/>
      <c r="E185" s="36"/>
      <c r="F185" s="36"/>
      <c r="G185" s="66"/>
      <c r="H185" s="67">
        <f>'[1]BYDEPT-adj'!BD185</f>
        <v>0</v>
      </c>
      <c r="I185" s="135"/>
      <c r="J185" s="346"/>
      <c r="L185" s="346">
        <f t="shared" si="49"/>
        <v>0</v>
      </c>
      <c r="M185" s="342"/>
    </row>
    <row r="186" spans="1:13" ht="16.5" hidden="1" customHeight="1" x14ac:dyDescent="0.2">
      <c r="A186" s="86" t="s">
        <v>64</v>
      </c>
      <c r="B186" s="35"/>
      <c r="C186" s="35"/>
      <c r="D186" s="35"/>
      <c r="E186" s="36"/>
      <c r="F186" s="36"/>
      <c r="G186" s="66">
        <f t="shared" si="50"/>
        <v>0</v>
      </c>
      <c r="H186" s="67">
        <f>'[1]BYDEPT-adj'!BD186</f>
        <v>0</v>
      </c>
      <c r="I186" s="135"/>
      <c r="J186" s="346">
        <f t="shared" si="51"/>
        <v>0</v>
      </c>
      <c r="L186" s="346">
        <f t="shared" si="49"/>
        <v>0</v>
      </c>
      <c r="M186" s="342"/>
    </row>
    <row r="187" spans="1:13" ht="16.5" hidden="1" customHeight="1" x14ac:dyDescent="0.2">
      <c r="A187" s="86" t="s">
        <v>65</v>
      </c>
      <c r="B187" s="35"/>
      <c r="C187" s="35"/>
      <c r="D187" s="35"/>
      <c r="E187" s="36"/>
      <c r="F187" s="36"/>
      <c r="G187" s="66">
        <f t="shared" si="50"/>
        <v>0</v>
      </c>
      <c r="H187" s="67">
        <f>'[1]BYDEPT-adj'!BD187</f>
        <v>0</v>
      </c>
      <c r="I187" s="135"/>
      <c r="J187" s="346">
        <f t="shared" si="51"/>
        <v>0</v>
      </c>
      <c r="L187" s="346">
        <f t="shared" si="49"/>
        <v>0</v>
      </c>
      <c r="M187" s="342"/>
    </row>
    <row r="188" spans="1:13" ht="16.5" hidden="1" customHeight="1" x14ac:dyDescent="0.2">
      <c r="A188" s="86" t="s">
        <v>66</v>
      </c>
      <c r="B188" s="35"/>
      <c r="C188" s="35"/>
      <c r="D188" s="35"/>
      <c r="E188" s="36"/>
      <c r="F188" s="36"/>
      <c r="G188" s="66"/>
      <c r="H188" s="67">
        <f>'[1]BYDEPT-adj'!BD188</f>
        <v>0</v>
      </c>
      <c r="I188" s="135"/>
      <c r="J188" s="346"/>
      <c r="L188" s="346">
        <f t="shared" si="49"/>
        <v>0</v>
      </c>
      <c r="M188" s="342"/>
    </row>
    <row r="189" spans="1:13" ht="16.5" hidden="1" customHeight="1" x14ac:dyDescent="0.2">
      <c r="A189" s="86" t="s">
        <v>67</v>
      </c>
      <c r="B189" s="35"/>
      <c r="C189" s="35"/>
      <c r="D189" s="35"/>
      <c r="E189" s="36"/>
      <c r="F189" s="36"/>
      <c r="G189" s="66">
        <f>E189+F189</f>
        <v>0</v>
      </c>
      <c r="H189" s="67">
        <f>'[1]BYDEPT-adj'!BD189</f>
        <v>0</v>
      </c>
      <c r="I189" s="135"/>
      <c r="J189" s="346">
        <f>G189-H189</f>
        <v>0</v>
      </c>
      <c r="L189" s="346">
        <f t="shared" si="49"/>
        <v>0</v>
      </c>
      <c r="M189" s="342"/>
    </row>
    <row r="190" spans="1:13" ht="16.5" hidden="1" customHeight="1" x14ac:dyDescent="0.2">
      <c r="A190" s="86" t="s">
        <v>68</v>
      </c>
      <c r="B190" s="35"/>
      <c r="C190" s="35"/>
      <c r="D190" s="35"/>
      <c r="E190" s="36"/>
      <c r="F190" s="36"/>
      <c r="G190" s="66">
        <f>E190+F190</f>
        <v>0</v>
      </c>
      <c r="H190" s="67">
        <f>'[1]BYDEPT-adj'!BD190</f>
        <v>0</v>
      </c>
      <c r="I190" s="135"/>
      <c r="J190" s="346">
        <f>G190-H190</f>
        <v>0</v>
      </c>
      <c r="L190" s="346">
        <f t="shared" si="49"/>
        <v>0</v>
      </c>
      <c r="M190" s="342"/>
    </row>
    <row r="191" spans="1:13" ht="16.5" hidden="1" customHeight="1" x14ac:dyDescent="0.2">
      <c r="A191" s="86" t="s">
        <v>69</v>
      </c>
      <c r="B191" s="35"/>
      <c r="C191" s="35"/>
      <c r="D191" s="35"/>
      <c r="E191" s="69">
        <f>SUM(E192:E195)</f>
        <v>0</v>
      </c>
      <c r="F191" s="69">
        <f>SUM(F192:F195)</f>
        <v>0</v>
      </c>
      <c r="G191" s="70">
        <f>SUM(G192:G195)</f>
        <v>0</v>
      </c>
      <c r="H191" s="71">
        <f>SUM(H192:H195)</f>
        <v>0</v>
      </c>
      <c r="I191" s="136"/>
      <c r="J191" s="347">
        <f>SUM(J192:J195)</f>
        <v>0</v>
      </c>
      <c r="L191" s="347">
        <f>SUM(L192:L195)</f>
        <v>0</v>
      </c>
      <c r="M191" s="342"/>
    </row>
    <row r="192" spans="1:13" ht="16.5" hidden="1" customHeight="1" x14ac:dyDescent="0.2">
      <c r="A192" s="86" t="s">
        <v>70</v>
      </c>
      <c r="B192" s="35"/>
      <c r="C192" s="35"/>
      <c r="D192" s="35"/>
      <c r="E192" s="36"/>
      <c r="F192" s="36"/>
      <c r="G192" s="66">
        <f t="shared" ref="G192:G211" si="52">E192+F192</f>
        <v>0</v>
      </c>
      <c r="H192" s="67">
        <f>'[1]BYDEPT-adj'!BD192</f>
        <v>0</v>
      </c>
      <c r="I192" s="135"/>
      <c r="J192" s="346">
        <f t="shared" ref="J192:J211" si="53">G192-H192</f>
        <v>0</v>
      </c>
      <c r="L192" s="346">
        <f t="shared" ref="L192:L211" si="54">B192-H192</f>
        <v>0</v>
      </c>
      <c r="M192" s="342"/>
    </row>
    <row r="193" spans="1:13" ht="16.5" hidden="1" customHeight="1" x14ac:dyDescent="0.2">
      <c r="A193" s="86" t="s">
        <v>71</v>
      </c>
      <c r="B193" s="35"/>
      <c r="C193" s="35"/>
      <c r="D193" s="35"/>
      <c r="E193" s="36"/>
      <c r="F193" s="36"/>
      <c r="G193" s="66">
        <f t="shared" si="52"/>
        <v>0</v>
      </c>
      <c r="H193" s="67">
        <f>'[1]BYDEPT-adj'!BD193</f>
        <v>0</v>
      </c>
      <c r="I193" s="135"/>
      <c r="J193" s="346">
        <f t="shared" si="53"/>
        <v>0</v>
      </c>
      <c r="L193" s="346">
        <f t="shared" si="54"/>
        <v>0</v>
      </c>
      <c r="M193" s="342"/>
    </row>
    <row r="194" spans="1:13" ht="16.5" hidden="1" customHeight="1" x14ac:dyDescent="0.2">
      <c r="A194" s="86" t="s">
        <v>72</v>
      </c>
      <c r="B194" s="35"/>
      <c r="C194" s="35"/>
      <c r="D194" s="35"/>
      <c r="E194" s="36"/>
      <c r="F194" s="36"/>
      <c r="G194" s="66">
        <f t="shared" si="52"/>
        <v>0</v>
      </c>
      <c r="H194" s="67">
        <f>'[1]BYDEPT-adj'!BD194</f>
        <v>0</v>
      </c>
      <c r="I194" s="135"/>
      <c r="J194" s="346">
        <f t="shared" si="53"/>
        <v>0</v>
      </c>
      <c r="L194" s="346">
        <f t="shared" si="54"/>
        <v>0</v>
      </c>
      <c r="M194" s="342"/>
    </row>
    <row r="195" spans="1:13" ht="16.5" hidden="1" customHeight="1" x14ac:dyDescent="0.2">
      <c r="A195" s="86" t="s">
        <v>73</v>
      </c>
      <c r="B195" s="35"/>
      <c r="C195" s="35"/>
      <c r="D195" s="35"/>
      <c r="E195" s="36"/>
      <c r="F195" s="36"/>
      <c r="G195" s="66">
        <f t="shared" si="52"/>
        <v>0</v>
      </c>
      <c r="H195" s="67">
        <f>'[1]BYDEPT-adj'!BD195</f>
        <v>0</v>
      </c>
      <c r="I195" s="135"/>
      <c r="J195" s="346">
        <f t="shared" si="53"/>
        <v>0</v>
      </c>
      <c r="L195" s="346">
        <f t="shared" si="54"/>
        <v>0</v>
      </c>
      <c r="M195" s="342"/>
    </row>
    <row r="196" spans="1:13" ht="16.5" hidden="1" customHeight="1" x14ac:dyDescent="0.2">
      <c r="A196" s="86" t="s">
        <v>74</v>
      </c>
      <c r="B196" s="35"/>
      <c r="C196" s="35"/>
      <c r="D196" s="35"/>
      <c r="E196" s="36"/>
      <c r="F196" s="36"/>
      <c r="G196" s="66">
        <f>E196+F196</f>
        <v>0</v>
      </c>
      <c r="H196" s="67">
        <f>'[1]BYDEPT-adj'!BD196</f>
        <v>0</v>
      </c>
      <c r="I196" s="135"/>
      <c r="J196" s="346">
        <f>G196-H196</f>
        <v>0</v>
      </c>
      <c r="L196" s="346">
        <f t="shared" si="54"/>
        <v>0</v>
      </c>
      <c r="M196" s="342"/>
    </row>
    <row r="197" spans="1:13" ht="16.5" hidden="1" customHeight="1" x14ac:dyDescent="0.2">
      <c r="A197" s="86" t="s">
        <v>174</v>
      </c>
      <c r="B197" s="35"/>
      <c r="C197" s="35"/>
      <c r="D197" s="35"/>
      <c r="E197" s="36"/>
      <c r="F197" s="36"/>
      <c r="G197" s="66">
        <f t="shared" si="52"/>
        <v>0</v>
      </c>
      <c r="H197" s="67">
        <f>'[1]BYDEPT-adj'!BD197</f>
        <v>0</v>
      </c>
      <c r="I197" s="135"/>
      <c r="J197" s="346">
        <f t="shared" si="53"/>
        <v>0</v>
      </c>
      <c r="L197" s="346">
        <f t="shared" si="54"/>
        <v>0</v>
      </c>
      <c r="M197" s="342"/>
    </row>
    <row r="198" spans="1:13" ht="16.5" hidden="1" customHeight="1" x14ac:dyDescent="0.2">
      <c r="A198" s="86" t="s">
        <v>75</v>
      </c>
      <c r="B198" s="35"/>
      <c r="C198" s="35"/>
      <c r="D198" s="35"/>
      <c r="E198" s="36"/>
      <c r="F198" s="36"/>
      <c r="G198" s="66">
        <f t="shared" si="52"/>
        <v>0</v>
      </c>
      <c r="H198" s="67">
        <f>'[1]BYDEPT-adj'!BD198</f>
        <v>0</v>
      </c>
      <c r="I198" s="135"/>
      <c r="J198" s="346">
        <f t="shared" si="53"/>
        <v>0</v>
      </c>
      <c r="L198" s="346">
        <f t="shared" si="54"/>
        <v>0</v>
      </c>
      <c r="M198" s="342"/>
    </row>
    <row r="199" spans="1:13" ht="16.5" hidden="1" customHeight="1" x14ac:dyDescent="0.2">
      <c r="A199" s="86" t="s">
        <v>76</v>
      </c>
      <c r="B199" s="35"/>
      <c r="C199" s="35"/>
      <c r="D199" s="35"/>
      <c r="E199" s="36"/>
      <c r="F199" s="36"/>
      <c r="G199" s="66">
        <f t="shared" si="52"/>
        <v>0</v>
      </c>
      <c r="H199" s="67">
        <f>'[1]BYDEPT-adj'!BD199</f>
        <v>0</v>
      </c>
      <c r="I199" s="135"/>
      <c r="J199" s="346">
        <f t="shared" si="53"/>
        <v>0</v>
      </c>
      <c r="L199" s="346">
        <f t="shared" si="54"/>
        <v>0</v>
      </c>
      <c r="M199" s="342"/>
    </row>
    <row r="200" spans="1:13" ht="16.5" hidden="1" customHeight="1" x14ac:dyDescent="0.2">
      <c r="A200" s="86" t="s">
        <v>77</v>
      </c>
      <c r="B200" s="35"/>
      <c r="C200" s="35"/>
      <c r="D200" s="35"/>
      <c r="E200" s="36"/>
      <c r="F200" s="36"/>
      <c r="G200" s="66"/>
      <c r="H200" s="67">
        <f>'[1]BYDEPT-adj'!BD200</f>
        <v>0</v>
      </c>
      <c r="I200" s="135"/>
      <c r="J200" s="346"/>
      <c r="L200" s="346">
        <f t="shared" si="54"/>
        <v>0</v>
      </c>
      <c r="M200" s="342"/>
    </row>
    <row r="201" spans="1:13" ht="16.5" hidden="1" customHeight="1" x14ac:dyDescent="0.2">
      <c r="A201" s="86" t="s">
        <v>78</v>
      </c>
      <c r="B201" s="35"/>
      <c r="C201" s="35"/>
      <c r="D201" s="35"/>
      <c r="E201" s="36"/>
      <c r="F201" s="36"/>
      <c r="G201" s="66"/>
      <c r="H201" s="67">
        <f>'[1]BYDEPT-adj'!BD201</f>
        <v>0</v>
      </c>
      <c r="I201" s="135"/>
      <c r="J201" s="346">
        <f>G201-H201</f>
        <v>0</v>
      </c>
      <c r="L201" s="346">
        <f t="shared" si="54"/>
        <v>0</v>
      </c>
      <c r="M201" s="342"/>
    </row>
    <row r="202" spans="1:13" ht="16.5" hidden="1" customHeight="1" x14ac:dyDescent="0.2">
      <c r="A202" s="86" t="s">
        <v>178</v>
      </c>
      <c r="B202" s="35"/>
      <c r="C202" s="35"/>
      <c r="D202" s="35"/>
      <c r="E202" s="36"/>
      <c r="F202" s="36"/>
      <c r="G202" s="66">
        <f t="shared" si="52"/>
        <v>0</v>
      </c>
      <c r="H202" s="67">
        <f>'[1]BYDEPT-adj'!BD202</f>
        <v>0</v>
      </c>
      <c r="I202" s="135"/>
      <c r="J202" s="346">
        <f t="shared" si="53"/>
        <v>0</v>
      </c>
      <c r="L202" s="346">
        <f t="shared" si="54"/>
        <v>0</v>
      </c>
      <c r="M202" s="342"/>
    </row>
    <row r="203" spans="1:13" ht="16.5" hidden="1" customHeight="1" x14ac:dyDescent="0.2">
      <c r="A203" s="14" t="s">
        <v>81</v>
      </c>
      <c r="B203" s="35"/>
      <c r="C203" s="35"/>
      <c r="D203" s="35"/>
      <c r="E203" s="36"/>
      <c r="F203" s="36"/>
      <c r="G203" s="66">
        <f t="shared" si="52"/>
        <v>0</v>
      </c>
      <c r="H203" s="67">
        <f>'[1]BYDEPT-adj'!BD203</f>
        <v>0</v>
      </c>
      <c r="I203" s="135"/>
      <c r="J203" s="346">
        <f t="shared" si="53"/>
        <v>0</v>
      </c>
      <c r="L203" s="346">
        <f t="shared" si="54"/>
        <v>0</v>
      </c>
      <c r="M203" s="342"/>
    </row>
    <row r="204" spans="1:13" ht="16.5" hidden="1" customHeight="1" x14ac:dyDescent="0.2">
      <c r="A204" s="14" t="s">
        <v>140</v>
      </c>
      <c r="B204" s="35"/>
      <c r="C204" s="35"/>
      <c r="D204" s="35"/>
      <c r="E204" s="36"/>
      <c r="F204" s="36"/>
      <c r="G204" s="66">
        <f t="shared" si="52"/>
        <v>0</v>
      </c>
      <c r="H204" s="67">
        <f>'[1]BYDEPT-adj'!BD204</f>
        <v>0</v>
      </c>
      <c r="I204" s="135"/>
      <c r="J204" s="346">
        <f t="shared" si="53"/>
        <v>0</v>
      </c>
      <c r="L204" s="346">
        <f t="shared" si="54"/>
        <v>0</v>
      </c>
      <c r="M204" s="342"/>
    </row>
    <row r="205" spans="1:13" ht="16.5" hidden="1" customHeight="1" x14ac:dyDescent="0.2">
      <c r="A205" s="14" t="s">
        <v>79</v>
      </c>
      <c r="B205" s="35"/>
      <c r="C205" s="35"/>
      <c r="D205" s="35"/>
      <c r="E205" s="36"/>
      <c r="F205" s="36"/>
      <c r="G205" s="66">
        <f t="shared" si="52"/>
        <v>0</v>
      </c>
      <c r="H205" s="67">
        <f>'[1]BYDEPT-adj'!BD205</f>
        <v>0</v>
      </c>
      <c r="I205" s="135"/>
      <c r="J205" s="346">
        <f t="shared" si="53"/>
        <v>0</v>
      </c>
      <c r="L205" s="346">
        <f t="shared" si="54"/>
        <v>0</v>
      </c>
      <c r="M205" s="342"/>
    </row>
    <row r="206" spans="1:13" ht="16.5" hidden="1" customHeight="1" x14ac:dyDescent="0.2">
      <c r="A206" s="14" t="s">
        <v>80</v>
      </c>
      <c r="B206" s="35"/>
      <c r="C206" s="35"/>
      <c r="D206" s="35"/>
      <c r="E206" s="36"/>
      <c r="F206" s="36"/>
      <c r="G206" s="66"/>
      <c r="H206" s="67">
        <f>'[1]BYDEPT-adj'!BD206</f>
        <v>0</v>
      </c>
      <c r="I206" s="135"/>
      <c r="J206" s="346"/>
      <c r="L206" s="346">
        <f t="shared" si="54"/>
        <v>0</v>
      </c>
      <c r="M206" s="342"/>
    </row>
    <row r="207" spans="1:13" ht="16.5" hidden="1" customHeight="1" x14ac:dyDescent="0.2">
      <c r="A207" s="14" t="s">
        <v>82</v>
      </c>
      <c r="B207" s="35"/>
      <c r="C207" s="35"/>
      <c r="D207" s="35"/>
      <c r="E207" s="36"/>
      <c r="F207" s="36"/>
      <c r="G207" s="66">
        <f t="shared" si="52"/>
        <v>0</v>
      </c>
      <c r="H207" s="67">
        <f>'[1]BYDEPT-adj'!BD207</f>
        <v>0</v>
      </c>
      <c r="I207" s="135"/>
      <c r="J207" s="346">
        <f t="shared" si="53"/>
        <v>0</v>
      </c>
      <c r="L207" s="346">
        <f t="shared" si="54"/>
        <v>0</v>
      </c>
      <c r="M207" s="342"/>
    </row>
    <row r="208" spans="1:13" ht="16.5" hidden="1" customHeight="1" x14ac:dyDescent="0.2">
      <c r="A208" s="14" t="s">
        <v>83</v>
      </c>
      <c r="B208" s="35"/>
      <c r="C208" s="35"/>
      <c r="D208" s="35"/>
      <c r="E208" s="36"/>
      <c r="F208" s="36"/>
      <c r="G208" s="66">
        <f t="shared" si="52"/>
        <v>0</v>
      </c>
      <c r="H208" s="67">
        <f>'[1]BYDEPT-adj'!BD208</f>
        <v>0</v>
      </c>
      <c r="I208" s="135"/>
      <c r="J208" s="346">
        <f t="shared" si="53"/>
        <v>0</v>
      </c>
      <c r="L208" s="346">
        <f t="shared" si="54"/>
        <v>0</v>
      </c>
      <c r="M208" s="342"/>
    </row>
    <row r="209" spans="1:13" ht="16.5" hidden="1" customHeight="1" x14ac:dyDescent="0.2">
      <c r="A209" s="14" t="s">
        <v>209</v>
      </c>
      <c r="B209" s="35"/>
      <c r="C209" s="35"/>
      <c r="D209" s="35"/>
      <c r="E209" s="36"/>
      <c r="F209" s="36"/>
      <c r="G209" s="66">
        <f t="shared" si="52"/>
        <v>0</v>
      </c>
      <c r="H209" s="67">
        <f>'[1]BYDEPT-adj'!BD209</f>
        <v>0</v>
      </c>
      <c r="I209" s="135"/>
      <c r="J209" s="346">
        <f t="shared" si="53"/>
        <v>0</v>
      </c>
      <c r="L209" s="346">
        <f t="shared" si="54"/>
        <v>0</v>
      </c>
      <c r="M209" s="342"/>
    </row>
    <row r="210" spans="1:13" ht="16.5" hidden="1" customHeight="1" x14ac:dyDescent="0.2">
      <c r="A210" s="14" t="s">
        <v>84</v>
      </c>
      <c r="B210" s="35"/>
      <c r="C210" s="35"/>
      <c r="D210" s="35"/>
      <c r="E210" s="36"/>
      <c r="F210" s="36"/>
      <c r="G210" s="66">
        <f t="shared" si="52"/>
        <v>0</v>
      </c>
      <c r="H210" s="67">
        <f>'[1]BYDEPT-adj'!BD210</f>
        <v>0</v>
      </c>
      <c r="I210" s="135"/>
      <c r="J210" s="346">
        <f t="shared" si="53"/>
        <v>0</v>
      </c>
      <c r="L210" s="346">
        <f t="shared" si="54"/>
        <v>0</v>
      </c>
      <c r="M210" s="342"/>
    </row>
    <row r="211" spans="1:13" ht="16.5" hidden="1" customHeight="1" x14ac:dyDescent="0.2">
      <c r="A211" s="14" t="s">
        <v>85</v>
      </c>
      <c r="B211" s="35"/>
      <c r="C211" s="35"/>
      <c r="D211" s="35"/>
      <c r="E211" s="36"/>
      <c r="F211" s="36"/>
      <c r="G211" s="66">
        <f t="shared" si="52"/>
        <v>0</v>
      </c>
      <c r="H211" s="67">
        <f>'[1]BYDEPT-adj'!BD211</f>
        <v>0</v>
      </c>
      <c r="I211" s="135"/>
      <c r="J211" s="346">
        <f t="shared" si="53"/>
        <v>0</v>
      </c>
      <c r="L211" s="346">
        <f t="shared" si="54"/>
        <v>0</v>
      </c>
      <c r="M211" s="342"/>
    </row>
    <row r="212" spans="1:13" ht="16.5" customHeight="1" x14ac:dyDescent="0.2">
      <c r="A212" s="86"/>
      <c r="B212" s="35"/>
      <c r="C212" s="35"/>
      <c r="D212" s="35"/>
      <c r="E212" s="36"/>
      <c r="F212" s="134"/>
      <c r="G212" s="66"/>
      <c r="H212" s="67"/>
      <c r="I212" s="135"/>
      <c r="J212" s="346"/>
      <c r="L212" s="346"/>
      <c r="M212" s="342"/>
    </row>
    <row r="213" spans="1:13" ht="16.5" customHeight="1" x14ac:dyDescent="0.2">
      <c r="A213" s="137" t="s">
        <v>167</v>
      </c>
      <c r="B213" s="76">
        <f t="shared" ref="B213:H213" si="55">B214+B215+SUM(B222:B230)</f>
        <v>27227101</v>
      </c>
      <c r="C213" s="76">
        <f t="shared" si="55"/>
        <v>3921730</v>
      </c>
      <c r="D213" s="76">
        <f t="shared" si="55"/>
        <v>31148831</v>
      </c>
      <c r="E213" s="76">
        <f t="shared" si="55"/>
        <v>0</v>
      </c>
      <c r="F213" s="77">
        <f t="shared" si="55"/>
        <v>0</v>
      </c>
      <c r="G213" s="78">
        <f t="shared" si="55"/>
        <v>0</v>
      </c>
      <c r="H213" s="79">
        <f t="shared" si="55"/>
        <v>21820940</v>
      </c>
      <c r="I213" s="138"/>
      <c r="J213" s="349">
        <f>J214+J215+SUM(J222:J230)</f>
        <v>-21820940</v>
      </c>
      <c r="L213" s="349">
        <f>L214+L215+SUM(L222:L230)</f>
        <v>9327891</v>
      </c>
      <c r="M213" s="342"/>
    </row>
    <row r="214" spans="1:13" ht="16.5" customHeight="1" x14ac:dyDescent="0.2">
      <c r="A214" s="14" t="s">
        <v>199</v>
      </c>
      <c r="B214" s="35">
        <f>2259032</f>
        <v>2259032</v>
      </c>
      <c r="C214" s="35">
        <f>660000+528220+1159040+969000</f>
        <v>3316260</v>
      </c>
      <c r="D214" s="35">
        <f>SUM(B214:C214)</f>
        <v>5575292</v>
      </c>
      <c r="E214" s="36"/>
      <c r="F214" s="134"/>
      <c r="G214" s="66">
        <f>E214+F214</f>
        <v>0</v>
      </c>
      <c r="H214" s="67">
        <f>'[1]BYDEPT-adj'!BD214</f>
        <v>4671293</v>
      </c>
      <c r="I214" s="135"/>
      <c r="J214" s="346">
        <f>G214-H214</f>
        <v>-4671293</v>
      </c>
      <c r="L214" s="346">
        <f>D214-H214</f>
        <v>903999</v>
      </c>
      <c r="M214" s="342"/>
    </row>
    <row r="215" spans="1:13" ht="16.5" customHeight="1" x14ac:dyDescent="0.2">
      <c r="A215" s="14" t="s">
        <v>200</v>
      </c>
      <c r="B215" s="69">
        <f>SUM(B216:B220)</f>
        <v>11644414</v>
      </c>
      <c r="C215" s="69">
        <f>SUM(C216:C220)</f>
        <v>0</v>
      </c>
      <c r="D215" s="69">
        <f>SUM(D216:D220)</f>
        <v>11644414</v>
      </c>
      <c r="E215" s="69">
        <f>SUM(E216:E219)</f>
        <v>0</v>
      </c>
      <c r="F215" s="139">
        <f>SUM(F216:F219)</f>
        <v>0</v>
      </c>
      <c r="G215" s="70">
        <f>SUM(G216:G219)</f>
        <v>0</v>
      </c>
      <c r="H215" s="71">
        <f>SUM(H216:H220)</f>
        <v>8213398</v>
      </c>
      <c r="I215" s="136"/>
      <c r="J215" s="347">
        <f>SUM(J216:J219)</f>
        <v>-8213398</v>
      </c>
      <c r="L215" s="347">
        <f>SUM(L216:L220)</f>
        <v>3431016</v>
      </c>
      <c r="M215" s="342"/>
    </row>
    <row r="216" spans="1:13" ht="16.5" customHeight="1" x14ac:dyDescent="0.2">
      <c r="A216" s="14" t="s">
        <v>201</v>
      </c>
      <c r="B216" s="35">
        <f>11061812</f>
        <v>11061812</v>
      </c>
      <c r="C216" s="140"/>
      <c r="D216" s="141">
        <f>SUM(B216:C216)</f>
        <v>11061812</v>
      </c>
      <c r="E216" s="36"/>
      <c r="F216" s="134"/>
      <c r="G216" s="66">
        <f t="shared" ref="G216:G230" si="56">E216+F216</f>
        <v>0</v>
      </c>
      <c r="H216" s="67">
        <f>'[1]BYDEPT-adj'!BD216</f>
        <v>7958712</v>
      </c>
      <c r="I216" s="135"/>
      <c r="J216" s="346">
        <f>G216-H216</f>
        <v>-7958712</v>
      </c>
      <c r="L216" s="346">
        <f>D216-H216</f>
        <v>3103100</v>
      </c>
      <c r="M216" s="342"/>
    </row>
    <row r="217" spans="1:13" ht="16.5" hidden="1" customHeight="1" x14ac:dyDescent="0.2">
      <c r="A217" s="14" t="s">
        <v>202</v>
      </c>
      <c r="B217" s="35"/>
      <c r="C217" s="83"/>
      <c r="D217" s="141">
        <f>SUM(B217:C217)</f>
        <v>0</v>
      </c>
      <c r="E217" s="36"/>
      <c r="F217" s="134"/>
      <c r="G217" s="66">
        <f t="shared" si="56"/>
        <v>0</v>
      </c>
      <c r="H217" s="67">
        <f>'[1]BYDEPT-adj'!BD217</f>
        <v>0</v>
      </c>
      <c r="I217" s="135"/>
      <c r="J217" s="346">
        <f>G217-H217</f>
        <v>0</v>
      </c>
      <c r="L217" s="346">
        <f>D217-H217</f>
        <v>0</v>
      </c>
      <c r="M217" s="342"/>
    </row>
    <row r="218" spans="1:13" ht="16.5" customHeight="1" x14ac:dyDescent="0.2">
      <c r="A218" s="142" t="s">
        <v>175</v>
      </c>
      <c r="B218" s="143">
        <f>27602</f>
        <v>27602</v>
      </c>
      <c r="C218" s="144"/>
      <c r="D218" s="143">
        <f>SUM(B218:C218)</f>
        <v>27602</v>
      </c>
      <c r="E218" s="36"/>
      <c r="F218" s="134"/>
      <c r="G218" s="66">
        <f t="shared" si="56"/>
        <v>0</v>
      </c>
      <c r="H218" s="67">
        <f>'[1]BYDEPT-adj'!BD218</f>
        <v>0</v>
      </c>
      <c r="I218" s="135"/>
      <c r="J218" s="346">
        <f>G218-H218</f>
        <v>0</v>
      </c>
      <c r="L218" s="346">
        <f>D218-H218</f>
        <v>27602</v>
      </c>
      <c r="M218" s="342"/>
    </row>
    <row r="219" spans="1:13" ht="16.5" customHeight="1" x14ac:dyDescent="0.2">
      <c r="A219" s="14" t="s">
        <v>203</v>
      </c>
      <c r="B219" s="35">
        <f>355000</f>
        <v>355000</v>
      </c>
      <c r="C219" s="83"/>
      <c r="D219" s="141">
        <f>SUM(B219:C219)</f>
        <v>355000</v>
      </c>
      <c r="E219" s="36"/>
      <c r="F219" s="134"/>
      <c r="G219" s="66">
        <f t="shared" si="56"/>
        <v>0</v>
      </c>
      <c r="H219" s="67">
        <f>'[1]BYDEPT-adj'!BD219</f>
        <v>254686</v>
      </c>
      <c r="I219" s="135"/>
      <c r="J219" s="346">
        <f>G219-H219</f>
        <v>-254686</v>
      </c>
      <c r="L219" s="346">
        <f>D219-H219</f>
        <v>100314</v>
      </c>
      <c r="M219" s="342"/>
    </row>
    <row r="220" spans="1:13" ht="16.5" customHeight="1" x14ac:dyDescent="0.2">
      <c r="A220" s="14" t="s">
        <v>196</v>
      </c>
      <c r="B220" s="35">
        <f>200000</f>
        <v>200000</v>
      </c>
      <c r="C220" s="83"/>
      <c r="D220" s="141">
        <f>SUM(B220:C220)</f>
        <v>200000</v>
      </c>
      <c r="E220" s="36"/>
      <c r="F220" s="134"/>
      <c r="G220" s="66">
        <f t="shared" si="56"/>
        <v>0</v>
      </c>
      <c r="H220" s="67">
        <f>'[1]BYDEPT-adj'!BD220</f>
        <v>0</v>
      </c>
      <c r="I220" s="135"/>
      <c r="J220" s="346">
        <f>G220-H220</f>
        <v>0</v>
      </c>
      <c r="L220" s="346">
        <f>D220-H220</f>
        <v>200000</v>
      </c>
      <c r="M220" s="342"/>
    </row>
    <row r="221" spans="1:13" ht="14.25" hidden="1" customHeight="1" x14ac:dyDescent="0.2">
      <c r="A221" s="86"/>
      <c r="B221" s="35"/>
      <c r="C221" s="83"/>
      <c r="D221" s="141"/>
      <c r="E221" s="83"/>
      <c r="F221" s="106"/>
      <c r="G221" s="66">
        <f t="shared" si="56"/>
        <v>0</v>
      </c>
      <c r="H221" s="84"/>
      <c r="I221" s="145"/>
      <c r="J221" s="105"/>
      <c r="L221" s="346"/>
      <c r="M221" s="342"/>
    </row>
    <row r="222" spans="1:13" ht="18" customHeight="1" x14ac:dyDescent="0.2">
      <c r="A222" s="86" t="s">
        <v>204</v>
      </c>
      <c r="B222" s="37"/>
      <c r="C222" s="146">
        <v>5470</v>
      </c>
      <c r="D222" s="141">
        <f t="shared" ref="D222:D230" si="57">SUM(B222:C222)</f>
        <v>5470</v>
      </c>
      <c r="E222" s="36"/>
      <c r="F222" s="134"/>
      <c r="G222" s="66">
        <f t="shared" si="56"/>
        <v>0</v>
      </c>
      <c r="H222" s="67">
        <f>'[1]BYDEPT-adj'!BD222</f>
        <v>4572</v>
      </c>
      <c r="I222" s="135"/>
      <c r="J222" s="346">
        <f>G222-H222</f>
        <v>-4572</v>
      </c>
      <c r="L222" s="346">
        <f t="shared" ref="L222:L230" si="58">D222-H222</f>
        <v>898</v>
      </c>
      <c r="M222" s="342"/>
    </row>
    <row r="223" spans="1:13" ht="16.5" customHeight="1" x14ac:dyDescent="0.2">
      <c r="A223" s="86" t="s">
        <v>205</v>
      </c>
      <c r="B223" s="35">
        <f>818248</f>
        <v>818248</v>
      </c>
      <c r="C223" s="83"/>
      <c r="D223" s="141">
        <f t="shared" si="57"/>
        <v>818248</v>
      </c>
      <c r="E223" s="36"/>
      <c r="F223" s="134"/>
      <c r="G223" s="66">
        <f t="shared" si="56"/>
        <v>0</v>
      </c>
      <c r="H223" s="67">
        <f>'[1]BYDEPT-adj'!BD223</f>
        <v>818248</v>
      </c>
      <c r="I223" s="135"/>
      <c r="J223" s="346">
        <f t="shared" ref="J223:J230" si="59">G223-H223</f>
        <v>-818248</v>
      </c>
      <c r="L223" s="346">
        <f t="shared" si="58"/>
        <v>0</v>
      </c>
      <c r="M223" s="342"/>
    </row>
    <row r="224" spans="1:13" ht="16.5" customHeight="1" x14ac:dyDescent="0.2">
      <c r="A224" s="86" t="s">
        <v>206</v>
      </c>
      <c r="B224" s="35">
        <f>852839</f>
        <v>852839</v>
      </c>
      <c r="C224" s="146">
        <v>600000</v>
      </c>
      <c r="D224" s="141">
        <f t="shared" si="57"/>
        <v>1452839</v>
      </c>
      <c r="E224" s="36"/>
      <c r="F224" s="134"/>
      <c r="G224" s="66">
        <f>E224+F224</f>
        <v>0</v>
      </c>
      <c r="H224" s="67">
        <f>'[1]BYDEPT-adj'!BD224</f>
        <v>859430</v>
      </c>
      <c r="I224" s="135"/>
      <c r="J224" s="346">
        <f t="shared" si="59"/>
        <v>-859430</v>
      </c>
      <c r="L224" s="346">
        <f t="shared" si="58"/>
        <v>593409</v>
      </c>
      <c r="M224" s="104"/>
    </row>
    <row r="225" spans="1:16" ht="16.5" customHeight="1" x14ac:dyDescent="0.2">
      <c r="A225" s="86" t="s">
        <v>197</v>
      </c>
      <c r="B225" s="35">
        <f>197653</f>
        <v>197653</v>
      </c>
      <c r="C225" s="83"/>
      <c r="D225" s="141">
        <f t="shared" si="57"/>
        <v>197653</v>
      </c>
      <c r="E225" s="36"/>
      <c r="F225" s="134"/>
      <c r="G225" s="66">
        <f t="shared" si="56"/>
        <v>0</v>
      </c>
      <c r="H225" s="67">
        <f>'[1]BYDEPT-adj'!BD225</f>
        <v>170037</v>
      </c>
      <c r="I225" s="135"/>
      <c r="J225" s="346">
        <f t="shared" si="59"/>
        <v>-170037</v>
      </c>
      <c r="L225" s="346">
        <f t="shared" si="58"/>
        <v>27616</v>
      </c>
      <c r="M225" s="342"/>
    </row>
    <row r="226" spans="1:16" ht="16.5" customHeight="1" x14ac:dyDescent="0.2">
      <c r="A226" s="86" t="s">
        <v>207</v>
      </c>
      <c r="B226" s="35">
        <f>146128</f>
        <v>146128</v>
      </c>
      <c r="C226" s="83"/>
      <c r="D226" s="141">
        <f t="shared" si="57"/>
        <v>146128</v>
      </c>
      <c r="E226" s="36"/>
      <c r="F226" s="134"/>
      <c r="G226" s="66">
        <f t="shared" si="56"/>
        <v>0</v>
      </c>
      <c r="H226" s="67">
        <f>'[1]BYDEPT-adj'!BD226</f>
        <v>62382</v>
      </c>
      <c r="I226" s="135"/>
      <c r="J226" s="346">
        <f t="shared" si="59"/>
        <v>-62382</v>
      </c>
      <c r="L226" s="346">
        <f t="shared" si="58"/>
        <v>83746</v>
      </c>
      <c r="M226" s="342"/>
    </row>
    <row r="227" spans="1:16" ht="16.5" hidden="1" customHeight="1" x14ac:dyDescent="0.2">
      <c r="A227" s="86" t="s">
        <v>86</v>
      </c>
      <c r="B227" s="35"/>
      <c r="C227" s="83"/>
      <c r="D227" s="141">
        <f t="shared" si="57"/>
        <v>0</v>
      </c>
      <c r="E227" s="36"/>
      <c r="F227" s="134"/>
      <c r="G227" s="66">
        <f t="shared" si="56"/>
        <v>0</v>
      </c>
      <c r="H227" s="67">
        <f>'[1]BYDEPT-adj'!BD227</f>
        <v>0</v>
      </c>
      <c r="I227" s="135"/>
      <c r="J227" s="346">
        <f t="shared" si="59"/>
        <v>0</v>
      </c>
      <c r="L227" s="346">
        <f t="shared" si="58"/>
        <v>0</v>
      </c>
      <c r="M227" s="342"/>
    </row>
    <row r="228" spans="1:16" ht="16.5" customHeight="1" x14ac:dyDescent="0.2">
      <c r="A228" s="86" t="s">
        <v>198</v>
      </c>
      <c r="B228" s="35">
        <v>64532</v>
      </c>
      <c r="C228" s="83"/>
      <c r="D228" s="141">
        <f t="shared" si="57"/>
        <v>64532</v>
      </c>
      <c r="E228" s="36"/>
      <c r="F228" s="134"/>
      <c r="G228" s="66">
        <f t="shared" si="56"/>
        <v>0</v>
      </c>
      <c r="H228" s="67">
        <f>'[1]BYDEPT-adj'!BD228</f>
        <v>58626</v>
      </c>
      <c r="I228" s="135"/>
      <c r="J228" s="346">
        <f t="shared" si="59"/>
        <v>-58626</v>
      </c>
      <c r="L228" s="346">
        <f t="shared" si="58"/>
        <v>5906</v>
      </c>
      <c r="M228" s="342"/>
    </row>
    <row r="229" spans="1:16" ht="15.75" hidden="1" customHeight="1" x14ac:dyDescent="0.2">
      <c r="A229" s="86" t="s">
        <v>208</v>
      </c>
      <c r="B229" s="35"/>
      <c r="C229" s="83"/>
      <c r="D229" s="141">
        <f t="shared" si="57"/>
        <v>0</v>
      </c>
      <c r="E229" s="36"/>
      <c r="F229" s="134"/>
      <c r="G229" s="66">
        <f t="shared" si="56"/>
        <v>0</v>
      </c>
      <c r="H229" s="67">
        <f>'[1]BYDEPT-adj'!BD229</f>
        <v>0</v>
      </c>
      <c r="I229" s="135"/>
      <c r="J229" s="346">
        <f t="shared" si="59"/>
        <v>0</v>
      </c>
      <c r="L229" s="346">
        <f t="shared" si="58"/>
        <v>0</v>
      </c>
      <c r="M229" s="342"/>
    </row>
    <row r="230" spans="1:16" ht="16.5" customHeight="1" x14ac:dyDescent="0.2">
      <c r="A230" s="147" t="s">
        <v>235</v>
      </c>
      <c r="B230" s="141">
        <f>11244255</f>
        <v>11244255</v>
      </c>
      <c r="C230" s="83"/>
      <c r="D230" s="141">
        <f t="shared" si="57"/>
        <v>11244255</v>
      </c>
      <c r="E230" s="36"/>
      <c r="F230" s="134"/>
      <c r="G230" s="66">
        <f t="shared" si="56"/>
        <v>0</v>
      </c>
      <c r="H230" s="67">
        <f>'[1]BYDEPT-adj'!BD230</f>
        <v>6962954</v>
      </c>
      <c r="I230" s="135"/>
      <c r="J230" s="346">
        <f t="shared" si="59"/>
        <v>-6962954</v>
      </c>
      <c r="L230" s="346">
        <f t="shared" si="58"/>
        <v>4281301</v>
      </c>
      <c r="M230" s="342"/>
    </row>
    <row r="231" spans="1:16" ht="16.5" customHeight="1" x14ac:dyDescent="0.2">
      <c r="A231" s="65"/>
      <c r="B231" s="35"/>
      <c r="C231" s="83"/>
      <c r="D231" s="141"/>
      <c r="E231" s="36"/>
      <c r="F231" s="134"/>
      <c r="G231" s="66"/>
      <c r="H231" s="67"/>
      <c r="I231" s="135"/>
      <c r="J231" s="346"/>
      <c r="L231" s="346"/>
      <c r="M231" s="342"/>
    </row>
    <row r="232" spans="1:16" ht="16.5" customHeight="1" x14ac:dyDescent="0.2">
      <c r="A232" s="127" t="s">
        <v>214</v>
      </c>
      <c r="B232" s="148">
        <f t="shared" ref="B232:H232" si="60">B233+B244</f>
        <v>22467608</v>
      </c>
      <c r="C232" s="149">
        <f t="shared" si="60"/>
        <v>0</v>
      </c>
      <c r="D232" s="150">
        <f t="shared" si="60"/>
        <v>22467608</v>
      </c>
      <c r="E232" s="76">
        <f t="shared" si="60"/>
        <v>0</v>
      </c>
      <c r="F232" s="77">
        <f t="shared" si="60"/>
        <v>0</v>
      </c>
      <c r="G232" s="78">
        <f t="shared" si="60"/>
        <v>0</v>
      </c>
      <c r="H232" s="79">
        <f t="shared" si="60"/>
        <v>22449903</v>
      </c>
      <c r="I232" s="80"/>
      <c r="J232" s="349">
        <f>J233+J244</f>
        <v>-22449903</v>
      </c>
      <c r="L232" s="349">
        <f>L233+L244</f>
        <v>17705</v>
      </c>
      <c r="M232" s="342"/>
    </row>
    <row r="233" spans="1:16" ht="17.25" customHeight="1" x14ac:dyDescent="0.2">
      <c r="A233" s="151" t="s">
        <v>17</v>
      </c>
      <c r="B233" s="152">
        <f>SUM(B234:B242)</f>
        <v>12725217</v>
      </c>
      <c r="C233" s="153">
        <f>SUM(C234:C242)</f>
        <v>0</v>
      </c>
      <c r="D233" s="154">
        <f>SUM(D234:D242)</f>
        <v>12725217</v>
      </c>
      <c r="E233" s="155"/>
      <c r="F233" s="156"/>
      <c r="G233" s="157"/>
      <c r="H233" s="158">
        <f>SUM(H234:H242)</f>
        <v>12714040</v>
      </c>
      <c r="I233" s="156">
        <f>SUM(I234:I242)</f>
        <v>0</v>
      </c>
      <c r="J233" s="360">
        <f>SUM(J234:J242)</f>
        <v>-12714040</v>
      </c>
      <c r="L233" s="360">
        <f>SUM(L234:L242)</f>
        <v>11177</v>
      </c>
      <c r="M233" s="342"/>
      <c r="P233" s="73"/>
    </row>
    <row r="234" spans="1:16" ht="15.75" customHeight="1" x14ac:dyDescent="0.2">
      <c r="A234" s="159" t="s">
        <v>236</v>
      </c>
      <c r="B234" s="160">
        <v>320169</v>
      </c>
      <c r="C234" s="160"/>
      <c r="D234" s="160">
        <f t="shared" ref="D234:D242" si="61">SUM(B234:C234)</f>
        <v>320169</v>
      </c>
      <c r="E234" s="36"/>
      <c r="F234" s="134"/>
      <c r="G234" s="66"/>
      <c r="H234" s="67">
        <f>'[1]BYDEPT-adj'!BD234</f>
        <v>320169</v>
      </c>
      <c r="I234" s="68"/>
      <c r="J234" s="346">
        <f t="shared" ref="J234:J242" si="62">G234-H234</f>
        <v>-320169</v>
      </c>
      <c r="L234" s="346">
        <f t="shared" ref="L234:L242" si="63">D234-H234</f>
        <v>0</v>
      </c>
      <c r="M234" s="342"/>
    </row>
    <row r="235" spans="1:16" ht="15.75" customHeight="1" x14ac:dyDescent="0.2">
      <c r="A235" s="159" t="s">
        <v>237</v>
      </c>
      <c r="B235" s="160">
        <v>936011</v>
      </c>
      <c r="C235" s="160"/>
      <c r="D235" s="160">
        <f t="shared" si="61"/>
        <v>936011</v>
      </c>
      <c r="E235" s="36"/>
      <c r="F235" s="134"/>
      <c r="G235" s="66"/>
      <c r="H235" s="67">
        <f>'[1]BYDEPT-adj'!BD235</f>
        <v>936010</v>
      </c>
      <c r="I235" s="68"/>
      <c r="J235" s="346">
        <f t="shared" si="62"/>
        <v>-936010</v>
      </c>
      <c r="L235" s="346">
        <f t="shared" si="63"/>
        <v>1</v>
      </c>
      <c r="M235" s="342"/>
    </row>
    <row r="236" spans="1:16" ht="15.75" customHeight="1" x14ac:dyDescent="0.2">
      <c r="A236" s="159" t="s">
        <v>238</v>
      </c>
      <c r="B236" s="160">
        <v>189181</v>
      </c>
      <c r="C236" s="160"/>
      <c r="D236" s="160">
        <f t="shared" si="61"/>
        <v>189181</v>
      </c>
      <c r="E236" s="36"/>
      <c r="F236" s="134"/>
      <c r="G236" s="66"/>
      <c r="H236" s="67">
        <f>'[1]BYDEPT-adj'!BD236</f>
        <v>178005</v>
      </c>
      <c r="I236" s="68"/>
      <c r="J236" s="346">
        <f t="shared" si="62"/>
        <v>-178005</v>
      </c>
      <c r="L236" s="346">
        <f t="shared" si="63"/>
        <v>11176</v>
      </c>
      <c r="M236" s="342"/>
    </row>
    <row r="237" spans="1:16" ht="15.75" customHeight="1" x14ac:dyDescent="0.2">
      <c r="A237" s="159" t="s">
        <v>239</v>
      </c>
      <c r="B237" s="160">
        <v>3032449</v>
      </c>
      <c r="C237" s="160"/>
      <c r="D237" s="160">
        <f t="shared" si="61"/>
        <v>3032449</v>
      </c>
      <c r="E237" s="36"/>
      <c r="F237" s="134"/>
      <c r="G237" s="66"/>
      <c r="H237" s="67">
        <f>'[1]BYDEPT-adj'!BD237</f>
        <v>3032449</v>
      </c>
      <c r="I237" s="68"/>
      <c r="J237" s="346">
        <f t="shared" si="62"/>
        <v>-3032449</v>
      </c>
      <c r="L237" s="346">
        <f t="shared" si="63"/>
        <v>0</v>
      </c>
      <c r="M237" s="342"/>
    </row>
    <row r="238" spans="1:16" ht="15.75" customHeight="1" x14ac:dyDescent="0.2">
      <c r="A238" s="159" t="s">
        <v>240</v>
      </c>
      <c r="B238" s="160">
        <v>10500</v>
      </c>
      <c r="C238" s="160"/>
      <c r="D238" s="160">
        <f t="shared" si="61"/>
        <v>10500</v>
      </c>
      <c r="E238" s="36"/>
      <c r="F238" s="134"/>
      <c r="G238" s="66"/>
      <c r="H238" s="67">
        <f>'[1]BYDEPT-adj'!BD238</f>
        <v>10500</v>
      </c>
      <c r="I238" s="68"/>
      <c r="J238" s="346">
        <f t="shared" si="62"/>
        <v>-10500</v>
      </c>
      <c r="L238" s="346">
        <f t="shared" si="63"/>
        <v>0</v>
      </c>
      <c r="M238" s="342"/>
    </row>
    <row r="239" spans="1:16" ht="15.75" customHeight="1" x14ac:dyDescent="0.2">
      <c r="A239" s="159" t="s">
        <v>210</v>
      </c>
      <c r="B239" s="160">
        <v>2702743</v>
      </c>
      <c r="C239" s="160"/>
      <c r="D239" s="160">
        <f t="shared" si="61"/>
        <v>2702743</v>
      </c>
      <c r="E239" s="36"/>
      <c r="F239" s="134"/>
      <c r="G239" s="66"/>
      <c r="H239" s="67">
        <f>'[1]BYDEPT-adj'!BD239</f>
        <v>2702743</v>
      </c>
      <c r="I239" s="68"/>
      <c r="J239" s="346">
        <f t="shared" si="62"/>
        <v>-2702743</v>
      </c>
      <c r="L239" s="346">
        <f t="shared" si="63"/>
        <v>0</v>
      </c>
      <c r="M239" s="342"/>
    </row>
    <row r="240" spans="1:16" ht="15.75" customHeight="1" x14ac:dyDescent="0.2">
      <c r="A240" s="159" t="s">
        <v>241</v>
      </c>
      <c r="B240" s="160">
        <v>300000</v>
      </c>
      <c r="C240" s="160"/>
      <c r="D240" s="160">
        <f t="shared" si="61"/>
        <v>300000</v>
      </c>
      <c r="E240" s="36"/>
      <c r="F240" s="134"/>
      <c r="G240" s="66"/>
      <c r="H240" s="67">
        <f>'[1]BYDEPT-adj'!BD240</f>
        <v>300000</v>
      </c>
      <c r="I240" s="68"/>
      <c r="J240" s="346">
        <f t="shared" si="62"/>
        <v>-300000</v>
      </c>
      <c r="L240" s="346">
        <f t="shared" si="63"/>
        <v>0</v>
      </c>
      <c r="M240" s="342"/>
    </row>
    <row r="241" spans="1:13" ht="16.5" customHeight="1" x14ac:dyDescent="0.2">
      <c r="A241" s="159" t="s">
        <v>242</v>
      </c>
      <c r="B241" s="160">
        <v>4027001</v>
      </c>
      <c r="C241" s="160"/>
      <c r="D241" s="160">
        <f t="shared" si="61"/>
        <v>4027001</v>
      </c>
      <c r="E241" s="36"/>
      <c r="F241" s="134"/>
      <c r="G241" s="66"/>
      <c r="H241" s="67">
        <f>'[1]BYDEPT-adj'!BD241</f>
        <v>4027001</v>
      </c>
      <c r="I241" s="68"/>
      <c r="J241" s="346">
        <f t="shared" si="62"/>
        <v>-4027001</v>
      </c>
      <c r="L241" s="346">
        <f t="shared" si="63"/>
        <v>0</v>
      </c>
      <c r="M241" s="342"/>
    </row>
    <row r="242" spans="1:13" ht="15.75" customHeight="1" x14ac:dyDescent="0.2">
      <c r="A242" s="159" t="s">
        <v>243</v>
      </c>
      <c r="B242" s="160">
        <v>1207163</v>
      </c>
      <c r="C242" s="160"/>
      <c r="D242" s="160">
        <f t="shared" si="61"/>
        <v>1207163</v>
      </c>
      <c r="E242" s="36"/>
      <c r="F242" s="134"/>
      <c r="G242" s="66"/>
      <c r="H242" s="67">
        <f>'[1]BYDEPT-adj'!BD242</f>
        <v>1207163</v>
      </c>
      <c r="I242" s="68"/>
      <c r="J242" s="346">
        <f t="shared" si="62"/>
        <v>-1207163</v>
      </c>
      <c r="L242" s="346">
        <f t="shared" si="63"/>
        <v>0</v>
      </c>
      <c r="M242" s="342"/>
    </row>
    <row r="243" spans="1:13" ht="15.75" customHeight="1" x14ac:dyDescent="0.2">
      <c r="A243" s="151"/>
      <c r="B243" s="160"/>
      <c r="C243" s="160"/>
      <c r="D243" s="160"/>
      <c r="E243" s="36"/>
      <c r="F243" s="134"/>
      <c r="G243" s="66"/>
      <c r="H243" s="67"/>
      <c r="I243" s="68"/>
      <c r="J243" s="346"/>
      <c r="L243" s="346"/>
      <c r="M243" s="342"/>
    </row>
    <row r="244" spans="1:13" ht="15.75" customHeight="1" x14ac:dyDescent="0.2">
      <c r="A244" s="137" t="s">
        <v>165</v>
      </c>
      <c r="B244" s="161">
        <f>B245</f>
        <v>9742391</v>
      </c>
      <c r="C244" s="161">
        <f>C245</f>
        <v>0</v>
      </c>
      <c r="D244" s="161">
        <f>D245</f>
        <v>9742391</v>
      </c>
      <c r="E244" s="36"/>
      <c r="F244" s="134"/>
      <c r="G244" s="66"/>
      <c r="H244" s="71">
        <f>H245</f>
        <v>9735863</v>
      </c>
      <c r="I244" s="68"/>
      <c r="J244" s="347">
        <f>J245</f>
        <v>-9735863</v>
      </c>
      <c r="L244" s="347">
        <f>L245</f>
        <v>6528</v>
      </c>
      <c r="M244" s="342"/>
    </row>
    <row r="245" spans="1:13" ht="15.75" customHeight="1" x14ac:dyDescent="0.2">
      <c r="A245" s="159" t="s">
        <v>244</v>
      </c>
      <c r="B245" s="160">
        <v>9742391</v>
      </c>
      <c r="C245" s="160"/>
      <c r="D245" s="160">
        <f>SUM(B245:C245)</f>
        <v>9742391</v>
      </c>
      <c r="E245" s="36"/>
      <c r="F245" s="134"/>
      <c r="G245" s="66"/>
      <c r="H245" s="67">
        <f>'[1]BYDEPT-adj'!BD245</f>
        <v>9735863</v>
      </c>
      <c r="I245" s="68"/>
      <c r="J245" s="346">
        <f>G245-H245</f>
        <v>-9735863</v>
      </c>
      <c r="L245" s="346">
        <f>D245-H245</f>
        <v>6528</v>
      </c>
      <c r="M245" s="342"/>
    </row>
    <row r="246" spans="1:13" ht="15.75" customHeight="1" x14ac:dyDescent="0.2">
      <c r="A246" s="162"/>
      <c r="B246" s="160"/>
      <c r="C246" s="160"/>
      <c r="D246" s="160"/>
      <c r="E246" s="36"/>
      <c r="F246" s="134"/>
      <c r="G246" s="66"/>
      <c r="H246" s="67"/>
      <c r="I246" s="68"/>
      <c r="J246" s="346"/>
      <c r="L246" s="346"/>
      <c r="M246" s="342"/>
    </row>
    <row r="247" spans="1:13" ht="16.5" customHeight="1" x14ac:dyDescent="0.2">
      <c r="A247" s="123" t="s">
        <v>12</v>
      </c>
      <c r="B247" s="163"/>
      <c r="C247" s="163"/>
      <c r="D247" s="163"/>
      <c r="E247" s="36"/>
      <c r="F247" s="36"/>
      <c r="G247" s="66">
        <f>E247+F247</f>
        <v>0</v>
      </c>
      <c r="H247" s="164">
        <f>'[1]BYDEPT-adj'!BD247</f>
        <v>23567805</v>
      </c>
      <c r="I247" s="165"/>
      <c r="J247" s="350">
        <f>G247-H247</f>
        <v>-23567805</v>
      </c>
      <c r="L247" s="350"/>
      <c r="M247" s="342"/>
    </row>
    <row r="248" spans="1:13" ht="14.25" customHeight="1" x14ac:dyDescent="0.2">
      <c r="A248" s="123"/>
      <c r="B248" s="163"/>
      <c r="C248" s="163"/>
      <c r="D248" s="163"/>
      <c r="E248" s="36"/>
      <c r="F248" s="36"/>
      <c r="G248" s="66"/>
      <c r="H248" s="164"/>
      <c r="I248" s="165"/>
      <c r="J248" s="350"/>
      <c r="L248" s="350"/>
      <c r="M248" s="342"/>
    </row>
    <row r="249" spans="1:13" ht="16.5" customHeight="1" x14ac:dyDescent="0.2">
      <c r="A249" s="166" t="s">
        <v>168</v>
      </c>
      <c r="B249" s="167"/>
      <c r="C249" s="167"/>
      <c r="D249" s="167"/>
      <c r="E249" s="97">
        <f>SUM(E250:E259)</f>
        <v>0</v>
      </c>
      <c r="F249" s="97">
        <f>SUM(F250:F259)</f>
        <v>0</v>
      </c>
      <c r="G249" s="98">
        <f>SUM(G250:G259)</f>
        <v>0</v>
      </c>
      <c r="H249" s="99">
        <f>SUM(H250:H259)</f>
        <v>4066953</v>
      </c>
      <c r="I249" s="100"/>
      <c r="J249" s="352">
        <f>SUM(J250:J259)</f>
        <v>-4066953</v>
      </c>
      <c r="L249" s="352">
        <f>SUM(L250:L259)</f>
        <v>0</v>
      </c>
      <c r="M249" s="342"/>
    </row>
    <row r="250" spans="1:13" ht="17.25" hidden="1" customHeight="1" x14ac:dyDescent="0.2">
      <c r="A250" s="65" t="s">
        <v>182</v>
      </c>
      <c r="B250" s="35"/>
      <c r="C250" s="35"/>
      <c r="D250" s="35"/>
      <c r="E250" s="36"/>
      <c r="F250" s="36"/>
      <c r="G250" s="66">
        <f t="shared" ref="G250:G259" si="64">E250+F250</f>
        <v>0</v>
      </c>
      <c r="H250" s="67">
        <f>'[1]BYDEPT-adj'!BD250</f>
        <v>0</v>
      </c>
      <c r="I250" s="68"/>
      <c r="J250" s="346">
        <f t="shared" ref="J250:L259" si="65">G250-H250</f>
        <v>0</v>
      </c>
      <c r="L250" s="346">
        <f t="shared" si="65"/>
        <v>0</v>
      </c>
      <c r="M250" s="342"/>
    </row>
    <row r="251" spans="1:13" ht="16.5" customHeight="1" x14ac:dyDescent="0.2">
      <c r="A251" s="65" t="s">
        <v>172</v>
      </c>
      <c r="B251" s="35"/>
      <c r="C251" s="35"/>
      <c r="D251" s="35"/>
      <c r="E251" s="36"/>
      <c r="F251" s="36"/>
      <c r="G251" s="66">
        <f t="shared" si="64"/>
        <v>0</v>
      </c>
      <c r="H251" s="67">
        <f>'[1]BYDEPT-adj'!BD251</f>
        <v>1809418</v>
      </c>
      <c r="I251" s="68"/>
      <c r="J251" s="346">
        <f t="shared" si="65"/>
        <v>-1809418</v>
      </c>
      <c r="L251" s="346"/>
      <c r="M251" s="342"/>
    </row>
    <row r="252" spans="1:13" ht="16.5" hidden="1" customHeight="1" x14ac:dyDescent="0.2">
      <c r="A252" s="65" t="s">
        <v>176</v>
      </c>
      <c r="B252" s="35"/>
      <c r="C252" s="35"/>
      <c r="D252" s="35"/>
      <c r="E252" s="36"/>
      <c r="F252" s="36"/>
      <c r="G252" s="66">
        <f t="shared" si="64"/>
        <v>0</v>
      </c>
      <c r="H252" s="67">
        <f>'[1]BYDEPT-adj'!BD252</f>
        <v>0</v>
      </c>
      <c r="I252" s="68"/>
      <c r="J252" s="346">
        <f t="shared" si="65"/>
        <v>0</v>
      </c>
      <c r="L252" s="346"/>
      <c r="M252" s="342"/>
    </row>
    <row r="253" spans="1:13" ht="17.25" customHeight="1" x14ac:dyDescent="0.2">
      <c r="A253" s="101" t="s">
        <v>164</v>
      </c>
      <c r="B253" s="104"/>
      <c r="C253" s="104"/>
      <c r="D253" s="104"/>
      <c r="E253" s="36"/>
      <c r="F253" s="36"/>
      <c r="G253" s="66">
        <f t="shared" si="64"/>
        <v>0</v>
      </c>
      <c r="H253" s="67">
        <f>'[1]BYDEPT-adj'!BD253</f>
        <v>51173</v>
      </c>
      <c r="I253" s="68"/>
      <c r="J253" s="346">
        <f t="shared" si="65"/>
        <v>-51173</v>
      </c>
      <c r="L253" s="346"/>
      <c r="M253" s="342"/>
    </row>
    <row r="254" spans="1:13" ht="16.5" customHeight="1" x14ac:dyDescent="0.2">
      <c r="A254" s="65" t="s">
        <v>173</v>
      </c>
      <c r="B254" s="35"/>
      <c r="C254" s="35"/>
      <c r="D254" s="35"/>
      <c r="E254" s="36"/>
      <c r="F254" s="36"/>
      <c r="G254" s="66">
        <f t="shared" si="64"/>
        <v>0</v>
      </c>
      <c r="H254" s="67">
        <f>'[1]BYDEPT-adj'!BD254</f>
        <v>804888</v>
      </c>
      <c r="I254" s="68"/>
      <c r="J254" s="346">
        <f t="shared" si="65"/>
        <v>-804888</v>
      </c>
      <c r="L254" s="346"/>
      <c r="M254" s="342"/>
    </row>
    <row r="255" spans="1:13" ht="16.5" customHeight="1" x14ac:dyDescent="0.2">
      <c r="A255" s="168" t="s">
        <v>245</v>
      </c>
      <c r="B255" s="143"/>
      <c r="C255" s="144"/>
      <c r="D255" s="169"/>
      <c r="E255" s="36"/>
      <c r="F255" s="36"/>
      <c r="G255" s="66">
        <f t="shared" si="64"/>
        <v>0</v>
      </c>
      <c r="H255" s="67">
        <f>'[1]BYDEPT-adj'!BD255</f>
        <v>1401474</v>
      </c>
      <c r="I255" s="68"/>
      <c r="J255" s="346">
        <f t="shared" si="65"/>
        <v>-1401474</v>
      </c>
      <c r="L255" s="346"/>
      <c r="M255" s="342"/>
    </row>
    <row r="256" spans="1:13" ht="16.5" hidden="1" customHeight="1" x14ac:dyDescent="0.2">
      <c r="A256" s="170" t="s">
        <v>169</v>
      </c>
      <c r="B256" s="141"/>
      <c r="C256" s="83"/>
      <c r="D256" s="141"/>
      <c r="E256" s="36"/>
      <c r="F256" s="36"/>
      <c r="G256" s="66">
        <f t="shared" si="64"/>
        <v>0</v>
      </c>
      <c r="H256" s="67">
        <f>'[1]BYDEPT-adj'!BD256</f>
        <v>0</v>
      </c>
      <c r="I256" s="68"/>
      <c r="J256" s="346">
        <f t="shared" si="65"/>
        <v>0</v>
      </c>
      <c r="L256" s="346">
        <f t="shared" si="65"/>
        <v>0</v>
      </c>
      <c r="M256" s="342"/>
    </row>
    <row r="257" spans="1:13" ht="16.5" hidden="1" customHeight="1" x14ac:dyDescent="0.2">
      <c r="A257" s="65" t="s">
        <v>94</v>
      </c>
      <c r="B257" s="35"/>
      <c r="C257" s="83"/>
      <c r="D257" s="141"/>
      <c r="E257" s="36"/>
      <c r="F257" s="36"/>
      <c r="G257" s="66">
        <f t="shared" si="64"/>
        <v>0</v>
      </c>
      <c r="H257" s="67">
        <f>'[1]BYDEPT-adj'!BD257</f>
        <v>0</v>
      </c>
      <c r="I257" s="68"/>
      <c r="J257" s="346">
        <f t="shared" si="65"/>
        <v>0</v>
      </c>
      <c r="L257" s="346">
        <f t="shared" si="65"/>
        <v>0</v>
      </c>
      <c r="M257" s="342"/>
    </row>
    <row r="258" spans="1:13" ht="16.5" hidden="1" customHeight="1" x14ac:dyDescent="0.2">
      <c r="A258" s="65" t="s">
        <v>95</v>
      </c>
      <c r="B258" s="35"/>
      <c r="C258" s="35"/>
      <c r="D258" s="35"/>
      <c r="E258" s="36"/>
      <c r="F258" s="36"/>
      <c r="G258" s="66">
        <f t="shared" si="64"/>
        <v>0</v>
      </c>
      <c r="H258" s="67">
        <f>'[1]BYDEPT-adj'!BD258</f>
        <v>0</v>
      </c>
      <c r="I258" s="68"/>
      <c r="J258" s="346">
        <f t="shared" si="65"/>
        <v>0</v>
      </c>
      <c r="L258" s="346">
        <f t="shared" si="65"/>
        <v>0</v>
      </c>
      <c r="M258" s="342"/>
    </row>
    <row r="259" spans="1:13" ht="16.5" hidden="1" customHeight="1" x14ac:dyDescent="0.2">
      <c r="A259" s="65" t="s">
        <v>96</v>
      </c>
      <c r="B259" s="35"/>
      <c r="C259" s="35"/>
      <c r="D259" s="35"/>
      <c r="E259" s="36"/>
      <c r="F259" s="36"/>
      <c r="G259" s="66">
        <f t="shared" si="64"/>
        <v>0</v>
      </c>
      <c r="H259" s="67">
        <f>'[1]BYDEPT-adj'!BD259</f>
        <v>0</v>
      </c>
      <c r="I259" s="68"/>
      <c r="J259" s="346">
        <f t="shared" si="65"/>
        <v>0</v>
      </c>
      <c r="L259" s="346">
        <f t="shared" si="65"/>
        <v>0</v>
      </c>
      <c r="M259" s="342"/>
    </row>
    <row r="260" spans="1:13" ht="21.75" customHeight="1" thickBot="1" x14ac:dyDescent="0.25">
      <c r="A260" s="171" t="s">
        <v>13</v>
      </c>
      <c r="B260" s="172">
        <f>B232+B128</f>
        <v>90483010</v>
      </c>
      <c r="C260" s="172">
        <f>C232+C128</f>
        <v>4677168</v>
      </c>
      <c r="D260" s="172">
        <f>D232+D128</f>
        <v>95160178</v>
      </c>
      <c r="E260" s="173">
        <f>E126+E124</f>
        <v>2606000000</v>
      </c>
      <c r="F260" s="173">
        <f>F126+F124</f>
        <v>0</v>
      </c>
      <c r="G260" s="174">
        <f>G126+G124</f>
        <v>2606000000</v>
      </c>
      <c r="H260" s="175">
        <f>H126+H124</f>
        <v>2573296220</v>
      </c>
      <c r="I260" s="176">
        <f>H260/G260</f>
        <v>0.9874505832693784</v>
      </c>
      <c r="J260" s="361">
        <f>J126+J124</f>
        <v>32703780</v>
      </c>
      <c r="K260" s="362"/>
      <c r="L260" s="361">
        <f>L232+L128</f>
        <v>19961746</v>
      </c>
      <c r="M260" s="363"/>
    </row>
    <row r="261" spans="1:13" s="251" customFormat="1" ht="20.25" customHeight="1" thickTop="1" x14ac:dyDescent="0.2">
      <c r="A261" s="364" t="s">
        <v>355</v>
      </c>
      <c r="B261" s="250"/>
      <c r="C261" s="250"/>
      <c r="D261" s="247"/>
      <c r="I261" s="252"/>
    </row>
    <row r="262" spans="1:13" s="251" customFormat="1" ht="15" customHeight="1" x14ac:dyDescent="0.2">
      <c r="A262" s="365" t="s">
        <v>356</v>
      </c>
      <c r="B262" s="366"/>
      <c r="C262" s="366"/>
      <c r="D262" s="366"/>
      <c r="E262" s="367"/>
      <c r="F262" s="367"/>
      <c r="G262" s="367"/>
      <c r="H262" s="367"/>
      <c r="I262" s="338"/>
      <c r="J262" s="367"/>
      <c r="L262" s="367"/>
      <c r="M262" s="368"/>
    </row>
    <row r="263" spans="1:13" s="251" customFormat="1" ht="15" customHeight="1" x14ac:dyDescent="0.2">
      <c r="A263" s="365" t="s">
        <v>357</v>
      </c>
      <c r="B263" s="366"/>
      <c r="C263" s="366"/>
      <c r="D263" s="366"/>
      <c r="E263" s="367"/>
      <c r="F263" s="367"/>
      <c r="G263" s="367"/>
      <c r="H263" s="367"/>
      <c r="I263" s="338"/>
      <c r="J263" s="367"/>
      <c r="L263" s="367"/>
    </row>
    <row r="264" spans="1:13" ht="20.25" customHeight="1" x14ac:dyDescent="0.2">
      <c r="A264" s="177"/>
      <c r="B264" s="178"/>
      <c r="C264" s="178"/>
      <c r="D264" s="178"/>
      <c r="E264" s="179"/>
      <c r="F264" s="179"/>
      <c r="G264" s="179"/>
      <c r="H264" s="179"/>
      <c r="I264" s="48"/>
      <c r="J264" s="179"/>
      <c r="L264" s="179"/>
    </row>
    <row r="265" spans="1:13" ht="20.25" customHeight="1" x14ac:dyDescent="0.2">
      <c r="A265" s="177"/>
      <c r="B265" s="178"/>
      <c r="C265" s="178"/>
      <c r="D265" s="178"/>
      <c r="E265" s="179"/>
      <c r="F265" s="179"/>
      <c r="G265" s="179"/>
      <c r="H265" s="179"/>
      <c r="I265" s="48"/>
      <c r="J265" s="179"/>
      <c r="L265" s="179"/>
    </row>
    <row r="266" spans="1:13" ht="20.25" customHeight="1" x14ac:dyDescent="0.2">
      <c r="A266" s="177"/>
      <c r="B266" s="178"/>
      <c r="C266" s="178"/>
      <c r="D266" s="178"/>
      <c r="E266" s="179"/>
      <c r="F266" s="179"/>
      <c r="G266" s="179"/>
      <c r="H266" s="179"/>
      <c r="I266" s="48"/>
      <c r="J266" s="179"/>
      <c r="L266" s="179"/>
    </row>
    <row r="267" spans="1:13" ht="20.25" customHeight="1" x14ac:dyDescent="0.2">
      <c r="A267" s="177"/>
      <c r="B267" s="178"/>
      <c r="C267" s="178"/>
      <c r="D267" s="178"/>
      <c r="E267" s="179"/>
      <c r="F267" s="179"/>
      <c r="G267" s="179"/>
      <c r="H267" s="179"/>
      <c r="I267" s="48"/>
      <c r="J267" s="179"/>
      <c r="L267" s="179"/>
    </row>
    <row r="268" spans="1:13" ht="20.25" customHeight="1" x14ac:dyDescent="0.2">
      <c r="A268" s="177"/>
      <c r="B268" s="178"/>
      <c r="C268" s="178"/>
      <c r="D268" s="178"/>
      <c r="E268" s="179"/>
      <c r="F268" s="179"/>
      <c r="G268" s="179"/>
      <c r="H268" s="179"/>
      <c r="I268" s="48"/>
      <c r="J268" s="179"/>
      <c r="L268" s="179"/>
    </row>
    <row r="269" spans="1:13" ht="16.5" customHeight="1" x14ac:dyDescent="0.2">
      <c r="A269" s="180"/>
      <c r="B269" s="96"/>
      <c r="C269" s="96"/>
      <c r="D269" s="96"/>
      <c r="E269" s="181"/>
      <c r="F269" s="181"/>
      <c r="G269" s="181"/>
      <c r="H269" s="181"/>
      <c r="I269" s="120"/>
      <c r="J269" s="181"/>
      <c r="L269" s="181"/>
    </row>
    <row r="270" spans="1:13" ht="16.5" customHeight="1" x14ac:dyDescent="0.2">
      <c r="A270" s="180"/>
      <c r="B270" s="96"/>
      <c r="C270" s="96"/>
      <c r="D270" s="96"/>
      <c r="E270" s="181"/>
      <c r="F270" s="181"/>
      <c r="G270" s="181"/>
      <c r="H270" s="181"/>
      <c r="I270" s="120"/>
      <c r="J270" s="181"/>
      <c r="L270" s="181"/>
    </row>
    <row r="271" spans="1:13" ht="16.5" customHeight="1" x14ac:dyDescent="0.2">
      <c r="A271" s="180"/>
      <c r="B271" s="96"/>
      <c r="C271" s="96"/>
      <c r="D271" s="96"/>
      <c r="E271" s="181"/>
      <c r="F271" s="181"/>
      <c r="G271" s="181"/>
      <c r="H271" s="181"/>
      <c r="I271" s="120"/>
      <c r="J271" s="181"/>
      <c r="L271" s="181"/>
    </row>
    <row r="272" spans="1:13" ht="16.5" customHeight="1" x14ac:dyDescent="0.2">
      <c r="A272" s="180"/>
      <c r="B272" s="96"/>
      <c r="C272" s="96"/>
      <c r="D272" s="96"/>
      <c r="E272" s="181"/>
      <c r="F272" s="181"/>
      <c r="G272" s="181"/>
      <c r="H272" s="181"/>
      <c r="I272" s="120"/>
      <c r="J272" s="181"/>
      <c r="L272" s="181"/>
    </row>
    <row r="273" spans="1:12" ht="16.5" customHeight="1" x14ac:dyDescent="0.2">
      <c r="A273" s="180"/>
      <c r="B273" s="96"/>
      <c r="C273" s="96"/>
      <c r="D273" s="96"/>
      <c r="E273" s="181"/>
      <c r="F273" s="181"/>
      <c r="G273" s="181"/>
      <c r="H273" s="181"/>
      <c r="I273" s="120"/>
      <c r="J273" s="181"/>
      <c r="L273" s="181"/>
    </row>
    <row r="274" spans="1:12" ht="16.5" customHeight="1" x14ac:dyDescent="0.2">
      <c r="A274" s="180"/>
      <c r="B274" s="96"/>
      <c r="C274" s="96"/>
      <c r="D274" s="96"/>
      <c r="E274" s="181"/>
      <c r="F274" s="181"/>
      <c r="G274" s="181"/>
      <c r="H274" s="181"/>
      <c r="I274" s="120"/>
      <c r="J274" s="181"/>
      <c r="L274" s="181"/>
    </row>
    <row r="275" spans="1:12" ht="16.5" customHeight="1" x14ac:dyDescent="0.2">
      <c r="A275" s="180"/>
      <c r="B275" s="96"/>
      <c r="C275" s="96"/>
      <c r="D275" s="96"/>
      <c r="E275" s="181"/>
      <c r="F275" s="181"/>
      <c r="G275" s="181"/>
      <c r="H275" s="181"/>
      <c r="I275" s="120"/>
      <c r="J275" s="181"/>
      <c r="L275" s="181"/>
    </row>
    <row r="276" spans="1:12" x14ac:dyDescent="0.2">
      <c r="E276" s="184"/>
      <c r="F276" s="184"/>
      <c r="G276" s="184"/>
      <c r="H276" s="184"/>
      <c r="I276" s="68"/>
      <c r="J276" s="184"/>
      <c r="L276" s="184"/>
    </row>
    <row r="277" spans="1:12" x14ac:dyDescent="0.2">
      <c r="E277" s="184"/>
      <c r="F277" s="184"/>
      <c r="G277" s="184"/>
      <c r="H277" s="184"/>
      <c r="I277" s="68"/>
      <c r="J277" s="184"/>
      <c r="L277" s="184"/>
    </row>
  </sheetData>
  <mergeCells count="12">
    <mergeCell ref="A4:A6"/>
    <mergeCell ref="B4:B6"/>
    <mergeCell ref="C4:C6"/>
    <mergeCell ref="D4:D6"/>
    <mergeCell ref="E4:G4"/>
    <mergeCell ref="I4:I6"/>
    <mergeCell ref="J4:K6"/>
    <mergeCell ref="L4:M6"/>
    <mergeCell ref="E5:E6"/>
    <mergeCell ref="F5:F6"/>
    <mergeCell ref="G5:G6"/>
    <mergeCell ref="H4:H6"/>
  </mergeCells>
  <printOptions gridLines="1"/>
  <pageMargins left="0.64" right="0.2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2" manualBreakCount="2">
    <brk id="81" max="12" man="1"/>
    <brk id="212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C346"/>
  <sheetViews>
    <sheetView zoomScale="112" zoomScaleNormal="112" workbookViewId="0">
      <pane xSplit="1" ySplit="6" topLeftCell="B86" activePane="bottomRight" state="frozen"/>
      <selection pane="topRight" activeCell="B1" sqref="B1"/>
      <selection pane="bottomLeft" activeCell="A7" sqref="A7"/>
      <selection pane="bottomRight" activeCell="H104" sqref="H104"/>
    </sheetView>
  </sheetViews>
  <sheetFormatPr defaultRowHeight="12.75" x14ac:dyDescent="0.2"/>
  <cols>
    <col min="1" max="1" width="15.42578125" style="182" customWidth="1"/>
    <col min="2" max="2" width="11.7109375" style="182" customWidth="1"/>
    <col min="3" max="3" width="12.140625" style="182" customWidth="1"/>
    <col min="4" max="4" width="12.28515625" style="182" customWidth="1"/>
    <col min="5" max="5" width="13.5703125" style="182" customWidth="1"/>
    <col min="6" max="6" width="13" style="182" customWidth="1"/>
    <col min="7" max="7" width="13.140625" style="182" customWidth="1"/>
    <col min="8" max="8" width="12.5703125" style="182" customWidth="1"/>
    <col min="9" max="9" width="12.7109375" style="182" customWidth="1"/>
    <col min="10" max="251" width="9.140625" style="49"/>
    <col min="252" max="252" width="15.42578125" style="49" customWidth="1"/>
    <col min="253" max="253" width="11.7109375" style="49" customWidth="1"/>
    <col min="254" max="254" width="12.140625" style="49" customWidth="1"/>
    <col min="255" max="255" width="12.28515625" style="49" customWidth="1"/>
    <col min="256" max="256" width="13.5703125" style="49" customWidth="1"/>
    <col min="257" max="257" width="13" style="49" customWidth="1"/>
    <col min="258" max="258" width="13.140625" style="49" customWidth="1"/>
    <col min="259" max="259" width="12.5703125" style="49" customWidth="1"/>
    <col min="260" max="260" width="12.7109375" style="49" customWidth="1"/>
    <col min="261" max="261" width="11.85546875" style="49" customWidth="1"/>
    <col min="262" max="262" width="10.140625" style="49" customWidth="1"/>
    <col min="263" max="263" width="9.42578125" style="49" customWidth="1"/>
    <col min="264" max="264" width="11.7109375" style="49" customWidth="1"/>
    <col min="265" max="265" width="8.7109375" style="49" customWidth="1"/>
    <col min="266" max="507" width="9.140625" style="49"/>
    <col min="508" max="508" width="15.42578125" style="49" customWidth="1"/>
    <col min="509" max="509" width="11.7109375" style="49" customWidth="1"/>
    <col min="510" max="510" width="12.140625" style="49" customWidth="1"/>
    <col min="511" max="511" width="12.28515625" style="49" customWidth="1"/>
    <col min="512" max="512" width="13.5703125" style="49" customWidth="1"/>
    <col min="513" max="513" width="13" style="49" customWidth="1"/>
    <col min="514" max="514" width="13.140625" style="49" customWidth="1"/>
    <col min="515" max="515" width="12.5703125" style="49" customWidth="1"/>
    <col min="516" max="516" width="12.7109375" style="49" customWidth="1"/>
    <col min="517" max="517" width="11.85546875" style="49" customWidth="1"/>
    <col min="518" max="518" width="10.140625" style="49" customWidth="1"/>
    <col min="519" max="519" width="9.42578125" style="49" customWidth="1"/>
    <col min="520" max="520" width="11.7109375" style="49" customWidth="1"/>
    <col min="521" max="521" width="8.7109375" style="49" customWidth="1"/>
    <col min="522" max="763" width="9.140625" style="49"/>
    <col min="764" max="764" width="15.42578125" style="49" customWidth="1"/>
    <col min="765" max="765" width="11.7109375" style="49" customWidth="1"/>
    <col min="766" max="766" width="12.140625" style="49" customWidth="1"/>
    <col min="767" max="767" width="12.28515625" style="49" customWidth="1"/>
    <col min="768" max="768" width="13.5703125" style="49" customWidth="1"/>
    <col min="769" max="769" width="13" style="49" customWidth="1"/>
    <col min="770" max="770" width="13.140625" style="49" customWidth="1"/>
    <col min="771" max="771" width="12.5703125" style="49" customWidth="1"/>
    <col min="772" max="772" width="12.7109375" style="49" customWidth="1"/>
    <col min="773" max="773" width="11.85546875" style="49" customWidth="1"/>
    <col min="774" max="774" width="10.140625" style="49" customWidth="1"/>
    <col min="775" max="775" width="9.42578125" style="49" customWidth="1"/>
    <col min="776" max="776" width="11.7109375" style="49" customWidth="1"/>
    <col min="777" max="777" width="8.7109375" style="49" customWidth="1"/>
    <col min="778" max="1019" width="9.140625" style="49"/>
    <col min="1020" max="1020" width="15.42578125" style="49" customWidth="1"/>
    <col min="1021" max="1021" width="11.7109375" style="49" customWidth="1"/>
    <col min="1022" max="1022" width="12.140625" style="49" customWidth="1"/>
    <col min="1023" max="1023" width="12.28515625" style="49" customWidth="1"/>
    <col min="1024" max="1024" width="13.5703125" style="49" customWidth="1"/>
    <col min="1025" max="1025" width="13" style="49" customWidth="1"/>
    <col min="1026" max="1026" width="13.140625" style="49" customWidth="1"/>
    <col min="1027" max="1027" width="12.5703125" style="49" customWidth="1"/>
    <col min="1028" max="1028" width="12.7109375" style="49" customWidth="1"/>
    <col min="1029" max="1029" width="11.85546875" style="49" customWidth="1"/>
    <col min="1030" max="1030" width="10.140625" style="49" customWidth="1"/>
    <col min="1031" max="1031" width="9.42578125" style="49" customWidth="1"/>
    <col min="1032" max="1032" width="11.7109375" style="49" customWidth="1"/>
    <col min="1033" max="1033" width="8.7109375" style="49" customWidth="1"/>
    <col min="1034" max="1275" width="9.140625" style="49"/>
    <col min="1276" max="1276" width="15.42578125" style="49" customWidth="1"/>
    <col min="1277" max="1277" width="11.7109375" style="49" customWidth="1"/>
    <col min="1278" max="1278" width="12.140625" style="49" customWidth="1"/>
    <col min="1279" max="1279" width="12.28515625" style="49" customWidth="1"/>
    <col min="1280" max="1280" width="13.5703125" style="49" customWidth="1"/>
    <col min="1281" max="1281" width="13" style="49" customWidth="1"/>
    <col min="1282" max="1282" width="13.140625" style="49" customWidth="1"/>
    <col min="1283" max="1283" width="12.5703125" style="49" customWidth="1"/>
    <col min="1284" max="1284" width="12.7109375" style="49" customWidth="1"/>
    <col min="1285" max="1285" width="11.85546875" style="49" customWidth="1"/>
    <col min="1286" max="1286" width="10.140625" style="49" customWidth="1"/>
    <col min="1287" max="1287" width="9.42578125" style="49" customWidth="1"/>
    <col min="1288" max="1288" width="11.7109375" style="49" customWidth="1"/>
    <col min="1289" max="1289" width="8.7109375" style="49" customWidth="1"/>
    <col min="1290" max="1531" width="9.140625" style="49"/>
    <col min="1532" max="1532" width="15.42578125" style="49" customWidth="1"/>
    <col min="1533" max="1533" width="11.7109375" style="49" customWidth="1"/>
    <col min="1534" max="1534" width="12.140625" style="49" customWidth="1"/>
    <col min="1535" max="1535" width="12.28515625" style="49" customWidth="1"/>
    <col min="1536" max="1536" width="13.5703125" style="49" customWidth="1"/>
    <col min="1537" max="1537" width="13" style="49" customWidth="1"/>
    <col min="1538" max="1538" width="13.140625" style="49" customWidth="1"/>
    <col min="1539" max="1539" width="12.5703125" style="49" customWidth="1"/>
    <col min="1540" max="1540" width="12.7109375" style="49" customWidth="1"/>
    <col min="1541" max="1541" width="11.85546875" style="49" customWidth="1"/>
    <col min="1542" max="1542" width="10.140625" style="49" customWidth="1"/>
    <col min="1543" max="1543" width="9.42578125" style="49" customWidth="1"/>
    <col min="1544" max="1544" width="11.7109375" style="49" customWidth="1"/>
    <col min="1545" max="1545" width="8.7109375" style="49" customWidth="1"/>
    <col min="1546" max="1787" width="9.140625" style="49"/>
    <col min="1788" max="1788" width="15.42578125" style="49" customWidth="1"/>
    <col min="1789" max="1789" width="11.7109375" style="49" customWidth="1"/>
    <col min="1790" max="1790" width="12.140625" style="49" customWidth="1"/>
    <col min="1791" max="1791" width="12.28515625" style="49" customWidth="1"/>
    <col min="1792" max="1792" width="13.5703125" style="49" customWidth="1"/>
    <col min="1793" max="1793" width="13" style="49" customWidth="1"/>
    <col min="1794" max="1794" width="13.140625" style="49" customWidth="1"/>
    <col min="1795" max="1795" width="12.5703125" style="49" customWidth="1"/>
    <col min="1796" max="1796" width="12.7109375" style="49" customWidth="1"/>
    <col min="1797" max="1797" width="11.85546875" style="49" customWidth="1"/>
    <col min="1798" max="1798" width="10.140625" style="49" customWidth="1"/>
    <col min="1799" max="1799" width="9.42578125" style="49" customWidth="1"/>
    <col min="1800" max="1800" width="11.7109375" style="49" customWidth="1"/>
    <col min="1801" max="1801" width="8.7109375" style="49" customWidth="1"/>
    <col min="1802" max="2043" width="9.140625" style="49"/>
    <col min="2044" max="2044" width="15.42578125" style="49" customWidth="1"/>
    <col min="2045" max="2045" width="11.7109375" style="49" customWidth="1"/>
    <col min="2046" max="2046" width="12.140625" style="49" customWidth="1"/>
    <col min="2047" max="2047" width="12.28515625" style="49" customWidth="1"/>
    <col min="2048" max="2048" width="13.5703125" style="49" customWidth="1"/>
    <col min="2049" max="2049" width="13" style="49" customWidth="1"/>
    <col min="2050" max="2050" width="13.140625" style="49" customWidth="1"/>
    <col min="2051" max="2051" width="12.5703125" style="49" customWidth="1"/>
    <col min="2052" max="2052" width="12.7109375" style="49" customWidth="1"/>
    <col min="2053" max="2053" width="11.85546875" style="49" customWidth="1"/>
    <col min="2054" max="2054" width="10.140625" style="49" customWidth="1"/>
    <col min="2055" max="2055" width="9.42578125" style="49" customWidth="1"/>
    <col min="2056" max="2056" width="11.7109375" style="49" customWidth="1"/>
    <col min="2057" max="2057" width="8.7109375" style="49" customWidth="1"/>
    <col min="2058" max="2299" width="9.140625" style="49"/>
    <col min="2300" max="2300" width="15.42578125" style="49" customWidth="1"/>
    <col min="2301" max="2301" width="11.7109375" style="49" customWidth="1"/>
    <col min="2302" max="2302" width="12.140625" style="49" customWidth="1"/>
    <col min="2303" max="2303" width="12.28515625" style="49" customWidth="1"/>
    <col min="2304" max="2304" width="13.5703125" style="49" customWidth="1"/>
    <col min="2305" max="2305" width="13" style="49" customWidth="1"/>
    <col min="2306" max="2306" width="13.140625" style="49" customWidth="1"/>
    <col min="2307" max="2307" width="12.5703125" style="49" customWidth="1"/>
    <col min="2308" max="2308" width="12.7109375" style="49" customWidth="1"/>
    <col min="2309" max="2309" width="11.85546875" style="49" customWidth="1"/>
    <col min="2310" max="2310" width="10.140625" style="49" customWidth="1"/>
    <col min="2311" max="2311" width="9.42578125" style="49" customWidth="1"/>
    <col min="2312" max="2312" width="11.7109375" style="49" customWidth="1"/>
    <col min="2313" max="2313" width="8.7109375" style="49" customWidth="1"/>
    <col min="2314" max="2555" width="9.140625" style="49"/>
    <col min="2556" max="2556" width="15.42578125" style="49" customWidth="1"/>
    <col min="2557" max="2557" width="11.7109375" style="49" customWidth="1"/>
    <col min="2558" max="2558" width="12.140625" style="49" customWidth="1"/>
    <col min="2559" max="2559" width="12.28515625" style="49" customWidth="1"/>
    <col min="2560" max="2560" width="13.5703125" style="49" customWidth="1"/>
    <col min="2561" max="2561" width="13" style="49" customWidth="1"/>
    <col min="2562" max="2562" width="13.140625" style="49" customWidth="1"/>
    <col min="2563" max="2563" width="12.5703125" style="49" customWidth="1"/>
    <col min="2564" max="2564" width="12.7109375" style="49" customWidth="1"/>
    <col min="2565" max="2565" width="11.85546875" style="49" customWidth="1"/>
    <col min="2566" max="2566" width="10.140625" style="49" customWidth="1"/>
    <col min="2567" max="2567" width="9.42578125" style="49" customWidth="1"/>
    <col min="2568" max="2568" width="11.7109375" style="49" customWidth="1"/>
    <col min="2569" max="2569" width="8.7109375" style="49" customWidth="1"/>
    <col min="2570" max="2811" width="9.140625" style="49"/>
    <col min="2812" max="2812" width="15.42578125" style="49" customWidth="1"/>
    <col min="2813" max="2813" width="11.7109375" style="49" customWidth="1"/>
    <col min="2814" max="2814" width="12.140625" style="49" customWidth="1"/>
    <col min="2815" max="2815" width="12.28515625" style="49" customWidth="1"/>
    <col min="2816" max="2816" width="13.5703125" style="49" customWidth="1"/>
    <col min="2817" max="2817" width="13" style="49" customWidth="1"/>
    <col min="2818" max="2818" width="13.140625" style="49" customWidth="1"/>
    <col min="2819" max="2819" width="12.5703125" style="49" customWidth="1"/>
    <col min="2820" max="2820" width="12.7109375" style="49" customWidth="1"/>
    <col min="2821" max="2821" width="11.85546875" style="49" customWidth="1"/>
    <col min="2822" max="2822" width="10.140625" style="49" customWidth="1"/>
    <col min="2823" max="2823" width="9.42578125" style="49" customWidth="1"/>
    <col min="2824" max="2824" width="11.7109375" style="49" customWidth="1"/>
    <col min="2825" max="2825" width="8.7109375" style="49" customWidth="1"/>
    <col min="2826" max="3067" width="9.140625" style="49"/>
    <col min="3068" max="3068" width="15.42578125" style="49" customWidth="1"/>
    <col min="3069" max="3069" width="11.7109375" style="49" customWidth="1"/>
    <col min="3070" max="3070" width="12.140625" style="49" customWidth="1"/>
    <col min="3071" max="3071" width="12.28515625" style="49" customWidth="1"/>
    <col min="3072" max="3072" width="13.5703125" style="49" customWidth="1"/>
    <col min="3073" max="3073" width="13" style="49" customWidth="1"/>
    <col min="3074" max="3074" width="13.140625" style="49" customWidth="1"/>
    <col min="3075" max="3075" width="12.5703125" style="49" customWidth="1"/>
    <col min="3076" max="3076" width="12.7109375" style="49" customWidth="1"/>
    <col min="3077" max="3077" width="11.85546875" style="49" customWidth="1"/>
    <col min="3078" max="3078" width="10.140625" style="49" customWidth="1"/>
    <col min="3079" max="3079" width="9.42578125" style="49" customWidth="1"/>
    <col min="3080" max="3080" width="11.7109375" style="49" customWidth="1"/>
    <col min="3081" max="3081" width="8.7109375" style="49" customWidth="1"/>
    <col min="3082" max="3323" width="9.140625" style="49"/>
    <col min="3324" max="3324" width="15.42578125" style="49" customWidth="1"/>
    <col min="3325" max="3325" width="11.7109375" style="49" customWidth="1"/>
    <col min="3326" max="3326" width="12.140625" style="49" customWidth="1"/>
    <col min="3327" max="3327" width="12.28515625" style="49" customWidth="1"/>
    <col min="3328" max="3328" width="13.5703125" style="49" customWidth="1"/>
    <col min="3329" max="3329" width="13" style="49" customWidth="1"/>
    <col min="3330" max="3330" width="13.140625" style="49" customWidth="1"/>
    <col min="3331" max="3331" width="12.5703125" style="49" customWidth="1"/>
    <col min="3332" max="3332" width="12.7109375" style="49" customWidth="1"/>
    <col min="3333" max="3333" width="11.85546875" style="49" customWidth="1"/>
    <col min="3334" max="3334" width="10.140625" style="49" customWidth="1"/>
    <col min="3335" max="3335" width="9.42578125" style="49" customWidth="1"/>
    <col min="3336" max="3336" width="11.7109375" style="49" customWidth="1"/>
    <col min="3337" max="3337" width="8.7109375" style="49" customWidth="1"/>
    <col min="3338" max="3579" width="9.140625" style="49"/>
    <col min="3580" max="3580" width="15.42578125" style="49" customWidth="1"/>
    <col min="3581" max="3581" width="11.7109375" style="49" customWidth="1"/>
    <col min="3582" max="3582" width="12.140625" style="49" customWidth="1"/>
    <col min="3583" max="3583" width="12.28515625" style="49" customWidth="1"/>
    <col min="3584" max="3584" width="13.5703125" style="49" customWidth="1"/>
    <col min="3585" max="3585" width="13" style="49" customWidth="1"/>
    <col min="3586" max="3586" width="13.140625" style="49" customWidth="1"/>
    <col min="3587" max="3587" width="12.5703125" style="49" customWidth="1"/>
    <col min="3588" max="3588" width="12.7109375" style="49" customWidth="1"/>
    <col min="3589" max="3589" width="11.85546875" style="49" customWidth="1"/>
    <col min="3590" max="3590" width="10.140625" style="49" customWidth="1"/>
    <col min="3591" max="3591" width="9.42578125" style="49" customWidth="1"/>
    <col min="3592" max="3592" width="11.7109375" style="49" customWidth="1"/>
    <col min="3593" max="3593" width="8.7109375" style="49" customWidth="1"/>
    <col min="3594" max="3835" width="9.140625" style="49"/>
    <col min="3836" max="3836" width="15.42578125" style="49" customWidth="1"/>
    <col min="3837" max="3837" width="11.7109375" style="49" customWidth="1"/>
    <col min="3838" max="3838" width="12.140625" style="49" customWidth="1"/>
    <col min="3839" max="3839" width="12.28515625" style="49" customWidth="1"/>
    <col min="3840" max="3840" width="13.5703125" style="49" customWidth="1"/>
    <col min="3841" max="3841" width="13" style="49" customWidth="1"/>
    <col min="3842" max="3842" width="13.140625" style="49" customWidth="1"/>
    <col min="3843" max="3843" width="12.5703125" style="49" customWidth="1"/>
    <col min="3844" max="3844" width="12.7109375" style="49" customWidth="1"/>
    <col min="3845" max="3845" width="11.85546875" style="49" customWidth="1"/>
    <col min="3846" max="3846" width="10.140625" style="49" customWidth="1"/>
    <col min="3847" max="3847" width="9.42578125" style="49" customWidth="1"/>
    <col min="3848" max="3848" width="11.7109375" style="49" customWidth="1"/>
    <col min="3849" max="3849" width="8.7109375" style="49" customWidth="1"/>
    <col min="3850" max="4091" width="9.140625" style="49"/>
    <col min="4092" max="4092" width="15.42578125" style="49" customWidth="1"/>
    <col min="4093" max="4093" width="11.7109375" style="49" customWidth="1"/>
    <col min="4094" max="4094" width="12.140625" style="49" customWidth="1"/>
    <col min="4095" max="4095" width="12.28515625" style="49" customWidth="1"/>
    <col min="4096" max="4096" width="13.5703125" style="49" customWidth="1"/>
    <col min="4097" max="4097" width="13" style="49" customWidth="1"/>
    <col min="4098" max="4098" width="13.140625" style="49" customWidth="1"/>
    <col min="4099" max="4099" width="12.5703125" style="49" customWidth="1"/>
    <col min="4100" max="4100" width="12.7109375" style="49" customWidth="1"/>
    <col min="4101" max="4101" width="11.85546875" style="49" customWidth="1"/>
    <col min="4102" max="4102" width="10.140625" style="49" customWidth="1"/>
    <col min="4103" max="4103" width="9.42578125" style="49" customWidth="1"/>
    <col min="4104" max="4104" width="11.7109375" style="49" customWidth="1"/>
    <col min="4105" max="4105" width="8.7109375" style="49" customWidth="1"/>
    <col min="4106" max="4347" width="9.140625" style="49"/>
    <col min="4348" max="4348" width="15.42578125" style="49" customWidth="1"/>
    <col min="4349" max="4349" width="11.7109375" style="49" customWidth="1"/>
    <col min="4350" max="4350" width="12.140625" style="49" customWidth="1"/>
    <col min="4351" max="4351" width="12.28515625" style="49" customWidth="1"/>
    <col min="4352" max="4352" width="13.5703125" style="49" customWidth="1"/>
    <col min="4353" max="4353" width="13" style="49" customWidth="1"/>
    <col min="4354" max="4354" width="13.140625" style="49" customWidth="1"/>
    <col min="4355" max="4355" width="12.5703125" style="49" customWidth="1"/>
    <col min="4356" max="4356" width="12.7109375" style="49" customWidth="1"/>
    <col min="4357" max="4357" width="11.85546875" style="49" customWidth="1"/>
    <col min="4358" max="4358" width="10.140625" style="49" customWidth="1"/>
    <col min="4359" max="4359" width="9.42578125" style="49" customWidth="1"/>
    <col min="4360" max="4360" width="11.7109375" style="49" customWidth="1"/>
    <col min="4361" max="4361" width="8.7109375" style="49" customWidth="1"/>
    <col min="4362" max="4603" width="9.140625" style="49"/>
    <col min="4604" max="4604" width="15.42578125" style="49" customWidth="1"/>
    <col min="4605" max="4605" width="11.7109375" style="49" customWidth="1"/>
    <col min="4606" max="4606" width="12.140625" style="49" customWidth="1"/>
    <col min="4607" max="4607" width="12.28515625" style="49" customWidth="1"/>
    <col min="4608" max="4608" width="13.5703125" style="49" customWidth="1"/>
    <col min="4609" max="4609" width="13" style="49" customWidth="1"/>
    <col min="4610" max="4610" width="13.140625" style="49" customWidth="1"/>
    <col min="4611" max="4611" width="12.5703125" style="49" customWidth="1"/>
    <col min="4612" max="4612" width="12.7109375" style="49" customWidth="1"/>
    <col min="4613" max="4613" width="11.85546875" style="49" customWidth="1"/>
    <col min="4614" max="4614" width="10.140625" style="49" customWidth="1"/>
    <col min="4615" max="4615" width="9.42578125" style="49" customWidth="1"/>
    <col min="4616" max="4616" width="11.7109375" style="49" customWidth="1"/>
    <col min="4617" max="4617" width="8.7109375" style="49" customWidth="1"/>
    <col min="4618" max="4859" width="9.140625" style="49"/>
    <col min="4860" max="4860" width="15.42578125" style="49" customWidth="1"/>
    <col min="4861" max="4861" width="11.7109375" style="49" customWidth="1"/>
    <col min="4862" max="4862" width="12.140625" style="49" customWidth="1"/>
    <col min="4863" max="4863" width="12.28515625" style="49" customWidth="1"/>
    <col min="4864" max="4864" width="13.5703125" style="49" customWidth="1"/>
    <col min="4865" max="4865" width="13" style="49" customWidth="1"/>
    <col min="4866" max="4866" width="13.140625" style="49" customWidth="1"/>
    <col min="4867" max="4867" width="12.5703125" style="49" customWidth="1"/>
    <col min="4868" max="4868" width="12.7109375" style="49" customWidth="1"/>
    <col min="4869" max="4869" width="11.85546875" style="49" customWidth="1"/>
    <col min="4870" max="4870" width="10.140625" style="49" customWidth="1"/>
    <col min="4871" max="4871" width="9.42578125" style="49" customWidth="1"/>
    <col min="4872" max="4872" width="11.7109375" style="49" customWidth="1"/>
    <col min="4873" max="4873" width="8.7109375" style="49" customWidth="1"/>
    <col min="4874" max="5115" width="9.140625" style="49"/>
    <col min="5116" max="5116" width="15.42578125" style="49" customWidth="1"/>
    <col min="5117" max="5117" width="11.7109375" style="49" customWidth="1"/>
    <col min="5118" max="5118" width="12.140625" style="49" customWidth="1"/>
    <col min="5119" max="5119" width="12.28515625" style="49" customWidth="1"/>
    <col min="5120" max="5120" width="13.5703125" style="49" customWidth="1"/>
    <col min="5121" max="5121" width="13" style="49" customWidth="1"/>
    <col min="5122" max="5122" width="13.140625" style="49" customWidth="1"/>
    <col min="5123" max="5123" width="12.5703125" style="49" customWidth="1"/>
    <col min="5124" max="5124" width="12.7109375" style="49" customWidth="1"/>
    <col min="5125" max="5125" width="11.85546875" style="49" customWidth="1"/>
    <col min="5126" max="5126" width="10.140625" style="49" customWidth="1"/>
    <col min="5127" max="5127" width="9.42578125" style="49" customWidth="1"/>
    <col min="5128" max="5128" width="11.7109375" style="49" customWidth="1"/>
    <col min="5129" max="5129" width="8.7109375" style="49" customWidth="1"/>
    <col min="5130" max="5371" width="9.140625" style="49"/>
    <col min="5372" max="5372" width="15.42578125" style="49" customWidth="1"/>
    <col min="5373" max="5373" width="11.7109375" style="49" customWidth="1"/>
    <col min="5374" max="5374" width="12.140625" style="49" customWidth="1"/>
    <col min="5375" max="5375" width="12.28515625" style="49" customWidth="1"/>
    <col min="5376" max="5376" width="13.5703125" style="49" customWidth="1"/>
    <col min="5377" max="5377" width="13" style="49" customWidth="1"/>
    <col min="5378" max="5378" width="13.140625" style="49" customWidth="1"/>
    <col min="5379" max="5379" width="12.5703125" style="49" customWidth="1"/>
    <col min="5380" max="5380" width="12.7109375" style="49" customWidth="1"/>
    <col min="5381" max="5381" width="11.85546875" style="49" customWidth="1"/>
    <col min="5382" max="5382" width="10.140625" style="49" customWidth="1"/>
    <col min="5383" max="5383" width="9.42578125" style="49" customWidth="1"/>
    <col min="5384" max="5384" width="11.7109375" style="49" customWidth="1"/>
    <col min="5385" max="5385" width="8.7109375" style="49" customWidth="1"/>
    <col min="5386" max="5627" width="9.140625" style="49"/>
    <col min="5628" max="5628" width="15.42578125" style="49" customWidth="1"/>
    <col min="5629" max="5629" width="11.7109375" style="49" customWidth="1"/>
    <col min="5630" max="5630" width="12.140625" style="49" customWidth="1"/>
    <col min="5631" max="5631" width="12.28515625" style="49" customWidth="1"/>
    <col min="5632" max="5632" width="13.5703125" style="49" customWidth="1"/>
    <col min="5633" max="5633" width="13" style="49" customWidth="1"/>
    <col min="5634" max="5634" width="13.140625" style="49" customWidth="1"/>
    <col min="5635" max="5635" width="12.5703125" style="49" customWidth="1"/>
    <col min="5636" max="5636" width="12.7109375" style="49" customWidth="1"/>
    <col min="5637" max="5637" width="11.85546875" style="49" customWidth="1"/>
    <col min="5638" max="5638" width="10.140625" style="49" customWidth="1"/>
    <col min="5639" max="5639" width="9.42578125" style="49" customWidth="1"/>
    <col min="5640" max="5640" width="11.7109375" style="49" customWidth="1"/>
    <col min="5641" max="5641" width="8.7109375" style="49" customWidth="1"/>
    <col min="5642" max="5883" width="9.140625" style="49"/>
    <col min="5884" max="5884" width="15.42578125" style="49" customWidth="1"/>
    <col min="5885" max="5885" width="11.7109375" style="49" customWidth="1"/>
    <col min="5886" max="5886" width="12.140625" style="49" customWidth="1"/>
    <col min="5887" max="5887" width="12.28515625" style="49" customWidth="1"/>
    <col min="5888" max="5888" width="13.5703125" style="49" customWidth="1"/>
    <col min="5889" max="5889" width="13" style="49" customWidth="1"/>
    <col min="5890" max="5890" width="13.140625" style="49" customWidth="1"/>
    <col min="5891" max="5891" width="12.5703125" style="49" customWidth="1"/>
    <col min="5892" max="5892" width="12.7109375" style="49" customWidth="1"/>
    <col min="5893" max="5893" width="11.85546875" style="49" customWidth="1"/>
    <col min="5894" max="5894" width="10.140625" style="49" customWidth="1"/>
    <col min="5895" max="5895" width="9.42578125" style="49" customWidth="1"/>
    <col min="5896" max="5896" width="11.7109375" style="49" customWidth="1"/>
    <col min="5897" max="5897" width="8.7109375" style="49" customWidth="1"/>
    <col min="5898" max="6139" width="9.140625" style="49"/>
    <col min="6140" max="6140" width="15.42578125" style="49" customWidth="1"/>
    <col min="6141" max="6141" width="11.7109375" style="49" customWidth="1"/>
    <col min="6142" max="6142" width="12.140625" style="49" customWidth="1"/>
    <col min="6143" max="6143" width="12.28515625" style="49" customWidth="1"/>
    <col min="6144" max="6144" width="13.5703125" style="49" customWidth="1"/>
    <col min="6145" max="6145" width="13" style="49" customWidth="1"/>
    <col min="6146" max="6146" width="13.140625" style="49" customWidth="1"/>
    <col min="6147" max="6147" width="12.5703125" style="49" customWidth="1"/>
    <col min="6148" max="6148" width="12.7109375" style="49" customWidth="1"/>
    <col min="6149" max="6149" width="11.85546875" style="49" customWidth="1"/>
    <col min="6150" max="6150" width="10.140625" style="49" customWidth="1"/>
    <col min="6151" max="6151" width="9.42578125" style="49" customWidth="1"/>
    <col min="6152" max="6152" width="11.7109375" style="49" customWidth="1"/>
    <col min="6153" max="6153" width="8.7109375" style="49" customWidth="1"/>
    <col min="6154" max="6395" width="9.140625" style="49"/>
    <col min="6396" max="6396" width="15.42578125" style="49" customWidth="1"/>
    <col min="6397" max="6397" width="11.7109375" style="49" customWidth="1"/>
    <col min="6398" max="6398" width="12.140625" style="49" customWidth="1"/>
    <col min="6399" max="6399" width="12.28515625" style="49" customWidth="1"/>
    <col min="6400" max="6400" width="13.5703125" style="49" customWidth="1"/>
    <col min="6401" max="6401" width="13" style="49" customWidth="1"/>
    <col min="6402" max="6402" width="13.140625" style="49" customWidth="1"/>
    <col min="6403" max="6403" width="12.5703125" style="49" customWidth="1"/>
    <col min="6404" max="6404" width="12.7109375" style="49" customWidth="1"/>
    <col min="6405" max="6405" width="11.85546875" style="49" customWidth="1"/>
    <col min="6406" max="6406" width="10.140625" style="49" customWidth="1"/>
    <col min="6407" max="6407" width="9.42578125" style="49" customWidth="1"/>
    <col min="6408" max="6408" width="11.7109375" style="49" customWidth="1"/>
    <col min="6409" max="6409" width="8.7109375" style="49" customWidth="1"/>
    <col min="6410" max="6651" width="9.140625" style="49"/>
    <col min="6652" max="6652" width="15.42578125" style="49" customWidth="1"/>
    <col min="6653" max="6653" width="11.7109375" style="49" customWidth="1"/>
    <col min="6654" max="6654" width="12.140625" style="49" customWidth="1"/>
    <col min="6655" max="6655" width="12.28515625" style="49" customWidth="1"/>
    <col min="6656" max="6656" width="13.5703125" style="49" customWidth="1"/>
    <col min="6657" max="6657" width="13" style="49" customWidth="1"/>
    <col min="6658" max="6658" width="13.140625" style="49" customWidth="1"/>
    <col min="6659" max="6659" width="12.5703125" style="49" customWidth="1"/>
    <col min="6660" max="6660" width="12.7109375" style="49" customWidth="1"/>
    <col min="6661" max="6661" width="11.85546875" style="49" customWidth="1"/>
    <col min="6662" max="6662" width="10.140625" style="49" customWidth="1"/>
    <col min="6663" max="6663" width="9.42578125" style="49" customWidth="1"/>
    <col min="6664" max="6664" width="11.7109375" style="49" customWidth="1"/>
    <col min="6665" max="6665" width="8.7109375" style="49" customWidth="1"/>
    <col min="6666" max="6907" width="9.140625" style="49"/>
    <col min="6908" max="6908" width="15.42578125" style="49" customWidth="1"/>
    <col min="6909" max="6909" width="11.7109375" style="49" customWidth="1"/>
    <col min="6910" max="6910" width="12.140625" style="49" customWidth="1"/>
    <col min="6911" max="6911" width="12.28515625" style="49" customWidth="1"/>
    <col min="6912" max="6912" width="13.5703125" style="49" customWidth="1"/>
    <col min="6913" max="6913" width="13" style="49" customWidth="1"/>
    <col min="6914" max="6914" width="13.140625" style="49" customWidth="1"/>
    <col min="6915" max="6915" width="12.5703125" style="49" customWidth="1"/>
    <col min="6916" max="6916" width="12.7109375" style="49" customWidth="1"/>
    <col min="6917" max="6917" width="11.85546875" style="49" customWidth="1"/>
    <col min="6918" max="6918" width="10.140625" style="49" customWidth="1"/>
    <col min="6919" max="6919" width="9.42578125" style="49" customWidth="1"/>
    <col min="6920" max="6920" width="11.7109375" style="49" customWidth="1"/>
    <col min="6921" max="6921" width="8.7109375" style="49" customWidth="1"/>
    <col min="6922" max="7163" width="9.140625" style="49"/>
    <col min="7164" max="7164" width="15.42578125" style="49" customWidth="1"/>
    <col min="7165" max="7165" width="11.7109375" style="49" customWidth="1"/>
    <col min="7166" max="7166" width="12.140625" style="49" customWidth="1"/>
    <col min="7167" max="7167" width="12.28515625" style="49" customWidth="1"/>
    <col min="7168" max="7168" width="13.5703125" style="49" customWidth="1"/>
    <col min="7169" max="7169" width="13" style="49" customWidth="1"/>
    <col min="7170" max="7170" width="13.140625" style="49" customWidth="1"/>
    <col min="7171" max="7171" width="12.5703125" style="49" customWidth="1"/>
    <col min="7172" max="7172" width="12.7109375" style="49" customWidth="1"/>
    <col min="7173" max="7173" width="11.85546875" style="49" customWidth="1"/>
    <col min="7174" max="7174" width="10.140625" style="49" customWidth="1"/>
    <col min="7175" max="7175" width="9.42578125" style="49" customWidth="1"/>
    <col min="7176" max="7176" width="11.7109375" style="49" customWidth="1"/>
    <col min="7177" max="7177" width="8.7109375" style="49" customWidth="1"/>
    <col min="7178" max="7419" width="9.140625" style="49"/>
    <col min="7420" max="7420" width="15.42578125" style="49" customWidth="1"/>
    <col min="7421" max="7421" width="11.7109375" style="49" customWidth="1"/>
    <col min="7422" max="7422" width="12.140625" style="49" customWidth="1"/>
    <col min="7423" max="7423" width="12.28515625" style="49" customWidth="1"/>
    <col min="7424" max="7424" width="13.5703125" style="49" customWidth="1"/>
    <col min="7425" max="7425" width="13" style="49" customWidth="1"/>
    <col min="7426" max="7426" width="13.140625" style="49" customWidth="1"/>
    <col min="7427" max="7427" width="12.5703125" style="49" customWidth="1"/>
    <col min="7428" max="7428" width="12.7109375" style="49" customWidth="1"/>
    <col min="7429" max="7429" width="11.85546875" style="49" customWidth="1"/>
    <col min="7430" max="7430" width="10.140625" style="49" customWidth="1"/>
    <col min="7431" max="7431" width="9.42578125" style="49" customWidth="1"/>
    <col min="7432" max="7432" width="11.7109375" style="49" customWidth="1"/>
    <col min="7433" max="7433" width="8.7109375" style="49" customWidth="1"/>
    <col min="7434" max="7675" width="9.140625" style="49"/>
    <col min="7676" max="7676" width="15.42578125" style="49" customWidth="1"/>
    <col min="7677" max="7677" width="11.7109375" style="49" customWidth="1"/>
    <col min="7678" max="7678" width="12.140625" style="49" customWidth="1"/>
    <col min="7679" max="7679" width="12.28515625" style="49" customWidth="1"/>
    <col min="7680" max="7680" width="13.5703125" style="49" customWidth="1"/>
    <col min="7681" max="7681" width="13" style="49" customWidth="1"/>
    <col min="7682" max="7682" width="13.140625" style="49" customWidth="1"/>
    <col min="7683" max="7683" width="12.5703125" style="49" customWidth="1"/>
    <col min="7684" max="7684" width="12.7109375" style="49" customWidth="1"/>
    <col min="7685" max="7685" width="11.85546875" style="49" customWidth="1"/>
    <col min="7686" max="7686" width="10.140625" style="49" customWidth="1"/>
    <col min="7687" max="7687" width="9.42578125" style="49" customWidth="1"/>
    <col min="7688" max="7688" width="11.7109375" style="49" customWidth="1"/>
    <col min="7689" max="7689" width="8.7109375" style="49" customWidth="1"/>
    <col min="7690" max="7931" width="9.140625" style="49"/>
    <col min="7932" max="7932" width="15.42578125" style="49" customWidth="1"/>
    <col min="7933" max="7933" width="11.7109375" style="49" customWidth="1"/>
    <col min="7934" max="7934" width="12.140625" style="49" customWidth="1"/>
    <col min="7935" max="7935" width="12.28515625" style="49" customWidth="1"/>
    <col min="7936" max="7936" width="13.5703125" style="49" customWidth="1"/>
    <col min="7937" max="7937" width="13" style="49" customWidth="1"/>
    <col min="7938" max="7938" width="13.140625" style="49" customWidth="1"/>
    <col min="7939" max="7939" width="12.5703125" style="49" customWidth="1"/>
    <col min="7940" max="7940" width="12.7109375" style="49" customWidth="1"/>
    <col min="7941" max="7941" width="11.85546875" style="49" customWidth="1"/>
    <col min="7942" max="7942" width="10.140625" style="49" customWidth="1"/>
    <col min="7943" max="7943" width="9.42578125" style="49" customWidth="1"/>
    <col min="7944" max="7944" width="11.7109375" style="49" customWidth="1"/>
    <col min="7945" max="7945" width="8.7109375" style="49" customWidth="1"/>
    <col min="7946" max="8187" width="9.140625" style="49"/>
    <col min="8188" max="8188" width="15.42578125" style="49" customWidth="1"/>
    <col min="8189" max="8189" width="11.7109375" style="49" customWidth="1"/>
    <col min="8190" max="8190" width="12.140625" style="49" customWidth="1"/>
    <col min="8191" max="8191" width="12.28515625" style="49" customWidth="1"/>
    <col min="8192" max="8192" width="13.5703125" style="49" customWidth="1"/>
    <col min="8193" max="8193" width="13" style="49" customWidth="1"/>
    <col min="8194" max="8194" width="13.140625" style="49" customWidth="1"/>
    <col min="8195" max="8195" width="12.5703125" style="49" customWidth="1"/>
    <col min="8196" max="8196" width="12.7109375" style="49" customWidth="1"/>
    <col min="8197" max="8197" width="11.85546875" style="49" customWidth="1"/>
    <col min="8198" max="8198" width="10.140625" style="49" customWidth="1"/>
    <col min="8199" max="8199" width="9.42578125" style="49" customWidth="1"/>
    <col min="8200" max="8200" width="11.7109375" style="49" customWidth="1"/>
    <col min="8201" max="8201" width="8.7109375" style="49" customWidth="1"/>
    <col min="8202" max="8443" width="9.140625" style="49"/>
    <col min="8444" max="8444" width="15.42578125" style="49" customWidth="1"/>
    <col min="8445" max="8445" width="11.7109375" style="49" customWidth="1"/>
    <col min="8446" max="8446" width="12.140625" style="49" customWidth="1"/>
    <col min="8447" max="8447" width="12.28515625" style="49" customWidth="1"/>
    <col min="8448" max="8448" width="13.5703125" style="49" customWidth="1"/>
    <col min="8449" max="8449" width="13" style="49" customWidth="1"/>
    <col min="8450" max="8450" width="13.140625" style="49" customWidth="1"/>
    <col min="8451" max="8451" width="12.5703125" style="49" customWidth="1"/>
    <col min="8452" max="8452" width="12.7109375" style="49" customWidth="1"/>
    <col min="8453" max="8453" width="11.85546875" style="49" customWidth="1"/>
    <col min="8454" max="8454" width="10.140625" style="49" customWidth="1"/>
    <col min="8455" max="8455" width="9.42578125" style="49" customWidth="1"/>
    <col min="8456" max="8456" width="11.7109375" style="49" customWidth="1"/>
    <col min="8457" max="8457" width="8.7109375" style="49" customWidth="1"/>
    <col min="8458" max="8699" width="9.140625" style="49"/>
    <col min="8700" max="8700" width="15.42578125" style="49" customWidth="1"/>
    <col min="8701" max="8701" width="11.7109375" style="49" customWidth="1"/>
    <col min="8702" max="8702" width="12.140625" style="49" customWidth="1"/>
    <col min="8703" max="8703" width="12.28515625" style="49" customWidth="1"/>
    <col min="8704" max="8704" width="13.5703125" style="49" customWidth="1"/>
    <col min="8705" max="8705" width="13" style="49" customWidth="1"/>
    <col min="8706" max="8706" width="13.140625" style="49" customWidth="1"/>
    <col min="8707" max="8707" width="12.5703125" style="49" customWidth="1"/>
    <col min="8708" max="8708" width="12.7109375" style="49" customWidth="1"/>
    <col min="8709" max="8709" width="11.85546875" style="49" customWidth="1"/>
    <col min="8710" max="8710" width="10.140625" style="49" customWidth="1"/>
    <col min="8711" max="8711" width="9.42578125" style="49" customWidth="1"/>
    <col min="8712" max="8712" width="11.7109375" style="49" customWidth="1"/>
    <col min="8713" max="8713" width="8.7109375" style="49" customWidth="1"/>
    <col min="8714" max="8955" width="9.140625" style="49"/>
    <col min="8956" max="8956" width="15.42578125" style="49" customWidth="1"/>
    <col min="8957" max="8957" width="11.7109375" style="49" customWidth="1"/>
    <col min="8958" max="8958" width="12.140625" style="49" customWidth="1"/>
    <col min="8959" max="8959" width="12.28515625" style="49" customWidth="1"/>
    <col min="8960" max="8960" width="13.5703125" style="49" customWidth="1"/>
    <col min="8961" max="8961" width="13" style="49" customWidth="1"/>
    <col min="8962" max="8962" width="13.140625" style="49" customWidth="1"/>
    <col min="8963" max="8963" width="12.5703125" style="49" customWidth="1"/>
    <col min="8964" max="8964" width="12.7109375" style="49" customWidth="1"/>
    <col min="8965" max="8965" width="11.85546875" style="49" customWidth="1"/>
    <col min="8966" max="8966" width="10.140625" style="49" customWidth="1"/>
    <col min="8967" max="8967" width="9.42578125" style="49" customWidth="1"/>
    <col min="8968" max="8968" width="11.7109375" style="49" customWidth="1"/>
    <col min="8969" max="8969" width="8.7109375" style="49" customWidth="1"/>
    <col min="8970" max="9211" width="9.140625" style="49"/>
    <col min="9212" max="9212" width="15.42578125" style="49" customWidth="1"/>
    <col min="9213" max="9213" width="11.7109375" style="49" customWidth="1"/>
    <col min="9214" max="9214" width="12.140625" style="49" customWidth="1"/>
    <col min="9215" max="9215" width="12.28515625" style="49" customWidth="1"/>
    <col min="9216" max="9216" width="13.5703125" style="49" customWidth="1"/>
    <col min="9217" max="9217" width="13" style="49" customWidth="1"/>
    <col min="9218" max="9218" width="13.140625" style="49" customWidth="1"/>
    <col min="9219" max="9219" width="12.5703125" style="49" customWidth="1"/>
    <col min="9220" max="9220" width="12.7109375" style="49" customWidth="1"/>
    <col min="9221" max="9221" width="11.85546875" style="49" customWidth="1"/>
    <col min="9222" max="9222" width="10.140625" style="49" customWidth="1"/>
    <col min="9223" max="9223" width="9.42578125" style="49" customWidth="1"/>
    <col min="9224" max="9224" width="11.7109375" style="49" customWidth="1"/>
    <col min="9225" max="9225" width="8.7109375" style="49" customWidth="1"/>
    <col min="9226" max="9467" width="9.140625" style="49"/>
    <col min="9468" max="9468" width="15.42578125" style="49" customWidth="1"/>
    <col min="9469" max="9469" width="11.7109375" style="49" customWidth="1"/>
    <col min="9470" max="9470" width="12.140625" style="49" customWidth="1"/>
    <col min="9471" max="9471" width="12.28515625" style="49" customWidth="1"/>
    <col min="9472" max="9472" width="13.5703125" style="49" customWidth="1"/>
    <col min="9473" max="9473" width="13" style="49" customWidth="1"/>
    <col min="9474" max="9474" width="13.140625" style="49" customWidth="1"/>
    <col min="9475" max="9475" width="12.5703125" style="49" customWidth="1"/>
    <col min="9476" max="9476" width="12.7109375" style="49" customWidth="1"/>
    <col min="9477" max="9477" width="11.85546875" style="49" customWidth="1"/>
    <col min="9478" max="9478" width="10.140625" style="49" customWidth="1"/>
    <col min="9479" max="9479" width="9.42578125" style="49" customWidth="1"/>
    <col min="9480" max="9480" width="11.7109375" style="49" customWidth="1"/>
    <col min="9481" max="9481" width="8.7109375" style="49" customWidth="1"/>
    <col min="9482" max="9723" width="9.140625" style="49"/>
    <col min="9724" max="9724" width="15.42578125" style="49" customWidth="1"/>
    <col min="9725" max="9725" width="11.7109375" style="49" customWidth="1"/>
    <col min="9726" max="9726" width="12.140625" style="49" customWidth="1"/>
    <col min="9727" max="9727" width="12.28515625" style="49" customWidth="1"/>
    <col min="9728" max="9728" width="13.5703125" style="49" customWidth="1"/>
    <col min="9729" max="9729" width="13" style="49" customWidth="1"/>
    <col min="9730" max="9730" width="13.140625" style="49" customWidth="1"/>
    <col min="9731" max="9731" width="12.5703125" style="49" customWidth="1"/>
    <col min="9732" max="9732" width="12.7109375" style="49" customWidth="1"/>
    <col min="9733" max="9733" width="11.85546875" style="49" customWidth="1"/>
    <col min="9734" max="9734" width="10.140625" style="49" customWidth="1"/>
    <col min="9735" max="9735" width="9.42578125" style="49" customWidth="1"/>
    <col min="9736" max="9736" width="11.7109375" style="49" customWidth="1"/>
    <col min="9737" max="9737" width="8.7109375" style="49" customWidth="1"/>
    <col min="9738" max="9979" width="9.140625" style="49"/>
    <col min="9980" max="9980" width="15.42578125" style="49" customWidth="1"/>
    <col min="9981" max="9981" width="11.7109375" style="49" customWidth="1"/>
    <col min="9982" max="9982" width="12.140625" style="49" customWidth="1"/>
    <col min="9983" max="9983" width="12.28515625" style="49" customWidth="1"/>
    <col min="9984" max="9984" width="13.5703125" style="49" customWidth="1"/>
    <col min="9985" max="9985" width="13" style="49" customWidth="1"/>
    <col min="9986" max="9986" width="13.140625" style="49" customWidth="1"/>
    <col min="9987" max="9987" width="12.5703125" style="49" customWidth="1"/>
    <col min="9988" max="9988" width="12.7109375" style="49" customWidth="1"/>
    <col min="9989" max="9989" width="11.85546875" style="49" customWidth="1"/>
    <col min="9990" max="9990" width="10.140625" style="49" customWidth="1"/>
    <col min="9991" max="9991" width="9.42578125" style="49" customWidth="1"/>
    <col min="9992" max="9992" width="11.7109375" style="49" customWidth="1"/>
    <col min="9993" max="9993" width="8.7109375" style="49" customWidth="1"/>
    <col min="9994" max="10235" width="9.140625" style="49"/>
    <col min="10236" max="10236" width="15.42578125" style="49" customWidth="1"/>
    <col min="10237" max="10237" width="11.7109375" style="49" customWidth="1"/>
    <col min="10238" max="10238" width="12.140625" style="49" customWidth="1"/>
    <col min="10239" max="10239" width="12.28515625" style="49" customWidth="1"/>
    <col min="10240" max="10240" width="13.5703125" style="49" customWidth="1"/>
    <col min="10241" max="10241" width="13" style="49" customWidth="1"/>
    <col min="10242" max="10242" width="13.140625" style="49" customWidth="1"/>
    <col min="10243" max="10243" width="12.5703125" style="49" customWidth="1"/>
    <col min="10244" max="10244" width="12.7109375" style="49" customWidth="1"/>
    <col min="10245" max="10245" width="11.85546875" style="49" customWidth="1"/>
    <col min="10246" max="10246" width="10.140625" style="49" customWidth="1"/>
    <col min="10247" max="10247" width="9.42578125" style="49" customWidth="1"/>
    <col min="10248" max="10248" width="11.7109375" style="49" customWidth="1"/>
    <col min="10249" max="10249" width="8.7109375" style="49" customWidth="1"/>
    <col min="10250" max="10491" width="9.140625" style="49"/>
    <col min="10492" max="10492" width="15.42578125" style="49" customWidth="1"/>
    <col min="10493" max="10493" width="11.7109375" style="49" customWidth="1"/>
    <col min="10494" max="10494" width="12.140625" style="49" customWidth="1"/>
    <col min="10495" max="10495" width="12.28515625" style="49" customWidth="1"/>
    <col min="10496" max="10496" width="13.5703125" style="49" customWidth="1"/>
    <col min="10497" max="10497" width="13" style="49" customWidth="1"/>
    <col min="10498" max="10498" width="13.140625" style="49" customWidth="1"/>
    <col min="10499" max="10499" width="12.5703125" style="49" customWidth="1"/>
    <col min="10500" max="10500" width="12.7109375" style="49" customWidth="1"/>
    <col min="10501" max="10501" width="11.85546875" style="49" customWidth="1"/>
    <col min="10502" max="10502" width="10.140625" style="49" customWidth="1"/>
    <col min="10503" max="10503" width="9.42578125" style="49" customWidth="1"/>
    <col min="10504" max="10504" width="11.7109375" style="49" customWidth="1"/>
    <col min="10505" max="10505" width="8.7109375" style="49" customWidth="1"/>
    <col min="10506" max="10747" width="9.140625" style="49"/>
    <col min="10748" max="10748" width="15.42578125" style="49" customWidth="1"/>
    <col min="10749" max="10749" width="11.7109375" style="49" customWidth="1"/>
    <col min="10750" max="10750" width="12.140625" style="49" customWidth="1"/>
    <col min="10751" max="10751" width="12.28515625" style="49" customWidth="1"/>
    <col min="10752" max="10752" width="13.5703125" style="49" customWidth="1"/>
    <col min="10753" max="10753" width="13" style="49" customWidth="1"/>
    <col min="10754" max="10754" width="13.140625" style="49" customWidth="1"/>
    <col min="10755" max="10755" width="12.5703125" style="49" customWidth="1"/>
    <col min="10756" max="10756" width="12.7109375" style="49" customWidth="1"/>
    <col min="10757" max="10757" width="11.85546875" style="49" customWidth="1"/>
    <col min="10758" max="10758" width="10.140625" style="49" customWidth="1"/>
    <col min="10759" max="10759" width="9.42578125" style="49" customWidth="1"/>
    <col min="10760" max="10760" width="11.7109375" style="49" customWidth="1"/>
    <col min="10761" max="10761" width="8.7109375" style="49" customWidth="1"/>
    <col min="10762" max="11003" width="9.140625" style="49"/>
    <col min="11004" max="11004" width="15.42578125" style="49" customWidth="1"/>
    <col min="11005" max="11005" width="11.7109375" style="49" customWidth="1"/>
    <col min="11006" max="11006" width="12.140625" style="49" customWidth="1"/>
    <col min="11007" max="11007" width="12.28515625" style="49" customWidth="1"/>
    <col min="11008" max="11008" width="13.5703125" style="49" customWidth="1"/>
    <col min="11009" max="11009" width="13" style="49" customWidth="1"/>
    <col min="11010" max="11010" width="13.140625" style="49" customWidth="1"/>
    <col min="11011" max="11011" width="12.5703125" style="49" customWidth="1"/>
    <col min="11012" max="11012" width="12.7109375" style="49" customWidth="1"/>
    <col min="11013" max="11013" width="11.85546875" style="49" customWidth="1"/>
    <col min="11014" max="11014" width="10.140625" style="49" customWidth="1"/>
    <col min="11015" max="11015" width="9.42578125" style="49" customWidth="1"/>
    <col min="11016" max="11016" width="11.7109375" style="49" customWidth="1"/>
    <col min="11017" max="11017" width="8.7109375" style="49" customWidth="1"/>
    <col min="11018" max="11259" width="9.140625" style="49"/>
    <col min="11260" max="11260" width="15.42578125" style="49" customWidth="1"/>
    <col min="11261" max="11261" width="11.7109375" style="49" customWidth="1"/>
    <col min="11262" max="11262" width="12.140625" style="49" customWidth="1"/>
    <col min="11263" max="11263" width="12.28515625" style="49" customWidth="1"/>
    <col min="11264" max="11264" width="13.5703125" style="49" customWidth="1"/>
    <col min="11265" max="11265" width="13" style="49" customWidth="1"/>
    <col min="11266" max="11266" width="13.140625" style="49" customWidth="1"/>
    <col min="11267" max="11267" width="12.5703125" style="49" customWidth="1"/>
    <col min="11268" max="11268" width="12.7109375" style="49" customWidth="1"/>
    <col min="11269" max="11269" width="11.85546875" style="49" customWidth="1"/>
    <col min="11270" max="11270" width="10.140625" style="49" customWidth="1"/>
    <col min="11271" max="11271" width="9.42578125" style="49" customWidth="1"/>
    <col min="11272" max="11272" width="11.7109375" style="49" customWidth="1"/>
    <col min="11273" max="11273" width="8.7109375" style="49" customWidth="1"/>
    <col min="11274" max="11515" width="9.140625" style="49"/>
    <col min="11516" max="11516" width="15.42578125" style="49" customWidth="1"/>
    <col min="11517" max="11517" width="11.7109375" style="49" customWidth="1"/>
    <col min="11518" max="11518" width="12.140625" style="49" customWidth="1"/>
    <col min="11519" max="11519" width="12.28515625" style="49" customWidth="1"/>
    <col min="11520" max="11520" width="13.5703125" style="49" customWidth="1"/>
    <col min="11521" max="11521" width="13" style="49" customWidth="1"/>
    <col min="11522" max="11522" width="13.140625" style="49" customWidth="1"/>
    <col min="11523" max="11523" width="12.5703125" style="49" customWidth="1"/>
    <col min="11524" max="11524" width="12.7109375" style="49" customWidth="1"/>
    <col min="11525" max="11525" width="11.85546875" style="49" customWidth="1"/>
    <col min="11526" max="11526" width="10.140625" style="49" customWidth="1"/>
    <col min="11527" max="11527" width="9.42578125" style="49" customWidth="1"/>
    <col min="11528" max="11528" width="11.7109375" style="49" customWidth="1"/>
    <col min="11529" max="11529" width="8.7109375" style="49" customWidth="1"/>
    <col min="11530" max="11771" width="9.140625" style="49"/>
    <col min="11772" max="11772" width="15.42578125" style="49" customWidth="1"/>
    <col min="11773" max="11773" width="11.7109375" style="49" customWidth="1"/>
    <col min="11774" max="11774" width="12.140625" style="49" customWidth="1"/>
    <col min="11775" max="11775" width="12.28515625" style="49" customWidth="1"/>
    <col min="11776" max="11776" width="13.5703125" style="49" customWidth="1"/>
    <col min="11777" max="11777" width="13" style="49" customWidth="1"/>
    <col min="11778" max="11778" width="13.140625" style="49" customWidth="1"/>
    <col min="11779" max="11779" width="12.5703125" style="49" customWidth="1"/>
    <col min="11780" max="11780" width="12.7109375" style="49" customWidth="1"/>
    <col min="11781" max="11781" width="11.85546875" style="49" customWidth="1"/>
    <col min="11782" max="11782" width="10.140625" style="49" customWidth="1"/>
    <col min="11783" max="11783" width="9.42578125" style="49" customWidth="1"/>
    <col min="11784" max="11784" width="11.7109375" style="49" customWidth="1"/>
    <col min="11785" max="11785" width="8.7109375" style="49" customWidth="1"/>
    <col min="11786" max="12027" width="9.140625" style="49"/>
    <col min="12028" max="12028" width="15.42578125" style="49" customWidth="1"/>
    <col min="12029" max="12029" width="11.7109375" style="49" customWidth="1"/>
    <col min="12030" max="12030" width="12.140625" style="49" customWidth="1"/>
    <col min="12031" max="12031" width="12.28515625" style="49" customWidth="1"/>
    <col min="12032" max="12032" width="13.5703125" style="49" customWidth="1"/>
    <col min="12033" max="12033" width="13" style="49" customWidth="1"/>
    <col min="12034" max="12034" width="13.140625" style="49" customWidth="1"/>
    <col min="12035" max="12035" width="12.5703125" style="49" customWidth="1"/>
    <col min="12036" max="12036" width="12.7109375" style="49" customWidth="1"/>
    <col min="12037" max="12037" width="11.85546875" style="49" customWidth="1"/>
    <col min="12038" max="12038" width="10.140625" style="49" customWidth="1"/>
    <col min="12039" max="12039" width="9.42578125" style="49" customWidth="1"/>
    <col min="12040" max="12040" width="11.7109375" style="49" customWidth="1"/>
    <col min="12041" max="12041" width="8.7109375" style="49" customWidth="1"/>
    <col min="12042" max="12283" width="9.140625" style="49"/>
    <col min="12284" max="12284" width="15.42578125" style="49" customWidth="1"/>
    <col min="12285" max="12285" width="11.7109375" style="49" customWidth="1"/>
    <col min="12286" max="12286" width="12.140625" style="49" customWidth="1"/>
    <col min="12287" max="12287" width="12.28515625" style="49" customWidth="1"/>
    <col min="12288" max="12288" width="13.5703125" style="49" customWidth="1"/>
    <col min="12289" max="12289" width="13" style="49" customWidth="1"/>
    <col min="12290" max="12290" width="13.140625" style="49" customWidth="1"/>
    <col min="12291" max="12291" width="12.5703125" style="49" customWidth="1"/>
    <col min="12292" max="12292" width="12.7109375" style="49" customWidth="1"/>
    <col min="12293" max="12293" width="11.85546875" style="49" customWidth="1"/>
    <col min="12294" max="12294" width="10.140625" style="49" customWidth="1"/>
    <col min="12295" max="12295" width="9.42578125" style="49" customWidth="1"/>
    <col min="12296" max="12296" width="11.7109375" style="49" customWidth="1"/>
    <col min="12297" max="12297" width="8.7109375" style="49" customWidth="1"/>
    <col min="12298" max="12539" width="9.140625" style="49"/>
    <col min="12540" max="12540" width="15.42578125" style="49" customWidth="1"/>
    <col min="12541" max="12541" width="11.7109375" style="49" customWidth="1"/>
    <col min="12542" max="12542" width="12.140625" style="49" customWidth="1"/>
    <col min="12543" max="12543" width="12.28515625" style="49" customWidth="1"/>
    <col min="12544" max="12544" width="13.5703125" style="49" customWidth="1"/>
    <col min="12545" max="12545" width="13" style="49" customWidth="1"/>
    <col min="12546" max="12546" width="13.140625" style="49" customWidth="1"/>
    <col min="12547" max="12547" width="12.5703125" style="49" customWidth="1"/>
    <col min="12548" max="12548" width="12.7109375" style="49" customWidth="1"/>
    <col min="12549" max="12549" width="11.85546875" style="49" customWidth="1"/>
    <col min="12550" max="12550" width="10.140625" style="49" customWidth="1"/>
    <col min="12551" max="12551" width="9.42578125" style="49" customWidth="1"/>
    <col min="12552" max="12552" width="11.7109375" style="49" customWidth="1"/>
    <col min="12553" max="12553" width="8.7109375" style="49" customWidth="1"/>
    <col min="12554" max="12795" width="9.140625" style="49"/>
    <col min="12796" max="12796" width="15.42578125" style="49" customWidth="1"/>
    <col min="12797" max="12797" width="11.7109375" style="49" customWidth="1"/>
    <col min="12798" max="12798" width="12.140625" style="49" customWidth="1"/>
    <col min="12799" max="12799" width="12.28515625" style="49" customWidth="1"/>
    <col min="12800" max="12800" width="13.5703125" style="49" customWidth="1"/>
    <col min="12801" max="12801" width="13" style="49" customWidth="1"/>
    <col min="12802" max="12802" width="13.140625" style="49" customWidth="1"/>
    <col min="12803" max="12803" width="12.5703125" style="49" customWidth="1"/>
    <col min="12804" max="12804" width="12.7109375" style="49" customWidth="1"/>
    <col min="12805" max="12805" width="11.85546875" style="49" customWidth="1"/>
    <col min="12806" max="12806" width="10.140625" style="49" customWidth="1"/>
    <col min="12807" max="12807" width="9.42578125" style="49" customWidth="1"/>
    <col min="12808" max="12808" width="11.7109375" style="49" customWidth="1"/>
    <col min="12809" max="12809" width="8.7109375" style="49" customWidth="1"/>
    <col min="12810" max="13051" width="9.140625" style="49"/>
    <col min="13052" max="13052" width="15.42578125" style="49" customWidth="1"/>
    <col min="13053" max="13053" width="11.7109375" style="49" customWidth="1"/>
    <col min="13054" max="13054" width="12.140625" style="49" customWidth="1"/>
    <col min="13055" max="13055" width="12.28515625" style="49" customWidth="1"/>
    <col min="13056" max="13056" width="13.5703125" style="49" customWidth="1"/>
    <col min="13057" max="13057" width="13" style="49" customWidth="1"/>
    <col min="13058" max="13058" width="13.140625" style="49" customWidth="1"/>
    <col min="13059" max="13059" width="12.5703125" style="49" customWidth="1"/>
    <col min="13060" max="13060" width="12.7109375" style="49" customWidth="1"/>
    <col min="13061" max="13061" width="11.85546875" style="49" customWidth="1"/>
    <col min="13062" max="13062" width="10.140625" style="49" customWidth="1"/>
    <col min="13063" max="13063" width="9.42578125" style="49" customWidth="1"/>
    <col min="13064" max="13064" width="11.7109375" style="49" customWidth="1"/>
    <col min="13065" max="13065" width="8.7109375" style="49" customWidth="1"/>
    <col min="13066" max="13307" width="9.140625" style="49"/>
    <col min="13308" max="13308" width="15.42578125" style="49" customWidth="1"/>
    <col min="13309" max="13309" width="11.7109375" style="49" customWidth="1"/>
    <col min="13310" max="13310" width="12.140625" style="49" customWidth="1"/>
    <col min="13311" max="13311" width="12.28515625" style="49" customWidth="1"/>
    <col min="13312" max="13312" width="13.5703125" style="49" customWidth="1"/>
    <col min="13313" max="13313" width="13" style="49" customWidth="1"/>
    <col min="13314" max="13314" width="13.140625" style="49" customWidth="1"/>
    <col min="13315" max="13315" width="12.5703125" style="49" customWidth="1"/>
    <col min="13316" max="13316" width="12.7109375" style="49" customWidth="1"/>
    <col min="13317" max="13317" width="11.85546875" style="49" customWidth="1"/>
    <col min="13318" max="13318" width="10.140625" style="49" customWidth="1"/>
    <col min="13319" max="13319" width="9.42578125" style="49" customWidth="1"/>
    <col min="13320" max="13320" width="11.7109375" style="49" customWidth="1"/>
    <col min="13321" max="13321" width="8.7109375" style="49" customWidth="1"/>
    <col min="13322" max="13563" width="9.140625" style="49"/>
    <col min="13564" max="13564" width="15.42578125" style="49" customWidth="1"/>
    <col min="13565" max="13565" width="11.7109375" style="49" customWidth="1"/>
    <col min="13566" max="13566" width="12.140625" style="49" customWidth="1"/>
    <col min="13567" max="13567" width="12.28515625" style="49" customWidth="1"/>
    <col min="13568" max="13568" width="13.5703125" style="49" customWidth="1"/>
    <col min="13569" max="13569" width="13" style="49" customWidth="1"/>
    <col min="13570" max="13570" width="13.140625" style="49" customWidth="1"/>
    <col min="13571" max="13571" width="12.5703125" style="49" customWidth="1"/>
    <col min="13572" max="13572" width="12.7109375" style="49" customWidth="1"/>
    <col min="13573" max="13573" width="11.85546875" style="49" customWidth="1"/>
    <col min="13574" max="13574" width="10.140625" style="49" customWidth="1"/>
    <col min="13575" max="13575" width="9.42578125" style="49" customWidth="1"/>
    <col min="13576" max="13576" width="11.7109375" style="49" customWidth="1"/>
    <col min="13577" max="13577" width="8.7109375" style="49" customWidth="1"/>
    <col min="13578" max="13819" width="9.140625" style="49"/>
    <col min="13820" max="13820" width="15.42578125" style="49" customWidth="1"/>
    <col min="13821" max="13821" width="11.7109375" style="49" customWidth="1"/>
    <col min="13822" max="13822" width="12.140625" style="49" customWidth="1"/>
    <col min="13823" max="13823" width="12.28515625" style="49" customWidth="1"/>
    <col min="13824" max="13824" width="13.5703125" style="49" customWidth="1"/>
    <col min="13825" max="13825" width="13" style="49" customWidth="1"/>
    <col min="13826" max="13826" width="13.140625" style="49" customWidth="1"/>
    <col min="13827" max="13827" width="12.5703125" style="49" customWidth="1"/>
    <col min="13828" max="13828" width="12.7109375" style="49" customWidth="1"/>
    <col min="13829" max="13829" width="11.85546875" style="49" customWidth="1"/>
    <col min="13830" max="13830" width="10.140625" style="49" customWidth="1"/>
    <col min="13831" max="13831" width="9.42578125" style="49" customWidth="1"/>
    <col min="13832" max="13832" width="11.7109375" style="49" customWidth="1"/>
    <col min="13833" max="13833" width="8.7109375" style="49" customWidth="1"/>
    <col min="13834" max="14075" width="9.140625" style="49"/>
    <col min="14076" max="14076" width="15.42578125" style="49" customWidth="1"/>
    <col min="14077" max="14077" width="11.7109375" style="49" customWidth="1"/>
    <col min="14078" max="14078" width="12.140625" style="49" customWidth="1"/>
    <col min="14079" max="14079" width="12.28515625" style="49" customWidth="1"/>
    <col min="14080" max="14080" width="13.5703125" style="49" customWidth="1"/>
    <col min="14081" max="14081" width="13" style="49" customWidth="1"/>
    <col min="14082" max="14082" width="13.140625" style="49" customWidth="1"/>
    <col min="14083" max="14083" width="12.5703125" style="49" customWidth="1"/>
    <col min="14084" max="14084" width="12.7109375" style="49" customWidth="1"/>
    <col min="14085" max="14085" width="11.85546875" style="49" customWidth="1"/>
    <col min="14086" max="14086" width="10.140625" style="49" customWidth="1"/>
    <col min="14087" max="14087" width="9.42578125" style="49" customWidth="1"/>
    <col min="14088" max="14088" width="11.7109375" style="49" customWidth="1"/>
    <col min="14089" max="14089" width="8.7109375" style="49" customWidth="1"/>
    <col min="14090" max="14331" width="9.140625" style="49"/>
    <col min="14332" max="14332" width="15.42578125" style="49" customWidth="1"/>
    <col min="14333" max="14333" width="11.7109375" style="49" customWidth="1"/>
    <col min="14334" max="14334" width="12.140625" style="49" customWidth="1"/>
    <col min="14335" max="14335" width="12.28515625" style="49" customWidth="1"/>
    <col min="14336" max="14336" width="13.5703125" style="49" customWidth="1"/>
    <col min="14337" max="14337" width="13" style="49" customWidth="1"/>
    <col min="14338" max="14338" width="13.140625" style="49" customWidth="1"/>
    <col min="14339" max="14339" width="12.5703125" style="49" customWidth="1"/>
    <col min="14340" max="14340" width="12.7109375" style="49" customWidth="1"/>
    <col min="14341" max="14341" width="11.85546875" style="49" customWidth="1"/>
    <col min="14342" max="14342" width="10.140625" style="49" customWidth="1"/>
    <col min="14343" max="14343" width="9.42578125" style="49" customWidth="1"/>
    <col min="14344" max="14344" width="11.7109375" style="49" customWidth="1"/>
    <col min="14345" max="14345" width="8.7109375" style="49" customWidth="1"/>
    <col min="14346" max="14587" width="9.140625" style="49"/>
    <col min="14588" max="14588" width="15.42578125" style="49" customWidth="1"/>
    <col min="14589" max="14589" width="11.7109375" style="49" customWidth="1"/>
    <col min="14590" max="14590" width="12.140625" style="49" customWidth="1"/>
    <col min="14591" max="14591" width="12.28515625" style="49" customWidth="1"/>
    <col min="14592" max="14592" width="13.5703125" style="49" customWidth="1"/>
    <col min="14593" max="14593" width="13" style="49" customWidth="1"/>
    <col min="14594" max="14594" width="13.140625" style="49" customWidth="1"/>
    <col min="14595" max="14595" width="12.5703125" style="49" customWidth="1"/>
    <col min="14596" max="14596" width="12.7109375" style="49" customWidth="1"/>
    <col min="14597" max="14597" width="11.85546875" style="49" customWidth="1"/>
    <col min="14598" max="14598" width="10.140625" style="49" customWidth="1"/>
    <col min="14599" max="14599" width="9.42578125" style="49" customWidth="1"/>
    <col min="14600" max="14600" width="11.7109375" style="49" customWidth="1"/>
    <col min="14601" max="14601" width="8.7109375" style="49" customWidth="1"/>
    <col min="14602" max="14843" width="9.140625" style="49"/>
    <col min="14844" max="14844" width="15.42578125" style="49" customWidth="1"/>
    <col min="14845" max="14845" width="11.7109375" style="49" customWidth="1"/>
    <col min="14846" max="14846" width="12.140625" style="49" customWidth="1"/>
    <col min="14847" max="14847" width="12.28515625" style="49" customWidth="1"/>
    <col min="14848" max="14848" width="13.5703125" style="49" customWidth="1"/>
    <col min="14849" max="14849" width="13" style="49" customWidth="1"/>
    <col min="14850" max="14850" width="13.140625" style="49" customWidth="1"/>
    <col min="14851" max="14851" width="12.5703125" style="49" customWidth="1"/>
    <col min="14852" max="14852" width="12.7109375" style="49" customWidth="1"/>
    <col min="14853" max="14853" width="11.85546875" style="49" customWidth="1"/>
    <col min="14854" max="14854" width="10.140625" style="49" customWidth="1"/>
    <col min="14855" max="14855" width="9.42578125" style="49" customWidth="1"/>
    <col min="14856" max="14856" width="11.7109375" style="49" customWidth="1"/>
    <col min="14857" max="14857" width="8.7109375" style="49" customWidth="1"/>
    <col min="14858" max="15099" width="9.140625" style="49"/>
    <col min="15100" max="15100" width="15.42578125" style="49" customWidth="1"/>
    <col min="15101" max="15101" width="11.7109375" style="49" customWidth="1"/>
    <col min="15102" max="15102" width="12.140625" style="49" customWidth="1"/>
    <col min="15103" max="15103" width="12.28515625" style="49" customWidth="1"/>
    <col min="15104" max="15104" width="13.5703125" style="49" customWidth="1"/>
    <col min="15105" max="15105" width="13" style="49" customWidth="1"/>
    <col min="15106" max="15106" width="13.140625" style="49" customWidth="1"/>
    <col min="15107" max="15107" width="12.5703125" style="49" customWidth="1"/>
    <col min="15108" max="15108" width="12.7109375" style="49" customWidth="1"/>
    <col min="15109" max="15109" width="11.85546875" style="49" customWidth="1"/>
    <col min="15110" max="15110" width="10.140625" style="49" customWidth="1"/>
    <col min="15111" max="15111" width="9.42578125" style="49" customWidth="1"/>
    <col min="15112" max="15112" width="11.7109375" style="49" customWidth="1"/>
    <col min="15113" max="15113" width="8.7109375" style="49" customWidth="1"/>
    <col min="15114" max="15355" width="9.140625" style="49"/>
    <col min="15356" max="15356" width="15.42578125" style="49" customWidth="1"/>
    <col min="15357" max="15357" width="11.7109375" style="49" customWidth="1"/>
    <col min="15358" max="15358" width="12.140625" style="49" customWidth="1"/>
    <col min="15359" max="15359" width="12.28515625" style="49" customWidth="1"/>
    <col min="15360" max="15360" width="13.5703125" style="49" customWidth="1"/>
    <col min="15361" max="15361" width="13" style="49" customWidth="1"/>
    <col min="15362" max="15362" width="13.140625" style="49" customWidth="1"/>
    <col min="15363" max="15363" width="12.5703125" style="49" customWidth="1"/>
    <col min="15364" max="15364" width="12.7109375" style="49" customWidth="1"/>
    <col min="15365" max="15365" width="11.85546875" style="49" customWidth="1"/>
    <col min="15366" max="15366" width="10.140625" style="49" customWidth="1"/>
    <col min="15367" max="15367" width="9.42578125" style="49" customWidth="1"/>
    <col min="15368" max="15368" width="11.7109375" style="49" customWidth="1"/>
    <col min="15369" max="15369" width="8.7109375" style="49" customWidth="1"/>
    <col min="15370" max="15611" width="9.140625" style="49"/>
    <col min="15612" max="15612" width="15.42578125" style="49" customWidth="1"/>
    <col min="15613" max="15613" width="11.7109375" style="49" customWidth="1"/>
    <col min="15614" max="15614" width="12.140625" style="49" customWidth="1"/>
    <col min="15615" max="15615" width="12.28515625" style="49" customWidth="1"/>
    <col min="15616" max="15616" width="13.5703125" style="49" customWidth="1"/>
    <col min="15617" max="15617" width="13" style="49" customWidth="1"/>
    <col min="15618" max="15618" width="13.140625" style="49" customWidth="1"/>
    <col min="15619" max="15619" width="12.5703125" style="49" customWidth="1"/>
    <col min="15620" max="15620" width="12.7109375" style="49" customWidth="1"/>
    <col min="15621" max="15621" width="11.85546875" style="49" customWidth="1"/>
    <col min="15622" max="15622" width="10.140625" style="49" customWidth="1"/>
    <col min="15623" max="15623" width="9.42578125" style="49" customWidth="1"/>
    <col min="15624" max="15624" width="11.7109375" style="49" customWidth="1"/>
    <col min="15625" max="15625" width="8.7109375" style="49" customWidth="1"/>
    <col min="15626" max="15867" width="9.140625" style="49"/>
    <col min="15868" max="15868" width="15.42578125" style="49" customWidth="1"/>
    <col min="15869" max="15869" width="11.7109375" style="49" customWidth="1"/>
    <col min="15870" max="15870" width="12.140625" style="49" customWidth="1"/>
    <col min="15871" max="15871" width="12.28515625" style="49" customWidth="1"/>
    <col min="15872" max="15872" width="13.5703125" style="49" customWidth="1"/>
    <col min="15873" max="15873" width="13" style="49" customWidth="1"/>
    <col min="15874" max="15874" width="13.140625" style="49" customWidth="1"/>
    <col min="15875" max="15875" width="12.5703125" style="49" customWidth="1"/>
    <col min="15876" max="15876" width="12.7109375" style="49" customWidth="1"/>
    <col min="15877" max="15877" width="11.85546875" style="49" customWidth="1"/>
    <col min="15878" max="15878" width="10.140625" style="49" customWidth="1"/>
    <col min="15879" max="15879" width="9.42578125" style="49" customWidth="1"/>
    <col min="15880" max="15880" width="11.7109375" style="49" customWidth="1"/>
    <col min="15881" max="15881" width="8.7109375" style="49" customWidth="1"/>
    <col min="15882" max="16123" width="9.140625" style="49"/>
    <col min="16124" max="16124" width="15.42578125" style="49" customWidth="1"/>
    <col min="16125" max="16125" width="11.7109375" style="49" customWidth="1"/>
    <col min="16126" max="16126" width="12.140625" style="49" customWidth="1"/>
    <col min="16127" max="16127" width="12.28515625" style="49" customWidth="1"/>
    <col min="16128" max="16128" width="13.5703125" style="49" customWidth="1"/>
    <col min="16129" max="16129" width="13" style="49" customWidth="1"/>
    <col min="16130" max="16130" width="13.140625" style="49" customWidth="1"/>
    <col min="16131" max="16131" width="12.5703125" style="49" customWidth="1"/>
    <col min="16132" max="16132" width="12.7109375" style="49" customWidth="1"/>
    <col min="16133" max="16133" width="11.85546875" style="49" customWidth="1"/>
    <col min="16134" max="16134" width="10.140625" style="49" customWidth="1"/>
    <col min="16135" max="16135" width="9.42578125" style="49" customWidth="1"/>
    <col min="16136" max="16136" width="11.7109375" style="49" customWidth="1"/>
    <col min="16137" max="16137" width="8.7109375" style="49" customWidth="1"/>
    <col min="16138" max="16384" width="9.140625" style="49"/>
  </cols>
  <sheetData>
    <row r="1" spans="1:9" s="258" customFormat="1" x14ac:dyDescent="0.2">
      <c r="A1" s="257" t="str">
        <f>'[2]all sources'!A1</f>
        <v>CY 2015 ALLOTMENT RELEASES</v>
      </c>
      <c r="B1" s="257"/>
      <c r="C1" s="257"/>
      <c r="D1" s="257"/>
      <c r="I1" s="259"/>
    </row>
    <row r="2" spans="1:9" s="258" customFormat="1" x14ac:dyDescent="0.2">
      <c r="A2" s="260" t="s">
        <v>97</v>
      </c>
      <c r="B2" s="260"/>
      <c r="C2" s="260"/>
      <c r="D2" s="260"/>
    </row>
    <row r="3" spans="1:9" s="258" customFormat="1" x14ac:dyDescent="0.2">
      <c r="A3" s="260" t="str">
        <f>[1]BYDEPT!$A$2</f>
        <v>January 1-December 31, 2015</v>
      </c>
      <c r="B3" s="257"/>
      <c r="C3" s="257"/>
      <c r="D3" s="257"/>
    </row>
    <row r="4" spans="1:9" s="258" customFormat="1" x14ac:dyDescent="0.2">
      <c r="A4" s="257" t="s">
        <v>0</v>
      </c>
      <c r="B4" s="261"/>
      <c r="C4" s="262"/>
      <c r="D4" s="262"/>
    </row>
    <row r="5" spans="1:9" ht="24" customHeight="1" x14ac:dyDescent="0.2">
      <c r="A5" s="460" t="s">
        <v>1</v>
      </c>
      <c r="B5" s="462" t="s">
        <v>248</v>
      </c>
      <c r="C5" s="462"/>
      <c r="D5" s="463"/>
      <c r="E5" s="464" t="s">
        <v>350</v>
      </c>
      <c r="F5" s="459" t="s">
        <v>98</v>
      </c>
      <c r="G5" s="459" t="s">
        <v>351</v>
      </c>
      <c r="H5" s="459"/>
      <c r="I5" s="459" t="s">
        <v>99</v>
      </c>
    </row>
    <row r="6" spans="1:9" ht="39.75" customHeight="1" x14ac:dyDescent="0.2">
      <c r="A6" s="461"/>
      <c r="B6" s="323" t="s">
        <v>100</v>
      </c>
      <c r="C6" s="324" t="s">
        <v>278</v>
      </c>
      <c r="D6" s="325" t="s">
        <v>101</v>
      </c>
      <c r="E6" s="465"/>
      <c r="F6" s="459"/>
      <c r="G6" s="324" t="s">
        <v>213</v>
      </c>
      <c r="H6" s="324" t="s">
        <v>279</v>
      </c>
      <c r="I6" s="459"/>
    </row>
    <row r="7" spans="1:9" ht="15" customHeight="1" x14ac:dyDescent="0.2">
      <c r="A7" s="263" t="s">
        <v>102</v>
      </c>
      <c r="B7" s="263">
        <f>'[2]NEW GAA'!E7</f>
        <v>12658419</v>
      </c>
      <c r="C7" s="264">
        <f>'[2]NEW GAA'!AR7</f>
        <v>225798</v>
      </c>
      <c r="D7" s="265">
        <f t="shared" ref="D7:D12" si="0">SUM(B7:C7)</f>
        <v>12884217</v>
      </c>
      <c r="E7" s="141">
        <f>[2]AUTO!BA7</f>
        <v>324783</v>
      </c>
      <c r="F7" s="83">
        <f>[2]UF!AF7</f>
        <v>0</v>
      </c>
      <c r="G7" s="83">
        <f>'[2]CONT-RA10633'!AN7</f>
        <v>0</v>
      </c>
      <c r="H7" s="266">
        <f>'[2]SUPPL-10652'!L7</f>
        <v>320169</v>
      </c>
      <c r="I7" s="83">
        <f>SUM(D7:H7)</f>
        <v>13529169</v>
      </c>
    </row>
    <row r="8" spans="1:9" ht="14.25" customHeight="1" x14ac:dyDescent="0.2">
      <c r="A8" s="35" t="s">
        <v>103</v>
      </c>
      <c r="B8" s="35">
        <f>'[2]NEW GAA'!E8</f>
        <v>2567637</v>
      </c>
      <c r="C8" s="141">
        <f>'[2]NEW GAA'!AR8</f>
        <v>8069081</v>
      </c>
      <c r="D8" s="106">
        <f t="shared" si="0"/>
        <v>10636718</v>
      </c>
      <c r="E8" s="141">
        <f>[2]AUTO!BA8</f>
        <v>34820</v>
      </c>
      <c r="F8" s="83">
        <f>[2]UF!AF8</f>
        <v>0</v>
      </c>
      <c r="G8" s="83">
        <f>'[2]CONT-RA10633'!AN8</f>
        <v>0</v>
      </c>
      <c r="H8" s="83">
        <f>'[2]SUPPL-10652'!L8</f>
        <v>0</v>
      </c>
      <c r="I8" s="83">
        <f t="shared" ref="I8:I72" si="1">SUM(D8:H8)</f>
        <v>10671538</v>
      </c>
    </row>
    <row r="9" spans="1:9" x14ac:dyDescent="0.2">
      <c r="A9" s="35" t="s">
        <v>104</v>
      </c>
      <c r="B9" s="35">
        <f>'[2]NEW GAA'!E9</f>
        <v>222632</v>
      </c>
      <c r="C9" s="141">
        <f>'[2]NEW GAA'!AR9</f>
        <v>5103</v>
      </c>
      <c r="D9" s="106">
        <f t="shared" si="0"/>
        <v>227735</v>
      </c>
      <c r="E9" s="141">
        <f>[2]AUTO!BA9</f>
        <v>3885</v>
      </c>
      <c r="F9" s="83">
        <f>[2]UF!AF9</f>
        <v>0</v>
      </c>
      <c r="G9" s="83">
        <f>'[2]CONT-RA10633'!AN9</f>
        <v>0</v>
      </c>
      <c r="H9" s="83">
        <f>'[2]SUPPL-10652'!L9</f>
        <v>0</v>
      </c>
      <c r="I9" s="83">
        <f t="shared" si="1"/>
        <v>231620</v>
      </c>
    </row>
    <row r="10" spans="1:9" x14ac:dyDescent="0.2">
      <c r="A10" s="35" t="s">
        <v>105</v>
      </c>
      <c r="B10" s="35">
        <f>'[2]NEW GAA'!E10</f>
        <v>10157685</v>
      </c>
      <c r="C10" s="141">
        <f>'[2]NEW GAA'!AR10</f>
        <v>223479</v>
      </c>
      <c r="D10" s="106">
        <f t="shared" si="0"/>
        <v>10381164</v>
      </c>
      <c r="E10" s="141">
        <f>[2]AUTO!BA10</f>
        <v>323572</v>
      </c>
      <c r="F10" s="83">
        <f>[2]UF!AF10</f>
        <v>0</v>
      </c>
      <c r="G10" s="83">
        <f>'[2]CONT-RA10633'!AN10</f>
        <v>0</v>
      </c>
      <c r="H10" s="83">
        <f>'[2]SUPPL-10652'!L10</f>
        <v>0</v>
      </c>
      <c r="I10" s="83">
        <f t="shared" si="1"/>
        <v>10704736</v>
      </c>
    </row>
    <row r="11" spans="1:9" x14ac:dyDescent="0.2">
      <c r="A11" s="35" t="s">
        <v>106</v>
      </c>
      <c r="B11" s="35">
        <f>'[2]NEW GAA'!E11</f>
        <v>41041576</v>
      </c>
      <c r="C11" s="141">
        <f>'[2]NEW GAA'!AR11</f>
        <v>1321351</v>
      </c>
      <c r="D11" s="106">
        <f t="shared" si="0"/>
        <v>42362927</v>
      </c>
      <c r="E11" s="141">
        <f>[2]AUTO!BA11</f>
        <v>600589</v>
      </c>
      <c r="F11" s="83">
        <f>[2]UF!AF11</f>
        <v>0</v>
      </c>
      <c r="G11" s="83">
        <f>'[2]CONT-RA10633'!AN11</f>
        <v>580000</v>
      </c>
      <c r="H11" s="83">
        <f>'[2]SUPPL-10652'!L11</f>
        <v>0</v>
      </c>
      <c r="I11" s="83">
        <f t="shared" si="1"/>
        <v>43543516</v>
      </c>
    </row>
    <row r="12" spans="1:9" x14ac:dyDescent="0.2">
      <c r="A12" s="35" t="s">
        <v>107</v>
      </c>
      <c r="B12" s="35">
        <f>'[2]NEW GAA'!E12</f>
        <v>1943430</v>
      </c>
      <c r="C12" s="141">
        <f>'[2]NEW GAA'!AR12</f>
        <v>161075</v>
      </c>
      <c r="D12" s="106">
        <f t="shared" si="0"/>
        <v>2104505</v>
      </c>
      <c r="E12" s="141">
        <f>[2]AUTO!BA12</f>
        <v>750331</v>
      </c>
      <c r="F12" s="83">
        <f>[2]UF!AF12</f>
        <v>0</v>
      </c>
      <c r="G12" s="83">
        <f>'[2]CONT-RA10633'!AN12</f>
        <v>495074</v>
      </c>
      <c r="H12" s="83">
        <f>'[2]SUPPL-10652'!L12</f>
        <v>0</v>
      </c>
      <c r="I12" s="83">
        <f t="shared" si="1"/>
        <v>3349910</v>
      </c>
    </row>
    <row r="13" spans="1:9" x14ac:dyDescent="0.2">
      <c r="A13" s="83" t="s">
        <v>352</v>
      </c>
      <c r="B13" s="35">
        <f t="shared" ref="B13:H13" si="2">SUM(B14:B15)</f>
        <v>271617658</v>
      </c>
      <c r="C13" s="141">
        <f t="shared" si="2"/>
        <v>40060490</v>
      </c>
      <c r="D13" s="106">
        <f t="shared" si="2"/>
        <v>311678148</v>
      </c>
      <c r="E13" s="141">
        <f t="shared" si="2"/>
        <v>22055285</v>
      </c>
      <c r="F13" s="83">
        <f t="shared" si="2"/>
        <v>0</v>
      </c>
      <c r="G13" s="83">
        <f t="shared" si="2"/>
        <v>2251579</v>
      </c>
      <c r="H13" s="83">
        <f t="shared" si="2"/>
        <v>0</v>
      </c>
      <c r="I13" s="83">
        <f t="shared" si="1"/>
        <v>335985012</v>
      </c>
    </row>
    <row r="14" spans="1:9" hidden="1" x14ac:dyDescent="0.2">
      <c r="A14" s="83" t="s">
        <v>109</v>
      </c>
      <c r="B14" s="35">
        <f>'[2]NEW GAA'!E14</f>
        <v>44753594</v>
      </c>
      <c r="C14" s="141">
        <f>'[2]NEW GAA'!AR14</f>
        <v>15386230</v>
      </c>
      <c r="D14" s="106">
        <f t="shared" ref="D14:D20" si="3">SUM(B14:C14)</f>
        <v>60139824</v>
      </c>
      <c r="E14" s="141">
        <f>[2]AUTO!BA14</f>
        <v>779344</v>
      </c>
      <c r="F14" s="83">
        <f>[2]UF!AF14</f>
        <v>0</v>
      </c>
      <c r="G14" s="83">
        <f>'[2]CONT-RA10633'!AN14</f>
        <v>2251579</v>
      </c>
      <c r="H14" s="83">
        <f>'[2]SUPPL-10652'!L14</f>
        <v>0</v>
      </c>
      <c r="I14" s="83">
        <f t="shared" si="1"/>
        <v>63170747</v>
      </c>
    </row>
    <row r="15" spans="1:9" hidden="1" x14ac:dyDescent="0.2">
      <c r="A15" s="83" t="s">
        <v>110</v>
      </c>
      <c r="B15" s="35">
        <f>'[2]NEW GAA'!E15</f>
        <v>226864064</v>
      </c>
      <c r="C15" s="141">
        <f>'[2]NEW GAA'!AR15</f>
        <v>24674260</v>
      </c>
      <c r="D15" s="106">
        <f t="shared" si="3"/>
        <v>251538324</v>
      </c>
      <c r="E15" s="141">
        <f>[2]AUTO!BA15</f>
        <v>21275941</v>
      </c>
      <c r="F15" s="83">
        <f>[2]UF!AF15</f>
        <v>0</v>
      </c>
      <c r="G15" s="83">
        <f>'[2]CONT-RA10633'!AN15</f>
        <v>0</v>
      </c>
      <c r="H15" s="83">
        <f>'[2]SUPPL-10652'!L15</f>
        <v>0</v>
      </c>
      <c r="I15" s="83">
        <f t="shared" si="1"/>
        <v>272814265</v>
      </c>
    </row>
    <row r="16" spans="1:9" ht="13.5" customHeight="1" x14ac:dyDescent="0.2">
      <c r="A16" s="83" t="s">
        <v>111</v>
      </c>
      <c r="B16" s="35">
        <f>'[2]NEW GAA'!E16</f>
        <v>41975191</v>
      </c>
      <c r="C16" s="141">
        <f>'[2]NEW GAA'!AR16</f>
        <v>4750877</v>
      </c>
      <c r="D16" s="106">
        <f t="shared" si="3"/>
        <v>46726068</v>
      </c>
      <c r="E16" s="141">
        <f>[2]AUTO!BA16</f>
        <v>2279785</v>
      </c>
      <c r="F16" s="83">
        <f>[2]UF!AF16</f>
        <v>0</v>
      </c>
      <c r="G16" s="83">
        <f>'[2]CONT-RA10633'!AN16</f>
        <v>1628880</v>
      </c>
      <c r="H16" s="83">
        <f>'[2]SUPPL-10652'!L16</f>
        <v>0</v>
      </c>
      <c r="I16" s="83">
        <f t="shared" si="1"/>
        <v>50634733</v>
      </c>
    </row>
    <row r="17" spans="1:9" ht="13.5" customHeight="1" x14ac:dyDescent="0.2">
      <c r="A17" s="83" t="s">
        <v>112</v>
      </c>
      <c r="B17" s="35">
        <f>'[2]NEW GAA'!E17</f>
        <v>3509272</v>
      </c>
      <c r="C17" s="141">
        <f>'[2]NEW GAA'!AR17</f>
        <v>39495</v>
      </c>
      <c r="D17" s="106">
        <f t="shared" si="3"/>
        <v>3548767</v>
      </c>
      <c r="E17" s="141">
        <f>[2]AUTO!BA17</f>
        <v>1177892</v>
      </c>
      <c r="F17" s="83">
        <f>[2]UF!AF17</f>
        <v>0</v>
      </c>
      <c r="G17" s="83">
        <f>'[2]CONT-RA10633'!AN17</f>
        <v>0</v>
      </c>
      <c r="H17" s="83">
        <f>'[2]SUPPL-10652'!L17</f>
        <v>0</v>
      </c>
      <c r="I17" s="83">
        <f t="shared" si="1"/>
        <v>4726659</v>
      </c>
    </row>
    <row r="18" spans="1:9" x14ac:dyDescent="0.2">
      <c r="A18" s="83" t="s">
        <v>113</v>
      </c>
      <c r="B18" s="35">
        <f>'[2]NEW GAA'!E18</f>
        <v>21144933</v>
      </c>
      <c r="C18" s="141">
        <f>'[2]NEW GAA'!AR18</f>
        <v>1365905</v>
      </c>
      <c r="D18" s="106">
        <f t="shared" si="3"/>
        <v>22510838</v>
      </c>
      <c r="E18" s="141">
        <f>[2]AUTO!BA18</f>
        <v>619636</v>
      </c>
      <c r="F18" s="83">
        <f>[2]UF!AF18</f>
        <v>0</v>
      </c>
      <c r="G18" s="83">
        <f>'[2]CONT-RA10633'!AN18</f>
        <v>1035000</v>
      </c>
      <c r="H18" s="83">
        <f>'[2]SUPPL-10652'!L18</f>
        <v>178005</v>
      </c>
      <c r="I18" s="83">
        <f t="shared" si="1"/>
        <v>24343479</v>
      </c>
    </row>
    <row r="19" spans="1:9" x14ac:dyDescent="0.2">
      <c r="A19" s="83" t="s">
        <v>114</v>
      </c>
      <c r="B19" s="35">
        <f>'[2]NEW GAA'!E19</f>
        <v>13321224</v>
      </c>
      <c r="C19" s="141">
        <f>'[2]NEW GAA'!AR19</f>
        <v>1127833</v>
      </c>
      <c r="D19" s="106">
        <f t="shared" si="3"/>
        <v>14449057</v>
      </c>
      <c r="E19" s="141">
        <f>[2]AUTO!BA19</f>
        <v>5270238</v>
      </c>
      <c r="F19" s="83">
        <f>[2]UF!AF19</f>
        <v>0</v>
      </c>
      <c r="G19" s="83">
        <f>'[2]CONT-RA10633'!AN19</f>
        <v>626800</v>
      </c>
      <c r="H19" s="83">
        <f>'[2]SUPPL-10652'!L19</f>
        <v>936010</v>
      </c>
      <c r="I19" s="83">
        <f t="shared" si="1"/>
        <v>21282105</v>
      </c>
    </row>
    <row r="20" spans="1:9" x14ac:dyDescent="0.2">
      <c r="A20" s="83" t="s">
        <v>115</v>
      </c>
      <c r="B20" s="35">
        <f>'[2]NEW GAA'!E20</f>
        <v>12664841</v>
      </c>
      <c r="C20" s="141">
        <f>'[2]NEW GAA'!AR20</f>
        <v>1612535</v>
      </c>
      <c r="D20" s="106">
        <f t="shared" si="3"/>
        <v>14277376</v>
      </c>
      <c r="E20" s="141">
        <f>[2]AUTO!BA20</f>
        <v>99442</v>
      </c>
      <c r="F20" s="83">
        <f>[2]UF!AF20</f>
        <v>0</v>
      </c>
      <c r="G20" s="83">
        <f>'[2]CONT-RA10633'!AN20</f>
        <v>533274</v>
      </c>
      <c r="H20" s="83">
        <f>'[2]SUPPL-10652'!L20</f>
        <v>0</v>
      </c>
      <c r="I20" s="83">
        <f t="shared" si="1"/>
        <v>14910092</v>
      </c>
    </row>
    <row r="21" spans="1:9" x14ac:dyDescent="0.2">
      <c r="A21" s="83" t="s">
        <v>116</v>
      </c>
      <c r="B21" s="35">
        <f t="shared" ref="B21:I21" si="4">SUM(B22:B23)</f>
        <v>56485628</v>
      </c>
      <c r="C21" s="141">
        <f t="shared" si="4"/>
        <v>6370948</v>
      </c>
      <c r="D21" s="106">
        <f t="shared" si="4"/>
        <v>62856576</v>
      </c>
      <c r="E21" s="141">
        <f t="shared" si="4"/>
        <v>2380521</v>
      </c>
      <c r="F21" s="83">
        <f t="shared" si="4"/>
        <v>0</v>
      </c>
      <c r="G21" s="83">
        <f t="shared" si="4"/>
        <v>89419</v>
      </c>
      <c r="H21" s="83">
        <f t="shared" si="4"/>
        <v>0</v>
      </c>
      <c r="I21" s="83">
        <f t="shared" si="4"/>
        <v>65326516</v>
      </c>
    </row>
    <row r="22" spans="1:9" hidden="1" x14ac:dyDescent="0.2">
      <c r="A22" s="83" t="s">
        <v>109</v>
      </c>
      <c r="B22" s="35">
        <f>'[2]NEW GAA'!E22</f>
        <v>37069591</v>
      </c>
      <c r="C22" s="141">
        <f>'[2]NEW GAA'!AR22</f>
        <v>2375856</v>
      </c>
      <c r="D22" s="106">
        <f>SUM(B22:C22)</f>
        <v>39445447</v>
      </c>
      <c r="E22" s="83">
        <f>[2]AUTO!BA22</f>
        <v>1598471</v>
      </c>
      <c r="F22" s="83">
        <f>[2]UF!AF22</f>
        <v>0</v>
      </c>
      <c r="G22" s="83">
        <f>'[2]CONT-RA10633'!AN22</f>
        <v>89419</v>
      </c>
      <c r="H22" s="83">
        <f>'[2]SUPPL-10652'!L22</f>
        <v>0</v>
      </c>
      <c r="I22" s="106">
        <f t="shared" si="1"/>
        <v>41133337</v>
      </c>
    </row>
    <row r="23" spans="1:9" hidden="1" x14ac:dyDescent="0.2">
      <c r="A23" s="83" t="s">
        <v>110</v>
      </c>
      <c r="B23" s="35">
        <f>'[2]NEW GAA'!E23</f>
        <v>19416037</v>
      </c>
      <c r="C23" s="141">
        <f>'[2]NEW GAA'!AR23</f>
        <v>3995092</v>
      </c>
      <c r="D23" s="106">
        <f>SUM(B23:C23)</f>
        <v>23411129</v>
      </c>
      <c r="E23" s="83">
        <f>[2]AUTO!BA23</f>
        <v>782050</v>
      </c>
      <c r="F23" s="83">
        <f>[2]UF!AF23</f>
        <v>0</v>
      </c>
      <c r="G23" s="83">
        <f>'[2]CONT-RA10633'!AN23</f>
        <v>0</v>
      </c>
      <c r="H23" s="83">
        <f>'[2]SUPPL-10652'!L23</f>
        <v>0</v>
      </c>
      <c r="I23" s="106">
        <f t="shared" si="1"/>
        <v>24193179</v>
      </c>
    </row>
    <row r="24" spans="1:9" x14ac:dyDescent="0.2">
      <c r="A24" s="83" t="s">
        <v>117</v>
      </c>
      <c r="B24" s="35">
        <f>'[2]NEW GAA'!E24</f>
        <v>103690008</v>
      </c>
      <c r="C24" s="141">
        <f>'[2]NEW GAA'!AR24</f>
        <v>54552734</v>
      </c>
      <c r="D24" s="106">
        <f>SUM(B24:C24)</f>
        <v>158242742</v>
      </c>
      <c r="E24" s="83">
        <f>[2]AUTO!BA24</f>
        <v>555270</v>
      </c>
      <c r="F24" s="83">
        <f>[2]UF!AF24</f>
        <v>0</v>
      </c>
      <c r="G24" s="83">
        <f>'[2]CONT-RA10633'!AN24</f>
        <v>1207938</v>
      </c>
      <c r="H24" s="83">
        <f>'[2]SUPPL-10652'!L24</f>
        <v>3032449</v>
      </c>
      <c r="I24" s="83">
        <f t="shared" si="1"/>
        <v>163038399</v>
      </c>
    </row>
    <row r="25" spans="1:9" x14ac:dyDescent="0.2">
      <c r="A25" s="83" t="s">
        <v>118</v>
      </c>
      <c r="B25" s="35">
        <f>'[2]NEW GAA'!E25</f>
        <v>11234337</v>
      </c>
      <c r="C25" s="141">
        <f>'[2]NEW GAA'!AR25</f>
        <v>2139560</v>
      </c>
      <c r="D25" s="106">
        <f>SUM(B25:C25)</f>
        <v>13373897</v>
      </c>
      <c r="E25" s="83">
        <f>[2]AUTO!BA25</f>
        <v>828337</v>
      </c>
      <c r="F25" s="83">
        <f>[2]UF!AF25</f>
        <v>17788</v>
      </c>
      <c r="G25" s="83">
        <f>'[2]CONT-RA10633'!AN25</f>
        <v>47108</v>
      </c>
      <c r="H25" s="83">
        <f>'[2]SUPPL-10652'!L25</f>
        <v>10500</v>
      </c>
      <c r="I25" s="83">
        <f t="shared" si="1"/>
        <v>14277630</v>
      </c>
    </row>
    <row r="26" spans="1:9" ht="12" customHeight="1" x14ac:dyDescent="0.2">
      <c r="A26" s="83" t="s">
        <v>119</v>
      </c>
      <c r="B26" s="35">
        <f t="shared" ref="B26:I26" si="5">SUM(B27:B28)</f>
        <v>11545871</v>
      </c>
      <c r="C26" s="141">
        <f t="shared" si="5"/>
        <v>768636</v>
      </c>
      <c r="D26" s="106">
        <f t="shared" si="5"/>
        <v>12314507</v>
      </c>
      <c r="E26" s="83">
        <f t="shared" si="5"/>
        <v>801799</v>
      </c>
      <c r="F26" s="83">
        <f t="shared" si="5"/>
        <v>0</v>
      </c>
      <c r="G26" s="83">
        <f t="shared" si="5"/>
        <v>0</v>
      </c>
      <c r="H26" s="83">
        <f t="shared" si="5"/>
        <v>0</v>
      </c>
      <c r="I26" s="83">
        <f t="shared" si="5"/>
        <v>13116306</v>
      </c>
    </row>
    <row r="27" spans="1:9" hidden="1" x14ac:dyDescent="0.2">
      <c r="A27" s="83" t="s">
        <v>109</v>
      </c>
      <c r="B27" s="35">
        <f>'[2]NEW GAA'!E27</f>
        <v>8023949</v>
      </c>
      <c r="C27" s="141">
        <f>'[2]NEW GAA'!AR27</f>
        <v>652885</v>
      </c>
      <c r="D27" s="106">
        <f>SUM(B27:C27)</f>
        <v>8676834</v>
      </c>
      <c r="E27" s="83">
        <f>[2]AUTO!BA27</f>
        <v>684100</v>
      </c>
      <c r="F27" s="83">
        <f>[2]UF!AF27</f>
        <v>0</v>
      </c>
      <c r="G27" s="83">
        <f>'[2]CONT-RA10633'!AN27</f>
        <v>0</v>
      </c>
      <c r="H27" s="83">
        <f>'[2]SUPPL-10652'!L27</f>
        <v>0</v>
      </c>
      <c r="I27" s="83">
        <f t="shared" si="1"/>
        <v>9360934</v>
      </c>
    </row>
    <row r="28" spans="1:9" hidden="1" x14ac:dyDescent="0.2">
      <c r="A28" s="83" t="s">
        <v>110</v>
      </c>
      <c r="B28" s="35">
        <f>'[2]NEW GAA'!E28</f>
        <v>3521922</v>
      </c>
      <c r="C28" s="141">
        <f>'[2]NEW GAA'!AR28</f>
        <v>115751</v>
      </c>
      <c r="D28" s="106">
        <f>SUM(B28:C28)</f>
        <v>3637673</v>
      </c>
      <c r="E28" s="83">
        <f>[2]AUTO!BA28</f>
        <v>117699</v>
      </c>
      <c r="F28" s="83">
        <f>[2]UF!AF28</f>
        <v>0</v>
      </c>
      <c r="G28" s="83">
        <f>'[2]CONT-RA10633'!AN28</f>
        <v>0</v>
      </c>
      <c r="H28" s="83"/>
      <c r="I28" s="83">
        <f t="shared" si="1"/>
        <v>3755372</v>
      </c>
    </row>
    <row r="29" spans="1:9" x14ac:dyDescent="0.2">
      <c r="A29" s="83" t="s">
        <v>120</v>
      </c>
      <c r="B29" s="35">
        <f>'[2]NEW GAA'!E29</f>
        <v>96048580</v>
      </c>
      <c r="C29" s="141">
        <f>'[2]NEW GAA'!AR29</f>
        <v>61832066</v>
      </c>
      <c r="D29" s="106">
        <f>SUM(B29:C29)</f>
        <v>157880646</v>
      </c>
      <c r="E29" s="83">
        <f>[2]AUTO!BA29</f>
        <v>1794011</v>
      </c>
      <c r="F29" s="83">
        <f>[2]UF!AF29</f>
        <v>0</v>
      </c>
      <c r="G29" s="83">
        <f>'[2]CONT-RA10633'!AN29</f>
        <v>0</v>
      </c>
      <c r="H29" s="83"/>
      <c r="I29" s="106">
        <f t="shared" si="1"/>
        <v>159674657</v>
      </c>
    </row>
    <row r="30" spans="1:9" x14ac:dyDescent="0.2">
      <c r="A30" s="83" t="s">
        <v>121</v>
      </c>
      <c r="B30" s="35">
        <f t="shared" ref="B30:I30" si="6">SUM(B31:B32)</f>
        <v>330977877</v>
      </c>
      <c r="C30" s="141">
        <f t="shared" si="6"/>
        <v>5475110</v>
      </c>
      <c r="D30" s="106">
        <f t="shared" si="6"/>
        <v>336452987</v>
      </c>
      <c r="E30" s="141">
        <f t="shared" si="6"/>
        <v>14636187</v>
      </c>
      <c r="F30" s="83">
        <f t="shared" si="6"/>
        <v>0</v>
      </c>
      <c r="G30" s="83">
        <f t="shared" si="6"/>
        <v>27798745</v>
      </c>
      <c r="H30" s="83">
        <f t="shared" si="6"/>
        <v>2702743</v>
      </c>
      <c r="I30" s="83">
        <f t="shared" si="6"/>
        <v>381590662</v>
      </c>
    </row>
    <row r="31" spans="1:9" hidden="1" x14ac:dyDescent="0.2">
      <c r="A31" s="83" t="s">
        <v>109</v>
      </c>
      <c r="B31" s="35">
        <f>'[2]NEW GAA'!E31</f>
        <v>181848685</v>
      </c>
      <c r="C31" s="141">
        <f>'[2]NEW GAA'!AR31</f>
        <v>5152404</v>
      </c>
      <c r="D31" s="106">
        <f t="shared" ref="D31:D47" si="7">SUM(B31:C31)</f>
        <v>187001089</v>
      </c>
      <c r="E31" s="141">
        <f>[2]AUTO!BA31</f>
        <v>14176682</v>
      </c>
      <c r="F31" s="83">
        <f>[2]UF!AF31</f>
        <v>0</v>
      </c>
      <c r="G31" s="83">
        <f>'[2]CONT-RA10633'!AN31</f>
        <v>27798745</v>
      </c>
      <c r="H31" s="83">
        <f>'[2]SUPPL-10652'!L31</f>
        <v>2702743</v>
      </c>
      <c r="I31" s="83">
        <f t="shared" si="1"/>
        <v>231679259</v>
      </c>
    </row>
    <row r="32" spans="1:9" hidden="1" x14ac:dyDescent="0.2">
      <c r="A32" s="83" t="s">
        <v>110</v>
      </c>
      <c r="B32" s="35">
        <f>'[2]NEW GAA'!E32</f>
        <v>149129192</v>
      </c>
      <c r="C32" s="141">
        <f>'[2]NEW GAA'!AR32</f>
        <v>322706</v>
      </c>
      <c r="D32" s="106">
        <f t="shared" si="7"/>
        <v>149451898</v>
      </c>
      <c r="E32" s="141">
        <f>[2]AUTO!BA32</f>
        <v>459505</v>
      </c>
      <c r="F32" s="83">
        <f>[2]UF!AF32</f>
        <v>0</v>
      </c>
      <c r="G32" s="83">
        <f>'[2]CONT-RA10633'!AN32</f>
        <v>0</v>
      </c>
      <c r="H32" s="83">
        <f>'[2]SUPPL-10652'!L32</f>
        <v>0</v>
      </c>
      <c r="I32" s="83">
        <f t="shared" si="1"/>
        <v>149911403</v>
      </c>
    </row>
    <row r="33" spans="1:154" x14ac:dyDescent="0.2">
      <c r="A33" s="83" t="s">
        <v>122</v>
      </c>
      <c r="B33" s="35">
        <f>'[2]NEW GAA'!E33</f>
        <v>17577814</v>
      </c>
      <c r="C33" s="141">
        <f>'[2]NEW GAA'!AR33</f>
        <v>453652</v>
      </c>
      <c r="D33" s="106">
        <f t="shared" si="7"/>
        <v>18031466</v>
      </c>
      <c r="E33" s="141">
        <f>[2]AUTO!BA33</f>
        <v>225106</v>
      </c>
      <c r="F33" s="83">
        <f>[2]UF!AF33</f>
        <v>0</v>
      </c>
      <c r="G33" s="83">
        <f>'[2]CONT-RA10633'!AN33</f>
        <v>20282</v>
      </c>
      <c r="H33" s="83">
        <f>'[2]SUPPL-10652'!L33</f>
        <v>300000</v>
      </c>
      <c r="I33" s="83">
        <f t="shared" si="1"/>
        <v>18576854</v>
      </c>
    </row>
    <row r="34" spans="1:154" x14ac:dyDescent="0.2">
      <c r="A34" s="83" t="s">
        <v>123</v>
      </c>
      <c r="B34" s="35">
        <f>'[2]NEW GAA'!E34</f>
        <v>107701252</v>
      </c>
      <c r="C34" s="141">
        <f>'[2]NEW GAA'!AR34</f>
        <v>3768373</v>
      </c>
      <c r="D34" s="106">
        <f t="shared" si="7"/>
        <v>111469625</v>
      </c>
      <c r="E34" s="141">
        <f>[2]AUTO!BA34</f>
        <v>467396</v>
      </c>
      <c r="F34" s="83">
        <f>[2]UF!AF34</f>
        <v>11180520</v>
      </c>
      <c r="G34" s="83">
        <f>'[2]CONT-RA10633'!AN34</f>
        <v>53517</v>
      </c>
      <c r="H34" s="83">
        <f>'[2]SUPPL-10652'!L34</f>
        <v>4027001</v>
      </c>
      <c r="I34" s="83">
        <f t="shared" si="1"/>
        <v>127198059</v>
      </c>
    </row>
    <row r="35" spans="1:154" x14ac:dyDescent="0.2">
      <c r="A35" s="83" t="s">
        <v>124</v>
      </c>
      <c r="B35" s="35">
        <f>'[2]NEW GAA'!E35</f>
        <v>2478718</v>
      </c>
      <c r="C35" s="141">
        <f>'[2]NEW GAA'!AR35</f>
        <v>63102</v>
      </c>
      <c r="D35" s="106">
        <f t="shared" si="7"/>
        <v>2541820</v>
      </c>
      <c r="E35" s="141">
        <f>[2]AUTO!BA35</f>
        <v>27485</v>
      </c>
      <c r="F35" s="83">
        <f>[2]UF!AF35</f>
        <v>0</v>
      </c>
      <c r="G35" s="83">
        <f>'[2]CONT-RA10633'!AN35</f>
        <v>0</v>
      </c>
      <c r="H35" s="83">
        <f>'[2]SUPPL-10652'!L35</f>
        <v>0</v>
      </c>
      <c r="I35" s="83">
        <f t="shared" si="1"/>
        <v>2569305</v>
      </c>
    </row>
    <row r="36" spans="1:154" x14ac:dyDescent="0.2">
      <c r="A36" s="83" t="s">
        <v>125</v>
      </c>
      <c r="B36" s="35">
        <f>'[2]NEW GAA'!E36</f>
        <v>3734308</v>
      </c>
      <c r="C36" s="141">
        <f>'[2]NEW GAA'!AR36</f>
        <v>251066</v>
      </c>
      <c r="D36" s="106">
        <f t="shared" si="7"/>
        <v>3985374</v>
      </c>
      <c r="E36" s="141">
        <f>[2]AUTO!BA36</f>
        <v>123810</v>
      </c>
      <c r="F36" s="83">
        <f>[2]UF!AF36</f>
        <v>0</v>
      </c>
      <c r="G36" s="83">
        <f>'[2]CONT-RA10633'!AN36</f>
        <v>770000</v>
      </c>
      <c r="H36" s="83">
        <f>'[2]SUPPL-10652'!L36</f>
        <v>0</v>
      </c>
      <c r="I36" s="83">
        <f t="shared" si="1"/>
        <v>4879184</v>
      </c>
    </row>
    <row r="37" spans="1:154" x14ac:dyDescent="0.2">
      <c r="A37" s="83" t="s">
        <v>126</v>
      </c>
      <c r="B37" s="35">
        <f>'[2]NEW GAA'!E37</f>
        <v>53112442</v>
      </c>
      <c r="C37" s="141">
        <f>'[2]NEW GAA'!AR37</f>
        <v>2011283</v>
      </c>
      <c r="D37" s="106">
        <f t="shared" si="7"/>
        <v>55123725</v>
      </c>
      <c r="E37" s="141">
        <f>[2]AUTO!BA37</f>
        <v>3385175</v>
      </c>
      <c r="F37" s="83">
        <f>[2]UF!AF37</f>
        <v>0</v>
      </c>
      <c r="G37" s="83">
        <f>'[2]CONT-RA10633'!AN37</f>
        <v>676000</v>
      </c>
      <c r="H37" s="83">
        <f>'[2]SUPPL-10652'!L37</f>
        <v>1207163</v>
      </c>
      <c r="I37" s="83">
        <f t="shared" si="1"/>
        <v>60392063</v>
      </c>
    </row>
    <row r="38" spans="1:154" x14ac:dyDescent="0.2">
      <c r="A38" s="83" t="s">
        <v>127</v>
      </c>
      <c r="B38" s="35">
        <f>'[2]NEW GAA'!E38</f>
        <v>6082300</v>
      </c>
      <c r="C38" s="141">
        <f>'[2]NEW GAA'!AR38</f>
        <v>398000</v>
      </c>
      <c r="D38" s="106">
        <f t="shared" si="7"/>
        <v>6480300</v>
      </c>
      <c r="E38" s="141">
        <f>[2]AUTO!BA38</f>
        <v>264507</v>
      </c>
      <c r="F38" s="83">
        <f>[2]UF!AF38</f>
        <v>1161612</v>
      </c>
      <c r="G38" s="83">
        <f>'[2]CONT-RA10633'!AN38</f>
        <v>170037</v>
      </c>
      <c r="H38" s="83">
        <f>'[2]SUPPL-10652'!L38</f>
        <v>0</v>
      </c>
      <c r="I38" s="83">
        <f t="shared" si="1"/>
        <v>8076456</v>
      </c>
    </row>
    <row r="39" spans="1:154" x14ac:dyDescent="0.2">
      <c r="A39" s="83" t="s">
        <v>128</v>
      </c>
      <c r="B39" s="35">
        <f>'[2]NEW GAA'!E39</f>
        <v>987312</v>
      </c>
      <c r="C39" s="141">
        <f>'[2]NEW GAA'!AR39</f>
        <v>95108</v>
      </c>
      <c r="D39" s="106">
        <f t="shared" si="7"/>
        <v>1082420</v>
      </c>
      <c r="E39" s="141">
        <f>[2]AUTO!BA39</f>
        <v>45122</v>
      </c>
      <c r="F39" s="83">
        <f>[2]UF!AF39</f>
        <v>0</v>
      </c>
      <c r="G39" s="83">
        <f>'[2]CONT-RA10633'!AN39</f>
        <v>0</v>
      </c>
      <c r="H39" s="83">
        <f>'[2]SUPPL-10652'!L39</f>
        <v>0</v>
      </c>
      <c r="I39" s="83">
        <f t="shared" si="1"/>
        <v>1127542</v>
      </c>
    </row>
    <row r="40" spans="1:154" x14ac:dyDescent="0.2">
      <c r="A40" s="83" t="s">
        <v>152</v>
      </c>
      <c r="B40" s="35">
        <f>'[2]NEW GAA'!E40</f>
        <v>26100062</v>
      </c>
      <c r="C40" s="141">
        <f>'[2]NEW GAA'!AR40</f>
        <v>1461650</v>
      </c>
      <c r="D40" s="106">
        <f t="shared" si="7"/>
        <v>27561712</v>
      </c>
      <c r="E40" s="141">
        <f>[2]AUTO!BA40</f>
        <v>209512</v>
      </c>
      <c r="F40" s="83">
        <f>[2]UF!AF40</f>
        <v>800000</v>
      </c>
      <c r="G40" s="83">
        <f>'[2]CONT-RA10633'!AN40</f>
        <v>412857</v>
      </c>
      <c r="H40" s="83">
        <f>'[2]SUPPL-10652'!L40</f>
        <v>0</v>
      </c>
      <c r="I40" s="83">
        <f t="shared" si="1"/>
        <v>28984081</v>
      </c>
    </row>
    <row r="41" spans="1:154" x14ac:dyDescent="0.2">
      <c r="A41" s="83" t="s">
        <v>129</v>
      </c>
      <c r="B41" s="35">
        <f>'[2]NEW GAA'!E41</f>
        <v>2897</v>
      </c>
      <c r="C41" s="141">
        <f>'[2]NEW GAA'!AR41</f>
        <v>128</v>
      </c>
      <c r="D41" s="106">
        <f t="shared" si="7"/>
        <v>3025</v>
      </c>
      <c r="E41" s="141">
        <f>[2]AUTO!BA41</f>
        <v>0</v>
      </c>
      <c r="F41" s="83">
        <f>[2]UF!AF41</f>
        <v>0</v>
      </c>
      <c r="G41" s="83">
        <f>'[2]CONT-RA10633'!AN41</f>
        <v>0</v>
      </c>
      <c r="H41" s="83">
        <f>'[2]SUPPL-10652'!L41</f>
        <v>0</v>
      </c>
      <c r="I41" s="83">
        <f t="shared" si="1"/>
        <v>3025</v>
      </c>
    </row>
    <row r="42" spans="1:154" x14ac:dyDescent="0.2">
      <c r="A42" s="83" t="s">
        <v>130</v>
      </c>
      <c r="B42" s="35">
        <f>'[2]NEW GAA'!E42</f>
        <v>20260782</v>
      </c>
      <c r="C42" s="141">
        <f>'[2]NEW GAA'!AR42</f>
        <v>1694981</v>
      </c>
      <c r="D42" s="106">
        <f t="shared" si="7"/>
        <v>21955763</v>
      </c>
      <c r="E42" s="141">
        <f>[2]AUTO!BA42</f>
        <v>786105</v>
      </c>
      <c r="F42" s="83">
        <f>[2]UF!AF42</f>
        <v>0</v>
      </c>
      <c r="G42" s="83">
        <f>'[2]CONT-RA10633'!AN42</f>
        <v>0</v>
      </c>
      <c r="H42" s="83">
        <f>'[2]SUPPL-10652'!L42</f>
        <v>0</v>
      </c>
      <c r="I42" s="83">
        <f t="shared" si="1"/>
        <v>22741868</v>
      </c>
    </row>
    <row r="43" spans="1:154" x14ac:dyDescent="0.2">
      <c r="A43" s="83" t="s">
        <v>131</v>
      </c>
      <c r="B43" s="35">
        <f>'[2]NEW GAA'!E43</f>
        <v>1114273</v>
      </c>
      <c r="C43" s="141">
        <f>'[2]NEW GAA'!AR43</f>
        <v>91236</v>
      </c>
      <c r="D43" s="106">
        <f t="shared" si="7"/>
        <v>1205509</v>
      </c>
      <c r="E43" s="141">
        <f>[2]AUTO!BA43</f>
        <v>61651</v>
      </c>
      <c r="F43" s="83">
        <f>[2]UF!AF43</f>
        <v>0</v>
      </c>
      <c r="G43" s="83">
        <f>'[2]CONT-RA10633'!AN43</f>
        <v>0</v>
      </c>
      <c r="H43" s="83">
        <f>'[2]SUPPL-10652'!L43</f>
        <v>0</v>
      </c>
      <c r="I43" s="83">
        <f t="shared" si="1"/>
        <v>1267160</v>
      </c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</row>
    <row r="44" spans="1:154" x14ac:dyDescent="0.2">
      <c r="A44" s="83" t="s">
        <v>132</v>
      </c>
      <c r="B44" s="35">
        <f>'[2]NEW GAA'!E44</f>
        <v>7754238</v>
      </c>
      <c r="C44" s="141">
        <f>'[2]NEW GAA'!AR44</f>
        <v>706681</v>
      </c>
      <c r="D44" s="106">
        <f t="shared" si="7"/>
        <v>8460919</v>
      </c>
      <c r="E44" s="141">
        <f>[2]AUTO!BA44</f>
        <v>756721</v>
      </c>
      <c r="F44" s="83">
        <f>[2]UF!AF44</f>
        <v>0</v>
      </c>
      <c r="G44" s="83">
        <f>'[2]CONT-RA10633'!AN44</f>
        <v>0</v>
      </c>
      <c r="H44" s="83">
        <f>'[2]SUPPL-10652'!L44</f>
        <v>0</v>
      </c>
      <c r="I44" s="83">
        <f t="shared" si="1"/>
        <v>9217640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</row>
    <row r="45" spans="1:154" x14ac:dyDescent="0.2">
      <c r="A45" s="83" t="s">
        <v>133</v>
      </c>
      <c r="B45" s="35">
        <f>'[2]NEW GAA'!E45</f>
        <v>16814910</v>
      </c>
      <c r="C45" s="141">
        <f>'[2]NEW GAA'!AR45</f>
        <v>230649</v>
      </c>
      <c r="D45" s="106">
        <f t="shared" si="7"/>
        <v>17045559</v>
      </c>
      <c r="E45" s="141">
        <f>[2]AUTO!BA45</f>
        <v>150190</v>
      </c>
      <c r="F45" s="83">
        <f>[2]UF!AF45</f>
        <v>0</v>
      </c>
      <c r="G45" s="83">
        <f>'[2]CONT-RA10633'!AN45</f>
        <v>0</v>
      </c>
      <c r="H45" s="83">
        <f>'[2]SUPPL-10652'!L45</f>
        <v>0</v>
      </c>
      <c r="I45" s="83">
        <f t="shared" si="1"/>
        <v>17195749</v>
      </c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</row>
    <row r="46" spans="1:154" x14ac:dyDescent="0.2">
      <c r="A46" s="83" t="s">
        <v>134</v>
      </c>
      <c r="B46" s="35">
        <f>'[2]NEW GAA'!E46</f>
        <v>1821694</v>
      </c>
      <c r="C46" s="141">
        <f>'[2]NEW GAA'!AR46</f>
        <v>54043</v>
      </c>
      <c r="D46" s="106">
        <f t="shared" si="7"/>
        <v>1875737</v>
      </c>
      <c r="E46" s="141">
        <f>[2]AUTO!BA46</f>
        <v>61911</v>
      </c>
      <c r="F46" s="83">
        <f>[2]UF!AF46</f>
        <v>0</v>
      </c>
      <c r="G46" s="83">
        <f>'[2]CONT-RA10633'!AN46</f>
        <v>0</v>
      </c>
      <c r="H46" s="83">
        <f>'[2]SUPPL-10652'!L46</f>
        <v>0</v>
      </c>
      <c r="I46" s="83">
        <f t="shared" si="1"/>
        <v>1937648</v>
      </c>
    </row>
    <row r="47" spans="1:154" x14ac:dyDescent="0.2">
      <c r="A47" s="83" t="s">
        <v>135</v>
      </c>
      <c r="B47" s="35">
        <f>'[2]NEW GAA'!E47</f>
        <v>355101</v>
      </c>
      <c r="C47" s="141">
        <f>'[2]NEW GAA'!AR47</f>
        <v>61204</v>
      </c>
      <c r="D47" s="106">
        <f t="shared" si="7"/>
        <v>416305</v>
      </c>
      <c r="E47" s="141">
        <f>[2]AUTO!BA47</f>
        <v>20349</v>
      </c>
      <c r="F47" s="83">
        <f>[2]UF!AF47</f>
        <v>0</v>
      </c>
      <c r="G47" s="83">
        <f>'[2]CONT-RA10633'!AN47</f>
        <v>0</v>
      </c>
      <c r="H47" s="83">
        <f>'[2]SUPPL-10652'!L47</f>
        <v>0</v>
      </c>
      <c r="I47" s="83">
        <f t="shared" si="1"/>
        <v>436654</v>
      </c>
    </row>
    <row r="48" spans="1:154" hidden="1" x14ac:dyDescent="0.2">
      <c r="A48" s="83"/>
      <c r="B48" s="35"/>
      <c r="C48" s="141"/>
      <c r="D48" s="106"/>
      <c r="E48" s="141"/>
      <c r="F48" s="83"/>
      <c r="G48" s="83"/>
      <c r="H48" s="83"/>
      <c r="I48" s="83">
        <f t="shared" si="1"/>
        <v>0</v>
      </c>
    </row>
    <row r="49" spans="1:9" x14ac:dyDescent="0.2">
      <c r="A49" s="83" t="s">
        <v>136</v>
      </c>
      <c r="B49" s="267">
        <f t="shared" ref="B49:H49" si="8">SUM(B50:B53)+SUM(B56:B68)+SUM(B73:B88)</f>
        <v>10089936</v>
      </c>
      <c r="C49" s="268">
        <f t="shared" si="8"/>
        <v>651578</v>
      </c>
      <c r="D49" s="269">
        <f t="shared" si="8"/>
        <v>10741514</v>
      </c>
      <c r="E49" s="268">
        <f t="shared" si="8"/>
        <v>2567890</v>
      </c>
      <c r="F49" s="109">
        <f t="shared" si="8"/>
        <v>0</v>
      </c>
      <c r="G49" s="109">
        <f t="shared" si="8"/>
        <v>141182</v>
      </c>
      <c r="H49" s="109">
        <f t="shared" si="8"/>
        <v>0</v>
      </c>
      <c r="I49" s="270">
        <f t="shared" si="1"/>
        <v>13450586</v>
      </c>
    </row>
    <row r="50" spans="1:9" x14ac:dyDescent="0.2">
      <c r="A50" s="83" t="s">
        <v>53</v>
      </c>
      <c r="B50" s="35">
        <f>'[2]NEW GAA'!E50</f>
        <v>40000</v>
      </c>
      <c r="C50" s="141">
        <f>'[2]NEW GAA'!AR50</f>
        <v>0</v>
      </c>
      <c r="D50" s="106">
        <f>SUM(B50:C50)</f>
        <v>40000</v>
      </c>
      <c r="E50" s="141">
        <f>[2]AUTO!BA50</f>
        <v>0</v>
      </c>
      <c r="F50" s="83">
        <f>[2]UF!AF50</f>
        <v>0</v>
      </c>
      <c r="G50" s="83">
        <f>'[2]CONT-RA10633'!AN50</f>
        <v>0</v>
      </c>
      <c r="H50" s="83">
        <f>'[2]SUPPL-10652'!L50</f>
        <v>0</v>
      </c>
      <c r="I50" s="83">
        <f t="shared" si="1"/>
        <v>40000</v>
      </c>
    </row>
    <row r="51" spans="1:9" x14ac:dyDescent="0.2">
      <c r="A51" s="83" t="s">
        <v>54</v>
      </c>
      <c r="B51" s="35">
        <f>'[2]NEW GAA'!E51</f>
        <v>78250</v>
      </c>
      <c r="C51" s="141">
        <f>'[2]NEW GAA'!AR51</f>
        <v>695</v>
      </c>
      <c r="D51" s="106">
        <f>SUM(B51:C51)</f>
        <v>78945</v>
      </c>
      <c r="E51" s="141">
        <f>[2]AUTO!BA51</f>
        <v>2005</v>
      </c>
      <c r="F51" s="83">
        <f>[2]UF!AF51</f>
        <v>0</v>
      </c>
      <c r="G51" s="83">
        <f>'[2]CONT-RA10633'!AN51</f>
        <v>0</v>
      </c>
      <c r="H51" s="83">
        <f>'[2]SUPPL-10652'!L51</f>
        <v>0</v>
      </c>
      <c r="I51" s="83">
        <f t="shared" si="1"/>
        <v>80950</v>
      </c>
    </row>
    <row r="52" spans="1:9" x14ac:dyDescent="0.2">
      <c r="A52" s="83" t="s">
        <v>55</v>
      </c>
      <c r="B52" s="35">
        <f>'[2]NEW GAA'!E52</f>
        <v>82792</v>
      </c>
      <c r="C52" s="141">
        <f>'[2]NEW GAA'!AR52</f>
        <v>4651</v>
      </c>
      <c r="D52" s="106">
        <f>SUM(B52:C52)</f>
        <v>87443</v>
      </c>
      <c r="E52" s="141">
        <f>[2]AUTO!BA52</f>
        <v>4060</v>
      </c>
      <c r="F52" s="83">
        <f>[2]UF!AF52</f>
        <v>0</v>
      </c>
      <c r="G52" s="83">
        <f>'[2]CONT-RA10633'!AN52</f>
        <v>0</v>
      </c>
      <c r="H52" s="83">
        <f>'[2]SUPPL-10652'!L52</f>
        <v>0</v>
      </c>
      <c r="I52" s="83">
        <f t="shared" si="1"/>
        <v>91503</v>
      </c>
    </row>
    <row r="53" spans="1:9" x14ac:dyDescent="0.2">
      <c r="A53" s="83" t="s">
        <v>56</v>
      </c>
      <c r="B53" s="35">
        <f t="shared" ref="B53:G53" si="9">+B54+B55</f>
        <v>2368769</v>
      </c>
      <c r="C53" s="141">
        <f t="shared" si="9"/>
        <v>45336</v>
      </c>
      <c r="D53" s="106">
        <f t="shared" si="9"/>
        <v>2414105</v>
      </c>
      <c r="E53" s="141">
        <f t="shared" si="9"/>
        <v>1157540</v>
      </c>
      <c r="F53" s="83">
        <f t="shared" si="9"/>
        <v>0</v>
      </c>
      <c r="G53" s="83">
        <f t="shared" si="9"/>
        <v>83812</v>
      </c>
      <c r="H53" s="83">
        <f>'[2]SUPPL-10652'!L53</f>
        <v>0</v>
      </c>
      <c r="I53" s="83">
        <f t="shared" si="1"/>
        <v>3655457</v>
      </c>
    </row>
    <row r="54" spans="1:9" hidden="1" x14ac:dyDescent="0.2">
      <c r="A54" s="83" t="s">
        <v>137</v>
      </c>
      <c r="B54" s="35">
        <f>'[2]NEW GAA'!E54</f>
        <v>2138428</v>
      </c>
      <c r="C54" s="141">
        <f>'[2]NEW GAA'!AR54</f>
        <v>25022</v>
      </c>
      <c r="D54" s="106">
        <f>SUM(B54:C54)</f>
        <v>2163450</v>
      </c>
      <c r="E54" s="141">
        <f>[2]AUTO!BA54</f>
        <v>1141869</v>
      </c>
      <c r="F54" s="83">
        <f>[2]UF!AF54</f>
        <v>0</v>
      </c>
      <c r="G54" s="83">
        <f>'[2]CONT-RA10633'!AN54</f>
        <v>83812</v>
      </c>
      <c r="H54" s="83">
        <f>'[2]SUPPL-10652'!L54</f>
        <v>0</v>
      </c>
      <c r="I54" s="83">
        <f t="shared" si="1"/>
        <v>3389131</v>
      </c>
    </row>
    <row r="55" spans="1:9" hidden="1" x14ac:dyDescent="0.2">
      <c r="A55" s="83" t="s">
        <v>138</v>
      </c>
      <c r="B55" s="35">
        <f>'[2]NEW GAA'!E55</f>
        <v>230341</v>
      </c>
      <c r="C55" s="141">
        <f>'[2]NEW GAA'!AR55</f>
        <v>20314</v>
      </c>
      <c r="D55" s="106">
        <f>SUM(B55:C55)</f>
        <v>250655</v>
      </c>
      <c r="E55" s="141">
        <f>[2]AUTO!BA55</f>
        <v>15671</v>
      </c>
      <c r="F55" s="83">
        <f>[2]UF!AF55</f>
        <v>0</v>
      </c>
      <c r="G55" s="83">
        <f>'[2]CONT-RA10633'!AN55</f>
        <v>0</v>
      </c>
      <c r="H55" s="83">
        <f>'[2]SUPPL-10652'!L55</f>
        <v>0</v>
      </c>
      <c r="I55" s="83">
        <f t="shared" si="1"/>
        <v>266326</v>
      </c>
    </row>
    <row r="56" spans="1:9" x14ac:dyDescent="0.2">
      <c r="A56" s="83" t="s">
        <v>59</v>
      </c>
      <c r="B56" s="35">
        <f>'[2]NEW GAA'!E56</f>
        <v>41066</v>
      </c>
      <c r="C56" s="141">
        <f>'[2]NEW GAA'!AR56</f>
        <v>5215</v>
      </c>
      <c r="D56" s="106">
        <f>SUM(B56:C56)</f>
        <v>46281</v>
      </c>
      <c r="E56" s="141">
        <f>[2]AUTO!BA56</f>
        <v>2309</v>
      </c>
      <c r="F56" s="83">
        <f>[2]UF!AF56</f>
        <v>0</v>
      </c>
      <c r="G56" s="83">
        <f>'[2]CONT-RA10633'!AN56</f>
        <v>0</v>
      </c>
      <c r="H56" s="83">
        <f>'[2]SUPPL-10652'!L56</f>
        <v>0</v>
      </c>
      <c r="I56" s="83">
        <f t="shared" si="1"/>
        <v>48590</v>
      </c>
    </row>
    <row r="57" spans="1:9" x14ac:dyDescent="0.2">
      <c r="A57" s="83" t="s">
        <v>60</v>
      </c>
      <c r="B57" s="35">
        <f>'[2]NEW GAA'!E57</f>
        <v>119075</v>
      </c>
      <c r="C57" s="141">
        <f>'[2]NEW GAA'!AR57</f>
        <v>5082</v>
      </c>
      <c r="D57" s="106">
        <f>SUM(B57:C57)</f>
        <v>124157</v>
      </c>
      <c r="E57" s="141">
        <f>[2]AUTO!BA57</f>
        <v>80784</v>
      </c>
      <c r="F57" s="83">
        <f>[2]UF!AF57</f>
        <v>0</v>
      </c>
      <c r="G57" s="83">
        <f>'[2]CONT-RA10633'!AN57</f>
        <v>0</v>
      </c>
      <c r="H57" s="83">
        <f>'[2]SUPPL-10652'!L57</f>
        <v>0</v>
      </c>
      <c r="I57" s="83">
        <f t="shared" si="1"/>
        <v>204941</v>
      </c>
    </row>
    <row r="58" spans="1:9" x14ac:dyDescent="0.2">
      <c r="A58" s="83" t="s">
        <v>61</v>
      </c>
      <c r="B58" s="35">
        <f>'[2]NEW GAA'!E58</f>
        <v>477354</v>
      </c>
      <c r="C58" s="141">
        <f>'[2]NEW GAA'!AR58</f>
        <v>55103</v>
      </c>
      <c r="D58" s="106">
        <f t="shared" ref="D58:D67" si="10">SUM(B58:C58)</f>
        <v>532457</v>
      </c>
      <c r="E58" s="141">
        <f>[2]AUTO!BA58</f>
        <v>10245</v>
      </c>
      <c r="F58" s="83">
        <f>[2]UF!AF58</f>
        <v>0</v>
      </c>
      <c r="G58" s="83">
        <f>'[2]CONT-RA10633'!AN58</f>
        <v>0</v>
      </c>
      <c r="H58" s="83">
        <f>'[2]SUPPL-10652'!L58</f>
        <v>0</v>
      </c>
      <c r="I58" s="83">
        <f t="shared" si="1"/>
        <v>542702</v>
      </c>
    </row>
    <row r="59" spans="1:9" x14ac:dyDescent="0.2">
      <c r="A59" s="83" t="s">
        <v>62</v>
      </c>
      <c r="B59" s="35">
        <f>'[2]NEW GAA'!E59</f>
        <v>56824</v>
      </c>
      <c r="C59" s="141">
        <f>'[2]NEW GAA'!AR59</f>
        <v>1195</v>
      </c>
      <c r="D59" s="106">
        <f t="shared" si="10"/>
        <v>58019</v>
      </c>
      <c r="E59" s="141">
        <f>[2]AUTO!BA59</f>
        <v>78903</v>
      </c>
      <c r="F59" s="83">
        <f>[2]UF!AF59</f>
        <v>0</v>
      </c>
      <c r="G59" s="83">
        <f>'[2]CONT-RA10633'!AN59</f>
        <v>0</v>
      </c>
      <c r="H59" s="83">
        <f>'[2]SUPPL-10652'!L59</f>
        <v>0</v>
      </c>
      <c r="I59" s="83">
        <f t="shared" si="1"/>
        <v>136922</v>
      </c>
    </row>
    <row r="60" spans="1:9" x14ac:dyDescent="0.2">
      <c r="A60" s="83" t="s">
        <v>218</v>
      </c>
      <c r="B60" s="35">
        <f>'[2]NEW GAA'!E60</f>
        <v>57976</v>
      </c>
      <c r="C60" s="141">
        <f>'[2]NEW GAA'!AR60</f>
        <v>10258</v>
      </c>
      <c r="D60" s="106">
        <f t="shared" si="10"/>
        <v>68234</v>
      </c>
      <c r="E60" s="141">
        <f>[2]AUTO!BA60</f>
        <v>3491</v>
      </c>
      <c r="F60" s="83">
        <f>[2]UF!AF60</f>
        <v>0</v>
      </c>
      <c r="G60" s="83">
        <f>'[2]CONT-RA10633'!AN60</f>
        <v>0</v>
      </c>
      <c r="H60" s="83">
        <f>'[2]SUPPL-10652'!L60</f>
        <v>0</v>
      </c>
      <c r="I60" s="83">
        <f t="shared" si="1"/>
        <v>71725</v>
      </c>
    </row>
    <row r="61" spans="1:9" x14ac:dyDescent="0.2">
      <c r="A61" s="83" t="s">
        <v>63</v>
      </c>
      <c r="B61" s="35">
        <f>'[2]NEW GAA'!E61</f>
        <v>63195</v>
      </c>
      <c r="C61" s="141">
        <f>'[2]NEW GAA'!AR61</f>
        <v>6942</v>
      </c>
      <c r="D61" s="106">
        <f t="shared" si="10"/>
        <v>70137</v>
      </c>
      <c r="E61" s="141">
        <f>[2]AUTO!BA61</f>
        <v>15796</v>
      </c>
      <c r="F61" s="83">
        <f>[2]UF!AF61</f>
        <v>0</v>
      </c>
      <c r="G61" s="83">
        <f>'[2]CONT-RA10633'!AN61</f>
        <v>0</v>
      </c>
      <c r="H61" s="83">
        <f>'[2]SUPPL-10652'!L61</f>
        <v>0</v>
      </c>
      <c r="I61" s="83">
        <f t="shared" si="1"/>
        <v>85933</v>
      </c>
    </row>
    <row r="62" spans="1:9" ht="13.5" customHeight="1" x14ac:dyDescent="0.2">
      <c r="A62" s="83" t="s">
        <v>177</v>
      </c>
      <c r="B62" s="35">
        <f>'[2]NEW GAA'!E62</f>
        <v>99057</v>
      </c>
      <c r="C62" s="141">
        <f>'[2]NEW GAA'!AR62</f>
        <v>8885</v>
      </c>
      <c r="D62" s="106">
        <f t="shared" si="10"/>
        <v>107942</v>
      </c>
      <c r="E62" s="141">
        <f>[2]AUTO!BA62</f>
        <v>3706</v>
      </c>
      <c r="F62" s="83">
        <f>[2]UF!AF62</f>
        <v>0</v>
      </c>
      <c r="G62" s="83">
        <f>'[2]CONT-RA10633'!AN62</f>
        <v>0</v>
      </c>
      <c r="H62" s="83">
        <f>'[2]SUPPL-10652'!L62</f>
        <v>0</v>
      </c>
      <c r="I62" s="83">
        <f t="shared" si="1"/>
        <v>111648</v>
      </c>
    </row>
    <row r="63" spans="1:9" x14ac:dyDescent="0.2">
      <c r="A63" s="83" t="s">
        <v>64</v>
      </c>
      <c r="B63" s="35">
        <f>'[2]NEW GAA'!E63</f>
        <v>189434</v>
      </c>
      <c r="C63" s="141">
        <f>'[2]NEW GAA'!AR63</f>
        <v>19490</v>
      </c>
      <c r="D63" s="106">
        <f t="shared" si="10"/>
        <v>208924</v>
      </c>
      <c r="E63" s="141">
        <f>[2]AUTO!BA63</f>
        <v>152996</v>
      </c>
      <c r="F63" s="83">
        <f>[2]UF!AF63</f>
        <v>0</v>
      </c>
      <c r="G63" s="83">
        <f>'[2]CONT-RA10633'!AN63</f>
        <v>0</v>
      </c>
      <c r="H63" s="83">
        <f>'[2]SUPPL-10652'!L63</f>
        <v>0</v>
      </c>
      <c r="I63" s="83">
        <f t="shared" si="1"/>
        <v>361920</v>
      </c>
    </row>
    <row r="64" spans="1:9" x14ac:dyDescent="0.2">
      <c r="A64" s="83" t="s">
        <v>65</v>
      </c>
      <c r="B64" s="35">
        <f>'[2]NEW GAA'!E64</f>
        <v>119507</v>
      </c>
      <c r="C64" s="141">
        <f>'[2]NEW GAA'!AR64</f>
        <v>3781</v>
      </c>
      <c r="D64" s="106">
        <f t="shared" si="10"/>
        <v>123288</v>
      </c>
      <c r="E64" s="141">
        <f>[2]AUTO!BA64</f>
        <v>3356</v>
      </c>
      <c r="F64" s="83">
        <f>[2]UF!AF64</f>
        <v>0</v>
      </c>
      <c r="G64" s="83">
        <f>'[2]CONT-RA10633'!AN64</f>
        <v>0</v>
      </c>
      <c r="H64" s="83">
        <f>'[2]SUPPL-10652'!L64</f>
        <v>0</v>
      </c>
      <c r="I64" s="83">
        <f t="shared" si="1"/>
        <v>126644</v>
      </c>
    </row>
    <row r="65" spans="1:9" x14ac:dyDescent="0.2">
      <c r="A65" s="83" t="s">
        <v>66</v>
      </c>
      <c r="B65" s="35">
        <f>'[2]NEW GAA'!E65</f>
        <v>99942</v>
      </c>
      <c r="C65" s="141">
        <f>'[2]NEW GAA'!AR65</f>
        <v>14022</v>
      </c>
      <c r="D65" s="106">
        <f t="shared" si="10"/>
        <v>113964</v>
      </c>
      <c r="E65" s="141">
        <f>[2]AUTO!BA65</f>
        <v>3386</v>
      </c>
      <c r="F65" s="83">
        <f>[2]UF!AF65</f>
        <v>0</v>
      </c>
      <c r="G65" s="83">
        <f>'[2]CONT-RA10633'!AN65</f>
        <v>0</v>
      </c>
      <c r="H65" s="83">
        <f>'[2]SUPPL-10652'!L65</f>
        <v>0</v>
      </c>
      <c r="I65" s="83">
        <f t="shared" si="1"/>
        <v>117350</v>
      </c>
    </row>
    <row r="66" spans="1:9" x14ac:dyDescent="0.2">
      <c r="A66" s="83" t="s">
        <v>67</v>
      </c>
      <c r="B66" s="35">
        <f>'[2]NEW GAA'!E66</f>
        <v>23287</v>
      </c>
      <c r="C66" s="141">
        <f>'[2]NEW GAA'!AR66</f>
        <v>2409</v>
      </c>
      <c r="D66" s="106">
        <f t="shared" si="10"/>
        <v>25696</v>
      </c>
      <c r="E66" s="141">
        <f>[2]AUTO!BA66</f>
        <v>86908</v>
      </c>
      <c r="F66" s="83">
        <f>[2]UF!AF66</f>
        <v>0</v>
      </c>
      <c r="G66" s="83">
        <f>'[2]CONT-RA10633'!AN66</f>
        <v>0</v>
      </c>
      <c r="H66" s="83">
        <f>'[2]SUPPL-10652'!L66</f>
        <v>0</v>
      </c>
      <c r="I66" s="83">
        <f t="shared" si="1"/>
        <v>112604</v>
      </c>
    </row>
    <row r="67" spans="1:9" x14ac:dyDescent="0.2">
      <c r="A67" s="83" t="s">
        <v>68</v>
      </c>
      <c r="B67" s="35">
        <f>'[2]NEW GAA'!E67</f>
        <v>154497</v>
      </c>
      <c r="C67" s="141">
        <f>'[2]NEW GAA'!AR67</f>
        <v>15510</v>
      </c>
      <c r="D67" s="106">
        <f t="shared" si="10"/>
        <v>170007</v>
      </c>
      <c r="E67" s="141">
        <f>[2]AUTO!BA67</f>
        <v>5591</v>
      </c>
      <c r="F67" s="83">
        <f>[2]UF!AF67</f>
        <v>0</v>
      </c>
      <c r="G67" s="83">
        <f>'[2]CONT-RA10633'!AN67</f>
        <v>0</v>
      </c>
      <c r="H67" s="83">
        <f>'[2]SUPPL-10652'!L67</f>
        <v>0</v>
      </c>
      <c r="I67" s="83">
        <f t="shared" si="1"/>
        <v>175598</v>
      </c>
    </row>
    <row r="68" spans="1:9" x14ac:dyDescent="0.2">
      <c r="A68" s="13" t="s">
        <v>69</v>
      </c>
      <c r="B68" s="238">
        <f t="shared" ref="B68:G68" si="11">SUM(B69:B72)</f>
        <v>1258430</v>
      </c>
      <c r="C68" s="271">
        <f t="shared" si="11"/>
        <v>19463</v>
      </c>
      <c r="D68" s="272">
        <f t="shared" si="11"/>
        <v>1277893</v>
      </c>
      <c r="E68" s="271">
        <f t="shared" si="11"/>
        <v>682809</v>
      </c>
      <c r="F68" s="273">
        <f t="shared" si="11"/>
        <v>0</v>
      </c>
      <c r="G68" s="273">
        <f t="shared" si="11"/>
        <v>28470</v>
      </c>
      <c r="H68" s="273"/>
      <c r="I68" s="273">
        <f t="shared" si="1"/>
        <v>1989172</v>
      </c>
    </row>
    <row r="69" spans="1:9" x14ac:dyDescent="0.2">
      <c r="A69" s="13" t="s">
        <v>70</v>
      </c>
      <c r="B69" s="35">
        <f>'[2]NEW GAA'!E69</f>
        <v>94165</v>
      </c>
      <c r="C69" s="141">
        <f>'[2]NEW GAA'!AR69</f>
        <v>2177</v>
      </c>
      <c r="D69" s="106">
        <f t="shared" ref="D69:D88" si="12">SUM(B69:C69)</f>
        <v>96342</v>
      </c>
      <c r="E69" s="141">
        <f>[2]AUTO!BA69</f>
        <v>668989</v>
      </c>
      <c r="F69" s="83">
        <f>[2]UF!AF69</f>
        <v>0</v>
      </c>
      <c r="G69" s="83">
        <f>'[2]CONT-RA10633'!AN69</f>
        <v>0</v>
      </c>
      <c r="H69" s="83">
        <f>'[2]SUPPL-10652'!L69</f>
        <v>0</v>
      </c>
      <c r="I69" s="83">
        <f t="shared" si="1"/>
        <v>765331</v>
      </c>
    </row>
    <row r="70" spans="1:9" x14ac:dyDescent="0.2">
      <c r="A70" s="13" t="s">
        <v>71</v>
      </c>
      <c r="B70" s="35">
        <f>'[2]NEW GAA'!E70</f>
        <v>788049</v>
      </c>
      <c r="C70" s="141">
        <f>'[2]NEW GAA'!AR70</f>
        <v>6568</v>
      </c>
      <c r="D70" s="106">
        <f t="shared" si="12"/>
        <v>794617</v>
      </c>
      <c r="E70" s="141">
        <f>[2]AUTO!BA70</f>
        <v>4688</v>
      </c>
      <c r="F70" s="83">
        <f>[2]UF!AF70</f>
        <v>0</v>
      </c>
      <c r="G70" s="83">
        <f>'[2]CONT-RA10633'!AN70</f>
        <v>0</v>
      </c>
      <c r="H70" s="83">
        <f>'[2]SUPPL-10652'!L70</f>
        <v>0</v>
      </c>
      <c r="I70" s="83">
        <f t="shared" si="1"/>
        <v>799305</v>
      </c>
    </row>
    <row r="71" spans="1:9" x14ac:dyDescent="0.2">
      <c r="A71" s="13" t="s">
        <v>72</v>
      </c>
      <c r="B71" s="35">
        <f>'[2]NEW GAA'!E71</f>
        <v>270221</v>
      </c>
      <c r="C71" s="141">
        <f>'[2]NEW GAA'!AR71</f>
        <v>6021</v>
      </c>
      <c r="D71" s="106">
        <f t="shared" si="12"/>
        <v>276242</v>
      </c>
      <c r="E71" s="141">
        <f>[2]AUTO!BA71</f>
        <v>4872</v>
      </c>
      <c r="F71" s="83">
        <f>[2]UF!AF71</f>
        <v>0</v>
      </c>
      <c r="G71" s="83">
        <f>'[2]CONT-RA10633'!AN71</f>
        <v>28470</v>
      </c>
      <c r="H71" s="83">
        <f>'[2]SUPPL-10652'!L71</f>
        <v>0</v>
      </c>
      <c r="I71" s="83">
        <f t="shared" si="1"/>
        <v>309584</v>
      </c>
    </row>
    <row r="72" spans="1:9" x14ac:dyDescent="0.2">
      <c r="A72" s="13" t="s">
        <v>73</v>
      </c>
      <c r="B72" s="35">
        <f>'[2]NEW GAA'!E72</f>
        <v>105995</v>
      </c>
      <c r="C72" s="141">
        <f>'[2]NEW GAA'!AR72</f>
        <v>4697</v>
      </c>
      <c r="D72" s="106">
        <f t="shared" si="12"/>
        <v>110692</v>
      </c>
      <c r="E72" s="141">
        <f>[2]AUTO!BA72</f>
        <v>4260</v>
      </c>
      <c r="F72" s="83">
        <f>[2]UF!AF72</f>
        <v>0</v>
      </c>
      <c r="G72" s="83">
        <f>'[2]CONT-RA10633'!AN72</f>
        <v>0</v>
      </c>
      <c r="H72" s="83">
        <f>'[2]SUPPL-10652'!L72</f>
        <v>0</v>
      </c>
      <c r="I72" s="83">
        <f t="shared" si="1"/>
        <v>114952</v>
      </c>
    </row>
    <row r="73" spans="1:9" x14ac:dyDescent="0.2">
      <c r="A73" s="13" t="s">
        <v>74</v>
      </c>
      <c r="B73" s="35">
        <f>'[2]NEW GAA'!E73</f>
        <v>774823</v>
      </c>
      <c r="C73" s="141">
        <f>'[2]NEW GAA'!AR73</f>
        <v>112712</v>
      </c>
      <c r="D73" s="106">
        <f t="shared" si="12"/>
        <v>887535</v>
      </c>
      <c r="E73" s="141">
        <f>[2]AUTO!BA73</f>
        <v>47467</v>
      </c>
      <c r="F73" s="83">
        <f>[2]UF!AF73</f>
        <v>0</v>
      </c>
      <c r="G73" s="83">
        <f>'[2]CONT-RA10633'!AN73</f>
        <v>0</v>
      </c>
      <c r="H73" s="83">
        <f>'[2]SUPPL-10652'!L73</f>
        <v>0</v>
      </c>
      <c r="I73" s="83">
        <f t="shared" ref="I73:I95" si="13">SUM(D73:H73)</f>
        <v>935002</v>
      </c>
    </row>
    <row r="74" spans="1:9" x14ac:dyDescent="0.2">
      <c r="A74" s="13" t="s">
        <v>139</v>
      </c>
      <c r="B74" s="35">
        <f>'[2]NEW GAA'!E74</f>
        <v>436779</v>
      </c>
      <c r="C74" s="141">
        <f>'[2]NEW GAA'!AR74</f>
        <v>73401</v>
      </c>
      <c r="D74" s="106">
        <f t="shared" si="12"/>
        <v>510180</v>
      </c>
      <c r="E74" s="141">
        <f>[2]AUTO!BA74</f>
        <v>32895</v>
      </c>
      <c r="F74" s="83">
        <f>[2]UF!AF74</f>
        <v>0</v>
      </c>
      <c r="G74" s="83">
        <f>'[2]CONT-RA10633'!AN74</f>
        <v>0</v>
      </c>
      <c r="H74" s="83">
        <f>'[2]SUPPL-10652'!L74</f>
        <v>0</v>
      </c>
      <c r="I74" s="83">
        <f t="shared" si="13"/>
        <v>543075</v>
      </c>
    </row>
    <row r="75" spans="1:9" x14ac:dyDescent="0.2">
      <c r="A75" s="13" t="s">
        <v>75</v>
      </c>
      <c r="B75" s="35">
        <f>'[2]NEW GAA'!E75</f>
        <v>530030</v>
      </c>
      <c r="C75" s="141">
        <f>'[2]NEW GAA'!AR75</f>
        <v>33608</v>
      </c>
      <c r="D75" s="106">
        <f t="shared" si="12"/>
        <v>563638</v>
      </c>
      <c r="E75" s="141">
        <f>[2]AUTO!BA75</f>
        <v>32338</v>
      </c>
      <c r="F75" s="83">
        <f>[2]UF!AF75</f>
        <v>0</v>
      </c>
      <c r="G75" s="83">
        <f>'[2]CONT-RA10633'!AN75</f>
        <v>0</v>
      </c>
      <c r="H75" s="83">
        <f>'[2]SUPPL-10652'!L75</f>
        <v>0</v>
      </c>
      <c r="I75" s="83">
        <f t="shared" si="13"/>
        <v>595976</v>
      </c>
    </row>
    <row r="76" spans="1:9" x14ac:dyDescent="0.2">
      <c r="A76" s="13" t="s">
        <v>76</v>
      </c>
      <c r="B76" s="35">
        <f>'[2]NEW GAA'!E76</f>
        <v>91622</v>
      </c>
      <c r="C76" s="141">
        <f>'[2]NEW GAA'!AR76</f>
        <v>4238</v>
      </c>
      <c r="D76" s="106">
        <f t="shared" si="12"/>
        <v>95860</v>
      </c>
      <c r="E76" s="141">
        <f>[2]AUTO!BA76</f>
        <v>3767</v>
      </c>
      <c r="F76" s="83">
        <f>[2]UF!AF76</f>
        <v>0</v>
      </c>
      <c r="G76" s="83">
        <f>'[2]CONT-RA10633'!AN76</f>
        <v>0</v>
      </c>
      <c r="H76" s="83">
        <f>'[2]SUPPL-10652'!L76</f>
        <v>0</v>
      </c>
      <c r="I76" s="83">
        <f t="shared" si="13"/>
        <v>99627</v>
      </c>
    </row>
    <row r="77" spans="1:9" x14ac:dyDescent="0.2">
      <c r="A77" s="13" t="s">
        <v>77</v>
      </c>
      <c r="B77" s="35">
        <f>'[2]NEW GAA'!E77</f>
        <v>314747</v>
      </c>
      <c r="C77" s="141">
        <f>'[2]NEW GAA'!AR77</f>
        <v>30370</v>
      </c>
      <c r="D77" s="106">
        <f t="shared" si="12"/>
        <v>345117</v>
      </c>
      <c r="E77" s="141">
        <f>[2]AUTO!BA77</f>
        <v>17502</v>
      </c>
      <c r="F77" s="83">
        <f>[2]UF!AF77</f>
        <v>0</v>
      </c>
      <c r="G77" s="83">
        <f>'[2]CONT-RA10633'!AN77</f>
        <v>0</v>
      </c>
      <c r="H77" s="83">
        <f>'[2]SUPPL-10652'!L77</f>
        <v>0</v>
      </c>
      <c r="I77" s="83">
        <f t="shared" si="13"/>
        <v>362619</v>
      </c>
    </row>
    <row r="78" spans="1:9" x14ac:dyDescent="0.2">
      <c r="A78" s="13" t="s">
        <v>78</v>
      </c>
      <c r="B78" s="35">
        <f>'[2]NEW GAA'!E78</f>
        <v>582280</v>
      </c>
      <c r="C78" s="141">
        <f>'[2]NEW GAA'!AR78</f>
        <v>10259</v>
      </c>
      <c r="D78" s="106">
        <f t="shared" si="12"/>
        <v>592539</v>
      </c>
      <c r="E78" s="141">
        <f>[2]AUTO!BA78</f>
        <v>0</v>
      </c>
      <c r="F78" s="83">
        <f>[2]UF!AF78</f>
        <v>0</v>
      </c>
      <c r="G78" s="83">
        <f>'[2]CONT-RA10633'!AN78</f>
        <v>0</v>
      </c>
      <c r="H78" s="83">
        <f>'[2]SUPPL-10652'!L78</f>
        <v>0</v>
      </c>
      <c r="I78" s="83">
        <f t="shared" si="13"/>
        <v>592539</v>
      </c>
    </row>
    <row r="79" spans="1:9" x14ac:dyDescent="0.2">
      <c r="A79" s="13" t="s">
        <v>178</v>
      </c>
      <c r="B79" s="35">
        <f>'[2]NEW GAA'!E79</f>
        <v>45826</v>
      </c>
      <c r="C79" s="141">
        <f>'[2]NEW GAA'!AR79</f>
        <v>3022</v>
      </c>
      <c r="D79" s="106">
        <f t="shared" si="12"/>
        <v>48848</v>
      </c>
      <c r="E79" s="141">
        <f>[2]AUTO!BA79</f>
        <v>2284</v>
      </c>
      <c r="F79" s="83">
        <f>[2]UF!AF79</f>
        <v>0</v>
      </c>
      <c r="G79" s="83">
        <f>'[2]CONT-RA10633'!AN79</f>
        <v>0</v>
      </c>
      <c r="H79" s="83">
        <f>'[2]SUPPL-10652'!L79</f>
        <v>0</v>
      </c>
      <c r="I79" s="83">
        <f t="shared" si="13"/>
        <v>51132</v>
      </c>
    </row>
    <row r="80" spans="1:9" x14ac:dyDescent="0.2">
      <c r="A80" s="13" t="s">
        <v>81</v>
      </c>
      <c r="B80" s="35">
        <f>'[2]NEW GAA'!E80</f>
        <v>168778</v>
      </c>
      <c r="C80" s="141">
        <f>'[2]NEW GAA'!AR80</f>
        <v>1549</v>
      </c>
      <c r="D80" s="106">
        <f t="shared" si="12"/>
        <v>170327</v>
      </c>
      <c r="E80" s="141">
        <f>[2]AUTO!BA80</f>
        <v>849</v>
      </c>
      <c r="F80" s="83">
        <f>[2]UF!AF80</f>
        <v>0</v>
      </c>
      <c r="G80" s="83">
        <f>'[2]CONT-RA10633'!AN80</f>
        <v>0</v>
      </c>
      <c r="H80" s="83">
        <f>'[2]SUPPL-10652'!L80</f>
        <v>0</v>
      </c>
      <c r="I80" s="83">
        <f t="shared" si="13"/>
        <v>171176</v>
      </c>
    </row>
    <row r="81" spans="1:9" x14ac:dyDescent="0.2">
      <c r="A81" s="13" t="s">
        <v>140</v>
      </c>
      <c r="B81" s="35">
        <f>'[2]NEW GAA'!E81</f>
        <v>57265</v>
      </c>
      <c r="C81" s="141">
        <f>'[2]NEW GAA'!AR81</f>
        <v>7389</v>
      </c>
      <c r="D81" s="106">
        <f t="shared" si="12"/>
        <v>64654</v>
      </c>
      <c r="E81" s="141">
        <f>[2]AUTO!BA81</f>
        <v>19684</v>
      </c>
      <c r="F81" s="83">
        <f>[2]UF!AF81</f>
        <v>0</v>
      </c>
      <c r="G81" s="83">
        <f>'[2]CONT-RA10633'!AN81</f>
        <v>0</v>
      </c>
      <c r="H81" s="83">
        <f>'[2]SUPPL-10652'!L81</f>
        <v>0</v>
      </c>
      <c r="I81" s="83">
        <f t="shared" si="13"/>
        <v>84338</v>
      </c>
    </row>
    <row r="82" spans="1:9" x14ac:dyDescent="0.2">
      <c r="A82" s="13" t="s">
        <v>79</v>
      </c>
      <c r="B82" s="35">
        <f>'[2]NEW GAA'!E82</f>
        <v>915357</v>
      </c>
      <c r="C82" s="141">
        <f>'[2]NEW GAA'!AR82</f>
        <v>114804</v>
      </c>
      <c r="D82" s="106">
        <f t="shared" si="12"/>
        <v>1030161</v>
      </c>
      <c r="E82" s="141">
        <f>[2]AUTO!BA82</f>
        <v>56287</v>
      </c>
      <c r="F82" s="83">
        <f>[2]UF!AF82</f>
        <v>0</v>
      </c>
      <c r="G82" s="83">
        <f>'[2]CONT-RA10633'!AN82</f>
        <v>0</v>
      </c>
      <c r="H82" s="83">
        <f>'[2]SUPPL-10652'!L82</f>
        <v>0</v>
      </c>
      <c r="I82" s="83">
        <f t="shared" si="13"/>
        <v>1086448</v>
      </c>
    </row>
    <row r="83" spans="1:9" x14ac:dyDescent="0.2">
      <c r="A83" s="13" t="s">
        <v>80</v>
      </c>
      <c r="B83" s="35">
        <f>'[2]NEW GAA'!E83</f>
        <v>114320</v>
      </c>
      <c r="C83" s="141">
        <f>'[2]NEW GAA'!AR83</f>
        <v>3825</v>
      </c>
      <c r="D83" s="106">
        <f t="shared" si="12"/>
        <v>118145</v>
      </c>
      <c r="E83" s="141">
        <f>[2]AUTO!BA83</f>
        <v>2484</v>
      </c>
      <c r="F83" s="83">
        <f>[2]UF!AF83</f>
        <v>0</v>
      </c>
      <c r="G83" s="83">
        <f>'[2]CONT-RA10633'!AN83</f>
        <v>0</v>
      </c>
      <c r="H83" s="83">
        <f>'[2]SUPPL-10652'!L83</f>
        <v>0</v>
      </c>
      <c r="I83" s="83">
        <f t="shared" si="13"/>
        <v>120629</v>
      </c>
    </row>
    <row r="84" spans="1:9" s="274" customFormat="1" x14ac:dyDescent="0.2">
      <c r="A84" s="13" t="s">
        <v>82</v>
      </c>
      <c r="B84" s="35">
        <f>'[2]NEW GAA'!E84</f>
        <v>186924</v>
      </c>
      <c r="C84" s="141">
        <f>'[2]NEW GAA'!AR84</f>
        <v>5378</v>
      </c>
      <c r="D84" s="106">
        <f t="shared" si="12"/>
        <v>192302</v>
      </c>
      <c r="E84" s="141">
        <f>[2]AUTO!BA84</f>
        <v>35552</v>
      </c>
      <c r="F84" s="83">
        <f>[2]UF!AF84</f>
        <v>0</v>
      </c>
      <c r="G84" s="83">
        <f>'[2]CONT-RA10633'!AN84</f>
        <v>0</v>
      </c>
      <c r="H84" s="83">
        <f>'[2]SUPPL-10652'!L84</f>
        <v>0</v>
      </c>
      <c r="I84" s="83">
        <f t="shared" si="13"/>
        <v>227854</v>
      </c>
    </row>
    <row r="85" spans="1:9" x14ac:dyDescent="0.2">
      <c r="A85" s="13" t="s">
        <v>83</v>
      </c>
      <c r="B85" s="35">
        <f>'[2]NEW GAA'!E85</f>
        <v>117773</v>
      </c>
      <c r="C85" s="141">
        <f>'[2]NEW GAA'!AR85</f>
        <v>7438</v>
      </c>
      <c r="D85" s="106">
        <f t="shared" si="12"/>
        <v>125211</v>
      </c>
      <c r="E85" s="141">
        <f>[2]AUTO!BA85</f>
        <v>5234</v>
      </c>
      <c r="F85" s="83">
        <f>[2]UF!AF85</f>
        <v>0</v>
      </c>
      <c r="G85" s="83">
        <f>'[2]CONT-RA10633'!AN85</f>
        <v>0</v>
      </c>
      <c r="H85" s="83">
        <f>'[2]SUPPL-10652'!L85</f>
        <v>0</v>
      </c>
      <c r="I85" s="83">
        <f t="shared" si="13"/>
        <v>130445</v>
      </c>
    </row>
    <row r="86" spans="1:9" x14ac:dyDescent="0.2">
      <c r="A86" s="13" t="s">
        <v>209</v>
      </c>
      <c r="B86" s="35">
        <f>'[2]NEW GAA'!E86</f>
        <v>72232</v>
      </c>
      <c r="C86" s="141">
        <f>'[2]NEW GAA'!AR86</f>
        <v>1435</v>
      </c>
      <c r="D86" s="106">
        <f t="shared" si="12"/>
        <v>73667</v>
      </c>
      <c r="E86" s="141">
        <f>[2]AUTO!BA86</f>
        <v>0</v>
      </c>
      <c r="F86" s="83">
        <f>[2]UF!AF86</f>
        <v>0</v>
      </c>
      <c r="G86" s="83">
        <f>'[2]CONT-RA10633'!AN86</f>
        <v>28900</v>
      </c>
      <c r="H86" s="83">
        <f>'[2]SUPPL-10652'!L86</f>
        <v>0</v>
      </c>
      <c r="I86" s="83">
        <f t="shared" si="13"/>
        <v>102567</v>
      </c>
    </row>
    <row r="87" spans="1:9" ht="13.5" customHeight="1" x14ac:dyDescent="0.2">
      <c r="A87" s="13" t="s">
        <v>84</v>
      </c>
      <c r="B87" s="35">
        <f>'[2]NEW GAA'!E87</f>
        <v>36433</v>
      </c>
      <c r="C87" s="141">
        <f>'[2]NEW GAA'!AR87</f>
        <v>7517</v>
      </c>
      <c r="D87" s="106">
        <f t="shared" si="12"/>
        <v>43950</v>
      </c>
      <c r="E87" s="141">
        <f>[2]AUTO!BA87</f>
        <v>2054</v>
      </c>
      <c r="F87" s="83">
        <f>[2]UF!AF87</f>
        <v>0</v>
      </c>
      <c r="G87" s="83">
        <f>'[2]CONT-RA10633'!AN87</f>
        <v>0</v>
      </c>
      <c r="H87" s="83">
        <f>'[2]SUPPL-10652'!L87</f>
        <v>0</v>
      </c>
      <c r="I87" s="83">
        <f t="shared" si="13"/>
        <v>46004</v>
      </c>
    </row>
    <row r="88" spans="1:9" x14ac:dyDescent="0.2">
      <c r="A88" s="13" t="s">
        <v>85</v>
      </c>
      <c r="B88" s="35">
        <f>'[2]NEW GAA'!E88</f>
        <v>315292</v>
      </c>
      <c r="C88" s="141">
        <f>'[2]NEW GAA'!AR88</f>
        <v>16596</v>
      </c>
      <c r="D88" s="106">
        <f t="shared" si="12"/>
        <v>331888</v>
      </c>
      <c r="E88" s="141">
        <f>[2]AUTO!BA88</f>
        <v>15608</v>
      </c>
      <c r="F88" s="83">
        <f>[2]UF!AF88</f>
        <v>0</v>
      </c>
      <c r="G88" s="83">
        <f>'[2]CONT-RA10633'!AN88</f>
        <v>0</v>
      </c>
      <c r="H88" s="83">
        <f>'[2]SUPPL-10652'!L88</f>
        <v>0</v>
      </c>
      <c r="I88" s="83">
        <f t="shared" si="13"/>
        <v>347496</v>
      </c>
    </row>
    <row r="89" spans="1:9" x14ac:dyDescent="0.2">
      <c r="A89" s="275"/>
      <c r="B89" s="35"/>
      <c r="C89" s="141"/>
      <c r="D89" s="106"/>
      <c r="E89" s="141"/>
      <c r="F89" s="83"/>
      <c r="G89" s="83"/>
      <c r="H89" s="83"/>
      <c r="I89" s="83">
        <f t="shared" si="13"/>
        <v>0</v>
      </c>
    </row>
    <row r="90" spans="1:9" ht="14.25" customHeight="1" x14ac:dyDescent="0.2">
      <c r="A90" s="83" t="s">
        <v>147</v>
      </c>
      <c r="B90" s="35"/>
      <c r="C90" s="141">
        <f>'[2]NEW GAA'!AR90</f>
        <v>94518929</v>
      </c>
      <c r="D90" s="106">
        <f t="shared" ref="D90:D95" si="14">SUM(B90:C90)</f>
        <v>94518929</v>
      </c>
      <c r="E90" s="141">
        <f>[2]AUTO!BA90</f>
        <v>22081950</v>
      </c>
      <c r="F90" s="83">
        <f>[2]UF!AF90</f>
        <v>10407885</v>
      </c>
      <c r="G90" s="83">
        <f>'[2]CONT-RA10633'!AN90</f>
        <v>5993193</v>
      </c>
      <c r="H90" s="83">
        <f>'[2]SUPPL-10652'!L90</f>
        <v>9735863</v>
      </c>
      <c r="I90" s="83">
        <f t="shared" si="13"/>
        <v>142737820</v>
      </c>
    </row>
    <row r="91" spans="1:9" ht="15" customHeight="1" x14ac:dyDescent="0.2">
      <c r="A91" s="276" t="s">
        <v>148</v>
      </c>
      <c r="B91" s="35"/>
      <c r="C91" s="141">
        <f>SUM(C92:C93)</f>
        <v>8600118</v>
      </c>
      <c r="D91" s="277">
        <f t="shared" si="14"/>
        <v>8600118</v>
      </c>
      <c r="E91" s="278">
        <f>SUM(E92:E93)</f>
        <v>389860429</v>
      </c>
      <c r="F91" s="276">
        <f>SUM(F92:F93)</f>
        <v>0</v>
      </c>
      <c r="G91" s="276">
        <f>SUM(G92:G93)</f>
        <v>8217644</v>
      </c>
      <c r="H91" s="276">
        <f>SUM(H92:H93)</f>
        <v>0</v>
      </c>
      <c r="I91" s="276">
        <f t="shared" si="13"/>
        <v>406678191</v>
      </c>
    </row>
    <row r="92" spans="1:9" ht="14.25" hidden="1" customHeight="1" x14ac:dyDescent="0.2">
      <c r="A92" s="276" t="s">
        <v>149</v>
      </c>
      <c r="B92" s="35">
        <f>'[2]NEW GAA'!E92</f>
        <v>0</v>
      </c>
      <c r="C92" s="141">
        <f>'[2]NEW GAA'!AR92</f>
        <v>6306358</v>
      </c>
      <c r="D92" s="106">
        <f t="shared" si="14"/>
        <v>6306358</v>
      </c>
      <c r="E92" s="141">
        <f>[2]AUTO!BA92</f>
        <v>389860429</v>
      </c>
      <c r="F92" s="83">
        <f>[2]UF!AF92</f>
        <v>0</v>
      </c>
      <c r="G92" s="83">
        <f>'[2]CONT-RA10633'!AN92</f>
        <v>258932</v>
      </c>
      <c r="H92" s="83"/>
      <c r="I92" s="83">
        <f t="shared" si="13"/>
        <v>396425719</v>
      </c>
    </row>
    <row r="93" spans="1:9" ht="14.25" hidden="1" customHeight="1" x14ac:dyDescent="0.2">
      <c r="A93" s="276" t="s">
        <v>150</v>
      </c>
      <c r="B93" s="35">
        <f>'[2]NEW GAA'!E93</f>
        <v>0</v>
      </c>
      <c r="C93" s="141">
        <f>'[2]NEW GAA'!AR93</f>
        <v>2293760</v>
      </c>
      <c r="D93" s="106">
        <f t="shared" si="14"/>
        <v>2293760</v>
      </c>
      <c r="E93" s="141">
        <f>[2]AUTO!BA93</f>
        <v>0</v>
      </c>
      <c r="F93" s="83">
        <f>[2]UF!AF93</f>
        <v>0</v>
      </c>
      <c r="G93" s="83">
        <f>'[2]CONT-RA10633'!AN93</f>
        <v>7958712</v>
      </c>
      <c r="H93" s="83">
        <f>'[2]SUPPL-10652'!L93</f>
        <v>0</v>
      </c>
      <c r="I93" s="83">
        <f t="shared" si="13"/>
        <v>10252472</v>
      </c>
    </row>
    <row r="94" spans="1:9" x14ac:dyDescent="0.2">
      <c r="A94" s="83" t="s">
        <v>151</v>
      </c>
      <c r="B94" s="35">
        <f>'[2]NEW GAA'!E94</f>
        <v>0</v>
      </c>
      <c r="C94" s="141">
        <f>'[2]NEW GAA'!AR94</f>
        <v>2022285</v>
      </c>
      <c r="D94" s="106">
        <f t="shared" si="14"/>
        <v>2022285</v>
      </c>
      <c r="E94" s="141">
        <f>[2]AUTO!BA94</f>
        <v>4311</v>
      </c>
      <c r="F94" s="83">
        <f>[2]UF!AF94</f>
        <v>0</v>
      </c>
      <c r="G94" s="83">
        <f>'[2]CONT-RA10633'!AN94</f>
        <v>0</v>
      </c>
      <c r="H94" s="83"/>
      <c r="I94" s="83">
        <f t="shared" si="13"/>
        <v>2026596</v>
      </c>
    </row>
    <row r="95" spans="1:9" ht="14.25" customHeight="1" x14ac:dyDescent="0.2">
      <c r="A95" s="275" t="s">
        <v>339</v>
      </c>
      <c r="B95" s="35">
        <f>'[2]NEW GAA'!E95</f>
        <v>0</v>
      </c>
      <c r="C95" s="141">
        <f>'[2]NEW GAA'!AR95</f>
        <v>0</v>
      </c>
      <c r="D95" s="106">
        <f t="shared" si="14"/>
        <v>0</v>
      </c>
      <c r="E95" s="141">
        <f>[2]AUTO!BA95</f>
        <v>372863000</v>
      </c>
      <c r="F95" s="83">
        <f>[2]UF!AF95</f>
        <v>0</v>
      </c>
      <c r="G95" s="83">
        <f>'[2]CONT-RA10633'!AN95</f>
        <v>0</v>
      </c>
      <c r="H95" s="83"/>
      <c r="I95" s="83">
        <f t="shared" si="13"/>
        <v>372863000</v>
      </c>
    </row>
    <row r="96" spans="1:9" ht="14.25" hidden="1" customHeight="1" x14ac:dyDescent="0.2">
      <c r="A96" s="279"/>
      <c r="B96" s="35"/>
      <c r="C96" s="141"/>
      <c r="D96" s="106"/>
      <c r="E96" s="141"/>
      <c r="F96" s="83"/>
      <c r="G96" s="83"/>
      <c r="H96" s="83"/>
      <c r="I96" s="83"/>
    </row>
    <row r="97" spans="1:159" ht="21" customHeight="1" thickBot="1" x14ac:dyDescent="0.25">
      <c r="A97" s="280" t="s">
        <v>13</v>
      </c>
      <c r="B97" s="281">
        <f t="shared" ref="B97:I97" si="15">SUM(B7:B13)+SUM(B16:B21)+SUM(B24:B26)+SUM(B29:B30)+SUM(B33:B49)+B91+B95+B90+B94</f>
        <v>1318794838</v>
      </c>
      <c r="C97" s="281">
        <f t="shared" si="15"/>
        <v>307236142</v>
      </c>
      <c r="D97" s="281">
        <f t="shared" si="15"/>
        <v>1626030980</v>
      </c>
      <c r="E97" s="281">
        <f t="shared" si="15"/>
        <v>848499003</v>
      </c>
      <c r="F97" s="282">
        <f t="shared" si="15"/>
        <v>23567805</v>
      </c>
      <c r="G97" s="282">
        <f t="shared" si="15"/>
        <v>52748529</v>
      </c>
      <c r="H97" s="282">
        <f t="shared" si="15"/>
        <v>22449903</v>
      </c>
      <c r="I97" s="282">
        <f t="shared" si="15"/>
        <v>2573296220</v>
      </c>
    </row>
    <row r="98" spans="1:159" ht="13.5" thickTop="1" x14ac:dyDescent="0.2">
      <c r="B98" s="183"/>
    </row>
    <row r="99" spans="1:159" x14ac:dyDescent="0.2">
      <c r="B99" s="183"/>
    </row>
    <row r="100" spans="1:159" s="182" customFormat="1" x14ac:dyDescent="0.2">
      <c r="B100" s="183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</row>
    <row r="101" spans="1:159" s="182" customFormat="1" x14ac:dyDescent="0.2">
      <c r="B101" s="183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</row>
    <row r="102" spans="1:159" s="182" customFormat="1" x14ac:dyDescent="0.2">
      <c r="B102" s="183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</row>
    <row r="103" spans="1:159" s="182" customFormat="1" x14ac:dyDescent="0.2">
      <c r="B103" s="183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</row>
    <row r="104" spans="1:159" s="182" customFormat="1" x14ac:dyDescent="0.2">
      <c r="B104" s="183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</row>
    <row r="105" spans="1:159" s="182" customFormat="1" x14ac:dyDescent="0.2">
      <c r="B105" s="183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</row>
    <row r="106" spans="1:159" s="182" customFormat="1" x14ac:dyDescent="0.2">
      <c r="B106" s="183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</row>
    <row r="107" spans="1:159" s="182" customFormat="1" x14ac:dyDescent="0.2">
      <c r="B107" s="183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</row>
    <row r="108" spans="1:159" s="182" customFormat="1" x14ac:dyDescent="0.2">
      <c r="B108" s="183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</row>
    <row r="109" spans="1:159" s="182" customFormat="1" x14ac:dyDescent="0.2">
      <c r="B109" s="183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</row>
    <row r="110" spans="1:159" s="182" customFormat="1" x14ac:dyDescent="0.2">
      <c r="B110" s="183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</row>
    <row r="111" spans="1:159" s="182" customFormat="1" x14ac:dyDescent="0.2">
      <c r="B111" s="183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</row>
    <row r="112" spans="1:159" s="182" customFormat="1" x14ac:dyDescent="0.2">
      <c r="B112" s="183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</row>
    <row r="113" spans="2:159" s="182" customFormat="1" x14ac:dyDescent="0.2">
      <c r="B113" s="183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</row>
    <row r="114" spans="2:159" s="182" customFormat="1" x14ac:dyDescent="0.2">
      <c r="B114" s="183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</row>
    <row r="115" spans="2:159" s="182" customFormat="1" x14ac:dyDescent="0.2">
      <c r="B115" s="183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</row>
    <row r="116" spans="2:159" s="182" customFormat="1" x14ac:dyDescent="0.2">
      <c r="B116" s="183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</row>
    <row r="117" spans="2:159" s="182" customFormat="1" x14ac:dyDescent="0.2">
      <c r="B117" s="183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</row>
    <row r="118" spans="2:159" s="182" customFormat="1" x14ac:dyDescent="0.2">
      <c r="B118" s="183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</row>
    <row r="119" spans="2:159" s="182" customFormat="1" x14ac:dyDescent="0.2">
      <c r="B119" s="183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</row>
    <row r="120" spans="2:159" s="182" customFormat="1" x14ac:dyDescent="0.2">
      <c r="B120" s="183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</row>
    <row r="121" spans="2:159" s="182" customFormat="1" x14ac:dyDescent="0.2">
      <c r="B121" s="183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</row>
    <row r="122" spans="2:159" s="182" customFormat="1" x14ac:dyDescent="0.2">
      <c r="B122" s="183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</row>
    <row r="123" spans="2:159" s="182" customFormat="1" x14ac:dyDescent="0.2">
      <c r="B123" s="183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</row>
    <row r="124" spans="2:159" s="182" customFormat="1" x14ac:dyDescent="0.2">
      <c r="B124" s="183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</row>
    <row r="125" spans="2:159" s="182" customFormat="1" x14ac:dyDescent="0.2">
      <c r="B125" s="183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</row>
    <row r="126" spans="2:159" s="182" customFormat="1" x14ac:dyDescent="0.2">
      <c r="B126" s="183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</row>
    <row r="127" spans="2:159" s="182" customFormat="1" x14ac:dyDescent="0.2">
      <c r="B127" s="183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</row>
    <row r="128" spans="2:159" s="182" customFormat="1" x14ac:dyDescent="0.2">
      <c r="B128" s="183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</row>
    <row r="129" spans="2:159" s="182" customFormat="1" x14ac:dyDescent="0.2">
      <c r="B129" s="183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</row>
    <row r="130" spans="2:159" s="182" customFormat="1" x14ac:dyDescent="0.2">
      <c r="B130" s="183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</row>
    <row r="131" spans="2:159" s="182" customFormat="1" x14ac:dyDescent="0.2">
      <c r="B131" s="183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</row>
    <row r="132" spans="2:159" s="182" customFormat="1" x14ac:dyDescent="0.2">
      <c r="B132" s="183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</row>
    <row r="133" spans="2:159" s="182" customFormat="1" x14ac:dyDescent="0.2">
      <c r="B133" s="183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</row>
    <row r="134" spans="2:159" s="182" customFormat="1" x14ac:dyDescent="0.2">
      <c r="B134" s="183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</row>
    <row r="135" spans="2:159" s="182" customFormat="1" x14ac:dyDescent="0.2">
      <c r="B135" s="183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</row>
    <row r="136" spans="2:159" s="182" customFormat="1" x14ac:dyDescent="0.2">
      <c r="B136" s="183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</row>
    <row r="137" spans="2:159" s="182" customFormat="1" x14ac:dyDescent="0.2">
      <c r="B137" s="183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</row>
    <row r="138" spans="2:159" s="182" customFormat="1" x14ac:dyDescent="0.2">
      <c r="B138" s="183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</row>
    <row r="139" spans="2:159" s="182" customFormat="1" x14ac:dyDescent="0.2">
      <c r="B139" s="183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</row>
    <row r="140" spans="2:159" s="182" customFormat="1" x14ac:dyDescent="0.2">
      <c r="B140" s="183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</row>
    <row r="141" spans="2:159" s="182" customFormat="1" x14ac:dyDescent="0.2">
      <c r="B141" s="183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</row>
    <row r="142" spans="2:159" s="182" customFormat="1" x14ac:dyDescent="0.2">
      <c r="B142" s="183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</row>
    <row r="143" spans="2:159" s="182" customFormat="1" x14ac:dyDescent="0.2">
      <c r="B143" s="183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</row>
    <row r="144" spans="2:159" s="182" customFormat="1" x14ac:dyDescent="0.2">
      <c r="B144" s="183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</row>
    <row r="145" spans="2:159" s="182" customFormat="1" x14ac:dyDescent="0.2">
      <c r="B145" s="183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</row>
    <row r="146" spans="2:159" s="182" customFormat="1" x14ac:dyDescent="0.2">
      <c r="B146" s="183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</row>
    <row r="147" spans="2:159" s="182" customFormat="1" x14ac:dyDescent="0.2">
      <c r="B147" s="183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</row>
    <row r="148" spans="2:159" s="182" customFormat="1" x14ac:dyDescent="0.2">
      <c r="B148" s="183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</row>
    <row r="149" spans="2:159" s="182" customFormat="1" x14ac:dyDescent="0.2">
      <c r="B149" s="183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</row>
    <row r="150" spans="2:159" s="182" customFormat="1" x14ac:dyDescent="0.2">
      <c r="B150" s="183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</row>
    <row r="151" spans="2:159" s="182" customFormat="1" x14ac:dyDescent="0.2">
      <c r="B151" s="183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</row>
    <row r="152" spans="2:159" s="182" customFormat="1" x14ac:dyDescent="0.2">
      <c r="B152" s="183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</row>
    <row r="153" spans="2:159" s="182" customFormat="1" x14ac:dyDescent="0.2">
      <c r="B153" s="183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</row>
    <row r="154" spans="2:159" s="182" customFormat="1" x14ac:dyDescent="0.2">
      <c r="B154" s="183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</row>
    <row r="155" spans="2:159" s="182" customFormat="1" x14ac:dyDescent="0.2">
      <c r="B155" s="183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</row>
    <row r="156" spans="2:159" s="182" customFormat="1" x14ac:dyDescent="0.2">
      <c r="B156" s="183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</row>
    <row r="157" spans="2:159" s="182" customFormat="1" x14ac:dyDescent="0.2">
      <c r="B157" s="183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</row>
    <row r="158" spans="2:159" s="182" customFormat="1" x14ac:dyDescent="0.2">
      <c r="B158" s="183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</row>
    <row r="159" spans="2:159" s="182" customFormat="1" x14ac:dyDescent="0.2">
      <c r="B159" s="183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</row>
    <row r="160" spans="2:159" s="182" customFormat="1" x14ac:dyDescent="0.2">
      <c r="B160" s="183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</row>
    <row r="161" spans="2:159" s="182" customFormat="1" x14ac:dyDescent="0.2">
      <c r="B161" s="183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</row>
    <row r="162" spans="2:159" s="182" customFormat="1" x14ac:dyDescent="0.2">
      <c r="B162" s="183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</row>
    <row r="163" spans="2:159" s="182" customFormat="1" x14ac:dyDescent="0.2">
      <c r="B163" s="183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</row>
    <row r="164" spans="2:159" s="182" customFormat="1" x14ac:dyDescent="0.2">
      <c r="B164" s="183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</row>
    <row r="165" spans="2:159" s="182" customFormat="1" x14ac:dyDescent="0.2">
      <c r="B165" s="183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</row>
    <row r="166" spans="2:159" s="182" customFormat="1" x14ac:dyDescent="0.2">
      <c r="B166" s="183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</row>
    <row r="167" spans="2:159" s="182" customFormat="1" x14ac:dyDescent="0.2">
      <c r="B167" s="183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</row>
    <row r="168" spans="2:159" s="182" customFormat="1" x14ac:dyDescent="0.2">
      <c r="B168" s="183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</row>
    <row r="169" spans="2:159" s="182" customFormat="1" x14ac:dyDescent="0.2">
      <c r="B169" s="183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</row>
    <row r="170" spans="2:159" s="182" customFormat="1" x14ac:dyDescent="0.2">
      <c r="B170" s="183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</row>
    <row r="171" spans="2:159" s="182" customFormat="1" x14ac:dyDescent="0.2">
      <c r="B171" s="183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</row>
    <row r="172" spans="2:159" s="182" customFormat="1" x14ac:dyDescent="0.2">
      <c r="B172" s="183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</row>
    <row r="173" spans="2:159" s="182" customFormat="1" x14ac:dyDescent="0.2">
      <c r="B173" s="183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</row>
    <row r="174" spans="2:159" s="182" customFormat="1" x14ac:dyDescent="0.2">
      <c r="B174" s="183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</row>
    <row r="175" spans="2:159" s="182" customFormat="1" x14ac:dyDescent="0.2">
      <c r="B175" s="183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</row>
    <row r="176" spans="2:159" s="182" customFormat="1" x14ac:dyDescent="0.2">
      <c r="B176" s="183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</row>
    <row r="177" spans="2:159" s="182" customFormat="1" x14ac:dyDescent="0.2">
      <c r="B177" s="183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</row>
    <row r="178" spans="2:159" s="182" customFormat="1" x14ac:dyDescent="0.2">
      <c r="B178" s="183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</row>
    <row r="179" spans="2:159" s="182" customFormat="1" x14ac:dyDescent="0.2">
      <c r="B179" s="183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</row>
    <row r="180" spans="2:159" s="182" customFormat="1" x14ac:dyDescent="0.2">
      <c r="B180" s="183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</row>
    <row r="181" spans="2:159" s="182" customFormat="1" x14ac:dyDescent="0.2">
      <c r="B181" s="183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</row>
    <row r="182" spans="2:159" s="182" customFormat="1" x14ac:dyDescent="0.2">
      <c r="B182" s="183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</row>
    <row r="183" spans="2:159" s="182" customFormat="1" x14ac:dyDescent="0.2">
      <c r="B183" s="183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</row>
    <row r="184" spans="2:159" s="182" customFormat="1" x14ac:dyDescent="0.2">
      <c r="B184" s="183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</row>
    <row r="185" spans="2:159" s="182" customFormat="1" x14ac:dyDescent="0.2">
      <c r="B185" s="183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</row>
    <row r="186" spans="2:159" s="182" customFormat="1" x14ac:dyDescent="0.2">
      <c r="B186" s="183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</row>
    <row r="187" spans="2:159" s="182" customFormat="1" x14ac:dyDescent="0.2">
      <c r="B187" s="183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</row>
    <row r="188" spans="2:159" s="182" customFormat="1" x14ac:dyDescent="0.2">
      <c r="B188" s="183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</row>
    <row r="189" spans="2:159" s="182" customFormat="1" x14ac:dyDescent="0.2">
      <c r="B189" s="183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</row>
    <row r="190" spans="2:159" s="182" customFormat="1" x14ac:dyDescent="0.2">
      <c r="B190" s="183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</row>
    <row r="191" spans="2:159" s="182" customFormat="1" x14ac:dyDescent="0.2">
      <c r="B191" s="183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</row>
    <row r="192" spans="2:159" s="182" customFormat="1" x14ac:dyDescent="0.2">
      <c r="B192" s="183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</row>
    <row r="193" spans="2:159" s="182" customFormat="1" x14ac:dyDescent="0.2">
      <c r="B193" s="183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</row>
    <row r="194" spans="2:159" s="182" customFormat="1" x14ac:dyDescent="0.2">
      <c r="B194" s="183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</row>
    <row r="195" spans="2:159" s="182" customFormat="1" x14ac:dyDescent="0.2">
      <c r="B195" s="183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</row>
    <row r="196" spans="2:159" s="182" customFormat="1" x14ac:dyDescent="0.2">
      <c r="B196" s="183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</row>
    <row r="197" spans="2:159" s="182" customFormat="1" x14ac:dyDescent="0.2">
      <c r="B197" s="183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</row>
    <row r="198" spans="2:159" s="182" customFormat="1" x14ac:dyDescent="0.2">
      <c r="B198" s="183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</row>
    <row r="199" spans="2:159" s="182" customFormat="1" x14ac:dyDescent="0.2">
      <c r="B199" s="183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</row>
    <row r="200" spans="2:159" s="182" customFormat="1" x14ac:dyDescent="0.2">
      <c r="B200" s="183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</row>
    <row r="201" spans="2:159" s="182" customFormat="1" x14ac:dyDescent="0.2">
      <c r="B201" s="183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</row>
    <row r="202" spans="2:159" s="182" customFormat="1" x14ac:dyDescent="0.2">
      <c r="B202" s="183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</row>
    <row r="203" spans="2:159" s="182" customFormat="1" x14ac:dyDescent="0.2">
      <c r="B203" s="183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</row>
    <row r="204" spans="2:159" s="182" customFormat="1" x14ac:dyDescent="0.2">
      <c r="B204" s="183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</row>
    <row r="205" spans="2:159" s="182" customFormat="1" x14ac:dyDescent="0.2">
      <c r="B205" s="183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</row>
    <row r="206" spans="2:159" s="182" customFormat="1" x14ac:dyDescent="0.2">
      <c r="B206" s="183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</row>
    <row r="207" spans="2:159" s="182" customFormat="1" x14ac:dyDescent="0.2">
      <c r="B207" s="183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</row>
    <row r="208" spans="2:159" s="182" customFormat="1" x14ac:dyDescent="0.2">
      <c r="B208" s="183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</row>
    <row r="209" spans="2:159" s="182" customFormat="1" x14ac:dyDescent="0.2">
      <c r="B209" s="183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</row>
    <row r="210" spans="2:159" s="182" customFormat="1" x14ac:dyDescent="0.2">
      <c r="B210" s="183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</row>
    <row r="211" spans="2:159" s="182" customFormat="1" x14ac:dyDescent="0.2">
      <c r="B211" s="183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</row>
    <row r="212" spans="2:159" s="182" customFormat="1" x14ac:dyDescent="0.2">
      <c r="B212" s="183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</row>
    <row r="213" spans="2:159" s="182" customFormat="1" x14ac:dyDescent="0.2">
      <c r="B213" s="183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</row>
    <row r="214" spans="2:159" s="182" customFormat="1" x14ac:dyDescent="0.2">
      <c r="B214" s="183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</row>
    <row r="215" spans="2:159" s="182" customFormat="1" x14ac:dyDescent="0.2">
      <c r="B215" s="183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</row>
    <row r="216" spans="2:159" s="182" customFormat="1" x14ac:dyDescent="0.2">
      <c r="B216" s="183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</row>
    <row r="217" spans="2:159" s="182" customFormat="1" x14ac:dyDescent="0.2">
      <c r="B217" s="183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</row>
    <row r="218" spans="2:159" s="182" customFormat="1" x14ac:dyDescent="0.2">
      <c r="B218" s="183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</row>
    <row r="219" spans="2:159" s="182" customFormat="1" x14ac:dyDescent="0.2">
      <c r="B219" s="183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</row>
    <row r="220" spans="2:159" s="182" customFormat="1" x14ac:dyDescent="0.2">
      <c r="B220" s="183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</row>
    <row r="221" spans="2:159" s="182" customFormat="1" x14ac:dyDescent="0.2">
      <c r="B221" s="183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</row>
    <row r="222" spans="2:159" s="182" customFormat="1" x14ac:dyDescent="0.2">
      <c r="B222" s="183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</row>
    <row r="223" spans="2:159" s="182" customFormat="1" x14ac:dyDescent="0.2">
      <c r="B223" s="183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</row>
    <row r="224" spans="2:159" s="182" customFormat="1" x14ac:dyDescent="0.2">
      <c r="B224" s="183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</row>
    <row r="225" spans="2:159" s="182" customFormat="1" x14ac:dyDescent="0.2">
      <c r="B225" s="183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</row>
    <row r="226" spans="2:159" s="182" customFormat="1" x14ac:dyDescent="0.2">
      <c r="B226" s="183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</row>
    <row r="227" spans="2:159" s="182" customFormat="1" x14ac:dyDescent="0.2">
      <c r="B227" s="183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</row>
    <row r="228" spans="2:159" s="182" customFormat="1" x14ac:dyDescent="0.2">
      <c r="B228" s="183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</row>
    <row r="229" spans="2:159" s="182" customFormat="1" x14ac:dyDescent="0.2">
      <c r="B229" s="183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</row>
    <row r="230" spans="2:159" s="182" customFormat="1" x14ac:dyDescent="0.2">
      <c r="B230" s="183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</row>
    <row r="231" spans="2:159" s="182" customFormat="1" x14ac:dyDescent="0.2">
      <c r="B231" s="183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</row>
    <row r="232" spans="2:159" s="182" customFormat="1" x14ac:dyDescent="0.2">
      <c r="B232" s="183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</row>
    <row r="233" spans="2:159" s="182" customFormat="1" x14ac:dyDescent="0.2">
      <c r="B233" s="183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</row>
    <row r="234" spans="2:159" s="182" customFormat="1" x14ac:dyDescent="0.2">
      <c r="B234" s="183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</row>
    <row r="235" spans="2:159" s="182" customFormat="1" x14ac:dyDescent="0.2">
      <c r="B235" s="183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</row>
    <row r="236" spans="2:159" s="182" customFormat="1" x14ac:dyDescent="0.2">
      <c r="B236" s="183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</row>
    <row r="237" spans="2:159" s="182" customFormat="1" x14ac:dyDescent="0.2">
      <c r="B237" s="183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</row>
    <row r="238" spans="2:159" s="182" customFormat="1" x14ac:dyDescent="0.2">
      <c r="B238" s="183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</row>
    <row r="239" spans="2:159" s="182" customFormat="1" x14ac:dyDescent="0.2">
      <c r="B239" s="183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</row>
    <row r="240" spans="2:159" s="182" customFormat="1" x14ac:dyDescent="0.2">
      <c r="B240" s="183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</row>
    <row r="241" spans="2:159" s="182" customFormat="1" x14ac:dyDescent="0.2">
      <c r="B241" s="183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</row>
    <row r="242" spans="2:159" s="182" customFormat="1" x14ac:dyDescent="0.2">
      <c r="B242" s="183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</row>
    <row r="243" spans="2:159" s="182" customFormat="1" x14ac:dyDescent="0.2">
      <c r="B243" s="183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</row>
    <row r="244" spans="2:159" s="182" customFormat="1" x14ac:dyDescent="0.2">
      <c r="B244" s="183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</row>
    <row r="245" spans="2:159" s="182" customFormat="1" x14ac:dyDescent="0.2">
      <c r="B245" s="183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</row>
    <row r="246" spans="2:159" s="182" customFormat="1" x14ac:dyDescent="0.2">
      <c r="B246" s="183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</row>
    <row r="247" spans="2:159" s="182" customFormat="1" x14ac:dyDescent="0.2">
      <c r="B247" s="183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</row>
    <row r="248" spans="2:159" s="182" customFormat="1" x14ac:dyDescent="0.2">
      <c r="B248" s="183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</row>
    <row r="249" spans="2:159" s="182" customFormat="1" x14ac:dyDescent="0.2">
      <c r="B249" s="183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</row>
    <row r="250" spans="2:159" s="182" customFormat="1" x14ac:dyDescent="0.2">
      <c r="B250" s="183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</row>
    <row r="251" spans="2:159" s="182" customFormat="1" x14ac:dyDescent="0.2">
      <c r="B251" s="183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</row>
    <row r="252" spans="2:159" s="182" customFormat="1" x14ac:dyDescent="0.2">
      <c r="B252" s="183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</row>
    <row r="253" spans="2:159" s="182" customFormat="1" x14ac:dyDescent="0.2">
      <c r="B253" s="183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</row>
    <row r="254" spans="2:159" s="182" customFormat="1" x14ac:dyDescent="0.2">
      <c r="B254" s="183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</row>
    <row r="255" spans="2:159" s="182" customFormat="1" x14ac:dyDescent="0.2">
      <c r="B255" s="183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</row>
    <row r="256" spans="2:159" s="182" customFormat="1" x14ac:dyDescent="0.2">
      <c r="B256" s="183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</row>
    <row r="257" spans="2:159" s="182" customFormat="1" x14ac:dyDescent="0.2">
      <c r="B257" s="183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</row>
    <row r="258" spans="2:159" s="182" customFormat="1" x14ac:dyDescent="0.2">
      <c r="B258" s="183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</row>
    <row r="259" spans="2:159" s="182" customFormat="1" x14ac:dyDescent="0.2">
      <c r="B259" s="183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</row>
    <row r="260" spans="2:159" s="182" customFormat="1" x14ac:dyDescent="0.2">
      <c r="B260" s="183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</row>
    <row r="261" spans="2:159" s="182" customFormat="1" x14ac:dyDescent="0.2">
      <c r="B261" s="183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</row>
    <row r="262" spans="2:159" s="182" customFormat="1" x14ac:dyDescent="0.2">
      <c r="B262" s="183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</row>
    <row r="263" spans="2:159" s="182" customFormat="1" x14ac:dyDescent="0.2">
      <c r="B263" s="183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</row>
    <row r="264" spans="2:159" s="182" customFormat="1" x14ac:dyDescent="0.2">
      <c r="B264" s="183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</row>
    <row r="265" spans="2:159" s="182" customFormat="1" x14ac:dyDescent="0.2">
      <c r="B265" s="183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</row>
    <row r="266" spans="2:159" s="182" customFormat="1" x14ac:dyDescent="0.2">
      <c r="B266" s="183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</row>
    <row r="267" spans="2:159" s="182" customFormat="1" x14ac:dyDescent="0.2">
      <c r="B267" s="183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</row>
    <row r="268" spans="2:159" s="182" customFormat="1" x14ac:dyDescent="0.2">
      <c r="B268" s="183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</row>
    <row r="269" spans="2:159" s="182" customFormat="1" x14ac:dyDescent="0.2">
      <c r="B269" s="183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</row>
    <row r="270" spans="2:159" s="182" customFormat="1" x14ac:dyDescent="0.2">
      <c r="B270" s="183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</row>
    <row r="271" spans="2:159" s="182" customFormat="1" x14ac:dyDescent="0.2">
      <c r="B271" s="183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</row>
    <row r="272" spans="2:159" s="182" customFormat="1" x14ac:dyDescent="0.2">
      <c r="B272" s="183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</row>
    <row r="273" spans="2:159" s="182" customFormat="1" x14ac:dyDescent="0.2">
      <c r="B273" s="183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</row>
    <row r="274" spans="2:159" s="182" customFormat="1" x14ac:dyDescent="0.2">
      <c r="B274" s="183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</row>
    <row r="275" spans="2:159" s="182" customFormat="1" x14ac:dyDescent="0.2">
      <c r="B275" s="183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</row>
    <row r="276" spans="2:159" s="182" customFormat="1" x14ac:dyDescent="0.2">
      <c r="B276" s="183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</row>
    <row r="277" spans="2:159" s="182" customFormat="1" x14ac:dyDescent="0.2">
      <c r="B277" s="183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</row>
    <row r="278" spans="2:159" s="182" customFormat="1" x14ac:dyDescent="0.2">
      <c r="B278" s="183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</row>
    <row r="279" spans="2:159" s="182" customFormat="1" x14ac:dyDescent="0.2">
      <c r="B279" s="183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</row>
    <row r="280" spans="2:159" s="182" customFormat="1" x14ac:dyDescent="0.2">
      <c r="B280" s="183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</row>
    <row r="281" spans="2:159" s="182" customFormat="1" x14ac:dyDescent="0.2">
      <c r="B281" s="183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</row>
    <row r="282" spans="2:159" s="182" customFormat="1" x14ac:dyDescent="0.2">
      <c r="B282" s="183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</row>
    <row r="283" spans="2:159" s="182" customFormat="1" x14ac:dyDescent="0.2">
      <c r="B283" s="183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</row>
    <row r="284" spans="2:159" s="182" customFormat="1" x14ac:dyDescent="0.2">
      <c r="B284" s="183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</row>
    <row r="285" spans="2:159" s="182" customFormat="1" x14ac:dyDescent="0.2">
      <c r="B285" s="183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</row>
    <row r="286" spans="2:159" s="182" customFormat="1" x14ac:dyDescent="0.2">
      <c r="B286" s="183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49"/>
      <c r="EX286" s="49"/>
      <c r="EY286" s="49"/>
      <c r="EZ286" s="49"/>
      <c r="FA286" s="49"/>
      <c r="FB286" s="49"/>
      <c r="FC286" s="49"/>
    </row>
    <row r="287" spans="2:159" s="182" customFormat="1" x14ac:dyDescent="0.2">
      <c r="B287" s="183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  <c r="EJ287" s="49"/>
      <c r="EK287" s="49"/>
      <c r="EL287" s="49"/>
      <c r="EM287" s="49"/>
      <c r="EN287" s="49"/>
      <c r="EO287" s="49"/>
      <c r="EP287" s="49"/>
      <c r="EQ287" s="49"/>
      <c r="ER287" s="49"/>
      <c r="ES287" s="49"/>
      <c r="ET287" s="49"/>
      <c r="EU287" s="49"/>
      <c r="EV287" s="49"/>
      <c r="EW287" s="49"/>
      <c r="EX287" s="49"/>
      <c r="EY287" s="49"/>
      <c r="EZ287" s="49"/>
      <c r="FA287" s="49"/>
      <c r="FB287" s="49"/>
      <c r="FC287" s="49"/>
    </row>
    <row r="288" spans="2:159" s="182" customFormat="1" x14ac:dyDescent="0.2">
      <c r="B288" s="183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  <c r="EJ288" s="49"/>
      <c r="EK288" s="49"/>
      <c r="EL288" s="49"/>
      <c r="EM288" s="49"/>
      <c r="EN288" s="49"/>
      <c r="EO288" s="49"/>
      <c r="EP288" s="49"/>
      <c r="EQ288" s="49"/>
      <c r="ER288" s="49"/>
      <c r="ES288" s="49"/>
      <c r="ET288" s="49"/>
      <c r="EU288" s="49"/>
      <c r="EV288" s="49"/>
      <c r="EW288" s="49"/>
      <c r="EX288" s="49"/>
      <c r="EY288" s="49"/>
      <c r="EZ288" s="49"/>
      <c r="FA288" s="49"/>
      <c r="FB288" s="49"/>
      <c r="FC288" s="49"/>
    </row>
    <row r="289" spans="2:159" s="182" customFormat="1" x14ac:dyDescent="0.2">
      <c r="B289" s="183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  <c r="EJ289" s="49"/>
      <c r="EK289" s="49"/>
      <c r="EL289" s="49"/>
      <c r="EM289" s="49"/>
      <c r="EN289" s="49"/>
      <c r="EO289" s="49"/>
      <c r="EP289" s="49"/>
      <c r="EQ289" s="49"/>
      <c r="ER289" s="49"/>
      <c r="ES289" s="49"/>
      <c r="ET289" s="49"/>
      <c r="EU289" s="49"/>
      <c r="EV289" s="49"/>
      <c r="EW289" s="49"/>
      <c r="EX289" s="49"/>
      <c r="EY289" s="49"/>
      <c r="EZ289" s="49"/>
      <c r="FA289" s="49"/>
      <c r="FB289" s="49"/>
      <c r="FC289" s="49"/>
    </row>
    <row r="290" spans="2:159" s="182" customFormat="1" x14ac:dyDescent="0.2">
      <c r="B290" s="183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49"/>
      <c r="EX290" s="49"/>
      <c r="EY290" s="49"/>
      <c r="EZ290" s="49"/>
      <c r="FA290" s="49"/>
      <c r="FB290" s="49"/>
      <c r="FC290" s="49"/>
    </row>
    <row r="291" spans="2:159" s="182" customFormat="1" x14ac:dyDescent="0.2">
      <c r="B291" s="183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  <c r="EP291" s="49"/>
      <c r="EQ291" s="49"/>
      <c r="ER291" s="49"/>
      <c r="ES291" s="49"/>
      <c r="ET291" s="49"/>
      <c r="EU291" s="49"/>
      <c r="EV291" s="49"/>
      <c r="EW291" s="49"/>
      <c r="EX291" s="49"/>
      <c r="EY291" s="49"/>
      <c r="EZ291" s="49"/>
      <c r="FA291" s="49"/>
      <c r="FB291" s="49"/>
      <c r="FC291" s="49"/>
    </row>
    <row r="292" spans="2:159" s="182" customFormat="1" x14ac:dyDescent="0.2">
      <c r="B292" s="183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49"/>
      <c r="EX292" s="49"/>
      <c r="EY292" s="49"/>
      <c r="EZ292" s="49"/>
      <c r="FA292" s="49"/>
      <c r="FB292" s="49"/>
      <c r="FC292" s="49"/>
    </row>
    <row r="293" spans="2:159" s="182" customFormat="1" x14ac:dyDescent="0.2">
      <c r="B293" s="183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  <c r="EJ293" s="49"/>
      <c r="EK293" s="49"/>
      <c r="EL293" s="49"/>
      <c r="EM293" s="49"/>
      <c r="EN293" s="49"/>
      <c r="EO293" s="49"/>
      <c r="EP293" s="49"/>
      <c r="EQ293" s="49"/>
      <c r="ER293" s="49"/>
      <c r="ES293" s="49"/>
      <c r="ET293" s="49"/>
      <c r="EU293" s="49"/>
      <c r="EV293" s="49"/>
      <c r="EW293" s="49"/>
      <c r="EX293" s="49"/>
      <c r="EY293" s="49"/>
      <c r="EZ293" s="49"/>
      <c r="FA293" s="49"/>
      <c r="FB293" s="49"/>
      <c r="FC293" s="49"/>
    </row>
    <row r="294" spans="2:159" s="182" customFormat="1" x14ac:dyDescent="0.2">
      <c r="B294" s="183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49"/>
      <c r="EX294" s="49"/>
      <c r="EY294" s="49"/>
      <c r="EZ294" s="49"/>
      <c r="FA294" s="49"/>
      <c r="FB294" s="49"/>
      <c r="FC294" s="49"/>
    </row>
    <row r="295" spans="2:159" s="182" customFormat="1" x14ac:dyDescent="0.2">
      <c r="B295" s="183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  <c r="EJ295" s="49"/>
      <c r="EK295" s="49"/>
      <c r="EL295" s="49"/>
      <c r="EM295" s="49"/>
      <c r="EN295" s="49"/>
      <c r="EO295" s="49"/>
      <c r="EP295" s="49"/>
      <c r="EQ295" s="49"/>
      <c r="ER295" s="49"/>
      <c r="ES295" s="49"/>
      <c r="ET295" s="49"/>
      <c r="EU295" s="49"/>
      <c r="EV295" s="49"/>
      <c r="EW295" s="49"/>
      <c r="EX295" s="49"/>
      <c r="EY295" s="49"/>
      <c r="EZ295" s="49"/>
      <c r="FA295" s="49"/>
      <c r="FB295" s="49"/>
      <c r="FC295" s="49"/>
    </row>
    <row r="296" spans="2:159" s="182" customFormat="1" x14ac:dyDescent="0.2">
      <c r="B296" s="183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  <c r="EJ296" s="49"/>
      <c r="EK296" s="49"/>
      <c r="EL296" s="49"/>
      <c r="EM296" s="49"/>
      <c r="EN296" s="49"/>
      <c r="EO296" s="49"/>
      <c r="EP296" s="49"/>
      <c r="EQ296" s="49"/>
      <c r="ER296" s="49"/>
      <c r="ES296" s="49"/>
      <c r="ET296" s="49"/>
      <c r="EU296" s="49"/>
      <c r="EV296" s="49"/>
      <c r="EW296" s="49"/>
      <c r="EX296" s="49"/>
      <c r="EY296" s="49"/>
      <c r="EZ296" s="49"/>
      <c r="FA296" s="49"/>
      <c r="FB296" s="49"/>
      <c r="FC296" s="49"/>
    </row>
    <row r="297" spans="2:159" s="182" customFormat="1" x14ac:dyDescent="0.2">
      <c r="B297" s="183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  <c r="EV297" s="49"/>
      <c r="EW297" s="49"/>
      <c r="EX297" s="49"/>
      <c r="EY297" s="49"/>
      <c r="EZ297" s="49"/>
      <c r="FA297" s="49"/>
      <c r="FB297" s="49"/>
      <c r="FC297" s="49"/>
    </row>
    <row r="298" spans="2:159" s="182" customFormat="1" x14ac:dyDescent="0.2">
      <c r="B298" s="183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  <c r="EJ298" s="49"/>
      <c r="EK298" s="49"/>
      <c r="EL298" s="49"/>
      <c r="EM298" s="49"/>
      <c r="EN298" s="49"/>
      <c r="EO298" s="49"/>
      <c r="EP298" s="49"/>
      <c r="EQ298" s="49"/>
      <c r="ER298" s="49"/>
      <c r="ES298" s="49"/>
      <c r="ET298" s="49"/>
      <c r="EU298" s="49"/>
      <c r="EV298" s="49"/>
      <c r="EW298" s="49"/>
      <c r="EX298" s="49"/>
      <c r="EY298" s="49"/>
      <c r="EZ298" s="49"/>
      <c r="FA298" s="49"/>
      <c r="FB298" s="49"/>
      <c r="FC298" s="49"/>
    </row>
    <row r="299" spans="2:159" s="182" customFormat="1" x14ac:dyDescent="0.2">
      <c r="B299" s="183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</row>
    <row r="300" spans="2:159" s="182" customFormat="1" x14ac:dyDescent="0.2">
      <c r="B300" s="183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49"/>
      <c r="EX300" s="49"/>
      <c r="EY300" s="49"/>
      <c r="EZ300" s="49"/>
      <c r="FA300" s="49"/>
      <c r="FB300" s="49"/>
      <c r="FC300" s="49"/>
    </row>
    <row r="301" spans="2:159" s="182" customFormat="1" x14ac:dyDescent="0.2">
      <c r="B301" s="183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</row>
    <row r="302" spans="2:159" s="182" customFormat="1" x14ac:dyDescent="0.2">
      <c r="B302" s="183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  <c r="EJ302" s="49"/>
      <c r="EK302" s="49"/>
      <c r="EL302" s="49"/>
      <c r="EM302" s="49"/>
      <c r="EN302" s="49"/>
      <c r="EO302" s="49"/>
      <c r="EP302" s="49"/>
      <c r="EQ302" s="49"/>
      <c r="ER302" s="49"/>
      <c r="ES302" s="49"/>
      <c r="ET302" s="49"/>
      <c r="EU302" s="49"/>
      <c r="EV302" s="49"/>
      <c r="EW302" s="49"/>
      <c r="EX302" s="49"/>
      <c r="EY302" s="49"/>
      <c r="EZ302" s="49"/>
      <c r="FA302" s="49"/>
      <c r="FB302" s="49"/>
      <c r="FC302" s="49"/>
    </row>
    <row r="303" spans="2:159" s="182" customFormat="1" x14ac:dyDescent="0.2">
      <c r="B303" s="183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  <c r="EJ303" s="49"/>
      <c r="EK303" s="49"/>
      <c r="EL303" s="49"/>
      <c r="EM303" s="49"/>
      <c r="EN303" s="49"/>
      <c r="EO303" s="49"/>
      <c r="EP303" s="49"/>
      <c r="EQ303" s="49"/>
      <c r="ER303" s="49"/>
      <c r="ES303" s="49"/>
      <c r="ET303" s="49"/>
      <c r="EU303" s="49"/>
      <c r="EV303" s="49"/>
      <c r="EW303" s="49"/>
      <c r="EX303" s="49"/>
      <c r="EY303" s="49"/>
      <c r="EZ303" s="49"/>
      <c r="FA303" s="49"/>
      <c r="FB303" s="49"/>
      <c r="FC303" s="49"/>
    </row>
    <row r="304" spans="2:159" s="182" customFormat="1" x14ac:dyDescent="0.2">
      <c r="B304" s="183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49"/>
      <c r="EK304" s="49"/>
      <c r="EL304" s="49"/>
      <c r="EM304" s="49"/>
      <c r="EN304" s="49"/>
      <c r="EO304" s="49"/>
      <c r="EP304" s="49"/>
      <c r="EQ304" s="49"/>
      <c r="ER304" s="49"/>
      <c r="ES304" s="49"/>
      <c r="ET304" s="49"/>
      <c r="EU304" s="49"/>
      <c r="EV304" s="49"/>
      <c r="EW304" s="49"/>
      <c r="EX304" s="49"/>
      <c r="EY304" s="49"/>
      <c r="EZ304" s="49"/>
      <c r="FA304" s="49"/>
      <c r="FB304" s="49"/>
      <c r="FC304" s="49"/>
    </row>
    <row r="305" spans="2:159" s="182" customFormat="1" x14ac:dyDescent="0.2">
      <c r="B305" s="183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  <c r="EJ305" s="49"/>
      <c r="EK305" s="49"/>
      <c r="EL305" s="49"/>
      <c r="EM305" s="49"/>
      <c r="EN305" s="49"/>
      <c r="EO305" s="49"/>
      <c r="EP305" s="49"/>
      <c r="EQ305" s="49"/>
      <c r="ER305" s="49"/>
      <c r="ES305" s="49"/>
      <c r="ET305" s="49"/>
      <c r="EU305" s="49"/>
      <c r="EV305" s="49"/>
      <c r="EW305" s="49"/>
      <c r="EX305" s="49"/>
      <c r="EY305" s="49"/>
      <c r="EZ305" s="49"/>
      <c r="FA305" s="49"/>
      <c r="FB305" s="49"/>
      <c r="FC305" s="49"/>
    </row>
    <row r="306" spans="2:159" s="182" customFormat="1" x14ac:dyDescent="0.2">
      <c r="B306" s="183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  <c r="EJ306" s="49"/>
      <c r="EK306" s="49"/>
      <c r="EL306" s="49"/>
      <c r="EM306" s="49"/>
      <c r="EN306" s="49"/>
      <c r="EO306" s="49"/>
      <c r="EP306" s="49"/>
      <c r="EQ306" s="49"/>
      <c r="ER306" s="49"/>
      <c r="ES306" s="49"/>
      <c r="ET306" s="49"/>
      <c r="EU306" s="49"/>
      <c r="EV306" s="49"/>
      <c r="EW306" s="49"/>
      <c r="EX306" s="49"/>
      <c r="EY306" s="49"/>
      <c r="EZ306" s="49"/>
      <c r="FA306" s="49"/>
      <c r="FB306" s="49"/>
      <c r="FC306" s="49"/>
    </row>
    <row r="307" spans="2:159" s="182" customFormat="1" x14ac:dyDescent="0.2">
      <c r="B307" s="183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  <c r="EJ307" s="49"/>
      <c r="EK307" s="49"/>
      <c r="EL307" s="49"/>
      <c r="EM307" s="49"/>
      <c r="EN307" s="49"/>
      <c r="EO307" s="49"/>
      <c r="EP307" s="49"/>
      <c r="EQ307" s="49"/>
      <c r="ER307" s="49"/>
      <c r="ES307" s="49"/>
      <c r="ET307" s="49"/>
      <c r="EU307" s="49"/>
      <c r="EV307" s="49"/>
      <c r="EW307" s="49"/>
      <c r="EX307" s="49"/>
      <c r="EY307" s="49"/>
      <c r="EZ307" s="49"/>
      <c r="FA307" s="49"/>
      <c r="FB307" s="49"/>
      <c r="FC307" s="49"/>
    </row>
    <row r="308" spans="2:159" s="182" customFormat="1" x14ac:dyDescent="0.2">
      <c r="B308" s="183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49"/>
      <c r="EX308" s="49"/>
      <c r="EY308" s="49"/>
      <c r="EZ308" s="49"/>
      <c r="FA308" s="49"/>
      <c r="FB308" s="49"/>
      <c r="FC308" s="49"/>
    </row>
    <row r="309" spans="2:159" s="182" customFormat="1" x14ac:dyDescent="0.2">
      <c r="B309" s="183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49"/>
      <c r="EX309" s="49"/>
      <c r="EY309" s="49"/>
      <c r="EZ309" s="49"/>
      <c r="FA309" s="49"/>
      <c r="FB309" s="49"/>
      <c r="FC309" s="49"/>
    </row>
    <row r="310" spans="2:159" s="182" customFormat="1" x14ac:dyDescent="0.2">
      <c r="B310" s="183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</row>
    <row r="311" spans="2:159" s="182" customFormat="1" x14ac:dyDescent="0.2">
      <c r="B311" s="183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49"/>
      <c r="EX311" s="49"/>
      <c r="EY311" s="49"/>
      <c r="EZ311" s="49"/>
      <c r="FA311" s="49"/>
      <c r="FB311" s="49"/>
      <c r="FC311" s="49"/>
    </row>
    <row r="312" spans="2:159" s="182" customFormat="1" x14ac:dyDescent="0.2">
      <c r="B312" s="183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</row>
    <row r="313" spans="2:159" s="182" customFormat="1" x14ac:dyDescent="0.2">
      <c r="B313" s="183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</row>
    <row r="314" spans="2:159" s="182" customFormat="1" x14ac:dyDescent="0.2">
      <c r="B314" s="183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49"/>
      <c r="EX314" s="49"/>
      <c r="EY314" s="49"/>
      <c r="EZ314" s="49"/>
      <c r="FA314" s="49"/>
      <c r="FB314" s="49"/>
      <c r="FC314" s="49"/>
    </row>
    <row r="315" spans="2:159" s="182" customFormat="1" x14ac:dyDescent="0.2">
      <c r="B315" s="183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49"/>
      <c r="EX315" s="49"/>
      <c r="EY315" s="49"/>
      <c r="EZ315" s="49"/>
      <c r="FA315" s="49"/>
      <c r="FB315" s="49"/>
      <c r="FC315" s="49"/>
    </row>
    <row r="316" spans="2:159" s="182" customFormat="1" x14ac:dyDescent="0.2">
      <c r="B316" s="183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49"/>
      <c r="EX316" s="49"/>
      <c r="EY316" s="49"/>
      <c r="EZ316" s="49"/>
      <c r="FA316" s="49"/>
      <c r="FB316" s="49"/>
      <c r="FC316" s="49"/>
    </row>
    <row r="317" spans="2:159" s="182" customFormat="1" x14ac:dyDescent="0.2">
      <c r="B317" s="183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49"/>
      <c r="EX317" s="49"/>
      <c r="EY317" s="49"/>
      <c r="EZ317" s="49"/>
      <c r="FA317" s="49"/>
      <c r="FB317" s="49"/>
      <c r="FC317" s="49"/>
    </row>
    <row r="318" spans="2:159" s="182" customFormat="1" x14ac:dyDescent="0.2">
      <c r="B318" s="183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49"/>
      <c r="EX318" s="49"/>
      <c r="EY318" s="49"/>
      <c r="EZ318" s="49"/>
      <c r="FA318" s="49"/>
      <c r="FB318" s="49"/>
      <c r="FC318" s="49"/>
    </row>
    <row r="319" spans="2:159" s="182" customFormat="1" x14ac:dyDescent="0.2">
      <c r="B319" s="183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</row>
    <row r="320" spans="2:159" s="182" customFormat="1" x14ac:dyDescent="0.2">
      <c r="B320" s="183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49"/>
      <c r="EX320" s="49"/>
      <c r="EY320" s="49"/>
      <c r="EZ320" s="49"/>
      <c r="FA320" s="49"/>
      <c r="FB320" s="49"/>
      <c r="FC320" s="49"/>
    </row>
    <row r="321" spans="2:159" s="182" customFormat="1" x14ac:dyDescent="0.2">
      <c r="B321" s="183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  <c r="EJ321" s="49"/>
      <c r="EK321" s="49"/>
      <c r="EL321" s="49"/>
      <c r="EM321" s="49"/>
      <c r="EN321" s="49"/>
      <c r="EO321" s="49"/>
      <c r="EP321" s="49"/>
      <c r="EQ321" s="49"/>
      <c r="ER321" s="49"/>
      <c r="ES321" s="49"/>
      <c r="ET321" s="49"/>
      <c r="EU321" s="49"/>
      <c r="EV321" s="49"/>
      <c r="EW321" s="49"/>
      <c r="EX321" s="49"/>
      <c r="EY321" s="49"/>
      <c r="EZ321" s="49"/>
      <c r="FA321" s="49"/>
      <c r="FB321" s="49"/>
      <c r="FC321" s="49"/>
    </row>
    <row r="322" spans="2:159" s="182" customFormat="1" x14ac:dyDescent="0.2">
      <c r="B322" s="183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  <c r="EJ322" s="49"/>
      <c r="EK322" s="49"/>
      <c r="EL322" s="49"/>
      <c r="EM322" s="49"/>
      <c r="EN322" s="49"/>
      <c r="EO322" s="49"/>
      <c r="EP322" s="49"/>
      <c r="EQ322" s="49"/>
      <c r="ER322" s="49"/>
      <c r="ES322" s="49"/>
      <c r="ET322" s="49"/>
      <c r="EU322" s="49"/>
      <c r="EV322" s="49"/>
      <c r="EW322" s="49"/>
      <c r="EX322" s="49"/>
      <c r="EY322" s="49"/>
      <c r="EZ322" s="49"/>
      <c r="FA322" s="49"/>
      <c r="FB322" s="49"/>
      <c r="FC322" s="49"/>
    </row>
    <row r="323" spans="2:159" s="182" customFormat="1" x14ac:dyDescent="0.2">
      <c r="B323" s="183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  <c r="EJ323" s="49"/>
      <c r="EK323" s="49"/>
      <c r="EL323" s="49"/>
      <c r="EM323" s="49"/>
      <c r="EN323" s="49"/>
      <c r="EO323" s="49"/>
      <c r="EP323" s="49"/>
      <c r="EQ323" s="49"/>
      <c r="ER323" s="49"/>
      <c r="ES323" s="49"/>
      <c r="ET323" s="49"/>
      <c r="EU323" s="49"/>
      <c r="EV323" s="49"/>
      <c r="EW323" s="49"/>
      <c r="EX323" s="49"/>
      <c r="EY323" s="49"/>
      <c r="EZ323" s="49"/>
      <c r="FA323" s="49"/>
      <c r="FB323" s="49"/>
      <c r="FC323" s="49"/>
    </row>
    <row r="324" spans="2:159" s="182" customFormat="1" x14ac:dyDescent="0.2">
      <c r="B324" s="183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  <c r="DR324" s="49"/>
      <c r="DS324" s="49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  <c r="EJ324" s="49"/>
      <c r="EK324" s="49"/>
      <c r="EL324" s="49"/>
      <c r="EM324" s="49"/>
      <c r="EN324" s="49"/>
      <c r="EO324" s="49"/>
      <c r="EP324" s="49"/>
      <c r="EQ324" s="49"/>
      <c r="ER324" s="49"/>
      <c r="ES324" s="49"/>
      <c r="ET324" s="49"/>
      <c r="EU324" s="49"/>
      <c r="EV324" s="49"/>
      <c r="EW324" s="49"/>
      <c r="EX324" s="49"/>
      <c r="EY324" s="49"/>
      <c r="EZ324" s="49"/>
      <c r="FA324" s="49"/>
      <c r="FB324" s="49"/>
      <c r="FC324" s="49"/>
    </row>
    <row r="325" spans="2:159" s="182" customFormat="1" x14ac:dyDescent="0.2">
      <c r="B325" s="183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  <c r="DR325" s="49"/>
      <c r="DS325" s="49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  <c r="EJ325" s="49"/>
      <c r="EK325" s="49"/>
      <c r="EL325" s="49"/>
      <c r="EM325" s="49"/>
      <c r="EN325" s="49"/>
      <c r="EO325" s="49"/>
      <c r="EP325" s="49"/>
      <c r="EQ325" s="49"/>
      <c r="ER325" s="49"/>
      <c r="ES325" s="49"/>
      <c r="ET325" s="49"/>
      <c r="EU325" s="49"/>
      <c r="EV325" s="49"/>
      <c r="EW325" s="49"/>
      <c r="EX325" s="49"/>
      <c r="EY325" s="49"/>
      <c r="EZ325" s="49"/>
      <c r="FA325" s="49"/>
      <c r="FB325" s="49"/>
      <c r="FC325" s="49"/>
    </row>
    <row r="326" spans="2:159" s="182" customFormat="1" x14ac:dyDescent="0.2">
      <c r="B326" s="183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  <c r="EJ326" s="49"/>
      <c r="EK326" s="49"/>
      <c r="EL326" s="49"/>
      <c r="EM326" s="49"/>
      <c r="EN326" s="49"/>
      <c r="EO326" s="49"/>
      <c r="EP326" s="49"/>
      <c r="EQ326" s="49"/>
      <c r="ER326" s="49"/>
      <c r="ES326" s="49"/>
      <c r="ET326" s="49"/>
      <c r="EU326" s="49"/>
      <c r="EV326" s="49"/>
      <c r="EW326" s="49"/>
      <c r="EX326" s="49"/>
      <c r="EY326" s="49"/>
      <c r="EZ326" s="49"/>
      <c r="FA326" s="49"/>
      <c r="FB326" s="49"/>
      <c r="FC326" s="49"/>
    </row>
    <row r="327" spans="2:159" s="182" customFormat="1" x14ac:dyDescent="0.2">
      <c r="B327" s="183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  <c r="EJ327" s="49"/>
      <c r="EK327" s="49"/>
      <c r="EL327" s="49"/>
      <c r="EM327" s="49"/>
      <c r="EN327" s="49"/>
      <c r="EO327" s="49"/>
      <c r="EP327" s="49"/>
      <c r="EQ327" s="49"/>
      <c r="ER327" s="49"/>
      <c r="ES327" s="49"/>
      <c r="ET327" s="49"/>
      <c r="EU327" s="49"/>
      <c r="EV327" s="49"/>
      <c r="EW327" s="49"/>
      <c r="EX327" s="49"/>
      <c r="EY327" s="49"/>
      <c r="EZ327" s="49"/>
      <c r="FA327" s="49"/>
      <c r="FB327" s="49"/>
      <c r="FC327" s="49"/>
    </row>
    <row r="328" spans="2:159" s="182" customFormat="1" x14ac:dyDescent="0.2">
      <c r="B328" s="183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  <c r="DR328" s="49"/>
      <c r="DS328" s="49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  <c r="EJ328" s="49"/>
      <c r="EK328" s="49"/>
      <c r="EL328" s="49"/>
      <c r="EM328" s="49"/>
      <c r="EN328" s="49"/>
      <c r="EO328" s="49"/>
      <c r="EP328" s="49"/>
      <c r="EQ328" s="49"/>
      <c r="ER328" s="49"/>
      <c r="ES328" s="49"/>
      <c r="ET328" s="49"/>
      <c r="EU328" s="49"/>
      <c r="EV328" s="49"/>
      <c r="EW328" s="49"/>
      <c r="EX328" s="49"/>
      <c r="EY328" s="49"/>
      <c r="EZ328" s="49"/>
      <c r="FA328" s="49"/>
      <c r="FB328" s="49"/>
      <c r="FC328" s="49"/>
    </row>
    <row r="329" spans="2:159" s="182" customFormat="1" x14ac:dyDescent="0.2">
      <c r="B329" s="183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  <c r="DR329" s="49"/>
      <c r="DS329" s="49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  <c r="EJ329" s="49"/>
      <c r="EK329" s="49"/>
      <c r="EL329" s="49"/>
      <c r="EM329" s="49"/>
      <c r="EN329" s="49"/>
      <c r="EO329" s="49"/>
      <c r="EP329" s="49"/>
      <c r="EQ329" s="49"/>
      <c r="ER329" s="49"/>
      <c r="ES329" s="49"/>
      <c r="ET329" s="49"/>
      <c r="EU329" s="49"/>
      <c r="EV329" s="49"/>
      <c r="EW329" s="49"/>
      <c r="EX329" s="49"/>
      <c r="EY329" s="49"/>
      <c r="EZ329" s="49"/>
      <c r="FA329" s="49"/>
      <c r="FB329" s="49"/>
      <c r="FC329" s="49"/>
    </row>
    <row r="330" spans="2:159" s="182" customFormat="1" x14ac:dyDescent="0.2">
      <c r="B330" s="183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  <c r="DR330" s="49"/>
      <c r="DS330" s="49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  <c r="EJ330" s="49"/>
      <c r="EK330" s="49"/>
      <c r="EL330" s="49"/>
      <c r="EM330" s="49"/>
      <c r="EN330" s="49"/>
      <c r="EO330" s="49"/>
      <c r="EP330" s="49"/>
      <c r="EQ330" s="49"/>
      <c r="ER330" s="49"/>
      <c r="ES330" s="49"/>
      <c r="ET330" s="49"/>
      <c r="EU330" s="49"/>
      <c r="EV330" s="49"/>
      <c r="EW330" s="49"/>
      <c r="EX330" s="49"/>
      <c r="EY330" s="49"/>
      <c r="EZ330" s="49"/>
      <c r="FA330" s="49"/>
      <c r="FB330" s="49"/>
      <c r="FC330" s="49"/>
    </row>
    <row r="331" spans="2:159" s="182" customFormat="1" x14ac:dyDescent="0.2">
      <c r="B331" s="183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  <c r="EJ331" s="49"/>
      <c r="EK331" s="49"/>
      <c r="EL331" s="49"/>
      <c r="EM331" s="49"/>
      <c r="EN331" s="49"/>
      <c r="EO331" s="49"/>
      <c r="EP331" s="49"/>
      <c r="EQ331" s="49"/>
      <c r="ER331" s="49"/>
      <c r="ES331" s="49"/>
      <c r="ET331" s="49"/>
      <c r="EU331" s="49"/>
      <c r="EV331" s="49"/>
      <c r="EW331" s="49"/>
      <c r="EX331" s="49"/>
      <c r="EY331" s="49"/>
      <c r="EZ331" s="49"/>
      <c r="FA331" s="49"/>
      <c r="FB331" s="49"/>
      <c r="FC331" s="49"/>
    </row>
    <row r="332" spans="2:159" s="182" customFormat="1" x14ac:dyDescent="0.2">
      <c r="B332" s="183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  <c r="EJ332" s="49"/>
      <c r="EK332" s="49"/>
      <c r="EL332" s="49"/>
      <c r="EM332" s="49"/>
      <c r="EN332" s="49"/>
      <c r="EO332" s="49"/>
      <c r="EP332" s="49"/>
      <c r="EQ332" s="49"/>
      <c r="ER332" s="49"/>
      <c r="ES332" s="49"/>
      <c r="ET332" s="49"/>
      <c r="EU332" s="49"/>
      <c r="EV332" s="49"/>
      <c r="EW332" s="49"/>
      <c r="EX332" s="49"/>
      <c r="EY332" s="49"/>
      <c r="EZ332" s="49"/>
      <c r="FA332" s="49"/>
      <c r="FB332" s="49"/>
      <c r="FC332" s="49"/>
    </row>
    <row r="333" spans="2:159" s="182" customFormat="1" x14ac:dyDescent="0.2">
      <c r="B333" s="183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  <c r="DR333" s="49"/>
      <c r="DS333" s="49"/>
      <c r="DT333" s="49"/>
      <c r="DU333" s="49"/>
      <c r="DV333" s="49"/>
      <c r="DW333" s="49"/>
      <c r="DX333" s="49"/>
      <c r="DY333" s="49"/>
      <c r="DZ333" s="49"/>
      <c r="EA333" s="49"/>
      <c r="EB333" s="49"/>
      <c r="EC333" s="49"/>
      <c r="ED333" s="49"/>
      <c r="EE333" s="49"/>
      <c r="EF333" s="49"/>
      <c r="EG333" s="49"/>
      <c r="EH333" s="49"/>
      <c r="EI333" s="49"/>
      <c r="EJ333" s="49"/>
      <c r="EK333" s="49"/>
      <c r="EL333" s="49"/>
      <c r="EM333" s="49"/>
      <c r="EN333" s="49"/>
      <c r="EO333" s="49"/>
      <c r="EP333" s="49"/>
      <c r="EQ333" s="49"/>
      <c r="ER333" s="49"/>
      <c r="ES333" s="49"/>
      <c r="ET333" s="49"/>
      <c r="EU333" s="49"/>
      <c r="EV333" s="49"/>
      <c r="EW333" s="49"/>
      <c r="EX333" s="49"/>
      <c r="EY333" s="49"/>
      <c r="EZ333" s="49"/>
      <c r="FA333" s="49"/>
      <c r="FB333" s="49"/>
      <c r="FC333" s="49"/>
    </row>
    <row r="334" spans="2:159" s="182" customFormat="1" x14ac:dyDescent="0.2">
      <c r="B334" s="183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  <c r="DF334" s="49"/>
      <c r="DG334" s="49"/>
      <c r="DH334" s="49"/>
      <c r="DI334" s="49"/>
      <c r="DJ334" s="49"/>
      <c r="DK334" s="49"/>
      <c r="DL334" s="49"/>
      <c r="DM334" s="49"/>
      <c r="DN334" s="49"/>
      <c r="DO334" s="49"/>
      <c r="DP334" s="49"/>
      <c r="DQ334" s="49"/>
      <c r="DR334" s="49"/>
      <c r="DS334" s="49"/>
      <c r="DT334" s="49"/>
      <c r="DU334" s="49"/>
      <c r="DV334" s="49"/>
      <c r="DW334" s="49"/>
      <c r="DX334" s="49"/>
      <c r="DY334" s="49"/>
      <c r="DZ334" s="49"/>
      <c r="EA334" s="49"/>
      <c r="EB334" s="49"/>
      <c r="EC334" s="49"/>
      <c r="ED334" s="49"/>
      <c r="EE334" s="49"/>
      <c r="EF334" s="49"/>
      <c r="EG334" s="49"/>
      <c r="EH334" s="49"/>
      <c r="EI334" s="49"/>
      <c r="EJ334" s="49"/>
      <c r="EK334" s="49"/>
      <c r="EL334" s="49"/>
      <c r="EM334" s="49"/>
      <c r="EN334" s="49"/>
      <c r="EO334" s="49"/>
      <c r="EP334" s="49"/>
      <c r="EQ334" s="49"/>
      <c r="ER334" s="49"/>
      <c r="ES334" s="49"/>
      <c r="ET334" s="49"/>
      <c r="EU334" s="49"/>
      <c r="EV334" s="49"/>
      <c r="EW334" s="49"/>
      <c r="EX334" s="49"/>
      <c r="EY334" s="49"/>
      <c r="EZ334" s="49"/>
      <c r="FA334" s="49"/>
      <c r="FB334" s="49"/>
      <c r="FC334" s="49"/>
    </row>
    <row r="335" spans="2:159" s="182" customFormat="1" x14ac:dyDescent="0.2">
      <c r="B335" s="183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  <c r="DR335" s="49"/>
      <c r="DS335" s="49"/>
      <c r="DT335" s="49"/>
      <c r="DU335" s="49"/>
      <c r="DV335" s="49"/>
      <c r="DW335" s="49"/>
      <c r="DX335" s="49"/>
      <c r="DY335" s="49"/>
      <c r="DZ335" s="49"/>
      <c r="EA335" s="49"/>
      <c r="EB335" s="49"/>
      <c r="EC335" s="49"/>
      <c r="ED335" s="49"/>
      <c r="EE335" s="49"/>
      <c r="EF335" s="49"/>
      <c r="EG335" s="49"/>
      <c r="EH335" s="49"/>
      <c r="EI335" s="49"/>
      <c r="EJ335" s="49"/>
      <c r="EK335" s="49"/>
      <c r="EL335" s="49"/>
      <c r="EM335" s="49"/>
      <c r="EN335" s="49"/>
      <c r="EO335" s="49"/>
      <c r="EP335" s="49"/>
      <c r="EQ335" s="49"/>
      <c r="ER335" s="49"/>
      <c r="ES335" s="49"/>
      <c r="ET335" s="49"/>
      <c r="EU335" s="49"/>
      <c r="EV335" s="49"/>
      <c r="EW335" s="49"/>
      <c r="EX335" s="49"/>
      <c r="EY335" s="49"/>
      <c r="EZ335" s="49"/>
      <c r="FA335" s="49"/>
      <c r="FB335" s="49"/>
      <c r="FC335" s="49"/>
    </row>
    <row r="336" spans="2:159" s="182" customFormat="1" x14ac:dyDescent="0.2">
      <c r="B336" s="183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  <c r="DR336" s="49"/>
      <c r="DS336" s="49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  <c r="EJ336" s="49"/>
      <c r="EK336" s="49"/>
      <c r="EL336" s="49"/>
      <c r="EM336" s="49"/>
      <c r="EN336" s="49"/>
      <c r="EO336" s="49"/>
      <c r="EP336" s="49"/>
      <c r="EQ336" s="49"/>
      <c r="ER336" s="49"/>
      <c r="ES336" s="49"/>
      <c r="ET336" s="49"/>
      <c r="EU336" s="49"/>
      <c r="EV336" s="49"/>
      <c r="EW336" s="49"/>
      <c r="EX336" s="49"/>
      <c r="EY336" s="49"/>
      <c r="EZ336" s="49"/>
      <c r="FA336" s="49"/>
      <c r="FB336" s="49"/>
      <c r="FC336" s="49"/>
    </row>
    <row r="337" spans="2:159" s="182" customFormat="1" x14ac:dyDescent="0.2">
      <c r="B337" s="183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  <c r="DR337" s="49"/>
      <c r="DS337" s="49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  <c r="EJ337" s="49"/>
      <c r="EK337" s="49"/>
      <c r="EL337" s="49"/>
      <c r="EM337" s="49"/>
      <c r="EN337" s="49"/>
      <c r="EO337" s="49"/>
      <c r="EP337" s="49"/>
      <c r="EQ337" s="49"/>
      <c r="ER337" s="49"/>
      <c r="ES337" s="49"/>
      <c r="ET337" s="49"/>
      <c r="EU337" s="49"/>
      <c r="EV337" s="49"/>
      <c r="EW337" s="49"/>
      <c r="EX337" s="49"/>
      <c r="EY337" s="49"/>
      <c r="EZ337" s="49"/>
      <c r="FA337" s="49"/>
      <c r="FB337" s="49"/>
      <c r="FC337" s="49"/>
    </row>
    <row r="338" spans="2:159" s="182" customFormat="1" x14ac:dyDescent="0.2">
      <c r="B338" s="183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  <c r="DR338" s="49"/>
      <c r="DS338" s="49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  <c r="EJ338" s="49"/>
      <c r="EK338" s="49"/>
      <c r="EL338" s="49"/>
      <c r="EM338" s="49"/>
      <c r="EN338" s="49"/>
      <c r="EO338" s="49"/>
      <c r="EP338" s="49"/>
      <c r="EQ338" s="49"/>
      <c r="ER338" s="49"/>
      <c r="ES338" s="49"/>
      <c r="ET338" s="49"/>
      <c r="EU338" s="49"/>
      <c r="EV338" s="49"/>
      <c r="EW338" s="49"/>
      <c r="EX338" s="49"/>
      <c r="EY338" s="49"/>
      <c r="EZ338" s="49"/>
      <c r="FA338" s="49"/>
      <c r="FB338" s="49"/>
      <c r="FC338" s="49"/>
    </row>
    <row r="339" spans="2:159" s="182" customFormat="1" x14ac:dyDescent="0.2">
      <c r="B339" s="183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49"/>
      <c r="EX339" s="49"/>
      <c r="EY339" s="49"/>
      <c r="EZ339" s="49"/>
      <c r="FA339" s="49"/>
      <c r="FB339" s="49"/>
      <c r="FC339" s="49"/>
    </row>
    <row r="340" spans="2:159" s="182" customFormat="1" x14ac:dyDescent="0.2">
      <c r="B340" s="183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  <c r="DR340" s="49"/>
      <c r="DS340" s="49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  <c r="EJ340" s="49"/>
      <c r="EK340" s="49"/>
      <c r="EL340" s="49"/>
      <c r="EM340" s="49"/>
      <c r="EN340" s="49"/>
      <c r="EO340" s="49"/>
      <c r="EP340" s="49"/>
      <c r="EQ340" s="49"/>
      <c r="ER340" s="49"/>
      <c r="ES340" s="49"/>
      <c r="ET340" s="49"/>
      <c r="EU340" s="49"/>
      <c r="EV340" s="49"/>
      <c r="EW340" s="49"/>
      <c r="EX340" s="49"/>
      <c r="EY340" s="49"/>
      <c r="EZ340" s="49"/>
      <c r="FA340" s="49"/>
      <c r="FB340" s="49"/>
      <c r="FC340" s="49"/>
    </row>
    <row r="341" spans="2:159" s="182" customFormat="1" x14ac:dyDescent="0.2">
      <c r="B341" s="183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  <c r="EV341" s="49"/>
      <c r="EW341" s="49"/>
      <c r="EX341" s="49"/>
      <c r="EY341" s="49"/>
      <c r="EZ341" s="49"/>
      <c r="FA341" s="49"/>
      <c r="FB341" s="49"/>
      <c r="FC341" s="49"/>
    </row>
    <row r="342" spans="2:159" s="182" customFormat="1" x14ac:dyDescent="0.2">
      <c r="B342" s="183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  <c r="EJ342" s="49"/>
      <c r="EK342" s="49"/>
      <c r="EL342" s="49"/>
      <c r="EM342" s="49"/>
      <c r="EN342" s="49"/>
      <c r="EO342" s="49"/>
      <c r="EP342" s="49"/>
      <c r="EQ342" s="49"/>
      <c r="ER342" s="49"/>
      <c r="ES342" s="49"/>
      <c r="ET342" s="49"/>
      <c r="EU342" s="49"/>
      <c r="EV342" s="49"/>
      <c r="EW342" s="49"/>
      <c r="EX342" s="49"/>
      <c r="EY342" s="49"/>
      <c r="EZ342" s="49"/>
      <c r="FA342" s="49"/>
      <c r="FB342" s="49"/>
      <c r="FC342" s="49"/>
    </row>
    <row r="343" spans="2:159" s="182" customFormat="1" x14ac:dyDescent="0.2">
      <c r="B343" s="183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  <c r="DR343" s="49"/>
      <c r="DS343" s="49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  <c r="EJ343" s="49"/>
      <c r="EK343" s="49"/>
      <c r="EL343" s="49"/>
      <c r="EM343" s="49"/>
      <c r="EN343" s="49"/>
      <c r="EO343" s="49"/>
      <c r="EP343" s="49"/>
      <c r="EQ343" s="49"/>
      <c r="ER343" s="49"/>
      <c r="ES343" s="49"/>
      <c r="ET343" s="49"/>
      <c r="EU343" s="49"/>
      <c r="EV343" s="49"/>
      <c r="EW343" s="49"/>
      <c r="EX343" s="49"/>
      <c r="EY343" s="49"/>
      <c r="EZ343" s="49"/>
      <c r="FA343" s="49"/>
      <c r="FB343" s="49"/>
      <c r="FC343" s="49"/>
    </row>
    <row r="344" spans="2:159" s="182" customFormat="1" x14ac:dyDescent="0.2">
      <c r="B344" s="183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  <c r="DR344" s="49"/>
      <c r="DS344" s="49"/>
      <c r="DT344" s="49"/>
      <c r="DU344" s="49"/>
      <c r="DV344" s="49"/>
      <c r="DW344" s="49"/>
      <c r="DX344" s="49"/>
      <c r="DY344" s="49"/>
      <c r="DZ344" s="49"/>
      <c r="EA344" s="49"/>
      <c r="EB344" s="49"/>
      <c r="EC344" s="49"/>
      <c r="ED344" s="49"/>
      <c r="EE344" s="49"/>
      <c r="EF344" s="49"/>
      <c r="EG344" s="49"/>
      <c r="EH344" s="49"/>
      <c r="EI344" s="49"/>
      <c r="EJ344" s="49"/>
      <c r="EK344" s="49"/>
      <c r="EL344" s="49"/>
      <c r="EM344" s="49"/>
      <c r="EN344" s="49"/>
      <c r="EO344" s="49"/>
      <c r="EP344" s="49"/>
      <c r="EQ344" s="49"/>
      <c r="ER344" s="49"/>
      <c r="ES344" s="49"/>
      <c r="ET344" s="49"/>
      <c r="EU344" s="49"/>
      <c r="EV344" s="49"/>
      <c r="EW344" s="49"/>
      <c r="EX344" s="49"/>
      <c r="EY344" s="49"/>
      <c r="EZ344" s="49"/>
      <c r="FA344" s="49"/>
      <c r="FB344" s="49"/>
      <c r="FC344" s="49"/>
    </row>
    <row r="345" spans="2:159" s="182" customFormat="1" x14ac:dyDescent="0.2">
      <c r="B345" s="183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  <c r="DF345" s="49"/>
      <c r="DG345" s="49"/>
      <c r="DH345" s="49"/>
      <c r="DI345" s="49"/>
      <c r="DJ345" s="49"/>
      <c r="DK345" s="49"/>
      <c r="DL345" s="49"/>
      <c r="DM345" s="49"/>
      <c r="DN345" s="49"/>
      <c r="DO345" s="49"/>
      <c r="DP345" s="49"/>
      <c r="DQ345" s="49"/>
      <c r="DR345" s="49"/>
      <c r="DS345" s="49"/>
      <c r="DT345" s="49"/>
      <c r="DU345" s="49"/>
      <c r="DV345" s="49"/>
      <c r="DW345" s="49"/>
      <c r="DX345" s="49"/>
      <c r="DY345" s="49"/>
      <c r="DZ345" s="49"/>
      <c r="EA345" s="49"/>
      <c r="EB345" s="49"/>
      <c r="EC345" s="49"/>
      <c r="ED345" s="49"/>
      <c r="EE345" s="49"/>
      <c r="EF345" s="49"/>
      <c r="EG345" s="49"/>
      <c r="EH345" s="49"/>
      <c r="EI345" s="49"/>
      <c r="EJ345" s="49"/>
      <c r="EK345" s="49"/>
      <c r="EL345" s="49"/>
      <c r="EM345" s="49"/>
      <c r="EN345" s="49"/>
      <c r="EO345" s="49"/>
      <c r="EP345" s="49"/>
      <c r="EQ345" s="49"/>
      <c r="ER345" s="49"/>
      <c r="ES345" s="49"/>
      <c r="ET345" s="49"/>
      <c r="EU345" s="49"/>
      <c r="EV345" s="49"/>
      <c r="EW345" s="49"/>
      <c r="EX345" s="49"/>
      <c r="EY345" s="49"/>
      <c r="EZ345" s="49"/>
      <c r="FA345" s="49"/>
      <c r="FB345" s="49"/>
      <c r="FC345" s="49"/>
    </row>
    <row r="346" spans="2:159" s="182" customFormat="1" x14ac:dyDescent="0.2">
      <c r="B346" s="183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  <c r="EJ346" s="49"/>
      <c r="EK346" s="49"/>
      <c r="EL346" s="49"/>
      <c r="EM346" s="49"/>
      <c r="EN346" s="49"/>
      <c r="EO346" s="49"/>
      <c r="EP346" s="49"/>
      <c r="EQ346" s="49"/>
      <c r="ER346" s="49"/>
      <c r="ES346" s="49"/>
      <c r="ET346" s="49"/>
      <c r="EU346" s="49"/>
      <c r="EV346" s="49"/>
      <c r="EW346" s="49"/>
      <c r="EX346" s="49"/>
      <c r="EY346" s="49"/>
      <c r="EZ346" s="49"/>
      <c r="FA346" s="49"/>
      <c r="FB346" s="49"/>
      <c r="FC346" s="49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04" right="0.24" top="0.46" bottom="0.32" header="0.17" footer="0.17"/>
  <pageSetup paperSize="9" scale="72" orientation="portrait" r:id="rId1"/>
  <headerFooter alignWithMargins="0">
    <oddFooter>&amp;L&amp;8&amp;F 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5"/>
  <sheetViews>
    <sheetView zoomScaleNormal="100" zoomScaleSheetLayoutView="10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F50" sqref="F50"/>
    </sheetView>
  </sheetViews>
  <sheetFormatPr defaultRowHeight="12.75" x14ac:dyDescent="0.2"/>
  <cols>
    <col min="1" max="1" width="25" style="3" customWidth="1"/>
    <col min="2" max="2" width="10.5703125" style="3" customWidth="1"/>
    <col min="3" max="3" width="11" style="3" customWidth="1"/>
    <col min="4" max="4" width="11.140625" style="3" customWidth="1"/>
    <col min="5" max="5" width="11.28515625" style="3" customWidth="1"/>
    <col min="6" max="6" width="59.42578125" style="3" customWidth="1"/>
    <col min="7" max="7" width="19.7109375" style="3" customWidth="1"/>
    <col min="8" max="8" width="12.5703125" style="3" customWidth="1"/>
    <col min="9" max="252" width="9.140625" style="3"/>
    <col min="253" max="253" width="32.28515625" style="3" customWidth="1"/>
    <col min="254" max="254" width="10" style="3" customWidth="1"/>
    <col min="255" max="255" width="11" style="3" customWidth="1"/>
    <col min="256" max="256" width="11.140625" style="3" customWidth="1"/>
    <col min="257" max="257" width="13.42578125" style="3" customWidth="1"/>
    <col min="258" max="258" width="59.42578125" style="3" customWidth="1"/>
    <col min="259" max="259" width="19.7109375" style="3" customWidth="1"/>
    <col min="260" max="260" width="14.7109375" style="3" customWidth="1"/>
    <col min="261" max="508" width="9.140625" style="3"/>
    <col min="509" max="509" width="32.28515625" style="3" customWidth="1"/>
    <col min="510" max="510" width="10" style="3" customWidth="1"/>
    <col min="511" max="511" width="11" style="3" customWidth="1"/>
    <col min="512" max="512" width="11.140625" style="3" customWidth="1"/>
    <col min="513" max="513" width="13.42578125" style="3" customWidth="1"/>
    <col min="514" max="514" width="59.42578125" style="3" customWidth="1"/>
    <col min="515" max="515" width="19.7109375" style="3" customWidth="1"/>
    <col min="516" max="516" width="14.7109375" style="3" customWidth="1"/>
    <col min="517" max="764" width="9.140625" style="3"/>
    <col min="765" max="765" width="32.28515625" style="3" customWidth="1"/>
    <col min="766" max="766" width="10" style="3" customWidth="1"/>
    <col min="767" max="767" width="11" style="3" customWidth="1"/>
    <col min="768" max="768" width="11.140625" style="3" customWidth="1"/>
    <col min="769" max="769" width="13.42578125" style="3" customWidth="1"/>
    <col min="770" max="770" width="59.42578125" style="3" customWidth="1"/>
    <col min="771" max="771" width="19.7109375" style="3" customWidth="1"/>
    <col min="772" max="772" width="14.7109375" style="3" customWidth="1"/>
    <col min="773" max="1020" width="9.140625" style="3"/>
    <col min="1021" max="1021" width="32.28515625" style="3" customWidth="1"/>
    <col min="1022" max="1022" width="10" style="3" customWidth="1"/>
    <col min="1023" max="1023" width="11" style="3" customWidth="1"/>
    <col min="1024" max="1024" width="11.140625" style="3" customWidth="1"/>
    <col min="1025" max="1025" width="13.42578125" style="3" customWidth="1"/>
    <col min="1026" max="1026" width="59.42578125" style="3" customWidth="1"/>
    <col min="1027" max="1027" width="19.7109375" style="3" customWidth="1"/>
    <col min="1028" max="1028" width="14.7109375" style="3" customWidth="1"/>
    <col min="1029" max="1276" width="9.140625" style="3"/>
    <col min="1277" max="1277" width="32.28515625" style="3" customWidth="1"/>
    <col min="1278" max="1278" width="10" style="3" customWidth="1"/>
    <col min="1279" max="1279" width="11" style="3" customWidth="1"/>
    <col min="1280" max="1280" width="11.140625" style="3" customWidth="1"/>
    <col min="1281" max="1281" width="13.42578125" style="3" customWidth="1"/>
    <col min="1282" max="1282" width="59.42578125" style="3" customWidth="1"/>
    <col min="1283" max="1283" width="19.7109375" style="3" customWidth="1"/>
    <col min="1284" max="1284" width="14.7109375" style="3" customWidth="1"/>
    <col min="1285" max="1532" width="9.140625" style="3"/>
    <col min="1533" max="1533" width="32.28515625" style="3" customWidth="1"/>
    <col min="1534" max="1534" width="10" style="3" customWidth="1"/>
    <col min="1535" max="1535" width="11" style="3" customWidth="1"/>
    <col min="1536" max="1536" width="11.140625" style="3" customWidth="1"/>
    <col min="1537" max="1537" width="13.42578125" style="3" customWidth="1"/>
    <col min="1538" max="1538" width="59.42578125" style="3" customWidth="1"/>
    <col min="1539" max="1539" width="19.7109375" style="3" customWidth="1"/>
    <col min="1540" max="1540" width="14.7109375" style="3" customWidth="1"/>
    <col min="1541" max="1788" width="9.140625" style="3"/>
    <col min="1789" max="1789" width="32.28515625" style="3" customWidth="1"/>
    <col min="1790" max="1790" width="10" style="3" customWidth="1"/>
    <col min="1791" max="1791" width="11" style="3" customWidth="1"/>
    <col min="1792" max="1792" width="11.140625" style="3" customWidth="1"/>
    <col min="1793" max="1793" width="13.42578125" style="3" customWidth="1"/>
    <col min="1794" max="1794" width="59.42578125" style="3" customWidth="1"/>
    <col min="1795" max="1795" width="19.7109375" style="3" customWidth="1"/>
    <col min="1796" max="1796" width="14.7109375" style="3" customWidth="1"/>
    <col min="1797" max="2044" width="9.140625" style="3"/>
    <col min="2045" max="2045" width="32.28515625" style="3" customWidth="1"/>
    <col min="2046" max="2046" width="10" style="3" customWidth="1"/>
    <col min="2047" max="2047" width="11" style="3" customWidth="1"/>
    <col min="2048" max="2048" width="11.140625" style="3" customWidth="1"/>
    <col min="2049" max="2049" width="13.42578125" style="3" customWidth="1"/>
    <col min="2050" max="2050" width="59.42578125" style="3" customWidth="1"/>
    <col min="2051" max="2051" width="19.7109375" style="3" customWidth="1"/>
    <col min="2052" max="2052" width="14.7109375" style="3" customWidth="1"/>
    <col min="2053" max="2300" width="9.140625" style="3"/>
    <col min="2301" max="2301" width="32.28515625" style="3" customWidth="1"/>
    <col min="2302" max="2302" width="10" style="3" customWidth="1"/>
    <col min="2303" max="2303" width="11" style="3" customWidth="1"/>
    <col min="2304" max="2304" width="11.140625" style="3" customWidth="1"/>
    <col min="2305" max="2305" width="13.42578125" style="3" customWidth="1"/>
    <col min="2306" max="2306" width="59.42578125" style="3" customWidth="1"/>
    <col min="2307" max="2307" width="19.7109375" style="3" customWidth="1"/>
    <col min="2308" max="2308" width="14.7109375" style="3" customWidth="1"/>
    <col min="2309" max="2556" width="9.140625" style="3"/>
    <col min="2557" max="2557" width="32.28515625" style="3" customWidth="1"/>
    <col min="2558" max="2558" width="10" style="3" customWidth="1"/>
    <col min="2559" max="2559" width="11" style="3" customWidth="1"/>
    <col min="2560" max="2560" width="11.140625" style="3" customWidth="1"/>
    <col min="2561" max="2561" width="13.42578125" style="3" customWidth="1"/>
    <col min="2562" max="2562" width="59.42578125" style="3" customWidth="1"/>
    <col min="2563" max="2563" width="19.7109375" style="3" customWidth="1"/>
    <col min="2564" max="2564" width="14.7109375" style="3" customWidth="1"/>
    <col min="2565" max="2812" width="9.140625" style="3"/>
    <col min="2813" max="2813" width="32.28515625" style="3" customWidth="1"/>
    <col min="2814" max="2814" width="10" style="3" customWidth="1"/>
    <col min="2815" max="2815" width="11" style="3" customWidth="1"/>
    <col min="2816" max="2816" width="11.140625" style="3" customWidth="1"/>
    <col min="2817" max="2817" width="13.42578125" style="3" customWidth="1"/>
    <col min="2818" max="2818" width="59.42578125" style="3" customWidth="1"/>
    <col min="2819" max="2819" width="19.7109375" style="3" customWidth="1"/>
    <col min="2820" max="2820" width="14.7109375" style="3" customWidth="1"/>
    <col min="2821" max="3068" width="9.140625" style="3"/>
    <col min="3069" max="3069" width="32.28515625" style="3" customWidth="1"/>
    <col min="3070" max="3070" width="10" style="3" customWidth="1"/>
    <col min="3071" max="3071" width="11" style="3" customWidth="1"/>
    <col min="3072" max="3072" width="11.140625" style="3" customWidth="1"/>
    <col min="3073" max="3073" width="13.42578125" style="3" customWidth="1"/>
    <col min="3074" max="3074" width="59.42578125" style="3" customWidth="1"/>
    <col min="3075" max="3075" width="19.7109375" style="3" customWidth="1"/>
    <col min="3076" max="3076" width="14.7109375" style="3" customWidth="1"/>
    <col min="3077" max="3324" width="9.140625" style="3"/>
    <col min="3325" max="3325" width="32.28515625" style="3" customWidth="1"/>
    <col min="3326" max="3326" width="10" style="3" customWidth="1"/>
    <col min="3327" max="3327" width="11" style="3" customWidth="1"/>
    <col min="3328" max="3328" width="11.140625" style="3" customWidth="1"/>
    <col min="3329" max="3329" width="13.42578125" style="3" customWidth="1"/>
    <col min="3330" max="3330" width="59.42578125" style="3" customWidth="1"/>
    <col min="3331" max="3331" width="19.7109375" style="3" customWidth="1"/>
    <col min="3332" max="3332" width="14.7109375" style="3" customWidth="1"/>
    <col min="3333" max="3580" width="9.140625" style="3"/>
    <col min="3581" max="3581" width="32.28515625" style="3" customWidth="1"/>
    <col min="3582" max="3582" width="10" style="3" customWidth="1"/>
    <col min="3583" max="3583" width="11" style="3" customWidth="1"/>
    <col min="3584" max="3584" width="11.140625" style="3" customWidth="1"/>
    <col min="3585" max="3585" width="13.42578125" style="3" customWidth="1"/>
    <col min="3586" max="3586" width="59.42578125" style="3" customWidth="1"/>
    <col min="3587" max="3587" width="19.7109375" style="3" customWidth="1"/>
    <col min="3588" max="3588" width="14.7109375" style="3" customWidth="1"/>
    <col min="3589" max="3836" width="9.140625" style="3"/>
    <col min="3837" max="3837" width="32.28515625" style="3" customWidth="1"/>
    <col min="3838" max="3838" width="10" style="3" customWidth="1"/>
    <col min="3839" max="3839" width="11" style="3" customWidth="1"/>
    <col min="3840" max="3840" width="11.140625" style="3" customWidth="1"/>
    <col min="3841" max="3841" width="13.42578125" style="3" customWidth="1"/>
    <col min="3842" max="3842" width="59.42578125" style="3" customWidth="1"/>
    <col min="3843" max="3843" width="19.7109375" style="3" customWidth="1"/>
    <col min="3844" max="3844" width="14.7109375" style="3" customWidth="1"/>
    <col min="3845" max="4092" width="9.140625" style="3"/>
    <col min="4093" max="4093" width="32.28515625" style="3" customWidth="1"/>
    <col min="4094" max="4094" width="10" style="3" customWidth="1"/>
    <col min="4095" max="4095" width="11" style="3" customWidth="1"/>
    <col min="4096" max="4096" width="11.140625" style="3" customWidth="1"/>
    <col min="4097" max="4097" width="13.42578125" style="3" customWidth="1"/>
    <col min="4098" max="4098" width="59.42578125" style="3" customWidth="1"/>
    <col min="4099" max="4099" width="19.7109375" style="3" customWidth="1"/>
    <col min="4100" max="4100" width="14.7109375" style="3" customWidth="1"/>
    <col min="4101" max="4348" width="9.140625" style="3"/>
    <col min="4349" max="4349" width="32.28515625" style="3" customWidth="1"/>
    <col min="4350" max="4350" width="10" style="3" customWidth="1"/>
    <col min="4351" max="4351" width="11" style="3" customWidth="1"/>
    <col min="4352" max="4352" width="11.140625" style="3" customWidth="1"/>
    <col min="4353" max="4353" width="13.42578125" style="3" customWidth="1"/>
    <col min="4354" max="4354" width="59.42578125" style="3" customWidth="1"/>
    <col min="4355" max="4355" width="19.7109375" style="3" customWidth="1"/>
    <col min="4356" max="4356" width="14.7109375" style="3" customWidth="1"/>
    <col min="4357" max="4604" width="9.140625" style="3"/>
    <col min="4605" max="4605" width="32.28515625" style="3" customWidth="1"/>
    <col min="4606" max="4606" width="10" style="3" customWidth="1"/>
    <col min="4607" max="4607" width="11" style="3" customWidth="1"/>
    <col min="4608" max="4608" width="11.140625" style="3" customWidth="1"/>
    <col min="4609" max="4609" width="13.42578125" style="3" customWidth="1"/>
    <col min="4610" max="4610" width="59.42578125" style="3" customWidth="1"/>
    <col min="4611" max="4611" width="19.7109375" style="3" customWidth="1"/>
    <col min="4612" max="4612" width="14.7109375" style="3" customWidth="1"/>
    <col min="4613" max="4860" width="9.140625" style="3"/>
    <col min="4861" max="4861" width="32.28515625" style="3" customWidth="1"/>
    <col min="4862" max="4862" width="10" style="3" customWidth="1"/>
    <col min="4863" max="4863" width="11" style="3" customWidth="1"/>
    <col min="4864" max="4864" width="11.140625" style="3" customWidth="1"/>
    <col min="4865" max="4865" width="13.42578125" style="3" customWidth="1"/>
    <col min="4866" max="4866" width="59.42578125" style="3" customWidth="1"/>
    <col min="4867" max="4867" width="19.7109375" style="3" customWidth="1"/>
    <col min="4868" max="4868" width="14.7109375" style="3" customWidth="1"/>
    <col min="4869" max="5116" width="9.140625" style="3"/>
    <col min="5117" max="5117" width="32.28515625" style="3" customWidth="1"/>
    <col min="5118" max="5118" width="10" style="3" customWidth="1"/>
    <col min="5119" max="5119" width="11" style="3" customWidth="1"/>
    <col min="5120" max="5120" width="11.140625" style="3" customWidth="1"/>
    <col min="5121" max="5121" width="13.42578125" style="3" customWidth="1"/>
    <col min="5122" max="5122" width="59.42578125" style="3" customWidth="1"/>
    <col min="5123" max="5123" width="19.7109375" style="3" customWidth="1"/>
    <col min="5124" max="5124" width="14.7109375" style="3" customWidth="1"/>
    <col min="5125" max="5372" width="9.140625" style="3"/>
    <col min="5373" max="5373" width="32.28515625" style="3" customWidth="1"/>
    <col min="5374" max="5374" width="10" style="3" customWidth="1"/>
    <col min="5375" max="5375" width="11" style="3" customWidth="1"/>
    <col min="5376" max="5376" width="11.140625" style="3" customWidth="1"/>
    <col min="5377" max="5377" width="13.42578125" style="3" customWidth="1"/>
    <col min="5378" max="5378" width="59.42578125" style="3" customWidth="1"/>
    <col min="5379" max="5379" width="19.7109375" style="3" customWidth="1"/>
    <col min="5380" max="5380" width="14.7109375" style="3" customWidth="1"/>
    <col min="5381" max="5628" width="9.140625" style="3"/>
    <col min="5629" max="5629" width="32.28515625" style="3" customWidth="1"/>
    <col min="5630" max="5630" width="10" style="3" customWidth="1"/>
    <col min="5631" max="5631" width="11" style="3" customWidth="1"/>
    <col min="5632" max="5632" width="11.140625" style="3" customWidth="1"/>
    <col min="5633" max="5633" width="13.42578125" style="3" customWidth="1"/>
    <col min="5634" max="5634" width="59.42578125" style="3" customWidth="1"/>
    <col min="5635" max="5635" width="19.7109375" style="3" customWidth="1"/>
    <col min="5636" max="5636" width="14.7109375" style="3" customWidth="1"/>
    <col min="5637" max="5884" width="9.140625" style="3"/>
    <col min="5885" max="5885" width="32.28515625" style="3" customWidth="1"/>
    <col min="5886" max="5886" width="10" style="3" customWidth="1"/>
    <col min="5887" max="5887" width="11" style="3" customWidth="1"/>
    <col min="5888" max="5888" width="11.140625" style="3" customWidth="1"/>
    <col min="5889" max="5889" width="13.42578125" style="3" customWidth="1"/>
    <col min="5890" max="5890" width="59.42578125" style="3" customWidth="1"/>
    <col min="5891" max="5891" width="19.7109375" style="3" customWidth="1"/>
    <col min="5892" max="5892" width="14.7109375" style="3" customWidth="1"/>
    <col min="5893" max="6140" width="9.140625" style="3"/>
    <col min="6141" max="6141" width="32.28515625" style="3" customWidth="1"/>
    <col min="6142" max="6142" width="10" style="3" customWidth="1"/>
    <col min="6143" max="6143" width="11" style="3" customWidth="1"/>
    <col min="6144" max="6144" width="11.140625" style="3" customWidth="1"/>
    <col min="6145" max="6145" width="13.42578125" style="3" customWidth="1"/>
    <col min="6146" max="6146" width="59.42578125" style="3" customWidth="1"/>
    <col min="6147" max="6147" width="19.7109375" style="3" customWidth="1"/>
    <col min="6148" max="6148" width="14.7109375" style="3" customWidth="1"/>
    <col min="6149" max="6396" width="9.140625" style="3"/>
    <col min="6397" max="6397" width="32.28515625" style="3" customWidth="1"/>
    <col min="6398" max="6398" width="10" style="3" customWidth="1"/>
    <col min="6399" max="6399" width="11" style="3" customWidth="1"/>
    <col min="6400" max="6400" width="11.140625" style="3" customWidth="1"/>
    <col min="6401" max="6401" width="13.42578125" style="3" customWidth="1"/>
    <col min="6402" max="6402" width="59.42578125" style="3" customWidth="1"/>
    <col min="6403" max="6403" width="19.7109375" style="3" customWidth="1"/>
    <col min="6404" max="6404" width="14.7109375" style="3" customWidth="1"/>
    <col min="6405" max="6652" width="9.140625" style="3"/>
    <col min="6653" max="6653" width="32.28515625" style="3" customWidth="1"/>
    <col min="6654" max="6654" width="10" style="3" customWidth="1"/>
    <col min="6655" max="6655" width="11" style="3" customWidth="1"/>
    <col min="6656" max="6656" width="11.140625" style="3" customWidth="1"/>
    <col min="6657" max="6657" width="13.42578125" style="3" customWidth="1"/>
    <col min="6658" max="6658" width="59.42578125" style="3" customWidth="1"/>
    <col min="6659" max="6659" width="19.7109375" style="3" customWidth="1"/>
    <col min="6660" max="6660" width="14.7109375" style="3" customWidth="1"/>
    <col min="6661" max="6908" width="9.140625" style="3"/>
    <col min="6909" max="6909" width="32.28515625" style="3" customWidth="1"/>
    <col min="6910" max="6910" width="10" style="3" customWidth="1"/>
    <col min="6911" max="6911" width="11" style="3" customWidth="1"/>
    <col min="6912" max="6912" width="11.140625" style="3" customWidth="1"/>
    <col min="6913" max="6913" width="13.42578125" style="3" customWidth="1"/>
    <col min="6914" max="6914" width="59.42578125" style="3" customWidth="1"/>
    <col min="6915" max="6915" width="19.7109375" style="3" customWidth="1"/>
    <col min="6916" max="6916" width="14.7109375" style="3" customWidth="1"/>
    <col min="6917" max="7164" width="9.140625" style="3"/>
    <col min="7165" max="7165" width="32.28515625" style="3" customWidth="1"/>
    <col min="7166" max="7166" width="10" style="3" customWidth="1"/>
    <col min="7167" max="7167" width="11" style="3" customWidth="1"/>
    <col min="7168" max="7168" width="11.140625" style="3" customWidth="1"/>
    <col min="7169" max="7169" width="13.42578125" style="3" customWidth="1"/>
    <col min="7170" max="7170" width="59.42578125" style="3" customWidth="1"/>
    <col min="7171" max="7171" width="19.7109375" style="3" customWidth="1"/>
    <col min="7172" max="7172" width="14.7109375" style="3" customWidth="1"/>
    <col min="7173" max="7420" width="9.140625" style="3"/>
    <col min="7421" max="7421" width="32.28515625" style="3" customWidth="1"/>
    <col min="7422" max="7422" width="10" style="3" customWidth="1"/>
    <col min="7423" max="7423" width="11" style="3" customWidth="1"/>
    <col min="7424" max="7424" width="11.140625" style="3" customWidth="1"/>
    <col min="7425" max="7425" width="13.42578125" style="3" customWidth="1"/>
    <col min="7426" max="7426" width="59.42578125" style="3" customWidth="1"/>
    <col min="7427" max="7427" width="19.7109375" style="3" customWidth="1"/>
    <col min="7428" max="7428" width="14.7109375" style="3" customWidth="1"/>
    <col min="7429" max="7676" width="9.140625" style="3"/>
    <col min="7677" max="7677" width="32.28515625" style="3" customWidth="1"/>
    <col min="7678" max="7678" width="10" style="3" customWidth="1"/>
    <col min="7679" max="7679" width="11" style="3" customWidth="1"/>
    <col min="7680" max="7680" width="11.140625" style="3" customWidth="1"/>
    <col min="7681" max="7681" width="13.42578125" style="3" customWidth="1"/>
    <col min="7682" max="7682" width="59.42578125" style="3" customWidth="1"/>
    <col min="7683" max="7683" width="19.7109375" style="3" customWidth="1"/>
    <col min="7684" max="7684" width="14.7109375" style="3" customWidth="1"/>
    <col min="7685" max="7932" width="9.140625" style="3"/>
    <col min="7933" max="7933" width="32.28515625" style="3" customWidth="1"/>
    <col min="7934" max="7934" width="10" style="3" customWidth="1"/>
    <col min="7935" max="7935" width="11" style="3" customWidth="1"/>
    <col min="7936" max="7936" width="11.140625" style="3" customWidth="1"/>
    <col min="7937" max="7937" width="13.42578125" style="3" customWidth="1"/>
    <col min="7938" max="7938" width="59.42578125" style="3" customWidth="1"/>
    <col min="7939" max="7939" width="19.7109375" style="3" customWidth="1"/>
    <col min="7940" max="7940" width="14.7109375" style="3" customWidth="1"/>
    <col min="7941" max="8188" width="9.140625" style="3"/>
    <col min="8189" max="8189" width="32.28515625" style="3" customWidth="1"/>
    <col min="8190" max="8190" width="10" style="3" customWidth="1"/>
    <col min="8191" max="8191" width="11" style="3" customWidth="1"/>
    <col min="8192" max="8192" width="11.140625" style="3" customWidth="1"/>
    <col min="8193" max="8193" width="13.42578125" style="3" customWidth="1"/>
    <col min="8194" max="8194" width="59.42578125" style="3" customWidth="1"/>
    <col min="8195" max="8195" width="19.7109375" style="3" customWidth="1"/>
    <col min="8196" max="8196" width="14.7109375" style="3" customWidth="1"/>
    <col min="8197" max="8444" width="9.140625" style="3"/>
    <col min="8445" max="8445" width="32.28515625" style="3" customWidth="1"/>
    <col min="8446" max="8446" width="10" style="3" customWidth="1"/>
    <col min="8447" max="8447" width="11" style="3" customWidth="1"/>
    <col min="8448" max="8448" width="11.140625" style="3" customWidth="1"/>
    <col min="8449" max="8449" width="13.42578125" style="3" customWidth="1"/>
    <col min="8450" max="8450" width="59.42578125" style="3" customWidth="1"/>
    <col min="8451" max="8451" width="19.7109375" style="3" customWidth="1"/>
    <col min="8452" max="8452" width="14.7109375" style="3" customWidth="1"/>
    <col min="8453" max="8700" width="9.140625" style="3"/>
    <col min="8701" max="8701" width="32.28515625" style="3" customWidth="1"/>
    <col min="8702" max="8702" width="10" style="3" customWidth="1"/>
    <col min="8703" max="8703" width="11" style="3" customWidth="1"/>
    <col min="8704" max="8704" width="11.140625" style="3" customWidth="1"/>
    <col min="8705" max="8705" width="13.42578125" style="3" customWidth="1"/>
    <col min="8706" max="8706" width="59.42578125" style="3" customWidth="1"/>
    <col min="8707" max="8707" width="19.7109375" style="3" customWidth="1"/>
    <col min="8708" max="8708" width="14.7109375" style="3" customWidth="1"/>
    <col min="8709" max="8956" width="9.140625" style="3"/>
    <col min="8957" max="8957" width="32.28515625" style="3" customWidth="1"/>
    <col min="8958" max="8958" width="10" style="3" customWidth="1"/>
    <col min="8959" max="8959" width="11" style="3" customWidth="1"/>
    <col min="8960" max="8960" width="11.140625" style="3" customWidth="1"/>
    <col min="8961" max="8961" width="13.42578125" style="3" customWidth="1"/>
    <col min="8962" max="8962" width="59.42578125" style="3" customWidth="1"/>
    <col min="8963" max="8963" width="19.7109375" style="3" customWidth="1"/>
    <col min="8964" max="8964" width="14.7109375" style="3" customWidth="1"/>
    <col min="8965" max="9212" width="9.140625" style="3"/>
    <col min="9213" max="9213" width="32.28515625" style="3" customWidth="1"/>
    <col min="9214" max="9214" width="10" style="3" customWidth="1"/>
    <col min="9215" max="9215" width="11" style="3" customWidth="1"/>
    <col min="9216" max="9216" width="11.140625" style="3" customWidth="1"/>
    <col min="9217" max="9217" width="13.42578125" style="3" customWidth="1"/>
    <col min="9218" max="9218" width="59.42578125" style="3" customWidth="1"/>
    <col min="9219" max="9219" width="19.7109375" style="3" customWidth="1"/>
    <col min="9220" max="9220" width="14.7109375" style="3" customWidth="1"/>
    <col min="9221" max="9468" width="9.140625" style="3"/>
    <col min="9469" max="9469" width="32.28515625" style="3" customWidth="1"/>
    <col min="9470" max="9470" width="10" style="3" customWidth="1"/>
    <col min="9471" max="9471" width="11" style="3" customWidth="1"/>
    <col min="9472" max="9472" width="11.140625" style="3" customWidth="1"/>
    <col min="9473" max="9473" width="13.42578125" style="3" customWidth="1"/>
    <col min="9474" max="9474" width="59.42578125" style="3" customWidth="1"/>
    <col min="9475" max="9475" width="19.7109375" style="3" customWidth="1"/>
    <col min="9476" max="9476" width="14.7109375" style="3" customWidth="1"/>
    <col min="9477" max="9724" width="9.140625" style="3"/>
    <col min="9725" max="9725" width="32.28515625" style="3" customWidth="1"/>
    <col min="9726" max="9726" width="10" style="3" customWidth="1"/>
    <col min="9727" max="9727" width="11" style="3" customWidth="1"/>
    <col min="9728" max="9728" width="11.140625" style="3" customWidth="1"/>
    <col min="9729" max="9729" width="13.42578125" style="3" customWidth="1"/>
    <col min="9730" max="9730" width="59.42578125" style="3" customWidth="1"/>
    <col min="9731" max="9731" width="19.7109375" style="3" customWidth="1"/>
    <col min="9732" max="9732" width="14.7109375" style="3" customWidth="1"/>
    <col min="9733" max="9980" width="9.140625" style="3"/>
    <col min="9981" max="9981" width="32.28515625" style="3" customWidth="1"/>
    <col min="9982" max="9982" width="10" style="3" customWidth="1"/>
    <col min="9983" max="9983" width="11" style="3" customWidth="1"/>
    <col min="9984" max="9984" width="11.140625" style="3" customWidth="1"/>
    <col min="9985" max="9985" width="13.42578125" style="3" customWidth="1"/>
    <col min="9986" max="9986" width="59.42578125" style="3" customWidth="1"/>
    <col min="9987" max="9987" width="19.7109375" style="3" customWidth="1"/>
    <col min="9988" max="9988" width="14.7109375" style="3" customWidth="1"/>
    <col min="9989" max="10236" width="9.140625" style="3"/>
    <col min="10237" max="10237" width="32.28515625" style="3" customWidth="1"/>
    <col min="10238" max="10238" width="10" style="3" customWidth="1"/>
    <col min="10239" max="10239" width="11" style="3" customWidth="1"/>
    <col min="10240" max="10240" width="11.140625" style="3" customWidth="1"/>
    <col min="10241" max="10241" width="13.42578125" style="3" customWidth="1"/>
    <col min="10242" max="10242" width="59.42578125" style="3" customWidth="1"/>
    <col min="10243" max="10243" width="19.7109375" style="3" customWidth="1"/>
    <col min="10244" max="10244" width="14.7109375" style="3" customWidth="1"/>
    <col min="10245" max="10492" width="9.140625" style="3"/>
    <col min="10493" max="10493" width="32.28515625" style="3" customWidth="1"/>
    <col min="10494" max="10494" width="10" style="3" customWidth="1"/>
    <col min="10495" max="10495" width="11" style="3" customWidth="1"/>
    <col min="10496" max="10496" width="11.140625" style="3" customWidth="1"/>
    <col min="10497" max="10497" width="13.42578125" style="3" customWidth="1"/>
    <col min="10498" max="10498" width="59.42578125" style="3" customWidth="1"/>
    <col min="10499" max="10499" width="19.7109375" style="3" customWidth="1"/>
    <col min="10500" max="10500" width="14.7109375" style="3" customWidth="1"/>
    <col min="10501" max="10748" width="9.140625" style="3"/>
    <col min="10749" max="10749" width="32.28515625" style="3" customWidth="1"/>
    <col min="10750" max="10750" width="10" style="3" customWidth="1"/>
    <col min="10751" max="10751" width="11" style="3" customWidth="1"/>
    <col min="10752" max="10752" width="11.140625" style="3" customWidth="1"/>
    <col min="10753" max="10753" width="13.42578125" style="3" customWidth="1"/>
    <col min="10754" max="10754" width="59.42578125" style="3" customWidth="1"/>
    <col min="10755" max="10755" width="19.7109375" style="3" customWidth="1"/>
    <col min="10756" max="10756" width="14.7109375" style="3" customWidth="1"/>
    <col min="10757" max="11004" width="9.140625" style="3"/>
    <col min="11005" max="11005" width="32.28515625" style="3" customWidth="1"/>
    <col min="11006" max="11006" width="10" style="3" customWidth="1"/>
    <col min="11007" max="11007" width="11" style="3" customWidth="1"/>
    <col min="11008" max="11008" width="11.140625" style="3" customWidth="1"/>
    <col min="11009" max="11009" width="13.42578125" style="3" customWidth="1"/>
    <col min="11010" max="11010" width="59.42578125" style="3" customWidth="1"/>
    <col min="11011" max="11011" width="19.7109375" style="3" customWidth="1"/>
    <col min="11012" max="11012" width="14.7109375" style="3" customWidth="1"/>
    <col min="11013" max="11260" width="9.140625" style="3"/>
    <col min="11261" max="11261" width="32.28515625" style="3" customWidth="1"/>
    <col min="11262" max="11262" width="10" style="3" customWidth="1"/>
    <col min="11263" max="11263" width="11" style="3" customWidth="1"/>
    <col min="11264" max="11264" width="11.140625" style="3" customWidth="1"/>
    <col min="11265" max="11265" width="13.42578125" style="3" customWidth="1"/>
    <col min="11266" max="11266" width="59.42578125" style="3" customWidth="1"/>
    <col min="11267" max="11267" width="19.7109375" style="3" customWidth="1"/>
    <col min="11268" max="11268" width="14.7109375" style="3" customWidth="1"/>
    <col min="11269" max="11516" width="9.140625" style="3"/>
    <col min="11517" max="11517" width="32.28515625" style="3" customWidth="1"/>
    <col min="11518" max="11518" width="10" style="3" customWidth="1"/>
    <col min="11519" max="11519" width="11" style="3" customWidth="1"/>
    <col min="11520" max="11520" width="11.140625" style="3" customWidth="1"/>
    <col min="11521" max="11521" width="13.42578125" style="3" customWidth="1"/>
    <col min="11522" max="11522" width="59.42578125" style="3" customWidth="1"/>
    <col min="11523" max="11523" width="19.7109375" style="3" customWidth="1"/>
    <col min="11524" max="11524" width="14.7109375" style="3" customWidth="1"/>
    <col min="11525" max="11772" width="9.140625" style="3"/>
    <col min="11773" max="11773" width="32.28515625" style="3" customWidth="1"/>
    <col min="11774" max="11774" width="10" style="3" customWidth="1"/>
    <col min="11775" max="11775" width="11" style="3" customWidth="1"/>
    <col min="11776" max="11776" width="11.140625" style="3" customWidth="1"/>
    <col min="11777" max="11777" width="13.42578125" style="3" customWidth="1"/>
    <col min="11778" max="11778" width="59.42578125" style="3" customWidth="1"/>
    <col min="11779" max="11779" width="19.7109375" style="3" customWidth="1"/>
    <col min="11780" max="11780" width="14.7109375" style="3" customWidth="1"/>
    <col min="11781" max="12028" width="9.140625" style="3"/>
    <col min="12029" max="12029" width="32.28515625" style="3" customWidth="1"/>
    <col min="12030" max="12030" width="10" style="3" customWidth="1"/>
    <col min="12031" max="12031" width="11" style="3" customWidth="1"/>
    <col min="12032" max="12032" width="11.140625" style="3" customWidth="1"/>
    <col min="12033" max="12033" width="13.42578125" style="3" customWidth="1"/>
    <col min="12034" max="12034" width="59.42578125" style="3" customWidth="1"/>
    <col min="12035" max="12035" width="19.7109375" style="3" customWidth="1"/>
    <col min="12036" max="12036" width="14.7109375" style="3" customWidth="1"/>
    <col min="12037" max="12284" width="9.140625" style="3"/>
    <col min="12285" max="12285" width="32.28515625" style="3" customWidth="1"/>
    <col min="12286" max="12286" width="10" style="3" customWidth="1"/>
    <col min="12287" max="12287" width="11" style="3" customWidth="1"/>
    <col min="12288" max="12288" width="11.140625" style="3" customWidth="1"/>
    <col min="12289" max="12289" width="13.42578125" style="3" customWidth="1"/>
    <col min="12290" max="12290" width="59.42578125" style="3" customWidth="1"/>
    <col min="12291" max="12291" width="19.7109375" style="3" customWidth="1"/>
    <col min="12292" max="12292" width="14.7109375" style="3" customWidth="1"/>
    <col min="12293" max="12540" width="9.140625" style="3"/>
    <col min="12541" max="12541" width="32.28515625" style="3" customWidth="1"/>
    <col min="12542" max="12542" width="10" style="3" customWidth="1"/>
    <col min="12543" max="12543" width="11" style="3" customWidth="1"/>
    <col min="12544" max="12544" width="11.140625" style="3" customWidth="1"/>
    <col min="12545" max="12545" width="13.42578125" style="3" customWidth="1"/>
    <col min="12546" max="12546" width="59.42578125" style="3" customWidth="1"/>
    <col min="12547" max="12547" width="19.7109375" style="3" customWidth="1"/>
    <col min="12548" max="12548" width="14.7109375" style="3" customWidth="1"/>
    <col min="12549" max="12796" width="9.140625" style="3"/>
    <col min="12797" max="12797" width="32.28515625" style="3" customWidth="1"/>
    <col min="12798" max="12798" width="10" style="3" customWidth="1"/>
    <col min="12799" max="12799" width="11" style="3" customWidth="1"/>
    <col min="12800" max="12800" width="11.140625" style="3" customWidth="1"/>
    <col min="12801" max="12801" width="13.42578125" style="3" customWidth="1"/>
    <col min="12802" max="12802" width="59.42578125" style="3" customWidth="1"/>
    <col min="12803" max="12803" width="19.7109375" style="3" customWidth="1"/>
    <col min="12804" max="12804" width="14.7109375" style="3" customWidth="1"/>
    <col min="12805" max="13052" width="9.140625" style="3"/>
    <col min="13053" max="13053" width="32.28515625" style="3" customWidth="1"/>
    <col min="13054" max="13054" width="10" style="3" customWidth="1"/>
    <col min="13055" max="13055" width="11" style="3" customWidth="1"/>
    <col min="13056" max="13056" width="11.140625" style="3" customWidth="1"/>
    <col min="13057" max="13057" width="13.42578125" style="3" customWidth="1"/>
    <col min="13058" max="13058" width="59.42578125" style="3" customWidth="1"/>
    <col min="13059" max="13059" width="19.7109375" style="3" customWidth="1"/>
    <col min="13060" max="13060" width="14.7109375" style="3" customWidth="1"/>
    <col min="13061" max="13308" width="9.140625" style="3"/>
    <col min="13309" max="13309" width="32.28515625" style="3" customWidth="1"/>
    <col min="13310" max="13310" width="10" style="3" customWidth="1"/>
    <col min="13311" max="13311" width="11" style="3" customWidth="1"/>
    <col min="13312" max="13312" width="11.140625" style="3" customWidth="1"/>
    <col min="13313" max="13313" width="13.42578125" style="3" customWidth="1"/>
    <col min="13314" max="13314" width="59.42578125" style="3" customWidth="1"/>
    <col min="13315" max="13315" width="19.7109375" style="3" customWidth="1"/>
    <col min="13316" max="13316" width="14.7109375" style="3" customWidth="1"/>
    <col min="13317" max="13564" width="9.140625" style="3"/>
    <col min="13565" max="13565" width="32.28515625" style="3" customWidth="1"/>
    <col min="13566" max="13566" width="10" style="3" customWidth="1"/>
    <col min="13567" max="13567" width="11" style="3" customWidth="1"/>
    <col min="13568" max="13568" width="11.140625" style="3" customWidth="1"/>
    <col min="13569" max="13569" width="13.42578125" style="3" customWidth="1"/>
    <col min="13570" max="13570" width="59.42578125" style="3" customWidth="1"/>
    <col min="13571" max="13571" width="19.7109375" style="3" customWidth="1"/>
    <col min="13572" max="13572" width="14.7109375" style="3" customWidth="1"/>
    <col min="13573" max="13820" width="9.140625" style="3"/>
    <col min="13821" max="13821" width="32.28515625" style="3" customWidth="1"/>
    <col min="13822" max="13822" width="10" style="3" customWidth="1"/>
    <col min="13823" max="13823" width="11" style="3" customWidth="1"/>
    <col min="13824" max="13824" width="11.140625" style="3" customWidth="1"/>
    <col min="13825" max="13825" width="13.42578125" style="3" customWidth="1"/>
    <col min="13826" max="13826" width="59.42578125" style="3" customWidth="1"/>
    <col min="13827" max="13827" width="19.7109375" style="3" customWidth="1"/>
    <col min="13828" max="13828" width="14.7109375" style="3" customWidth="1"/>
    <col min="13829" max="14076" width="9.140625" style="3"/>
    <col min="14077" max="14077" width="32.28515625" style="3" customWidth="1"/>
    <col min="14078" max="14078" width="10" style="3" customWidth="1"/>
    <col min="14079" max="14079" width="11" style="3" customWidth="1"/>
    <col min="14080" max="14080" width="11.140625" style="3" customWidth="1"/>
    <col min="14081" max="14081" width="13.42578125" style="3" customWidth="1"/>
    <col min="14082" max="14082" width="59.42578125" style="3" customWidth="1"/>
    <col min="14083" max="14083" width="19.7109375" style="3" customWidth="1"/>
    <col min="14084" max="14084" width="14.7109375" style="3" customWidth="1"/>
    <col min="14085" max="14332" width="9.140625" style="3"/>
    <col min="14333" max="14333" width="32.28515625" style="3" customWidth="1"/>
    <col min="14334" max="14334" width="10" style="3" customWidth="1"/>
    <col min="14335" max="14335" width="11" style="3" customWidth="1"/>
    <col min="14336" max="14336" width="11.140625" style="3" customWidth="1"/>
    <col min="14337" max="14337" width="13.42578125" style="3" customWidth="1"/>
    <col min="14338" max="14338" width="59.42578125" style="3" customWidth="1"/>
    <col min="14339" max="14339" width="19.7109375" style="3" customWidth="1"/>
    <col min="14340" max="14340" width="14.7109375" style="3" customWidth="1"/>
    <col min="14341" max="14588" width="9.140625" style="3"/>
    <col min="14589" max="14589" width="32.28515625" style="3" customWidth="1"/>
    <col min="14590" max="14590" width="10" style="3" customWidth="1"/>
    <col min="14591" max="14591" width="11" style="3" customWidth="1"/>
    <col min="14592" max="14592" width="11.140625" style="3" customWidth="1"/>
    <col min="14593" max="14593" width="13.42578125" style="3" customWidth="1"/>
    <col min="14594" max="14594" width="59.42578125" style="3" customWidth="1"/>
    <col min="14595" max="14595" width="19.7109375" style="3" customWidth="1"/>
    <col min="14596" max="14596" width="14.7109375" style="3" customWidth="1"/>
    <col min="14597" max="14844" width="9.140625" style="3"/>
    <col min="14845" max="14845" width="32.28515625" style="3" customWidth="1"/>
    <col min="14846" max="14846" width="10" style="3" customWidth="1"/>
    <col min="14847" max="14847" width="11" style="3" customWidth="1"/>
    <col min="14848" max="14848" width="11.140625" style="3" customWidth="1"/>
    <col min="14849" max="14849" width="13.42578125" style="3" customWidth="1"/>
    <col min="14850" max="14850" width="59.42578125" style="3" customWidth="1"/>
    <col min="14851" max="14851" width="19.7109375" style="3" customWidth="1"/>
    <col min="14852" max="14852" width="14.7109375" style="3" customWidth="1"/>
    <col min="14853" max="15100" width="9.140625" style="3"/>
    <col min="15101" max="15101" width="32.28515625" style="3" customWidth="1"/>
    <col min="15102" max="15102" width="10" style="3" customWidth="1"/>
    <col min="15103" max="15103" width="11" style="3" customWidth="1"/>
    <col min="15104" max="15104" width="11.140625" style="3" customWidth="1"/>
    <col min="15105" max="15105" width="13.42578125" style="3" customWidth="1"/>
    <col min="15106" max="15106" width="59.42578125" style="3" customWidth="1"/>
    <col min="15107" max="15107" width="19.7109375" style="3" customWidth="1"/>
    <col min="15108" max="15108" width="14.7109375" style="3" customWidth="1"/>
    <col min="15109" max="15356" width="9.140625" style="3"/>
    <col min="15357" max="15357" width="32.28515625" style="3" customWidth="1"/>
    <col min="15358" max="15358" width="10" style="3" customWidth="1"/>
    <col min="15359" max="15359" width="11" style="3" customWidth="1"/>
    <col min="15360" max="15360" width="11.140625" style="3" customWidth="1"/>
    <col min="15361" max="15361" width="13.42578125" style="3" customWidth="1"/>
    <col min="15362" max="15362" width="59.42578125" style="3" customWidth="1"/>
    <col min="15363" max="15363" width="19.7109375" style="3" customWidth="1"/>
    <col min="15364" max="15364" width="14.7109375" style="3" customWidth="1"/>
    <col min="15365" max="15612" width="9.140625" style="3"/>
    <col min="15613" max="15613" width="32.28515625" style="3" customWidth="1"/>
    <col min="15614" max="15614" width="10" style="3" customWidth="1"/>
    <col min="15615" max="15615" width="11" style="3" customWidth="1"/>
    <col min="15616" max="15616" width="11.140625" style="3" customWidth="1"/>
    <col min="15617" max="15617" width="13.42578125" style="3" customWidth="1"/>
    <col min="15618" max="15618" width="59.42578125" style="3" customWidth="1"/>
    <col min="15619" max="15619" width="19.7109375" style="3" customWidth="1"/>
    <col min="15620" max="15620" width="14.7109375" style="3" customWidth="1"/>
    <col min="15621" max="15868" width="9.140625" style="3"/>
    <col min="15869" max="15869" width="32.28515625" style="3" customWidth="1"/>
    <col min="15870" max="15870" width="10" style="3" customWidth="1"/>
    <col min="15871" max="15871" width="11" style="3" customWidth="1"/>
    <col min="15872" max="15872" width="11.140625" style="3" customWidth="1"/>
    <col min="15873" max="15873" width="13.42578125" style="3" customWidth="1"/>
    <col min="15874" max="15874" width="59.42578125" style="3" customWidth="1"/>
    <col min="15875" max="15875" width="19.7109375" style="3" customWidth="1"/>
    <col min="15876" max="15876" width="14.7109375" style="3" customWidth="1"/>
    <col min="15877" max="16124" width="9.140625" style="3"/>
    <col min="16125" max="16125" width="32.28515625" style="3" customWidth="1"/>
    <col min="16126" max="16126" width="10" style="3" customWidth="1"/>
    <col min="16127" max="16127" width="11" style="3" customWidth="1"/>
    <col min="16128" max="16128" width="11.140625" style="3" customWidth="1"/>
    <col min="16129" max="16129" width="13.42578125" style="3" customWidth="1"/>
    <col min="16130" max="16130" width="59.42578125" style="3" customWidth="1"/>
    <col min="16131" max="16131" width="19.7109375" style="3" customWidth="1"/>
    <col min="16132" max="16132" width="14.7109375" style="3" customWidth="1"/>
    <col min="16133" max="16384" width="9.140625" style="3"/>
  </cols>
  <sheetData>
    <row r="1" spans="1:8" s="2" customFormat="1" ht="15" customHeight="1" x14ac:dyDescent="0.2">
      <c r="A1" s="1" t="s">
        <v>364</v>
      </c>
      <c r="E1" s="1"/>
      <c r="F1" s="1"/>
    </row>
    <row r="2" spans="1:8" s="2" customFormat="1" ht="15" customHeight="1" x14ac:dyDescent="0.2">
      <c r="A2" s="1" t="str">
        <f>'[1]BYDEPT-adj'!A2</f>
        <v>January 1-December 31, 2015</v>
      </c>
      <c r="E2" s="1"/>
      <c r="F2" s="1"/>
    </row>
    <row r="3" spans="1:8" s="2" customFormat="1" ht="15" customHeight="1" x14ac:dyDescent="0.2">
      <c r="A3" s="1" t="s">
        <v>259</v>
      </c>
    </row>
    <row r="4" spans="1:8" s="2" customFormat="1" ht="15" customHeight="1" x14ac:dyDescent="0.2">
      <c r="A4" s="466" t="s">
        <v>1</v>
      </c>
      <c r="B4" s="468" t="s">
        <v>342</v>
      </c>
      <c r="C4" s="468"/>
      <c r="D4" s="468"/>
      <c r="E4" s="469" t="s">
        <v>13</v>
      </c>
      <c r="F4" s="468" t="s">
        <v>261</v>
      </c>
    </row>
    <row r="5" spans="1:8" ht="16.5" customHeight="1" x14ac:dyDescent="0.2">
      <c r="A5" s="467"/>
      <c r="B5" s="415" t="s">
        <v>249</v>
      </c>
      <c r="C5" s="415" t="s">
        <v>250</v>
      </c>
      <c r="D5" s="415" t="s">
        <v>251</v>
      </c>
      <c r="E5" s="468"/>
      <c r="F5" s="468"/>
    </row>
    <row r="6" spans="1:8" ht="16.5" customHeight="1" x14ac:dyDescent="0.2">
      <c r="A6" s="42" t="s">
        <v>260</v>
      </c>
      <c r="B6" s="373">
        <f>B7+B92</f>
        <v>-13528688</v>
      </c>
      <c r="C6" s="373">
        <f>C7+C92</f>
        <v>3701623</v>
      </c>
      <c r="D6" s="373">
        <f>D7+D92</f>
        <v>9827065</v>
      </c>
      <c r="E6" s="373">
        <f>E7+E92</f>
        <v>0</v>
      </c>
      <c r="F6" s="20"/>
    </row>
    <row r="7" spans="1:8" ht="16.5" customHeight="1" x14ac:dyDescent="0.2">
      <c r="A7" s="33" t="s">
        <v>286</v>
      </c>
      <c r="B7" s="373">
        <f>B8+B14+B24+B29+B34+B38+B42+B52+B56+B60+B71+B75+B80</f>
        <v>0</v>
      </c>
      <c r="C7" s="373">
        <f>C8+C14+C24+C29+C34+C38+C42+C52+C56+C60+C71+C75+C80</f>
        <v>-33487852</v>
      </c>
      <c r="D7" s="373">
        <f>D8+D14+D24+D29+D34+D38+D42+D52+D56+D60+D71+D75+D80</f>
        <v>9827065</v>
      </c>
      <c r="E7" s="373">
        <f>E8+E14+E24+E29+E34+E38+E42+E52+E56+E60+E71+E75+E80</f>
        <v>-23660787</v>
      </c>
      <c r="F7" s="20"/>
    </row>
    <row r="8" spans="1:8" ht="16.5" customHeight="1" x14ac:dyDescent="0.2">
      <c r="A8" s="43" t="s">
        <v>294</v>
      </c>
      <c r="B8" s="373">
        <f>SUM(B10:B12)</f>
        <v>-1421</v>
      </c>
      <c r="C8" s="373">
        <f>SUM(C10:C12)</f>
        <v>0</v>
      </c>
      <c r="D8" s="373">
        <f>SUM(D10:D12)</f>
        <v>0</v>
      </c>
      <c r="E8" s="373">
        <f>SUM(E10:E12)</f>
        <v>-1421</v>
      </c>
      <c r="F8" s="20"/>
    </row>
    <row r="9" spans="1:8" ht="16.5" customHeight="1" x14ac:dyDescent="0.2">
      <c r="A9" s="44" t="s">
        <v>262</v>
      </c>
      <c r="B9" s="374"/>
      <c r="C9" s="374"/>
      <c r="D9" s="374"/>
      <c r="E9" s="374"/>
      <c r="F9" s="20"/>
    </row>
    <row r="10" spans="1:8" ht="27.75" customHeight="1" x14ac:dyDescent="0.2">
      <c r="A10" s="45" t="s">
        <v>295</v>
      </c>
      <c r="B10" s="375">
        <v>-345</v>
      </c>
      <c r="C10" s="375"/>
      <c r="D10" s="375"/>
      <c r="E10" s="375">
        <f>SUM(B10:D10)</f>
        <v>-345</v>
      </c>
      <c r="F10" s="17" t="s">
        <v>322</v>
      </c>
      <c r="G10" s="6"/>
      <c r="H10" s="6"/>
    </row>
    <row r="11" spans="1:8" ht="29.25" customHeight="1" x14ac:dyDescent="0.2">
      <c r="A11" s="45" t="s">
        <v>296</v>
      </c>
      <c r="B11" s="375">
        <v>-371</v>
      </c>
      <c r="C11" s="375"/>
      <c r="D11" s="375"/>
      <c r="E11" s="375">
        <f>SUM(B11:D11)</f>
        <v>-371</v>
      </c>
      <c r="F11" s="17" t="s">
        <v>323</v>
      </c>
      <c r="G11" s="6"/>
      <c r="H11" s="6"/>
    </row>
    <row r="12" spans="1:8" ht="29.25" customHeight="1" x14ac:dyDescent="0.2">
      <c r="A12" s="45" t="s">
        <v>313</v>
      </c>
      <c r="B12" s="375">
        <v>-705</v>
      </c>
      <c r="C12" s="375"/>
      <c r="D12" s="375"/>
      <c r="E12" s="375">
        <f>SUM(B12:D12)</f>
        <v>-705</v>
      </c>
      <c r="F12" s="17" t="s">
        <v>324</v>
      </c>
      <c r="G12" s="6"/>
      <c r="H12" s="6"/>
    </row>
    <row r="13" spans="1:8" ht="16.5" customHeight="1" x14ac:dyDescent="0.2">
      <c r="A13" s="33"/>
      <c r="B13" s="374"/>
      <c r="C13" s="374"/>
      <c r="D13" s="374"/>
      <c r="E13" s="374"/>
      <c r="F13" s="20"/>
      <c r="G13" s="6"/>
      <c r="H13" s="6"/>
    </row>
    <row r="14" spans="1:8" ht="17.25" customHeight="1" x14ac:dyDescent="0.2">
      <c r="A14" s="40" t="s">
        <v>263</v>
      </c>
      <c r="B14" s="376">
        <f>B15+B22</f>
        <v>0</v>
      </c>
      <c r="C14" s="376">
        <f>C15+C22</f>
        <v>-491203</v>
      </c>
      <c r="D14" s="376">
        <f>D15+D22</f>
        <v>-6268261</v>
      </c>
      <c r="E14" s="376">
        <f>E15+E22</f>
        <v>-6759464</v>
      </c>
      <c r="F14" s="16"/>
      <c r="G14" s="6"/>
      <c r="H14" s="6"/>
    </row>
    <row r="15" spans="1:8" s="6" customFormat="1" ht="15" customHeight="1" x14ac:dyDescent="0.2">
      <c r="A15" s="44" t="s">
        <v>264</v>
      </c>
      <c r="B15" s="377">
        <f>SUM(B16:B19)</f>
        <v>0</v>
      </c>
      <c r="C15" s="378">
        <f>SUM(C16:C19)</f>
        <v>-409363</v>
      </c>
      <c r="D15" s="378">
        <f>SUM(D16:D19)</f>
        <v>-6258006</v>
      </c>
      <c r="E15" s="378">
        <f>SUM(E16:E19)</f>
        <v>-6667369</v>
      </c>
      <c r="F15" s="16"/>
    </row>
    <row r="16" spans="1:8" ht="17.25" customHeight="1" x14ac:dyDescent="0.2">
      <c r="A16" s="44" t="s">
        <v>262</v>
      </c>
      <c r="B16" s="379"/>
      <c r="C16" s="379"/>
      <c r="D16" s="379"/>
      <c r="E16" s="379"/>
      <c r="F16" s="11"/>
      <c r="G16" s="6"/>
      <c r="H16" s="6"/>
    </row>
    <row r="17" spans="1:8" ht="33.75" customHeight="1" x14ac:dyDescent="0.2">
      <c r="A17" s="45" t="s">
        <v>265</v>
      </c>
      <c r="B17" s="375"/>
      <c r="C17" s="375"/>
      <c r="D17" s="375">
        <f>-6100000</f>
        <v>-6100000</v>
      </c>
      <c r="E17" s="375">
        <f>SUM(B17:D17)</f>
        <v>-6100000</v>
      </c>
      <c r="F17" s="17" t="s">
        <v>325</v>
      </c>
      <c r="G17" s="6"/>
      <c r="H17" s="6">
        <f>E17+E18+'[1]A3-RA10633'!D15</f>
        <v>-8530888</v>
      </c>
    </row>
    <row r="18" spans="1:8" ht="33.75" customHeight="1" x14ac:dyDescent="0.2">
      <c r="A18" s="45" t="s">
        <v>393</v>
      </c>
      <c r="B18" s="375"/>
      <c r="C18" s="375"/>
      <c r="D18" s="375">
        <v>-150000</v>
      </c>
      <c r="E18" s="375">
        <f>SUM(B18:D18)</f>
        <v>-150000</v>
      </c>
      <c r="F18" s="17" t="s">
        <v>326</v>
      </c>
      <c r="G18" s="6"/>
      <c r="H18" s="6">
        <f>E19+'[1]A3-RA10633'!D16</f>
        <v>-575851</v>
      </c>
    </row>
    <row r="19" spans="1:8" ht="43.5" customHeight="1" x14ac:dyDescent="0.2">
      <c r="A19" s="45" t="s">
        <v>266</v>
      </c>
      <c r="B19" s="375"/>
      <c r="C19" s="375">
        <f>-409363</f>
        <v>-409363</v>
      </c>
      <c r="D19" s="375">
        <v>-8006</v>
      </c>
      <c r="E19" s="375">
        <f>SUM(B19:D19)</f>
        <v>-417369</v>
      </c>
      <c r="F19" s="17" t="s">
        <v>327</v>
      </c>
      <c r="G19" s="6"/>
      <c r="H19" s="6"/>
    </row>
    <row r="20" spans="1:8" ht="17.25" customHeight="1" x14ac:dyDescent="0.2">
      <c r="A20" s="44" t="s">
        <v>306</v>
      </c>
      <c r="B20" s="375"/>
      <c r="C20" s="375"/>
      <c r="D20" s="375"/>
      <c r="E20" s="375"/>
      <c r="F20" s="17"/>
      <c r="G20" s="6"/>
      <c r="H20" s="6"/>
    </row>
    <row r="21" spans="1:8" ht="18" customHeight="1" x14ac:dyDescent="0.2">
      <c r="A21" s="44" t="s">
        <v>262</v>
      </c>
      <c r="B21" s="375"/>
      <c r="C21" s="375"/>
      <c r="D21" s="375"/>
      <c r="E21" s="375"/>
      <c r="F21" s="17"/>
      <c r="G21" s="6"/>
      <c r="H21" s="6"/>
    </row>
    <row r="22" spans="1:8" ht="30" customHeight="1" x14ac:dyDescent="0.2">
      <c r="A22" s="45" t="s">
        <v>267</v>
      </c>
      <c r="B22" s="375"/>
      <c r="C22" s="375">
        <f>-81840</f>
        <v>-81840</v>
      </c>
      <c r="D22" s="375">
        <v>-10255</v>
      </c>
      <c r="E22" s="375">
        <f>SUM(B22:D22)</f>
        <v>-92095</v>
      </c>
      <c r="F22" s="17" t="s">
        <v>328</v>
      </c>
      <c r="G22" s="6"/>
      <c r="H22" s="6"/>
    </row>
    <row r="23" spans="1:8" ht="12" customHeight="1" x14ac:dyDescent="0.2">
      <c r="A23" s="44"/>
      <c r="B23" s="379"/>
      <c r="C23" s="379"/>
      <c r="D23" s="379"/>
      <c r="E23" s="379"/>
      <c r="F23" s="11"/>
      <c r="G23" s="6"/>
      <c r="H23" s="6"/>
    </row>
    <row r="24" spans="1:8" ht="15" customHeight="1" x14ac:dyDescent="0.2">
      <c r="A24" s="40" t="s">
        <v>282</v>
      </c>
      <c r="B24" s="376">
        <f>SUM(B26:B27)</f>
        <v>524659</v>
      </c>
      <c r="C24" s="376">
        <f>SUM(C26:C27)</f>
        <v>0</v>
      </c>
      <c r="D24" s="376">
        <f>SUM(D26:D27)</f>
        <v>0</v>
      </c>
      <c r="E24" s="376">
        <f>SUM(E26:E27)</f>
        <v>524659</v>
      </c>
      <c r="F24" s="16"/>
      <c r="G24" s="6"/>
      <c r="H24" s="6"/>
    </row>
    <row r="25" spans="1:8" ht="15" hidden="1" customHeight="1" x14ac:dyDescent="0.2">
      <c r="A25" s="44" t="s">
        <v>264</v>
      </c>
      <c r="B25" s="380"/>
      <c r="C25" s="380"/>
      <c r="D25" s="380"/>
      <c r="E25" s="380"/>
      <c r="F25" s="16"/>
      <c r="G25" s="6"/>
      <c r="H25" s="6"/>
    </row>
    <row r="26" spans="1:8" ht="15" customHeight="1" x14ac:dyDescent="0.2">
      <c r="A26" s="44" t="s">
        <v>283</v>
      </c>
      <c r="B26" s="379"/>
      <c r="C26" s="379"/>
      <c r="D26" s="379"/>
      <c r="E26" s="379"/>
      <c r="F26" s="11"/>
      <c r="G26" s="6"/>
      <c r="H26" s="6"/>
    </row>
    <row r="27" spans="1:8" s="7" customFormat="1" ht="31.5" customHeight="1" x14ac:dyDescent="0.2">
      <c r="A27" s="45" t="s">
        <v>273</v>
      </c>
      <c r="B27" s="375">
        <f>290500+40862+40771+64760+42840-1+44927</f>
        <v>524659</v>
      </c>
      <c r="C27" s="375"/>
      <c r="D27" s="375"/>
      <c r="E27" s="375">
        <f>SUM(B27:D27)</f>
        <v>524659</v>
      </c>
      <c r="F27" s="17" t="s">
        <v>329</v>
      </c>
      <c r="G27" s="420"/>
      <c r="H27" s="420"/>
    </row>
    <row r="28" spans="1:8" ht="12" customHeight="1" x14ac:dyDescent="0.2">
      <c r="A28" s="44"/>
      <c r="B28" s="379"/>
      <c r="C28" s="379"/>
      <c r="D28" s="379"/>
      <c r="E28" s="379"/>
      <c r="F28" s="11"/>
      <c r="G28" s="6"/>
      <c r="H28" s="6"/>
    </row>
    <row r="29" spans="1:8" ht="15" customHeight="1" x14ac:dyDescent="0.2">
      <c r="A29" s="40" t="s">
        <v>268</v>
      </c>
      <c r="B29" s="376">
        <f>SUM(B31:B32)</f>
        <v>0</v>
      </c>
      <c r="C29" s="376">
        <f>SUM(C31:C32)</f>
        <v>-18413</v>
      </c>
      <c r="D29" s="376">
        <f>SUM(D31:D32)</f>
        <v>-48208168</v>
      </c>
      <c r="E29" s="376">
        <f>SUM(E31:E32)</f>
        <v>-48226581</v>
      </c>
      <c r="F29" s="16"/>
      <c r="G29" s="6"/>
      <c r="H29" s="6"/>
    </row>
    <row r="30" spans="1:8" ht="15" customHeight="1" x14ac:dyDescent="0.2">
      <c r="A30" s="44" t="s">
        <v>269</v>
      </c>
      <c r="B30" s="379"/>
      <c r="C30" s="379"/>
      <c r="D30" s="379"/>
      <c r="E30" s="379"/>
      <c r="F30" s="11"/>
      <c r="G30" s="6"/>
      <c r="H30" s="6"/>
    </row>
    <row r="31" spans="1:8" s="7" customFormat="1" ht="31.5" customHeight="1" x14ac:dyDescent="0.2">
      <c r="A31" s="45" t="s">
        <v>270</v>
      </c>
      <c r="B31" s="375"/>
      <c r="C31" s="375">
        <v>-18413</v>
      </c>
      <c r="D31" s="375">
        <f>-45012-C31-59970</f>
        <v>-86569</v>
      </c>
      <c r="E31" s="375">
        <f>SUM(B31:D31)</f>
        <v>-104982</v>
      </c>
      <c r="F31" s="17" t="s">
        <v>275</v>
      </c>
      <c r="G31" s="420"/>
      <c r="H31" s="420"/>
    </row>
    <row r="32" spans="1:8" s="7" customFormat="1" ht="31.5" customHeight="1" x14ac:dyDescent="0.2">
      <c r="A32" s="45" t="s">
        <v>210</v>
      </c>
      <c r="B32" s="375"/>
      <c r="C32" s="375"/>
      <c r="D32" s="375">
        <v>-48121599</v>
      </c>
      <c r="E32" s="375">
        <v>-48121599</v>
      </c>
      <c r="F32" s="17" t="s">
        <v>340</v>
      </c>
      <c r="G32" s="420"/>
      <c r="H32" s="420"/>
    </row>
    <row r="33" spans="1:8" s="7" customFormat="1" ht="13.5" customHeight="1" x14ac:dyDescent="0.2">
      <c r="A33" s="45"/>
      <c r="B33" s="375"/>
      <c r="C33" s="375"/>
      <c r="D33" s="375"/>
      <c r="E33" s="375"/>
      <c r="F33" s="17"/>
      <c r="G33" s="420"/>
      <c r="H33" s="420"/>
    </row>
    <row r="34" spans="1:8" s="7" customFormat="1" ht="15.75" customHeight="1" x14ac:dyDescent="0.2">
      <c r="A34" s="43" t="s">
        <v>346</v>
      </c>
      <c r="B34" s="373">
        <f>B36</f>
        <v>0</v>
      </c>
      <c r="C34" s="373">
        <f t="shared" ref="C34:E34" si="0">C36</f>
        <v>40000</v>
      </c>
      <c r="D34" s="373">
        <f t="shared" si="0"/>
        <v>0</v>
      </c>
      <c r="E34" s="373">
        <f t="shared" si="0"/>
        <v>40000</v>
      </c>
      <c r="F34" s="17"/>
      <c r="G34" s="420"/>
      <c r="H34" s="420"/>
    </row>
    <row r="35" spans="1:8" ht="16.5" customHeight="1" x14ac:dyDescent="0.2">
      <c r="A35" s="23" t="s">
        <v>283</v>
      </c>
      <c r="B35" s="375"/>
      <c r="C35" s="5"/>
      <c r="D35" s="5"/>
      <c r="E35" s="5"/>
      <c r="F35" s="11"/>
      <c r="G35" s="6"/>
      <c r="H35" s="6"/>
    </row>
    <row r="36" spans="1:8" ht="30" customHeight="1" x14ac:dyDescent="0.2">
      <c r="A36" s="381" t="s">
        <v>365</v>
      </c>
      <c r="B36" s="383"/>
      <c r="C36" s="383">
        <v>40000</v>
      </c>
      <c r="D36" s="383"/>
      <c r="E36" s="383">
        <f>SUM(B36:D36)</f>
        <v>40000</v>
      </c>
      <c r="F36" s="388" t="s">
        <v>366</v>
      </c>
      <c r="G36" s="6"/>
      <c r="H36" s="6"/>
    </row>
    <row r="37" spans="1:8" ht="15" customHeight="1" x14ac:dyDescent="0.2">
      <c r="A37" s="46"/>
      <c r="B37" s="375"/>
      <c r="C37" s="375"/>
      <c r="D37" s="375"/>
      <c r="E37" s="375"/>
      <c r="F37" s="17"/>
      <c r="G37" s="6"/>
      <c r="H37" s="6"/>
    </row>
    <row r="38" spans="1:8" ht="15" customHeight="1" x14ac:dyDescent="0.2">
      <c r="A38" s="382" t="s">
        <v>238</v>
      </c>
      <c r="B38" s="373">
        <f>B40</f>
        <v>0</v>
      </c>
      <c r="C38" s="373">
        <f t="shared" ref="C38:E38" si="1">C40</f>
        <v>0</v>
      </c>
      <c r="D38" s="373">
        <f t="shared" si="1"/>
        <v>197665</v>
      </c>
      <c r="E38" s="373">
        <f t="shared" si="1"/>
        <v>197665</v>
      </c>
      <c r="F38" s="24"/>
      <c r="G38" s="6"/>
      <c r="H38" s="6"/>
    </row>
    <row r="39" spans="1:8" ht="15" customHeight="1" x14ac:dyDescent="0.2">
      <c r="A39" s="23" t="s">
        <v>283</v>
      </c>
      <c r="B39" s="375"/>
      <c r="C39" s="5"/>
      <c r="D39" s="5"/>
      <c r="E39" s="5"/>
      <c r="F39" s="24"/>
      <c r="G39" s="6"/>
      <c r="H39" s="6"/>
    </row>
    <row r="40" spans="1:8" ht="28.5" customHeight="1" x14ac:dyDescent="0.2">
      <c r="A40" s="381" t="s">
        <v>365</v>
      </c>
      <c r="B40" s="383"/>
      <c r="C40" s="383"/>
      <c r="D40" s="383">
        <v>197665</v>
      </c>
      <c r="E40" s="383">
        <f>SUM(B40:D40)</f>
        <v>197665</v>
      </c>
      <c r="F40" s="384" t="s">
        <v>391</v>
      </c>
      <c r="G40" s="6"/>
      <c r="H40" s="6"/>
    </row>
    <row r="41" spans="1:8" ht="10.5" customHeight="1" x14ac:dyDescent="0.2">
      <c r="A41" s="44"/>
      <c r="B41" s="379"/>
      <c r="C41" s="379"/>
      <c r="D41" s="379"/>
      <c r="E41" s="379"/>
      <c r="F41" s="11"/>
      <c r="G41" s="6"/>
      <c r="H41" s="6"/>
    </row>
    <row r="42" spans="1:8" ht="15" customHeight="1" x14ac:dyDescent="0.2">
      <c r="A42" s="40" t="s">
        <v>287</v>
      </c>
      <c r="B42" s="376">
        <f>SUM(B44:B50)</f>
        <v>345</v>
      </c>
      <c r="C42" s="376">
        <f t="shared" ref="C42:E42" si="2">SUM(C44:C50)</f>
        <v>-33633319</v>
      </c>
      <c r="D42" s="376">
        <f t="shared" si="2"/>
        <v>6014564</v>
      </c>
      <c r="E42" s="376">
        <f t="shared" si="2"/>
        <v>-27618410</v>
      </c>
      <c r="F42" s="11"/>
      <c r="G42" s="6"/>
      <c r="H42" s="6"/>
    </row>
    <row r="43" spans="1:8" ht="15" customHeight="1" x14ac:dyDescent="0.2">
      <c r="A43" s="44" t="s">
        <v>269</v>
      </c>
      <c r="B43" s="379"/>
      <c r="C43" s="379"/>
      <c r="D43" s="379"/>
      <c r="E43" s="379"/>
      <c r="F43" s="11"/>
      <c r="G43" s="6"/>
      <c r="H43" s="6"/>
    </row>
    <row r="44" spans="1:8" ht="45" customHeight="1" x14ac:dyDescent="0.2">
      <c r="A44" s="46" t="s">
        <v>390</v>
      </c>
      <c r="B44" s="375"/>
      <c r="C44" s="375">
        <v>-37060440</v>
      </c>
      <c r="D44" s="375"/>
      <c r="E44" s="375">
        <f>SUM(B44:D44)</f>
        <v>-37060440</v>
      </c>
      <c r="F44" s="17" t="s">
        <v>288</v>
      </c>
      <c r="G44" s="6"/>
      <c r="H44" s="6"/>
    </row>
    <row r="45" spans="1:8" ht="44.25" customHeight="1" x14ac:dyDescent="0.2">
      <c r="A45" s="46" t="s">
        <v>390</v>
      </c>
      <c r="B45" s="375"/>
      <c r="C45" s="375">
        <v>-129035</v>
      </c>
      <c r="D45" s="375"/>
      <c r="E45" s="375">
        <f>SUM(B45:D45)</f>
        <v>-129035</v>
      </c>
      <c r="F45" s="17" t="s">
        <v>289</v>
      </c>
      <c r="G45" s="6"/>
      <c r="H45" s="6"/>
    </row>
    <row r="46" spans="1:8" ht="44.25" customHeight="1" x14ac:dyDescent="0.2">
      <c r="A46" s="46" t="s">
        <v>210</v>
      </c>
      <c r="B46" s="375"/>
      <c r="C46" s="375"/>
      <c r="D46" s="375">
        <f>-2346725-1175782+145066</f>
        <v>-3377441</v>
      </c>
      <c r="E46" s="375">
        <f>SUM(B46:D46)</f>
        <v>-3377441</v>
      </c>
      <c r="F46" s="17" t="s">
        <v>330</v>
      </c>
      <c r="G46" s="6"/>
      <c r="H46" s="6"/>
    </row>
    <row r="47" spans="1:8" ht="14.25" customHeight="1" x14ac:dyDescent="0.2">
      <c r="A47" s="414" t="s">
        <v>283</v>
      </c>
      <c r="B47" s="379"/>
      <c r="C47" s="375"/>
      <c r="D47" s="379"/>
      <c r="E47" s="375"/>
      <c r="F47" s="24"/>
      <c r="G47" s="6"/>
      <c r="H47" s="6"/>
    </row>
    <row r="48" spans="1:8" ht="31.5" customHeight="1" x14ac:dyDescent="0.2">
      <c r="A48" s="46" t="s">
        <v>294</v>
      </c>
      <c r="B48" s="375">
        <v>345</v>
      </c>
      <c r="C48" s="375"/>
      <c r="D48" s="375"/>
      <c r="E48" s="375">
        <f>SUM(B48:D48)</f>
        <v>345</v>
      </c>
      <c r="F48" s="17" t="s">
        <v>331</v>
      </c>
      <c r="G48" s="6"/>
      <c r="H48" s="6"/>
    </row>
    <row r="49" spans="1:8" ht="27" customHeight="1" x14ac:dyDescent="0.2">
      <c r="A49" s="381" t="s">
        <v>365</v>
      </c>
      <c r="B49" s="383"/>
      <c r="C49" s="383"/>
      <c r="D49" s="383">
        <v>9392005</v>
      </c>
      <c r="E49" s="383">
        <f>SUM(B49:D49)</f>
        <v>9392005</v>
      </c>
      <c r="F49" s="384" t="s">
        <v>368</v>
      </c>
      <c r="G49" s="6"/>
      <c r="H49" s="6"/>
    </row>
    <row r="50" spans="1:8" ht="15" customHeight="1" x14ac:dyDescent="0.2">
      <c r="A50" s="386" t="s">
        <v>365</v>
      </c>
      <c r="B50" s="387"/>
      <c r="C50" s="387">
        <v>3556156</v>
      </c>
      <c r="D50" s="387"/>
      <c r="E50" s="387">
        <f>SUM(B50:D50)</f>
        <v>3556156</v>
      </c>
      <c r="F50" s="388" t="s">
        <v>369</v>
      </c>
      <c r="G50" s="6"/>
      <c r="H50" s="6"/>
    </row>
    <row r="51" spans="1:8" ht="15" customHeight="1" x14ac:dyDescent="0.2">
      <c r="A51" s="44"/>
      <c r="B51" s="379"/>
      <c r="C51" s="379"/>
      <c r="D51" s="379"/>
      <c r="E51" s="379"/>
      <c r="F51" s="11"/>
      <c r="G51" s="6"/>
      <c r="H51" s="6"/>
    </row>
    <row r="52" spans="1:8" ht="15" customHeight="1" x14ac:dyDescent="0.2">
      <c r="A52" s="382" t="s">
        <v>345</v>
      </c>
      <c r="B52" s="373">
        <f>B54</f>
        <v>0</v>
      </c>
      <c r="C52" s="373">
        <f t="shared" ref="C52:E52" si="3">C54</f>
        <v>105467</v>
      </c>
      <c r="D52" s="373">
        <f t="shared" si="3"/>
        <v>0</v>
      </c>
      <c r="E52" s="373">
        <f t="shared" si="3"/>
        <v>105467</v>
      </c>
      <c r="F52" s="11"/>
      <c r="G52" s="6"/>
      <c r="H52" s="6"/>
    </row>
    <row r="53" spans="1:8" ht="15" customHeight="1" x14ac:dyDescent="0.2">
      <c r="A53" s="23" t="s">
        <v>283</v>
      </c>
      <c r="B53" s="375"/>
      <c r="C53" s="5"/>
      <c r="D53" s="5"/>
      <c r="E53" s="5"/>
      <c r="F53" s="11"/>
      <c r="G53" s="6"/>
      <c r="H53" s="6"/>
    </row>
    <row r="54" spans="1:8" s="385" customFormat="1" ht="26.25" customHeight="1" x14ac:dyDescent="0.2">
      <c r="A54" s="381" t="s">
        <v>365</v>
      </c>
      <c r="B54" s="383"/>
      <c r="C54" s="383">
        <v>105467</v>
      </c>
      <c r="D54" s="383"/>
      <c r="E54" s="383">
        <f>SUM(B54:D54)</f>
        <v>105467</v>
      </c>
      <c r="F54" s="384" t="s">
        <v>367</v>
      </c>
      <c r="G54" s="421"/>
      <c r="H54" s="421"/>
    </row>
    <row r="55" spans="1:8" ht="15" customHeight="1" x14ac:dyDescent="0.2">
      <c r="A55" s="46"/>
      <c r="B55" s="375"/>
      <c r="C55" s="375"/>
      <c r="D55" s="375"/>
      <c r="E55" s="375"/>
      <c r="F55" s="24"/>
      <c r="G55" s="6"/>
      <c r="H55" s="6"/>
    </row>
    <row r="56" spans="1:8" ht="15" customHeight="1" x14ac:dyDescent="0.2">
      <c r="A56" s="40" t="s">
        <v>296</v>
      </c>
      <c r="B56" s="376">
        <f>B58</f>
        <v>371</v>
      </c>
      <c r="C56" s="376">
        <f>C58</f>
        <v>0</v>
      </c>
      <c r="D56" s="376">
        <f>D58</f>
        <v>0</v>
      </c>
      <c r="E56" s="376">
        <f>E58</f>
        <v>371</v>
      </c>
      <c r="F56" s="11"/>
      <c r="G56" s="6"/>
      <c r="H56" s="6"/>
    </row>
    <row r="57" spans="1:8" ht="15" customHeight="1" x14ac:dyDescent="0.2">
      <c r="A57" s="23" t="s">
        <v>283</v>
      </c>
      <c r="B57" s="379"/>
      <c r="C57" s="379"/>
      <c r="D57" s="379"/>
      <c r="E57" s="379"/>
      <c r="F57" s="11"/>
      <c r="G57" s="6"/>
      <c r="H57" s="6"/>
    </row>
    <row r="58" spans="1:8" ht="27.75" customHeight="1" x14ac:dyDescent="0.2">
      <c r="A58" s="46" t="s">
        <v>294</v>
      </c>
      <c r="B58" s="375">
        <v>371</v>
      </c>
      <c r="C58" s="379"/>
      <c r="D58" s="379"/>
      <c r="E58" s="375">
        <f>SUM(B58:D58)</f>
        <v>371</v>
      </c>
      <c r="F58" s="17" t="s">
        <v>332</v>
      </c>
      <c r="G58" s="6"/>
      <c r="H58" s="6"/>
    </row>
    <row r="59" spans="1:8" ht="9.75" customHeight="1" x14ac:dyDescent="0.2">
      <c r="A59" s="32"/>
      <c r="B59" s="379"/>
      <c r="C59" s="379"/>
      <c r="D59" s="379"/>
      <c r="E59" s="379"/>
      <c r="F59" s="11"/>
      <c r="G59" s="6"/>
      <c r="H59" s="6"/>
    </row>
    <row r="60" spans="1:8" ht="15" customHeight="1" x14ac:dyDescent="0.2">
      <c r="A60" s="40" t="s">
        <v>210</v>
      </c>
      <c r="B60" s="376">
        <f>SUM(B61:B69)</f>
        <v>0</v>
      </c>
      <c r="C60" s="376">
        <f>SUM(C61:C69)</f>
        <v>0</v>
      </c>
      <c r="D60" s="376">
        <f>SUM(D61:D69)</f>
        <v>56394564</v>
      </c>
      <c r="E60" s="376">
        <f>SUM(E61:E69)</f>
        <v>56394564</v>
      </c>
      <c r="F60" s="16"/>
      <c r="G60" s="6"/>
      <c r="H60" s="6"/>
    </row>
    <row r="61" spans="1:8" ht="15.75" customHeight="1" x14ac:dyDescent="0.2">
      <c r="A61" s="44" t="s">
        <v>271</v>
      </c>
      <c r="B61" s="375"/>
      <c r="C61" s="375"/>
      <c r="D61" s="375"/>
      <c r="E61" s="375"/>
      <c r="F61" s="11"/>
      <c r="G61" s="6"/>
      <c r="H61" s="6"/>
    </row>
    <row r="62" spans="1:8" s="8" customFormat="1" ht="25.5" x14ac:dyDescent="0.2">
      <c r="A62" s="45" t="s">
        <v>272</v>
      </c>
      <c r="B62" s="375"/>
      <c r="C62" s="375"/>
      <c r="D62" s="375">
        <f>6250000-150000</f>
        <v>6100000</v>
      </c>
      <c r="E62" s="375">
        <f>SUM(B62:D62)</f>
        <v>6100000</v>
      </c>
      <c r="F62" s="17" t="s">
        <v>333</v>
      </c>
      <c r="G62" s="422">
        <f>E62+'[1]A3-RA10633'!D33</f>
        <v>8380888</v>
      </c>
      <c r="H62" s="422"/>
    </row>
    <row r="63" spans="1:8" ht="29.25" customHeight="1" x14ac:dyDescent="0.2">
      <c r="A63" s="45" t="s">
        <v>272</v>
      </c>
      <c r="B63" s="375"/>
      <c r="C63" s="375"/>
      <c r="D63" s="375">
        <v>150000</v>
      </c>
      <c r="E63" s="375">
        <f>SUM(B63:D63)</f>
        <v>150000</v>
      </c>
      <c r="F63" s="17" t="s">
        <v>337</v>
      </c>
      <c r="G63" s="6"/>
      <c r="H63" s="6"/>
    </row>
    <row r="64" spans="1:8" s="8" customFormat="1" ht="28.5" customHeight="1" x14ac:dyDescent="0.2">
      <c r="A64" s="45" t="s">
        <v>268</v>
      </c>
      <c r="B64" s="375"/>
      <c r="C64" s="375"/>
      <c r="D64" s="375">
        <f>48121599</f>
        <v>48121599</v>
      </c>
      <c r="E64" s="375">
        <f>SUM(B64:D64)</f>
        <v>48121599</v>
      </c>
      <c r="F64" s="17" t="s">
        <v>341</v>
      </c>
      <c r="G64" s="422"/>
      <c r="H64" s="422"/>
    </row>
    <row r="65" spans="1:8" ht="44.25" customHeight="1" x14ac:dyDescent="0.2">
      <c r="A65" s="46" t="s">
        <v>287</v>
      </c>
      <c r="B65" s="375"/>
      <c r="C65" s="375"/>
      <c r="D65" s="375">
        <f>2346725+1175782-145066</f>
        <v>3377441</v>
      </c>
      <c r="E65" s="375">
        <f>SUM(B65:D65)</f>
        <v>3377441</v>
      </c>
      <c r="F65" s="17" t="s">
        <v>330</v>
      </c>
      <c r="G65" s="6"/>
      <c r="H65" s="6"/>
    </row>
    <row r="66" spans="1:8" ht="15" customHeight="1" x14ac:dyDescent="0.2">
      <c r="A66" s="255"/>
      <c r="B66" s="379"/>
      <c r="C66" s="379"/>
      <c r="D66" s="379"/>
      <c r="E66" s="379"/>
      <c r="F66" s="17"/>
      <c r="G66" s="6"/>
      <c r="H66" s="6"/>
    </row>
    <row r="67" spans="1:8" s="8" customFormat="1" ht="15" customHeight="1" x14ac:dyDescent="0.2">
      <c r="A67" s="44" t="s">
        <v>262</v>
      </c>
      <c r="B67" s="375"/>
      <c r="C67" s="375"/>
      <c r="D67" s="375"/>
      <c r="E67" s="375"/>
      <c r="F67" s="17"/>
      <c r="G67" s="422"/>
      <c r="H67" s="422"/>
    </row>
    <row r="68" spans="1:8" s="8" customFormat="1" ht="28.5" customHeight="1" x14ac:dyDescent="0.2">
      <c r="A68" s="45" t="s">
        <v>273</v>
      </c>
      <c r="B68" s="375"/>
      <c r="C68" s="375"/>
      <c r="D68" s="375">
        <f>-32403-1025460-222698</f>
        <v>-1280561</v>
      </c>
      <c r="E68" s="375">
        <f>SUM(B68:D68)</f>
        <v>-1280561</v>
      </c>
      <c r="F68" s="17" t="s">
        <v>341</v>
      </c>
      <c r="G68" s="422">
        <f>E68+E69+'[1]A3-RA10633'!D36</f>
        <v>-1398476</v>
      </c>
      <c r="H68" s="422"/>
    </row>
    <row r="69" spans="1:8" s="8" customFormat="1" ht="41.25" customHeight="1" x14ac:dyDescent="0.2">
      <c r="A69" s="45" t="s">
        <v>273</v>
      </c>
      <c r="B69" s="375"/>
      <c r="C69" s="375"/>
      <c r="D69" s="375">
        <v>-73915</v>
      </c>
      <c r="E69" s="375">
        <f>SUM(B69:D69)</f>
        <v>-73915</v>
      </c>
      <c r="F69" s="17" t="s">
        <v>330</v>
      </c>
      <c r="G69" s="422"/>
      <c r="H69" s="422"/>
    </row>
    <row r="70" spans="1:8" ht="13.5" customHeight="1" x14ac:dyDescent="0.2">
      <c r="A70" s="44"/>
      <c r="B70" s="375"/>
      <c r="C70" s="375"/>
      <c r="D70" s="375"/>
      <c r="E70" s="375"/>
      <c r="F70" s="11"/>
      <c r="G70" s="6"/>
      <c r="H70" s="6"/>
    </row>
    <row r="71" spans="1:8" ht="15" customHeight="1" x14ac:dyDescent="0.2">
      <c r="A71" s="40" t="s">
        <v>242</v>
      </c>
      <c r="B71" s="373">
        <f>B73</f>
        <v>0</v>
      </c>
      <c r="C71" s="373">
        <f>C73</f>
        <v>-376478</v>
      </c>
      <c r="D71" s="373">
        <f>D73</f>
        <v>0</v>
      </c>
      <c r="E71" s="373">
        <f>E73</f>
        <v>-376478</v>
      </c>
      <c r="F71" s="11"/>
      <c r="G71" s="6"/>
      <c r="H71" s="6"/>
    </row>
    <row r="72" spans="1:8" ht="15" customHeight="1" x14ac:dyDescent="0.2">
      <c r="A72" s="44" t="s">
        <v>262</v>
      </c>
      <c r="B72" s="375"/>
      <c r="C72" s="375"/>
      <c r="D72" s="375"/>
      <c r="E72" s="375"/>
      <c r="F72" s="11"/>
      <c r="G72" s="6"/>
      <c r="H72" s="6"/>
    </row>
    <row r="73" spans="1:8" ht="39" customHeight="1" x14ac:dyDescent="0.2">
      <c r="A73" s="45" t="s">
        <v>273</v>
      </c>
      <c r="B73" s="375"/>
      <c r="C73" s="375">
        <v>-376478</v>
      </c>
      <c r="D73" s="375"/>
      <c r="E73" s="375">
        <f>SUM(B73:D73)</f>
        <v>-376478</v>
      </c>
      <c r="F73" s="17" t="s">
        <v>334</v>
      </c>
      <c r="G73" s="6"/>
      <c r="H73" s="6"/>
    </row>
    <row r="74" spans="1:8" ht="12.75" customHeight="1" x14ac:dyDescent="0.2">
      <c r="A74" s="45"/>
      <c r="B74" s="375"/>
      <c r="C74" s="375"/>
      <c r="D74" s="375"/>
      <c r="E74" s="375"/>
      <c r="F74" s="17"/>
      <c r="G74" s="6"/>
      <c r="H74" s="6"/>
    </row>
    <row r="75" spans="1:8" ht="15" customHeight="1" x14ac:dyDescent="0.2">
      <c r="A75" s="40" t="s">
        <v>243</v>
      </c>
      <c r="B75" s="376">
        <f>SUM(B77:B78)</f>
        <v>705</v>
      </c>
      <c r="C75" s="376">
        <f t="shared" ref="C75:E75" si="4">SUM(C77:C78)</f>
        <v>0</v>
      </c>
      <c r="D75" s="376">
        <f t="shared" si="4"/>
        <v>237395</v>
      </c>
      <c r="E75" s="376">
        <f t="shared" si="4"/>
        <v>238100</v>
      </c>
      <c r="F75" s="16"/>
      <c r="G75" s="6"/>
      <c r="H75" s="6"/>
    </row>
    <row r="76" spans="1:8" ht="15.75" customHeight="1" x14ac:dyDescent="0.2">
      <c r="A76" s="44" t="s">
        <v>271</v>
      </c>
      <c r="B76" s="375"/>
      <c r="C76" s="375"/>
      <c r="D76" s="375"/>
      <c r="E76" s="375"/>
      <c r="F76" s="11"/>
      <c r="G76" s="6"/>
      <c r="H76" s="6"/>
    </row>
    <row r="77" spans="1:8" s="8" customFormat="1" ht="25.5" x14ac:dyDescent="0.2">
      <c r="A77" s="22" t="s">
        <v>314</v>
      </c>
      <c r="B77" s="375">
        <v>705</v>
      </c>
      <c r="C77" s="375"/>
      <c r="D77" s="375"/>
      <c r="E77" s="375">
        <f>SUM(B77:D77)</f>
        <v>705</v>
      </c>
      <c r="F77" s="17" t="s">
        <v>324</v>
      </c>
      <c r="G77" s="422"/>
      <c r="H77" s="422"/>
    </row>
    <row r="78" spans="1:8" s="385" customFormat="1" ht="30.75" customHeight="1" x14ac:dyDescent="0.2">
      <c r="A78" s="389" t="s">
        <v>365</v>
      </c>
      <c r="B78" s="383"/>
      <c r="C78" s="383"/>
      <c r="D78" s="383">
        <v>237395</v>
      </c>
      <c r="E78" s="383">
        <f>SUM(B78:D78)</f>
        <v>237395</v>
      </c>
      <c r="F78" s="384" t="s">
        <v>389</v>
      </c>
      <c r="G78" s="421"/>
      <c r="H78" s="421"/>
    </row>
    <row r="79" spans="1:8" ht="9.75" customHeight="1" x14ac:dyDescent="0.2">
      <c r="A79" s="44"/>
      <c r="B79" s="375"/>
      <c r="C79" s="375"/>
      <c r="D79" s="375"/>
      <c r="E79" s="375"/>
      <c r="F79" s="11"/>
      <c r="G79" s="6"/>
      <c r="H79" s="6"/>
    </row>
    <row r="80" spans="1:8" ht="15" customHeight="1" x14ac:dyDescent="0.2">
      <c r="A80" s="40" t="s">
        <v>273</v>
      </c>
      <c r="B80" s="373">
        <f>SUM(B82:B90)</f>
        <v>-524659</v>
      </c>
      <c r="C80" s="373">
        <f>SUM(C82:C90)</f>
        <v>886094</v>
      </c>
      <c r="D80" s="373">
        <f>SUM(D82:D90)</f>
        <v>1459306</v>
      </c>
      <c r="E80" s="373">
        <f>SUM(E82:E90)</f>
        <v>1820741</v>
      </c>
      <c r="F80" s="16"/>
      <c r="G80" s="6"/>
      <c r="H80" s="6"/>
    </row>
    <row r="81" spans="1:8" ht="17.25" customHeight="1" x14ac:dyDescent="0.2">
      <c r="A81" s="44" t="s">
        <v>262</v>
      </c>
      <c r="B81" s="375"/>
      <c r="C81" s="375"/>
      <c r="D81" s="375"/>
      <c r="E81" s="390"/>
      <c r="F81" s="11"/>
      <c r="G81" s="6"/>
      <c r="H81" s="6"/>
    </row>
    <row r="82" spans="1:8" ht="29.25" customHeight="1" x14ac:dyDescent="0.2">
      <c r="A82" s="45" t="s">
        <v>282</v>
      </c>
      <c r="B82" s="375">
        <f>-436893-42840+1-44927</f>
        <v>-524659</v>
      </c>
      <c r="C82" s="375"/>
      <c r="D82" s="375"/>
      <c r="E82" s="375">
        <f>SUM(B82:D82)</f>
        <v>-524659</v>
      </c>
      <c r="F82" s="17" t="s">
        <v>335</v>
      </c>
      <c r="G82" s="6"/>
      <c r="H82" s="6"/>
    </row>
    <row r="83" spans="1:8" ht="13.5" customHeight="1" x14ac:dyDescent="0.2">
      <c r="A83" s="45"/>
      <c r="B83" s="375"/>
      <c r="C83" s="375"/>
      <c r="D83" s="375"/>
      <c r="E83" s="375"/>
      <c r="F83" s="17"/>
      <c r="G83" s="6"/>
      <c r="H83" s="6"/>
    </row>
    <row r="84" spans="1:8" ht="15.75" customHeight="1" x14ac:dyDescent="0.2">
      <c r="A84" s="44" t="s">
        <v>297</v>
      </c>
      <c r="B84" s="375"/>
      <c r="C84" s="375"/>
      <c r="D84" s="375"/>
      <c r="E84" s="375"/>
      <c r="F84" s="17"/>
      <c r="G84" s="6"/>
      <c r="H84" s="6"/>
    </row>
    <row r="85" spans="1:8" ht="48" customHeight="1" x14ac:dyDescent="0.2">
      <c r="A85" s="45" t="s">
        <v>272</v>
      </c>
      <c r="B85" s="375"/>
      <c r="C85" s="375">
        <f>409363</f>
        <v>409363</v>
      </c>
      <c r="D85" s="375">
        <v>8006</v>
      </c>
      <c r="E85" s="375">
        <f t="shared" ref="E85:E90" si="5">SUM(B85:D85)</f>
        <v>417369</v>
      </c>
      <c r="F85" s="17" t="s">
        <v>327</v>
      </c>
      <c r="G85" s="6"/>
      <c r="H85" s="6">
        <f>E85+'[1]A3-RA10633'!D44</f>
        <v>575851</v>
      </c>
    </row>
    <row r="86" spans="1:8" ht="29.25" customHeight="1" x14ac:dyDescent="0.2">
      <c r="A86" s="45" t="s">
        <v>307</v>
      </c>
      <c r="B86" s="375"/>
      <c r="C86" s="375">
        <v>81840</v>
      </c>
      <c r="D86" s="375">
        <v>10255</v>
      </c>
      <c r="E86" s="375">
        <f t="shared" si="5"/>
        <v>92095</v>
      </c>
      <c r="F86" s="17" t="s">
        <v>336</v>
      </c>
      <c r="G86" s="6"/>
      <c r="H86" s="6"/>
    </row>
    <row r="87" spans="1:8" ht="27.75" customHeight="1" x14ac:dyDescent="0.2">
      <c r="A87" s="45" t="s">
        <v>274</v>
      </c>
      <c r="B87" s="375"/>
      <c r="C87" s="375">
        <v>18413</v>
      </c>
      <c r="D87" s="375">
        <f>26599+59970</f>
        <v>86569</v>
      </c>
      <c r="E87" s="375">
        <f t="shared" si="5"/>
        <v>104982</v>
      </c>
      <c r="F87" s="17" t="s">
        <v>338</v>
      </c>
      <c r="G87" s="6"/>
      <c r="H87" s="6"/>
    </row>
    <row r="88" spans="1:8" ht="39.75" customHeight="1" x14ac:dyDescent="0.2">
      <c r="A88" s="45" t="s">
        <v>242</v>
      </c>
      <c r="B88" s="375"/>
      <c r="C88" s="375">
        <v>376478</v>
      </c>
      <c r="D88" s="375"/>
      <c r="E88" s="375">
        <f>SUM(B88:D88)</f>
        <v>376478</v>
      </c>
      <c r="F88" s="17" t="s">
        <v>334</v>
      </c>
      <c r="G88" s="6"/>
      <c r="H88" s="6"/>
    </row>
    <row r="89" spans="1:8" ht="27.75" customHeight="1" x14ac:dyDescent="0.2">
      <c r="A89" s="45" t="s">
        <v>210</v>
      </c>
      <c r="B89" s="375"/>
      <c r="C89" s="375"/>
      <c r="D89" s="375">
        <f>1025460+32403+222698</f>
        <v>1280561</v>
      </c>
      <c r="E89" s="375">
        <f t="shared" si="5"/>
        <v>1280561</v>
      </c>
      <c r="F89" s="17" t="s">
        <v>341</v>
      </c>
      <c r="G89" s="6"/>
      <c r="H89" s="6"/>
    </row>
    <row r="90" spans="1:8" ht="38.25" customHeight="1" x14ac:dyDescent="0.2">
      <c r="A90" s="45" t="s">
        <v>210</v>
      </c>
      <c r="B90" s="375"/>
      <c r="C90" s="375"/>
      <c r="D90" s="375">
        <v>73915</v>
      </c>
      <c r="E90" s="375">
        <f t="shared" si="5"/>
        <v>73915</v>
      </c>
      <c r="F90" s="17" t="s">
        <v>330</v>
      </c>
      <c r="G90" s="6"/>
      <c r="H90" s="6"/>
    </row>
    <row r="91" spans="1:8" ht="13.5" hidden="1" customHeight="1" x14ac:dyDescent="0.2">
      <c r="A91" s="22"/>
      <c r="B91" s="375"/>
      <c r="C91" s="375"/>
      <c r="D91" s="375"/>
      <c r="E91" s="375"/>
      <c r="F91" s="17"/>
      <c r="G91" s="6"/>
      <c r="H91" s="6"/>
    </row>
    <row r="92" spans="1:8" ht="18.75" customHeight="1" x14ac:dyDescent="0.2">
      <c r="A92" s="21" t="s">
        <v>290</v>
      </c>
      <c r="B92" s="373">
        <f>B93+B111</f>
        <v>-13528688</v>
      </c>
      <c r="C92" s="373">
        <f t="shared" ref="C92:E92" si="6">C93+C111</f>
        <v>37189475</v>
      </c>
      <c r="D92" s="373">
        <f t="shared" si="6"/>
        <v>0</v>
      </c>
      <c r="E92" s="373">
        <f t="shared" si="6"/>
        <v>23660787</v>
      </c>
      <c r="F92" s="24"/>
      <c r="G92" s="6"/>
      <c r="H92" s="6"/>
    </row>
    <row r="93" spans="1:8" ht="17.25" customHeight="1" x14ac:dyDescent="0.2">
      <c r="A93" s="40" t="s">
        <v>244</v>
      </c>
      <c r="B93" s="391">
        <f>B94+B98+B103+B107</f>
        <v>0</v>
      </c>
      <c r="C93" s="391">
        <f t="shared" ref="C93:E93" si="7">SUM(C96:C97)</f>
        <v>37189475</v>
      </c>
      <c r="D93" s="391">
        <f t="shared" si="7"/>
        <v>0</v>
      </c>
      <c r="E93" s="391">
        <f t="shared" si="7"/>
        <v>37189475</v>
      </c>
      <c r="F93" s="24"/>
      <c r="G93" s="6"/>
      <c r="H93" s="6"/>
    </row>
    <row r="94" spans="1:8" ht="15.75" customHeight="1" x14ac:dyDescent="0.2">
      <c r="A94" s="40" t="s">
        <v>394</v>
      </c>
      <c r="B94" s="391"/>
      <c r="C94" s="391">
        <f>SUM(C96:C97)</f>
        <v>37189475</v>
      </c>
      <c r="D94" s="391">
        <f t="shared" ref="D94:E94" si="8">SUM(D96:D97)</f>
        <v>0</v>
      </c>
      <c r="E94" s="391">
        <f t="shared" si="8"/>
        <v>37189475</v>
      </c>
      <c r="F94" s="24"/>
      <c r="G94" s="6"/>
      <c r="H94" s="6"/>
    </row>
    <row r="95" spans="1:8" ht="42" customHeight="1" x14ac:dyDescent="0.2">
      <c r="A95" s="47" t="s">
        <v>291</v>
      </c>
      <c r="B95" s="375"/>
      <c r="C95" s="375"/>
      <c r="D95" s="375"/>
      <c r="E95" s="375"/>
      <c r="F95" s="24"/>
      <c r="G95" s="6"/>
      <c r="H95" s="6"/>
    </row>
    <row r="96" spans="1:8" ht="40.5" customHeight="1" x14ac:dyDescent="0.2">
      <c r="A96" s="46" t="s">
        <v>287</v>
      </c>
      <c r="B96" s="375"/>
      <c r="C96" s="375">
        <v>37060440</v>
      </c>
      <c r="D96" s="375"/>
      <c r="E96" s="375">
        <f>SUM(B96:D96)</f>
        <v>37060440</v>
      </c>
      <c r="F96" s="24" t="s">
        <v>288</v>
      </c>
      <c r="G96" s="6"/>
      <c r="H96" s="6"/>
    </row>
    <row r="97" spans="1:8" ht="45.75" customHeight="1" x14ac:dyDescent="0.2">
      <c r="A97" s="46" t="s">
        <v>287</v>
      </c>
      <c r="B97" s="375"/>
      <c r="C97" s="375">
        <v>129035</v>
      </c>
      <c r="D97" s="375"/>
      <c r="E97" s="375">
        <f>SUM(B97:D97)</f>
        <v>129035</v>
      </c>
      <c r="F97" s="24" t="s">
        <v>289</v>
      </c>
      <c r="G97" s="6"/>
      <c r="H97" s="6"/>
    </row>
    <row r="98" spans="1:8" ht="15" customHeight="1" x14ac:dyDescent="0.2">
      <c r="A98" s="423" t="s">
        <v>395</v>
      </c>
      <c r="B98" s="424"/>
      <c r="C98" s="373">
        <f>SUM(C100:C101)</f>
        <v>-5377557</v>
      </c>
      <c r="D98" s="373">
        <f t="shared" ref="D98:E98" si="9">SUM(D100:D101)</f>
        <v>0</v>
      </c>
      <c r="E98" s="373">
        <f t="shared" si="9"/>
        <v>-5377557</v>
      </c>
      <c r="F98" s="24"/>
      <c r="G98" s="6"/>
      <c r="H98" s="6"/>
    </row>
    <row r="99" spans="1:8" ht="27.75" customHeight="1" x14ac:dyDescent="0.2">
      <c r="A99" s="47" t="s">
        <v>396</v>
      </c>
      <c r="B99" s="375"/>
      <c r="C99" s="375"/>
      <c r="D99" s="375"/>
      <c r="E99" s="375"/>
      <c r="F99" s="24"/>
      <c r="G99" s="6"/>
      <c r="H99" s="6"/>
    </row>
    <row r="100" spans="1:8" ht="18" hidden="1" customHeight="1" x14ac:dyDescent="0.2">
      <c r="A100" s="46" t="s">
        <v>397</v>
      </c>
      <c r="B100" s="375"/>
      <c r="C100" s="375">
        <v>-1588557</v>
      </c>
      <c r="D100" s="375"/>
      <c r="E100" s="375">
        <f>SUM(B100:D100)</f>
        <v>-1588557</v>
      </c>
      <c r="F100" s="425" t="s">
        <v>398</v>
      </c>
      <c r="G100" s="6"/>
      <c r="H100" s="6"/>
    </row>
    <row r="101" spans="1:8" ht="63" customHeight="1" x14ac:dyDescent="0.2">
      <c r="A101" s="46" t="s">
        <v>399</v>
      </c>
      <c r="B101" s="375"/>
      <c r="C101" s="375">
        <v>-3789000</v>
      </c>
      <c r="D101" s="375"/>
      <c r="E101" s="375">
        <f>SUM(B101:D101)</f>
        <v>-3789000</v>
      </c>
      <c r="F101" s="425" t="s">
        <v>400</v>
      </c>
      <c r="G101" s="6"/>
      <c r="H101" s="6"/>
    </row>
    <row r="102" spans="1:8" x14ac:dyDescent="0.2">
      <c r="A102" s="255"/>
      <c r="B102" s="379"/>
      <c r="C102" s="379"/>
      <c r="D102" s="379"/>
      <c r="E102" s="379"/>
      <c r="F102" s="24"/>
      <c r="G102" s="6"/>
      <c r="H102" s="6"/>
    </row>
    <row r="103" spans="1:8" x14ac:dyDescent="0.2">
      <c r="A103" s="40" t="s">
        <v>397</v>
      </c>
      <c r="B103" s="424"/>
      <c r="C103" s="373">
        <f>SUM(C104:C105)</f>
        <v>1588557</v>
      </c>
      <c r="D103" s="373">
        <f t="shared" ref="D103:E103" si="10">SUM(D104:D105)</f>
        <v>0</v>
      </c>
      <c r="E103" s="373">
        <f t="shared" si="10"/>
        <v>1588557</v>
      </c>
      <c r="F103" s="24"/>
      <c r="G103" s="6"/>
      <c r="H103" s="6"/>
    </row>
    <row r="104" spans="1:8" x14ac:dyDescent="0.2">
      <c r="A104" s="47" t="s">
        <v>291</v>
      </c>
      <c r="B104" s="375"/>
      <c r="C104" s="375"/>
      <c r="D104" s="375"/>
      <c r="E104" s="375"/>
      <c r="F104" s="24"/>
      <c r="G104" s="6"/>
      <c r="H104" s="6"/>
    </row>
    <row r="105" spans="1:8" ht="51" x14ac:dyDescent="0.2">
      <c r="A105" s="45" t="s">
        <v>395</v>
      </c>
      <c r="B105" s="375"/>
      <c r="C105" s="375">
        <v>1588557</v>
      </c>
      <c r="D105" s="375"/>
      <c r="E105" s="375">
        <f>SUM(B105:D105)</f>
        <v>1588557</v>
      </c>
      <c r="F105" s="425" t="s">
        <v>398</v>
      </c>
      <c r="G105" s="6"/>
      <c r="H105" s="6"/>
    </row>
    <row r="106" spans="1:8" x14ac:dyDescent="0.2">
      <c r="A106" s="397"/>
      <c r="B106" s="375"/>
      <c r="C106" s="375"/>
      <c r="D106" s="375"/>
      <c r="E106" s="379"/>
      <c r="F106" s="24"/>
      <c r="G106" s="6"/>
      <c r="H106" s="6"/>
    </row>
    <row r="107" spans="1:8" x14ac:dyDescent="0.2">
      <c r="A107" s="40" t="s">
        <v>399</v>
      </c>
      <c r="B107" s="424"/>
      <c r="C107" s="373">
        <f>SUM(C108:C109)</f>
        <v>3789000</v>
      </c>
      <c r="D107" s="373">
        <f t="shared" ref="D107:E107" si="11">SUM(D108:D109)</f>
        <v>0</v>
      </c>
      <c r="E107" s="373">
        <f t="shared" si="11"/>
        <v>3789000</v>
      </c>
      <c r="F107" s="24"/>
      <c r="G107" s="6"/>
      <c r="H107" s="6"/>
    </row>
    <row r="108" spans="1:8" x14ac:dyDescent="0.2">
      <c r="A108" s="47" t="s">
        <v>291</v>
      </c>
      <c r="B108" s="375"/>
      <c r="C108" s="375"/>
      <c r="D108" s="375"/>
      <c r="E108" s="375"/>
      <c r="F108" s="24"/>
      <c r="G108" s="6"/>
      <c r="H108" s="6"/>
    </row>
    <row r="109" spans="1:8" ht="76.5" x14ac:dyDescent="0.2">
      <c r="A109" s="45" t="s">
        <v>395</v>
      </c>
      <c r="B109" s="375"/>
      <c r="C109" s="375">
        <v>3789000</v>
      </c>
      <c r="D109" s="375"/>
      <c r="E109" s="375">
        <f>SUM(B109:D109)</f>
        <v>3789000</v>
      </c>
      <c r="F109" s="425" t="s">
        <v>400</v>
      </c>
      <c r="G109" s="6"/>
      <c r="H109" s="6"/>
    </row>
    <row r="110" spans="1:8" x14ac:dyDescent="0.2">
      <c r="A110" s="47"/>
      <c r="B110" s="375"/>
      <c r="C110" s="375"/>
      <c r="D110" s="375"/>
      <c r="E110" s="375"/>
      <c r="F110" s="24"/>
      <c r="G110" s="6"/>
      <c r="H110" s="6"/>
    </row>
    <row r="111" spans="1:8" x14ac:dyDescent="0.2">
      <c r="A111" s="253" t="s">
        <v>344</v>
      </c>
      <c r="B111" s="376">
        <f>SUM(B113:B113)</f>
        <v>-13528688</v>
      </c>
      <c r="C111" s="376">
        <f>SUM(C113:C113)</f>
        <v>0</v>
      </c>
      <c r="D111" s="376">
        <f>SUM(D113:D113)</f>
        <v>0</v>
      </c>
      <c r="E111" s="376">
        <f>SUM(E113:E113)</f>
        <v>-13528688</v>
      </c>
      <c r="F111" s="24"/>
      <c r="G111" s="6"/>
      <c r="H111" s="6"/>
    </row>
    <row r="112" spans="1:8" x14ac:dyDescent="0.2">
      <c r="A112" s="40" t="s">
        <v>370</v>
      </c>
      <c r="B112" s="375"/>
      <c r="C112" s="375"/>
      <c r="D112" s="375"/>
      <c r="E112" s="375"/>
      <c r="F112" s="24"/>
      <c r="G112" s="6"/>
      <c r="H112" s="6"/>
    </row>
    <row r="113" spans="1:8" ht="25.5" x14ac:dyDescent="0.2">
      <c r="A113" s="389" t="s">
        <v>365</v>
      </c>
      <c r="B113" s="383">
        <v>-13528688</v>
      </c>
      <c r="C113" s="383"/>
      <c r="D113" s="383"/>
      <c r="E113" s="383">
        <f>SUM(B113:D113)</f>
        <v>-13528688</v>
      </c>
      <c r="F113" s="384" t="s">
        <v>402</v>
      </c>
      <c r="G113" s="6"/>
      <c r="H113" s="6"/>
    </row>
    <row r="114" spans="1:8" x14ac:dyDescent="0.2">
      <c r="A114" s="256" t="s">
        <v>13</v>
      </c>
      <c r="B114" s="391">
        <f>B92+B7</f>
        <v>-13528688</v>
      </c>
      <c r="C114" s="391">
        <f>C92+C7</f>
        <v>3701623</v>
      </c>
      <c r="D114" s="391">
        <f>D92+D7</f>
        <v>9827065</v>
      </c>
      <c r="E114" s="391">
        <f>E92+E7</f>
        <v>0</v>
      </c>
      <c r="F114" s="18"/>
      <c r="G114" s="6"/>
      <c r="H114" s="6"/>
    </row>
    <row r="115" spans="1:8" x14ac:dyDescent="0.2">
      <c r="A115" s="6"/>
      <c r="B115" s="6"/>
      <c r="C115" s="6"/>
      <c r="D115" s="6"/>
      <c r="E115" s="6"/>
      <c r="F115" s="6"/>
      <c r="G115" s="6"/>
      <c r="H115" s="6"/>
    </row>
    <row r="116" spans="1:8" x14ac:dyDescent="0.2">
      <c r="A116" s="6"/>
      <c r="B116" s="6"/>
      <c r="C116" s="6"/>
      <c r="D116" s="6"/>
      <c r="E116" s="6"/>
      <c r="F116" s="6"/>
      <c r="G116" s="6"/>
      <c r="H116" s="6"/>
    </row>
    <row r="120" spans="1:8" x14ac:dyDescent="0.2">
      <c r="F120" s="34"/>
    </row>
    <row r="125" spans="1:8" x14ac:dyDescent="0.2">
      <c r="F125" s="34"/>
    </row>
  </sheetData>
  <mergeCells count="4">
    <mergeCell ref="A4:A5"/>
    <mergeCell ref="B4:D4"/>
    <mergeCell ref="E4:E5"/>
    <mergeCell ref="F4:F5"/>
  </mergeCells>
  <printOptions gridLines="1"/>
  <pageMargins left="0.9" right="0.35" top="0.46" bottom="0.34" header="0.3" footer="0.2"/>
  <pageSetup paperSize="9" scale="67" orientation="portrait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zoomScaleNormal="100" zoomScaleSheetLayoutView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F52" sqref="F52"/>
    </sheetView>
  </sheetViews>
  <sheetFormatPr defaultRowHeight="12.75" x14ac:dyDescent="0.2"/>
  <cols>
    <col min="1" max="1" width="26" style="3" customWidth="1"/>
    <col min="2" max="2" width="11" style="3" customWidth="1"/>
    <col min="3" max="3" width="12.28515625" style="3" customWidth="1"/>
    <col min="4" max="4" width="13.28515625" style="3" customWidth="1"/>
    <col min="5" max="5" width="54.7109375" style="3" customWidth="1"/>
    <col min="6" max="6" width="19.7109375" style="3" customWidth="1"/>
    <col min="7" max="7" width="9.140625" style="3"/>
    <col min="8" max="8" width="14.140625" style="3" customWidth="1"/>
    <col min="9" max="251" width="9.140625" style="3"/>
    <col min="252" max="252" width="32.28515625" style="3" customWidth="1"/>
    <col min="253" max="253" width="10" style="3" customWidth="1"/>
    <col min="254" max="254" width="11" style="3" customWidth="1"/>
    <col min="255" max="255" width="11.140625" style="3" customWidth="1"/>
    <col min="256" max="256" width="13.42578125" style="3" customWidth="1"/>
    <col min="257" max="257" width="59.42578125" style="3" customWidth="1"/>
    <col min="258" max="258" width="19.7109375" style="3" customWidth="1"/>
    <col min="259" max="259" width="14.7109375" style="3" customWidth="1"/>
    <col min="260" max="507" width="9.140625" style="3"/>
    <col min="508" max="508" width="32.28515625" style="3" customWidth="1"/>
    <col min="509" max="509" width="10" style="3" customWidth="1"/>
    <col min="510" max="510" width="11" style="3" customWidth="1"/>
    <col min="511" max="511" width="11.140625" style="3" customWidth="1"/>
    <col min="512" max="512" width="13.42578125" style="3" customWidth="1"/>
    <col min="513" max="513" width="59.42578125" style="3" customWidth="1"/>
    <col min="514" max="514" width="19.7109375" style="3" customWidth="1"/>
    <col min="515" max="515" width="14.7109375" style="3" customWidth="1"/>
    <col min="516" max="763" width="9.140625" style="3"/>
    <col min="764" max="764" width="32.28515625" style="3" customWidth="1"/>
    <col min="765" max="765" width="10" style="3" customWidth="1"/>
    <col min="766" max="766" width="11" style="3" customWidth="1"/>
    <col min="767" max="767" width="11.140625" style="3" customWidth="1"/>
    <col min="768" max="768" width="13.42578125" style="3" customWidth="1"/>
    <col min="769" max="769" width="59.42578125" style="3" customWidth="1"/>
    <col min="770" max="770" width="19.7109375" style="3" customWidth="1"/>
    <col min="771" max="771" width="14.7109375" style="3" customWidth="1"/>
    <col min="772" max="1019" width="9.140625" style="3"/>
    <col min="1020" max="1020" width="32.28515625" style="3" customWidth="1"/>
    <col min="1021" max="1021" width="10" style="3" customWidth="1"/>
    <col min="1022" max="1022" width="11" style="3" customWidth="1"/>
    <col min="1023" max="1023" width="11.140625" style="3" customWidth="1"/>
    <col min="1024" max="1024" width="13.42578125" style="3" customWidth="1"/>
    <col min="1025" max="1025" width="59.42578125" style="3" customWidth="1"/>
    <col min="1026" max="1026" width="19.7109375" style="3" customWidth="1"/>
    <col min="1027" max="1027" width="14.7109375" style="3" customWidth="1"/>
    <col min="1028" max="1275" width="9.140625" style="3"/>
    <col min="1276" max="1276" width="32.28515625" style="3" customWidth="1"/>
    <col min="1277" max="1277" width="10" style="3" customWidth="1"/>
    <col min="1278" max="1278" width="11" style="3" customWidth="1"/>
    <col min="1279" max="1279" width="11.140625" style="3" customWidth="1"/>
    <col min="1280" max="1280" width="13.42578125" style="3" customWidth="1"/>
    <col min="1281" max="1281" width="59.42578125" style="3" customWidth="1"/>
    <col min="1282" max="1282" width="19.7109375" style="3" customWidth="1"/>
    <col min="1283" max="1283" width="14.7109375" style="3" customWidth="1"/>
    <col min="1284" max="1531" width="9.140625" style="3"/>
    <col min="1532" max="1532" width="32.28515625" style="3" customWidth="1"/>
    <col min="1533" max="1533" width="10" style="3" customWidth="1"/>
    <col min="1534" max="1534" width="11" style="3" customWidth="1"/>
    <col min="1535" max="1535" width="11.140625" style="3" customWidth="1"/>
    <col min="1536" max="1536" width="13.42578125" style="3" customWidth="1"/>
    <col min="1537" max="1537" width="59.42578125" style="3" customWidth="1"/>
    <col min="1538" max="1538" width="19.7109375" style="3" customWidth="1"/>
    <col min="1539" max="1539" width="14.7109375" style="3" customWidth="1"/>
    <col min="1540" max="1787" width="9.140625" style="3"/>
    <col min="1788" max="1788" width="32.28515625" style="3" customWidth="1"/>
    <col min="1789" max="1789" width="10" style="3" customWidth="1"/>
    <col min="1790" max="1790" width="11" style="3" customWidth="1"/>
    <col min="1791" max="1791" width="11.140625" style="3" customWidth="1"/>
    <col min="1792" max="1792" width="13.42578125" style="3" customWidth="1"/>
    <col min="1793" max="1793" width="59.42578125" style="3" customWidth="1"/>
    <col min="1794" max="1794" width="19.7109375" style="3" customWidth="1"/>
    <col min="1795" max="1795" width="14.7109375" style="3" customWidth="1"/>
    <col min="1796" max="2043" width="9.140625" style="3"/>
    <col min="2044" max="2044" width="32.28515625" style="3" customWidth="1"/>
    <col min="2045" max="2045" width="10" style="3" customWidth="1"/>
    <col min="2046" max="2046" width="11" style="3" customWidth="1"/>
    <col min="2047" max="2047" width="11.140625" style="3" customWidth="1"/>
    <col min="2048" max="2048" width="13.42578125" style="3" customWidth="1"/>
    <col min="2049" max="2049" width="59.42578125" style="3" customWidth="1"/>
    <col min="2050" max="2050" width="19.7109375" style="3" customWidth="1"/>
    <col min="2051" max="2051" width="14.7109375" style="3" customWidth="1"/>
    <col min="2052" max="2299" width="9.140625" style="3"/>
    <col min="2300" max="2300" width="32.28515625" style="3" customWidth="1"/>
    <col min="2301" max="2301" width="10" style="3" customWidth="1"/>
    <col min="2302" max="2302" width="11" style="3" customWidth="1"/>
    <col min="2303" max="2303" width="11.140625" style="3" customWidth="1"/>
    <col min="2304" max="2304" width="13.42578125" style="3" customWidth="1"/>
    <col min="2305" max="2305" width="59.42578125" style="3" customWidth="1"/>
    <col min="2306" max="2306" width="19.7109375" style="3" customWidth="1"/>
    <col min="2307" max="2307" width="14.7109375" style="3" customWidth="1"/>
    <col min="2308" max="2555" width="9.140625" style="3"/>
    <col min="2556" max="2556" width="32.28515625" style="3" customWidth="1"/>
    <col min="2557" max="2557" width="10" style="3" customWidth="1"/>
    <col min="2558" max="2558" width="11" style="3" customWidth="1"/>
    <col min="2559" max="2559" width="11.140625" style="3" customWidth="1"/>
    <col min="2560" max="2560" width="13.42578125" style="3" customWidth="1"/>
    <col min="2561" max="2561" width="59.42578125" style="3" customWidth="1"/>
    <col min="2562" max="2562" width="19.7109375" style="3" customWidth="1"/>
    <col min="2563" max="2563" width="14.7109375" style="3" customWidth="1"/>
    <col min="2564" max="2811" width="9.140625" style="3"/>
    <col min="2812" max="2812" width="32.28515625" style="3" customWidth="1"/>
    <col min="2813" max="2813" width="10" style="3" customWidth="1"/>
    <col min="2814" max="2814" width="11" style="3" customWidth="1"/>
    <col min="2815" max="2815" width="11.140625" style="3" customWidth="1"/>
    <col min="2816" max="2816" width="13.42578125" style="3" customWidth="1"/>
    <col min="2817" max="2817" width="59.42578125" style="3" customWidth="1"/>
    <col min="2818" max="2818" width="19.7109375" style="3" customWidth="1"/>
    <col min="2819" max="2819" width="14.7109375" style="3" customWidth="1"/>
    <col min="2820" max="3067" width="9.140625" style="3"/>
    <col min="3068" max="3068" width="32.28515625" style="3" customWidth="1"/>
    <col min="3069" max="3069" width="10" style="3" customWidth="1"/>
    <col min="3070" max="3070" width="11" style="3" customWidth="1"/>
    <col min="3071" max="3071" width="11.140625" style="3" customWidth="1"/>
    <col min="3072" max="3072" width="13.42578125" style="3" customWidth="1"/>
    <col min="3073" max="3073" width="59.42578125" style="3" customWidth="1"/>
    <col min="3074" max="3074" width="19.7109375" style="3" customWidth="1"/>
    <col min="3075" max="3075" width="14.7109375" style="3" customWidth="1"/>
    <col min="3076" max="3323" width="9.140625" style="3"/>
    <col min="3324" max="3324" width="32.28515625" style="3" customWidth="1"/>
    <col min="3325" max="3325" width="10" style="3" customWidth="1"/>
    <col min="3326" max="3326" width="11" style="3" customWidth="1"/>
    <col min="3327" max="3327" width="11.140625" style="3" customWidth="1"/>
    <col min="3328" max="3328" width="13.42578125" style="3" customWidth="1"/>
    <col min="3329" max="3329" width="59.42578125" style="3" customWidth="1"/>
    <col min="3330" max="3330" width="19.7109375" style="3" customWidth="1"/>
    <col min="3331" max="3331" width="14.7109375" style="3" customWidth="1"/>
    <col min="3332" max="3579" width="9.140625" style="3"/>
    <col min="3580" max="3580" width="32.28515625" style="3" customWidth="1"/>
    <col min="3581" max="3581" width="10" style="3" customWidth="1"/>
    <col min="3582" max="3582" width="11" style="3" customWidth="1"/>
    <col min="3583" max="3583" width="11.140625" style="3" customWidth="1"/>
    <col min="3584" max="3584" width="13.42578125" style="3" customWidth="1"/>
    <col min="3585" max="3585" width="59.42578125" style="3" customWidth="1"/>
    <col min="3586" max="3586" width="19.7109375" style="3" customWidth="1"/>
    <col min="3587" max="3587" width="14.7109375" style="3" customWidth="1"/>
    <col min="3588" max="3835" width="9.140625" style="3"/>
    <col min="3836" max="3836" width="32.28515625" style="3" customWidth="1"/>
    <col min="3837" max="3837" width="10" style="3" customWidth="1"/>
    <col min="3838" max="3838" width="11" style="3" customWidth="1"/>
    <col min="3839" max="3839" width="11.140625" style="3" customWidth="1"/>
    <col min="3840" max="3840" width="13.42578125" style="3" customWidth="1"/>
    <col min="3841" max="3841" width="59.42578125" style="3" customWidth="1"/>
    <col min="3842" max="3842" width="19.7109375" style="3" customWidth="1"/>
    <col min="3843" max="3843" width="14.7109375" style="3" customWidth="1"/>
    <col min="3844" max="4091" width="9.140625" style="3"/>
    <col min="4092" max="4092" width="32.28515625" style="3" customWidth="1"/>
    <col min="4093" max="4093" width="10" style="3" customWidth="1"/>
    <col min="4094" max="4094" width="11" style="3" customWidth="1"/>
    <col min="4095" max="4095" width="11.140625" style="3" customWidth="1"/>
    <col min="4096" max="4096" width="13.42578125" style="3" customWidth="1"/>
    <col min="4097" max="4097" width="59.42578125" style="3" customWidth="1"/>
    <col min="4098" max="4098" width="19.7109375" style="3" customWidth="1"/>
    <col min="4099" max="4099" width="14.7109375" style="3" customWidth="1"/>
    <col min="4100" max="4347" width="9.140625" style="3"/>
    <col min="4348" max="4348" width="32.28515625" style="3" customWidth="1"/>
    <col min="4349" max="4349" width="10" style="3" customWidth="1"/>
    <col min="4350" max="4350" width="11" style="3" customWidth="1"/>
    <col min="4351" max="4351" width="11.140625" style="3" customWidth="1"/>
    <col min="4352" max="4352" width="13.42578125" style="3" customWidth="1"/>
    <col min="4353" max="4353" width="59.42578125" style="3" customWidth="1"/>
    <col min="4354" max="4354" width="19.7109375" style="3" customWidth="1"/>
    <col min="4355" max="4355" width="14.7109375" style="3" customWidth="1"/>
    <col min="4356" max="4603" width="9.140625" style="3"/>
    <col min="4604" max="4604" width="32.28515625" style="3" customWidth="1"/>
    <col min="4605" max="4605" width="10" style="3" customWidth="1"/>
    <col min="4606" max="4606" width="11" style="3" customWidth="1"/>
    <col min="4607" max="4607" width="11.140625" style="3" customWidth="1"/>
    <col min="4608" max="4608" width="13.42578125" style="3" customWidth="1"/>
    <col min="4609" max="4609" width="59.42578125" style="3" customWidth="1"/>
    <col min="4610" max="4610" width="19.7109375" style="3" customWidth="1"/>
    <col min="4611" max="4611" width="14.7109375" style="3" customWidth="1"/>
    <col min="4612" max="4859" width="9.140625" style="3"/>
    <col min="4860" max="4860" width="32.28515625" style="3" customWidth="1"/>
    <col min="4861" max="4861" width="10" style="3" customWidth="1"/>
    <col min="4862" max="4862" width="11" style="3" customWidth="1"/>
    <col min="4863" max="4863" width="11.140625" style="3" customWidth="1"/>
    <col min="4864" max="4864" width="13.42578125" style="3" customWidth="1"/>
    <col min="4865" max="4865" width="59.42578125" style="3" customWidth="1"/>
    <col min="4866" max="4866" width="19.7109375" style="3" customWidth="1"/>
    <col min="4867" max="4867" width="14.7109375" style="3" customWidth="1"/>
    <col min="4868" max="5115" width="9.140625" style="3"/>
    <col min="5116" max="5116" width="32.28515625" style="3" customWidth="1"/>
    <col min="5117" max="5117" width="10" style="3" customWidth="1"/>
    <col min="5118" max="5118" width="11" style="3" customWidth="1"/>
    <col min="5119" max="5119" width="11.140625" style="3" customWidth="1"/>
    <col min="5120" max="5120" width="13.42578125" style="3" customWidth="1"/>
    <col min="5121" max="5121" width="59.42578125" style="3" customWidth="1"/>
    <col min="5122" max="5122" width="19.7109375" style="3" customWidth="1"/>
    <col min="5123" max="5123" width="14.7109375" style="3" customWidth="1"/>
    <col min="5124" max="5371" width="9.140625" style="3"/>
    <col min="5372" max="5372" width="32.28515625" style="3" customWidth="1"/>
    <col min="5373" max="5373" width="10" style="3" customWidth="1"/>
    <col min="5374" max="5374" width="11" style="3" customWidth="1"/>
    <col min="5375" max="5375" width="11.140625" style="3" customWidth="1"/>
    <col min="5376" max="5376" width="13.42578125" style="3" customWidth="1"/>
    <col min="5377" max="5377" width="59.42578125" style="3" customWidth="1"/>
    <col min="5378" max="5378" width="19.7109375" style="3" customWidth="1"/>
    <col min="5379" max="5379" width="14.7109375" style="3" customWidth="1"/>
    <col min="5380" max="5627" width="9.140625" style="3"/>
    <col min="5628" max="5628" width="32.28515625" style="3" customWidth="1"/>
    <col min="5629" max="5629" width="10" style="3" customWidth="1"/>
    <col min="5630" max="5630" width="11" style="3" customWidth="1"/>
    <col min="5631" max="5631" width="11.140625" style="3" customWidth="1"/>
    <col min="5632" max="5632" width="13.42578125" style="3" customWidth="1"/>
    <col min="5633" max="5633" width="59.42578125" style="3" customWidth="1"/>
    <col min="5634" max="5634" width="19.7109375" style="3" customWidth="1"/>
    <col min="5635" max="5635" width="14.7109375" style="3" customWidth="1"/>
    <col min="5636" max="5883" width="9.140625" style="3"/>
    <col min="5884" max="5884" width="32.28515625" style="3" customWidth="1"/>
    <col min="5885" max="5885" width="10" style="3" customWidth="1"/>
    <col min="5886" max="5886" width="11" style="3" customWidth="1"/>
    <col min="5887" max="5887" width="11.140625" style="3" customWidth="1"/>
    <col min="5888" max="5888" width="13.42578125" style="3" customWidth="1"/>
    <col min="5889" max="5889" width="59.42578125" style="3" customWidth="1"/>
    <col min="5890" max="5890" width="19.7109375" style="3" customWidth="1"/>
    <col min="5891" max="5891" width="14.7109375" style="3" customWidth="1"/>
    <col min="5892" max="6139" width="9.140625" style="3"/>
    <col min="6140" max="6140" width="32.28515625" style="3" customWidth="1"/>
    <col min="6141" max="6141" width="10" style="3" customWidth="1"/>
    <col min="6142" max="6142" width="11" style="3" customWidth="1"/>
    <col min="6143" max="6143" width="11.140625" style="3" customWidth="1"/>
    <col min="6144" max="6144" width="13.42578125" style="3" customWidth="1"/>
    <col min="6145" max="6145" width="59.42578125" style="3" customWidth="1"/>
    <col min="6146" max="6146" width="19.7109375" style="3" customWidth="1"/>
    <col min="6147" max="6147" width="14.7109375" style="3" customWidth="1"/>
    <col min="6148" max="6395" width="9.140625" style="3"/>
    <col min="6396" max="6396" width="32.28515625" style="3" customWidth="1"/>
    <col min="6397" max="6397" width="10" style="3" customWidth="1"/>
    <col min="6398" max="6398" width="11" style="3" customWidth="1"/>
    <col min="6399" max="6399" width="11.140625" style="3" customWidth="1"/>
    <col min="6400" max="6400" width="13.42578125" style="3" customWidth="1"/>
    <col min="6401" max="6401" width="59.42578125" style="3" customWidth="1"/>
    <col min="6402" max="6402" width="19.7109375" style="3" customWidth="1"/>
    <col min="6403" max="6403" width="14.7109375" style="3" customWidth="1"/>
    <col min="6404" max="6651" width="9.140625" style="3"/>
    <col min="6652" max="6652" width="32.28515625" style="3" customWidth="1"/>
    <col min="6653" max="6653" width="10" style="3" customWidth="1"/>
    <col min="6654" max="6654" width="11" style="3" customWidth="1"/>
    <col min="6655" max="6655" width="11.140625" style="3" customWidth="1"/>
    <col min="6656" max="6656" width="13.42578125" style="3" customWidth="1"/>
    <col min="6657" max="6657" width="59.42578125" style="3" customWidth="1"/>
    <col min="6658" max="6658" width="19.7109375" style="3" customWidth="1"/>
    <col min="6659" max="6659" width="14.7109375" style="3" customWidth="1"/>
    <col min="6660" max="6907" width="9.140625" style="3"/>
    <col min="6908" max="6908" width="32.28515625" style="3" customWidth="1"/>
    <col min="6909" max="6909" width="10" style="3" customWidth="1"/>
    <col min="6910" max="6910" width="11" style="3" customWidth="1"/>
    <col min="6911" max="6911" width="11.140625" style="3" customWidth="1"/>
    <col min="6912" max="6912" width="13.42578125" style="3" customWidth="1"/>
    <col min="6913" max="6913" width="59.42578125" style="3" customWidth="1"/>
    <col min="6914" max="6914" width="19.7109375" style="3" customWidth="1"/>
    <col min="6915" max="6915" width="14.7109375" style="3" customWidth="1"/>
    <col min="6916" max="7163" width="9.140625" style="3"/>
    <col min="7164" max="7164" width="32.28515625" style="3" customWidth="1"/>
    <col min="7165" max="7165" width="10" style="3" customWidth="1"/>
    <col min="7166" max="7166" width="11" style="3" customWidth="1"/>
    <col min="7167" max="7167" width="11.140625" style="3" customWidth="1"/>
    <col min="7168" max="7168" width="13.42578125" style="3" customWidth="1"/>
    <col min="7169" max="7169" width="59.42578125" style="3" customWidth="1"/>
    <col min="7170" max="7170" width="19.7109375" style="3" customWidth="1"/>
    <col min="7171" max="7171" width="14.7109375" style="3" customWidth="1"/>
    <col min="7172" max="7419" width="9.140625" style="3"/>
    <col min="7420" max="7420" width="32.28515625" style="3" customWidth="1"/>
    <col min="7421" max="7421" width="10" style="3" customWidth="1"/>
    <col min="7422" max="7422" width="11" style="3" customWidth="1"/>
    <col min="7423" max="7423" width="11.140625" style="3" customWidth="1"/>
    <col min="7424" max="7424" width="13.42578125" style="3" customWidth="1"/>
    <col min="7425" max="7425" width="59.42578125" style="3" customWidth="1"/>
    <col min="7426" max="7426" width="19.7109375" style="3" customWidth="1"/>
    <col min="7427" max="7427" width="14.7109375" style="3" customWidth="1"/>
    <col min="7428" max="7675" width="9.140625" style="3"/>
    <col min="7676" max="7676" width="32.28515625" style="3" customWidth="1"/>
    <col min="7677" max="7677" width="10" style="3" customWidth="1"/>
    <col min="7678" max="7678" width="11" style="3" customWidth="1"/>
    <col min="7679" max="7679" width="11.140625" style="3" customWidth="1"/>
    <col min="7680" max="7680" width="13.42578125" style="3" customWidth="1"/>
    <col min="7681" max="7681" width="59.42578125" style="3" customWidth="1"/>
    <col min="7682" max="7682" width="19.7109375" style="3" customWidth="1"/>
    <col min="7683" max="7683" width="14.7109375" style="3" customWidth="1"/>
    <col min="7684" max="7931" width="9.140625" style="3"/>
    <col min="7932" max="7932" width="32.28515625" style="3" customWidth="1"/>
    <col min="7933" max="7933" width="10" style="3" customWidth="1"/>
    <col min="7934" max="7934" width="11" style="3" customWidth="1"/>
    <col min="7935" max="7935" width="11.140625" style="3" customWidth="1"/>
    <col min="7936" max="7936" width="13.42578125" style="3" customWidth="1"/>
    <col min="7937" max="7937" width="59.42578125" style="3" customWidth="1"/>
    <col min="7938" max="7938" width="19.7109375" style="3" customWidth="1"/>
    <col min="7939" max="7939" width="14.7109375" style="3" customWidth="1"/>
    <col min="7940" max="8187" width="9.140625" style="3"/>
    <col min="8188" max="8188" width="32.28515625" style="3" customWidth="1"/>
    <col min="8189" max="8189" width="10" style="3" customWidth="1"/>
    <col min="8190" max="8190" width="11" style="3" customWidth="1"/>
    <col min="8191" max="8191" width="11.140625" style="3" customWidth="1"/>
    <col min="8192" max="8192" width="13.42578125" style="3" customWidth="1"/>
    <col min="8193" max="8193" width="59.42578125" style="3" customWidth="1"/>
    <col min="8194" max="8194" width="19.7109375" style="3" customWidth="1"/>
    <col min="8195" max="8195" width="14.7109375" style="3" customWidth="1"/>
    <col min="8196" max="8443" width="9.140625" style="3"/>
    <col min="8444" max="8444" width="32.28515625" style="3" customWidth="1"/>
    <col min="8445" max="8445" width="10" style="3" customWidth="1"/>
    <col min="8446" max="8446" width="11" style="3" customWidth="1"/>
    <col min="8447" max="8447" width="11.140625" style="3" customWidth="1"/>
    <col min="8448" max="8448" width="13.42578125" style="3" customWidth="1"/>
    <col min="8449" max="8449" width="59.42578125" style="3" customWidth="1"/>
    <col min="8450" max="8450" width="19.7109375" style="3" customWidth="1"/>
    <col min="8451" max="8451" width="14.7109375" style="3" customWidth="1"/>
    <col min="8452" max="8699" width="9.140625" style="3"/>
    <col min="8700" max="8700" width="32.28515625" style="3" customWidth="1"/>
    <col min="8701" max="8701" width="10" style="3" customWidth="1"/>
    <col min="8702" max="8702" width="11" style="3" customWidth="1"/>
    <col min="8703" max="8703" width="11.140625" style="3" customWidth="1"/>
    <col min="8704" max="8704" width="13.42578125" style="3" customWidth="1"/>
    <col min="8705" max="8705" width="59.42578125" style="3" customWidth="1"/>
    <col min="8706" max="8706" width="19.7109375" style="3" customWidth="1"/>
    <col min="8707" max="8707" width="14.7109375" style="3" customWidth="1"/>
    <col min="8708" max="8955" width="9.140625" style="3"/>
    <col min="8956" max="8956" width="32.28515625" style="3" customWidth="1"/>
    <col min="8957" max="8957" width="10" style="3" customWidth="1"/>
    <col min="8958" max="8958" width="11" style="3" customWidth="1"/>
    <col min="8959" max="8959" width="11.140625" style="3" customWidth="1"/>
    <col min="8960" max="8960" width="13.42578125" style="3" customWidth="1"/>
    <col min="8961" max="8961" width="59.42578125" style="3" customWidth="1"/>
    <col min="8962" max="8962" width="19.7109375" style="3" customWidth="1"/>
    <col min="8963" max="8963" width="14.7109375" style="3" customWidth="1"/>
    <col min="8964" max="9211" width="9.140625" style="3"/>
    <col min="9212" max="9212" width="32.28515625" style="3" customWidth="1"/>
    <col min="9213" max="9213" width="10" style="3" customWidth="1"/>
    <col min="9214" max="9214" width="11" style="3" customWidth="1"/>
    <col min="9215" max="9215" width="11.140625" style="3" customWidth="1"/>
    <col min="9216" max="9216" width="13.42578125" style="3" customWidth="1"/>
    <col min="9217" max="9217" width="59.42578125" style="3" customWidth="1"/>
    <col min="9218" max="9218" width="19.7109375" style="3" customWidth="1"/>
    <col min="9219" max="9219" width="14.7109375" style="3" customWidth="1"/>
    <col min="9220" max="9467" width="9.140625" style="3"/>
    <col min="9468" max="9468" width="32.28515625" style="3" customWidth="1"/>
    <col min="9469" max="9469" width="10" style="3" customWidth="1"/>
    <col min="9470" max="9470" width="11" style="3" customWidth="1"/>
    <col min="9471" max="9471" width="11.140625" style="3" customWidth="1"/>
    <col min="9472" max="9472" width="13.42578125" style="3" customWidth="1"/>
    <col min="9473" max="9473" width="59.42578125" style="3" customWidth="1"/>
    <col min="9474" max="9474" width="19.7109375" style="3" customWidth="1"/>
    <col min="9475" max="9475" width="14.7109375" style="3" customWidth="1"/>
    <col min="9476" max="9723" width="9.140625" style="3"/>
    <col min="9724" max="9724" width="32.28515625" style="3" customWidth="1"/>
    <col min="9725" max="9725" width="10" style="3" customWidth="1"/>
    <col min="9726" max="9726" width="11" style="3" customWidth="1"/>
    <col min="9727" max="9727" width="11.140625" style="3" customWidth="1"/>
    <col min="9728" max="9728" width="13.42578125" style="3" customWidth="1"/>
    <col min="9729" max="9729" width="59.42578125" style="3" customWidth="1"/>
    <col min="9730" max="9730" width="19.7109375" style="3" customWidth="1"/>
    <col min="9731" max="9731" width="14.7109375" style="3" customWidth="1"/>
    <col min="9732" max="9979" width="9.140625" style="3"/>
    <col min="9980" max="9980" width="32.28515625" style="3" customWidth="1"/>
    <col min="9981" max="9981" width="10" style="3" customWidth="1"/>
    <col min="9982" max="9982" width="11" style="3" customWidth="1"/>
    <col min="9983" max="9983" width="11.140625" style="3" customWidth="1"/>
    <col min="9984" max="9984" width="13.42578125" style="3" customWidth="1"/>
    <col min="9985" max="9985" width="59.42578125" style="3" customWidth="1"/>
    <col min="9986" max="9986" width="19.7109375" style="3" customWidth="1"/>
    <col min="9987" max="9987" width="14.7109375" style="3" customWidth="1"/>
    <col min="9988" max="10235" width="9.140625" style="3"/>
    <col min="10236" max="10236" width="32.28515625" style="3" customWidth="1"/>
    <col min="10237" max="10237" width="10" style="3" customWidth="1"/>
    <col min="10238" max="10238" width="11" style="3" customWidth="1"/>
    <col min="10239" max="10239" width="11.140625" style="3" customWidth="1"/>
    <col min="10240" max="10240" width="13.42578125" style="3" customWidth="1"/>
    <col min="10241" max="10241" width="59.42578125" style="3" customWidth="1"/>
    <col min="10242" max="10242" width="19.7109375" style="3" customWidth="1"/>
    <col min="10243" max="10243" width="14.7109375" style="3" customWidth="1"/>
    <col min="10244" max="10491" width="9.140625" style="3"/>
    <col min="10492" max="10492" width="32.28515625" style="3" customWidth="1"/>
    <col min="10493" max="10493" width="10" style="3" customWidth="1"/>
    <col min="10494" max="10494" width="11" style="3" customWidth="1"/>
    <col min="10495" max="10495" width="11.140625" style="3" customWidth="1"/>
    <col min="10496" max="10496" width="13.42578125" style="3" customWidth="1"/>
    <col min="10497" max="10497" width="59.42578125" style="3" customWidth="1"/>
    <col min="10498" max="10498" width="19.7109375" style="3" customWidth="1"/>
    <col min="10499" max="10499" width="14.7109375" style="3" customWidth="1"/>
    <col min="10500" max="10747" width="9.140625" style="3"/>
    <col min="10748" max="10748" width="32.28515625" style="3" customWidth="1"/>
    <col min="10749" max="10749" width="10" style="3" customWidth="1"/>
    <col min="10750" max="10750" width="11" style="3" customWidth="1"/>
    <col min="10751" max="10751" width="11.140625" style="3" customWidth="1"/>
    <col min="10752" max="10752" width="13.42578125" style="3" customWidth="1"/>
    <col min="10753" max="10753" width="59.42578125" style="3" customWidth="1"/>
    <col min="10754" max="10754" width="19.7109375" style="3" customWidth="1"/>
    <col min="10755" max="10755" width="14.7109375" style="3" customWidth="1"/>
    <col min="10756" max="11003" width="9.140625" style="3"/>
    <col min="11004" max="11004" width="32.28515625" style="3" customWidth="1"/>
    <col min="11005" max="11005" width="10" style="3" customWidth="1"/>
    <col min="11006" max="11006" width="11" style="3" customWidth="1"/>
    <col min="11007" max="11007" width="11.140625" style="3" customWidth="1"/>
    <col min="11008" max="11008" width="13.42578125" style="3" customWidth="1"/>
    <col min="11009" max="11009" width="59.42578125" style="3" customWidth="1"/>
    <col min="11010" max="11010" width="19.7109375" style="3" customWidth="1"/>
    <col min="11011" max="11011" width="14.7109375" style="3" customWidth="1"/>
    <col min="11012" max="11259" width="9.140625" style="3"/>
    <col min="11260" max="11260" width="32.28515625" style="3" customWidth="1"/>
    <col min="11261" max="11261" width="10" style="3" customWidth="1"/>
    <col min="11262" max="11262" width="11" style="3" customWidth="1"/>
    <col min="11263" max="11263" width="11.140625" style="3" customWidth="1"/>
    <col min="11264" max="11264" width="13.42578125" style="3" customWidth="1"/>
    <col min="11265" max="11265" width="59.42578125" style="3" customWidth="1"/>
    <col min="11266" max="11266" width="19.7109375" style="3" customWidth="1"/>
    <col min="11267" max="11267" width="14.7109375" style="3" customWidth="1"/>
    <col min="11268" max="11515" width="9.140625" style="3"/>
    <col min="11516" max="11516" width="32.28515625" style="3" customWidth="1"/>
    <col min="11517" max="11517" width="10" style="3" customWidth="1"/>
    <col min="11518" max="11518" width="11" style="3" customWidth="1"/>
    <col min="11519" max="11519" width="11.140625" style="3" customWidth="1"/>
    <col min="11520" max="11520" width="13.42578125" style="3" customWidth="1"/>
    <col min="11521" max="11521" width="59.42578125" style="3" customWidth="1"/>
    <col min="11522" max="11522" width="19.7109375" style="3" customWidth="1"/>
    <col min="11523" max="11523" width="14.7109375" style="3" customWidth="1"/>
    <col min="11524" max="11771" width="9.140625" style="3"/>
    <col min="11772" max="11772" width="32.28515625" style="3" customWidth="1"/>
    <col min="11773" max="11773" width="10" style="3" customWidth="1"/>
    <col min="11774" max="11774" width="11" style="3" customWidth="1"/>
    <col min="11775" max="11775" width="11.140625" style="3" customWidth="1"/>
    <col min="11776" max="11776" width="13.42578125" style="3" customWidth="1"/>
    <col min="11777" max="11777" width="59.42578125" style="3" customWidth="1"/>
    <col min="11778" max="11778" width="19.7109375" style="3" customWidth="1"/>
    <col min="11779" max="11779" width="14.7109375" style="3" customWidth="1"/>
    <col min="11780" max="12027" width="9.140625" style="3"/>
    <col min="12028" max="12028" width="32.28515625" style="3" customWidth="1"/>
    <col min="12029" max="12029" width="10" style="3" customWidth="1"/>
    <col min="12030" max="12030" width="11" style="3" customWidth="1"/>
    <col min="12031" max="12031" width="11.140625" style="3" customWidth="1"/>
    <col min="12032" max="12032" width="13.42578125" style="3" customWidth="1"/>
    <col min="12033" max="12033" width="59.42578125" style="3" customWidth="1"/>
    <col min="12034" max="12034" width="19.7109375" style="3" customWidth="1"/>
    <col min="12035" max="12035" width="14.7109375" style="3" customWidth="1"/>
    <col min="12036" max="12283" width="9.140625" style="3"/>
    <col min="12284" max="12284" width="32.28515625" style="3" customWidth="1"/>
    <col min="12285" max="12285" width="10" style="3" customWidth="1"/>
    <col min="12286" max="12286" width="11" style="3" customWidth="1"/>
    <col min="12287" max="12287" width="11.140625" style="3" customWidth="1"/>
    <col min="12288" max="12288" width="13.42578125" style="3" customWidth="1"/>
    <col min="12289" max="12289" width="59.42578125" style="3" customWidth="1"/>
    <col min="12290" max="12290" width="19.7109375" style="3" customWidth="1"/>
    <col min="12291" max="12291" width="14.7109375" style="3" customWidth="1"/>
    <col min="12292" max="12539" width="9.140625" style="3"/>
    <col min="12540" max="12540" width="32.28515625" style="3" customWidth="1"/>
    <col min="12541" max="12541" width="10" style="3" customWidth="1"/>
    <col min="12542" max="12542" width="11" style="3" customWidth="1"/>
    <col min="12543" max="12543" width="11.140625" style="3" customWidth="1"/>
    <col min="12544" max="12544" width="13.42578125" style="3" customWidth="1"/>
    <col min="12545" max="12545" width="59.42578125" style="3" customWidth="1"/>
    <col min="12546" max="12546" width="19.7109375" style="3" customWidth="1"/>
    <col min="12547" max="12547" width="14.7109375" style="3" customWidth="1"/>
    <col min="12548" max="12795" width="9.140625" style="3"/>
    <col min="12796" max="12796" width="32.28515625" style="3" customWidth="1"/>
    <col min="12797" max="12797" width="10" style="3" customWidth="1"/>
    <col min="12798" max="12798" width="11" style="3" customWidth="1"/>
    <col min="12799" max="12799" width="11.140625" style="3" customWidth="1"/>
    <col min="12800" max="12800" width="13.42578125" style="3" customWidth="1"/>
    <col min="12801" max="12801" width="59.42578125" style="3" customWidth="1"/>
    <col min="12802" max="12802" width="19.7109375" style="3" customWidth="1"/>
    <col min="12803" max="12803" width="14.7109375" style="3" customWidth="1"/>
    <col min="12804" max="13051" width="9.140625" style="3"/>
    <col min="13052" max="13052" width="32.28515625" style="3" customWidth="1"/>
    <col min="13053" max="13053" width="10" style="3" customWidth="1"/>
    <col min="13054" max="13054" width="11" style="3" customWidth="1"/>
    <col min="13055" max="13055" width="11.140625" style="3" customWidth="1"/>
    <col min="13056" max="13056" width="13.42578125" style="3" customWidth="1"/>
    <col min="13057" max="13057" width="59.42578125" style="3" customWidth="1"/>
    <col min="13058" max="13058" width="19.7109375" style="3" customWidth="1"/>
    <col min="13059" max="13059" width="14.7109375" style="3" customWidth="1"/>
    <col min="13060" max="13307" width="9.140625" style="3"/>
    <col min="13308" max="13308" width="32.28515625" style="3" customWidth="1"/>
    <col min="13309" max="13309" width="10" style="3" customWidth="1"/>
    <col min="13310" max="13310" width="11" style="3" customWidth="1"/>
    <col min="13311" max="13311" width="11.140625" style="3" customWidth="1"/>
    <col min="13312" max="13312" width="13.42578125" style="3" customWidth="1"/>
    <col min="13313" max="13313" width="59.42578125" style="3" customWidth="1"/>
    <col min="13314" max="13314" width="19.7109375" style="3" customWidth="1"/>
    <col min="13315" max="13315" width="14.7109375" style="3" customWidth="1"/>
    <col min="13316" max="13563" width="9.140625" style="3"/>
    <col min="13564" max="13564" width="32.28515625" style="3" customWidth="1"/>
    <col min="13565" max="13565" width="10" style="3" customWidth="1"/>
    <col min="13566" max="13566" width="11" style="3" customWidth="1"/>
    <col min="13567" max="13567" width="11.140625" style="3" customWidth="1"/>
    <col min="13568" max="13568" width="13.42578125" style="3" customWidth="1"/>
    <col min="13569" max="13569" width="59.42578125" style="3" customWidth="1"/>
    <col min="13570" max="13570" width="19.7109375" style="3" customWidth="1"/>
    <col min="13571" max="13571" width="14.7109375" style="3" customWidth="1"/>
    <col min="13572" max="13819" width="9.140625" style="3"/>
    <col min="13820" max="13820" width="32.28515625" style="3" customWidth="1"/>
    <col min="13821" max="13821" width="10" style="3" customWidth="1"/>
    <col min="13822" max="13822" width="11" style="3" customWidth="1"/>
    <col min="13823" max="13823" width="11.140625" style="3" customWidth="1"/>
    <col min="13824" max="13824" width="13.42578125" style="3" customWidth="1"/>
    <col min="13825" max="13825" width="59.42578125" style="3" customWidth="1"/>
    <col min="13826" max="13826" width="19.7109375" style="3" customWidth="1"/>
    <col min="13827" max="13827" width="14.7109375" style="3" customWidth="1"/>
    <col min="13828" max="14075" width="9.140625" style="3"/>
    <col min="14076" max="14076" width="32.28515625" style="3" customWidth="1"/>
    <col min="14077" max="14077" width="10" style="3" customWidth="1"/>
    <col min="14078" max="14078" width="11" style="3" customWidth="1"/>
    <col min="14079" max="14079" width="11.140625" style="3" customWidth="1"/>
    <col min="14080" max="14080" width="13.42578125" style="3" customWidth="1"/>
    <col min="14081" max="14081" width="59.42578125" style="3" customWidth="1"/>
    <col min="14082" max="14082" width="19.7109375" style="3" customWidth="1"/>
    <col min="14083" max="14083" width="14.7109375" style="3" customWidth="1"/>
    <col min="14084" max="14331" width="9.140625" style="3"/>
    <col min="14332" max="14332" width="32.28515625" style="3" customWidth="1"/>
    <col min="14333" max="14333" width="10" style="3" customWidth="1"/>
    <col min="14334" max="14334" width="11" style="3" customWidth="1"/>
    <col min="14335" max="14335" width="11.140625" style="3" customWidth="1"/>
    <col min="14336" max="14336" width="13.42578125" style="3" customWidth="1"/>
    <col min="14337" max="14337" width="59.42578125" style="3" customWidth="1"/>
    <col min="14338" max="14338" width="19.7109375" style="3" customWidth="1"/>
    <col min="14339" max="14339" width="14.7109375" style="3" customWidth="1"/>
    <col min="14340" max="14587" width="9.140625" style="3"/>
    <col min="14588" max="14588" width="32.28515625" style="3" customWidth="1"/>
    <col min="14589" max="14589" width="10" style="3" customWidth="1"/>
    <col min="14590" max="14590" width="11" style="3" customWidth="1"/>
    <col min="14591" max="14591" width="11.140625" style="3" customWidth="1"/>
    <col min="14592" max="14592" width="13.42578125" style="3" customWidth="1"/>
    <col min="14593" max="14593" width="59.42578125" style="3" customWidth="1"/>
    <col min="14594" max="14594" width="19.7109375" style="3" customWidth="1"/>
    <col min="14595" max="14595" width="14.7109375" style="3" customWidth="1"/>
    <col min="14596" max="14843" width="9.140625" style="3"/>
    <col min="14844" max="14844" width="32.28515625" style="3" customWidth="1"/>
    <col min="14845" max="14845" width="10" style="3" customWidth="1"/>
    <col min="14846" max="14846" width="11" style="3" customWidth="1"/>
    <col min="14847" max="14847" width="11.140625" style="3" customWidth="1"/>
    <col min="14848" max="14848" width="13.42578125" style="3" customWidth="1"/>
    <col min="14849" max="14849" width="59.42578125" style="3" customWidth="1"/>
    <col min="14850" max="14850" width="19.7109375" style="3" customWidth="1"/>
    <col min="14851" max="14851" width="14.7109375" style="3" customWidth="1"/>
    <col min="14852" max="15099" width="9.140625" style="3"/>
    <col min="15100" max="15100" width="32.28515625" style="3" customWidth="1"/>
    <col min="15101" max="15101" width="10" style="3" customWidth="1"/>
    <col min="15102" max="15102" width="11" style="3" customWidth="1"/>
    <col min="15103" max="15103" width="11.140625" style="3" customWidth="1"/>
    <col min="15104" max="15104" width="13.42578125" style="3" customWidth="1"/>
    <col min="15105" max="15105" width="59.42578125" style="3" customWidth="1"/>
    <col min="15106" max="15106" width="19.7109375" style="3" customWidth="1"/>
    <col min="15107" max="15107" width="14.7109375" style="3" customWidth="1"/>
    <col min="15108" max="15355" width="9.140625" style="3"/>
    <col min="15356" max="15356" width="32.28515625" style="3" customWidth="1"/>
    <col min="15357" max="15357" width="10" style="3" customWidth="1"/>
    <col min="15358" max="15358" width="11" style="3" customWidth="1"/>
    <col min="15359" max="15359" width="11.140625" style="3" customWidth="1"/>
    <col min="15360" max="15360" width="13.42578125" style="3" customWidth="1"/>
    <col min="15361" max="15361" width="59.42578125" style="3" customWidth="1"/>
    <col min="15362" max="15362" width="19.7109375" style="3" customWidth="1"/>
    <col min="15363" max="15363" width="14.7109375" style="3" customWidth="1"/>
    <col min="15364" max="15611" width="9.140625" style="3"/>
    <col min="15612" max="15612" width="32.28515625" style="3" customWidth="1"/>
    <col min="15613" max="15613" width="10" style="3" customWidth="1"/>
    <col min="15614" max="15614" width="11" style="3" customWidth="1"/>
    <col min="15615" max="15615" width="11.140625" style="3" customWidth="1"/>
    <col min="15616" max="15616" width="13.42578125" style="3" customWidth="1"/>
    <col min="15617" max="15617" width="59.42578125" style="3" customWidth="1"/>
    <col min="15618" max="15618" width="19.7109375" style="3" customWidth="1"/>
    <col min="15619" max="15619" width="14.7109375" style="3" customWidth="1"/>
    <col min="15620" max="15867" width="9.140625" style="3"/>
    <col min="15868" max="15868" width="32.28515625" style="3" customWidth="1"/>
    <col min="15869" max="15869" width="10" style="3" customWidth="1"/>
    <col min="15870" max="15870" width="11" style="3" customWidth="1"/>
    <col min="15871" max="15871" width="11.140625" style="3" customWidth="1"/>
    <col min="15872" max="15872" width="13.42578125" style="3" customWidth="1"/>
    <col min="15873" max="15873" width="59.42578125" style="3" customWidth="1"/>
    <col min="15874" max="15874" width="19.7109375" style="3" customWidth="1"/>
    <col min="15875" max="15875" width="14.7109375" style="3" customWidth="1"/>
    <col min="15876" max="16123" width="9.140625" style="3"/>
    <col min="16124" max="16124" width="32.28515625" style="3" customWidth="1"/>
    <col min="16125" max="16125" width="10" style="3" customWidth="1"/>
    <col min="16126" max="16126" width="11" style="3" customWidth="1"/>
    <col min="16127" max="16127" width="11.140625" style="3" customWidth="1"/>
    <col min="16128" max="16128" width="13.42578125" style="3" customWidth="1"/>
    <col min="16129" max="16129" width="59.42578125" style="3" customWidth="1"/>
    <col min="16130" max="16130" width="19.7109375" style="3" customWidth="1"/>
    <col min="16131" max="16131" width="14.7109375" style="3" customWidth="1"/>
    <col min="16132" max="16384" width="9.140625" style="3"/>
  </cols>
  <sheetData>
    <row r="1" spans="1:5" s="2" customFormat="1" ht="15" customHeight="1" x14ac:dyDescent="0.2">
      <c r="A1" s="1" t="s">
        <v>364</v>
      </c>
      <c r="D1" s="1"/>
      <c r="E1" s="1"/>
    </row>
    <row r="2" spans="1:5" s="2" customFormat="1" ht="15" customHeight="1" x14ac:dyDescent="0.2">
      <c r="A2" s="1" t="s">
        <v>371</v>
      </c>
      <c r="D2" s="1"/>
      <c r="E2" s="1"/>
    </row>
    <row r="3" spans="1:5" s="2" customFormat="1" ht="15" customHeight="1" x14ac:dyDescent="0.2">
      <c r="A3" s="1" t="str">
        <f>'[1]BYDEPT-adj'!A2</f>
        <v>January 1-December 31, 2015</v>
      </c>
      <c r="D3" s="1"/>
      <c r="E3" s="1"/>
    </row>
    <row r="4" spans="1:5" s="2" customFormat="1" ht="15" customHeight="1" x14ac:dyDescent="0.2">
      <c r="A4" s="1" t="s">
        <v>259</v>
      </c>
    </row>
    <row r="5" spans="1:5" s="2" customFormat="1" ht="15" customHeight="1" x14ac:dyDescent="0.2">
      <c r="A5" s="466" t="s">
        <v>1</v>
      </c>
      <c r="B5" s="466" t="s">
        <v>250</v>
      </c>
      <c r="C5" s="466" t="s">
        <v>251</v>
      </c>
      <c r="D5" s="470" t="s">
        <v>13</v>
      </c>
      <c r="E5" s="466" t="s">
        <v>261</v>
      </c>
    </row>
    <row r="6" spans="1:5" ht="16.5" customHeight="1" x14ac:dyDescent="0.2">
      <c r="A6" s="467"/>
      <c r="B6" s="467"/>
      <c r="C6" s="467"/>
      <c r="D6" s="471"/>
      <c r="E6" s="467"/>
    </row>
    <row r="7" spans="1:5" ht="16.5" customHeight="1" x14ac:dyDescent="0.2">
      <c r="A7" s="42" t="s">
        <v>371</v>
      </c>
      <c r="B7" s="19">
        <f>B8+B48</f>
        <v>4054199</v>
      </c>
      <c r="C7" s="19">
        <f>C8+C48</f>
        <v>-4054199</v>
      </c>
      <c r="D7" s="19">
        <f>D8+D48</f>
        <v>0</v>
      </c>
      <c r="E7" s="20"/>
    </row>
    <row r="8" spans="1:5" ht="16.5" customHeight="1" x14ac:dyDescent="0.2">
      <c r="A8" s="33" t="s">
        <v>286</v>
      </c>
      <c r="B8" s="19">
        <f>B9+B12+B18+B23+B27+B31+B39+B42</f>
        <v>737939</v>
      </c>
      <c r="C8" s="19">
        <f t="shared" ref="C8:D8" si="0">C9+C12+C18+C23+C27+C31+C39+C42</f>
        <v>-4054199</v>
      </c>
      <c r="D8" s="19">
        <f t="shared" si="0"/>
        <v>-3316260</v>
      </c>
      <c r="E8" s="20"/>
    </row>
    <row r="9" spans="1:5" ht="16.5" customHeight="1" x14ac:dyDescent="0.2">
      <c r="A9" s="43" t="s">
        <v>294</v>
      </c>
      <c r="B9" s="19">
        <f>SUM(B11:B11)</f>
        <v>-40872</v>
      </c>
      <c r="C9" s="19">
        <f>SUM(C11:C11)</f>
        <v>0</v>
      </c>
      <c r="D9" s="19">
        <f>SUM(D11:D11)</f>
        <v>-40872</v>
      </c>
      <c r="E9" s="20"/>
    </row>
    <row r="10" spans="1:5" ht="16.5" customHeight="1" x14ac:dyDescent="0.2">
      <c r="A10" s="44" t="s">
        <v>262</v>
      </c>
      <c r="B10" s="29"/>
      <c r="C10" s="29"/>
      <c r="D10" s="29"/>
      <c r="E10" s="20"/>
    </row>
    <row r="11" spans="1:5" ht="40.5" customHeight="1" x14ac:dyDescent="0.2">
      <c r="A11" s="45" t="s">
        <v>372</v>
      </c>
      <c r="B11" s="30">
        <v>-40872</v>
      </c>
      <c r="C11" s="30"/>
      <c r="D11" s="30">
        <f>SUM(B11:C11)</f>
        <v>-40872</v>
      </c>
      <c r="E11" s="17" t="s">
        <v>373</v>
      </c>
    </row>
    <row r="12" spans="1:5" ht="17.25" customHeight="1" x14ac:dyDescent="0.2">
      <c r="A12" s="40" t="s">
        <v>263</v>
      </c>
      <c r="B12" s="9">
        <f>B15</f>
        <v>0</v>
      </c>
      <c r="C12" s="9">
        <f>C13</f>
        <v>-2439370</v>
      </c>
      <c r="D12" s="9">
        <f>D13</f>
        <v>-2439370</v>
      </c>
      <c r="E12" s="16"/>
    </row>
    <row r="13" spans="1:5" s="6" customFormat="1" ht="15" customHeight="1" x14ac:dyDescent="0.2">
      <c r="A13" s="44" t="s">
        <v>264</v>
      </c>
      <c r="B13" s="31">
        <f>SUM(B14:B15)</f>
        <v>0</v>
      </c>
      <c r="C13" s="31">
        <f>SUM(C15:C16)</f>
        <v>-2439370</v>
      </c>
      <c r="D13" s="31">
        <f>SUM(D15:D16)</f>
        <v>-2439370</v>
      </c>
      <c r="E13" s="16"/>
    </row>
    <row r="14" spans="1:5" ht="17.25" customHeight="1" x14ac:dyDescent="0.2">
      <c r="A14" s="44" t="s">
        <v>262</v>
      </c>
      <c r="B14" s="5"/>
      <c r="C14" s="5"/>
      <c r="D14" s="5"/>
      <c r="E14" s="11"/>
    </row>
    <row r="15" spans="1:5" ht="18" customHeight="1" x14ac:dyDescent="0.2">
      <c r="A15" s="45" t="s">
        <v>265</v>
      </c>
      <c r="B15" s="10"/>
      <c r="C15" s="10">
        <f>-2439370+158482</f>
        <v>-2280888</v>
      </c>
      <c r="D15" s="10">
        <f>SUM(B15:C15)</f>
        <v>-2280888</v>
      </c>
      <c r="E15" s="17" t="s">
        <v>374</v>
      </c>
    </row>
    <row r="16" spans="1:5" ht="18" customHeight="1" x14ac:dyDescent="0.2">
      <c r="A16" s="45" t="s">
        <v>273</v>
      </c>
      <c r="B16" s="416"/>
      <c r="C16" s="10">
        <v>-158482</v>
      </c>
      <c r="D16" s="10">
        <f>SUM(B16:C16)</f>
        <v>-158482</v>
      </c>
      <c r="E16" s="24" t="s">
        <v>374</v>
      </c>
    </row>
    <row r="17" spans="1:5" ht="12" customHeight="1" x14ac:dyDescent="0.2">
      <c r="A17" s="44"/>
      <c r="B17" s="5"/>
      <c r="C17" s="5"/>
      <c r="D17" s="5"/>
      <c r="E17" s="11"/>
    </row>
    <row r="18" spans="1:5" ht="15" customHeight="1" x14ac:dyDescent="0.2">
      <c r="A18" s="40" t="s">
        <v>237</v>
      </c>
      <c r="B18" s="9">
        <f>SUM(B20:B21)</f>
        <v>40872</v>
      </c>
      <c r="C18" s="9">
        <f>SUM(C20:C21)</f>
        <v>0</v>
      </c>
      <c r="D18" s="9">
        <f>SUM(D20:D21)</f>
        <v>40872</v>
      </c>
      <c r="E18" s="16"/>
    </row>
    <row r="19" spans="1:5" ht="15" customHeight="1" x14ac:dyDescent="0.2">
      <c r="A19" s="44" t="s">
        <v>264</v>
      </c>
      <c r="B19" s="4"/>
      <c r="C19" s="4"/>
      <c r="D19" s="4"/>
      <c r="E19" s="16"/>
    </row>
    <row r="20" spans="1:5" ht="15" customHeight="1" x14ac:dyDescent="0.2">
      <c r="A20" s="44" t="s">
        <v>283</v>
      </c>
      <c r="B20" s="5"/>
      <c r="C20" s="5"/>
      <c r="D20" s="5"/>
      <c r="E20" s="11"/>
    </row>
    <row r="21" spans="1:5" s="7" customFormat="1" ht="36.75" customHeight="1" x14ac:dyDescent="0.2">
      <c r="A21" s="45" t="s">
        <v>375</v>
      </c>
      <c r="B21" s="12">
        <f>40872</f>
        <v>40872</v>
      </c>
      <c r="C21" s="12"/>
      <c r="D21" s="12">
        <f>SUM(B21:C21)</f>
        <v>40872</v>
      </c>
      <c r="E21" s="17" t="s">
        <v>373</v>
      </c>
    </row>
    <row r="22" spans="1:5" ht="12" customHeight="1" x14ac:dyDescent="0.2">
      <c r="A22" s="44"/>
      <c r="B22" s="5"/>
      <c r="C22" s="5"/>
      <c r="D22" s="5"/>
      <c r="E22" s="11"/>
    </row>
    <row r="23" spans="1:5" ht="15" customHeight="1" x14ac:dyDescent="0.2">
      <c r="A23" s="40" t="s">
        <v>376</v>
      </c>
      <c r="B23" s="9">
        <f>SUM(B25:B25)</f>
        <v>0</v>
      </c>
      <c r="C23" s="9">
        <f>SUM(C25:C25)</f>
        <v>-31529</v>
      </c>
      <c r="D23" s="9">
        <f>SUM(D25:D25)</f>
        <v>-31529</v>
      </c>
      <c r="E23" s="16"/>
    </row>
    <row r="24" spans="1:5" ht="15" customHeight="1" x14ac:dyDescent="0.2">
      <c r="A24" s="44" t="s">
        <v>269</v>
      </c>
      <c r="B24" s="5"/>
      <c r="C24" s="5"/>
      <c r="D24" s="5"/>
      <c r="E24" s="11"/>
    </row>
    <row r="25" spans="1:5" s="7" customFormat="1" ht="29.25" customHeight="1" x14ac:dyDescent="0.2">
      <c r="A25" s="45" t="s">
        <v>270</v>
      </c>
      <c r="B25" s="12"/>
      <c r="C25" s="12">
        <v>-31529</v>
      </c>
      <c r="D25" s="12">
        <f>SUM(B25:C25)</f>
        <v>-31529</v>
      </c>
      <c r="E25" s="17" t="s">
        <v>377</v>
      </c>
    </row>
    <row r="26" spans="1:5" ht="15" customHeight="1" x14ac:dyDescent="0.2">
      <c r="A26" s="32"/>
      <c r="B26" s="5"/>
      <c r="C26" s="5"/>
      <c r="D26" s="5"/>
      <c r="E26" s="11"/>
    </row>
    <row r="27" spans="1:5" ht="17.25" customHeight="1" x14ac:dyDescent="0.2">
      <c r="A27" s="40" t="s">
        <v>378</v>
      </c>
      <c r="B27" s="9">
        <f>B29</f>
        <v>737939</v>
      </c>
      <c r="C27" s="9">
        <f>C29</f>
        <v>0</v>
      </c>
      <c r="D27" s="9">
        <f>D29</f>
        <v>737939</v>
      </c>
      <c r="E27" s="11"/>
    </row>
    <row r="28" spans="1:5" s="392" customFormat="1" ht="17.25" customHeight="1" x14ac:dyDescent="0.2">
      <c r="A28" s="44" t="s">
        <v>271</v>
      </c>
      <c r="B28" s="417"/>
      <c r="C28" s="417"/>
      <c r="D28" s="417"/>
      <c r="E28" s="418"/>
    </row>
    <row r="29" spans="1:5" s="392" customFormat="1" ht="17.25" customHeight="1" x14ac:dyDescent="0.2">
      <c r="A29" s="393" t="s">
        <v>365</v>
      </c>
      <c r="B29" s="394">
        <v>737939</v>
      </c>
      <c r="C29" s="395"/>
      <c r="D29" s="395">
        <f>SUM(B29:C29)</f>
        <v>737939</v>
      </c>
      <c r="E29" s="396" t="s">
        <v>379</v>
      </c>
    </row>
    <row r="30" spans="1:5" ht="17.25" customHeight="1" x14ac:dyDescent="0.2">
      <c r="A30" s="397"/>
      <c r="B30" s="39"/>
      <c r="C30" s="26"/>
      <c r="D30" s="26"/>
      <c r="E30" s="24"/>
    </row>
    <row r="31" spans="1:5" ht="15" customHeight="1" x14ac:dyDescent="0.2">
      <c r="A31" s="40" t="s">
        <v>210</v>
      </c>
      <c r="B31" s="9">
        <f>SUM(B33:B37)</f>
        <v>0</v>
      </c>
      <c r="C31" s="9">
        <f t="shared" ref="C31:D31" si="1">SUM(C33:C37)</f>
        <v>-1834811</v>
      </c>
      <c r="D31" s="9">
        <f t="shared" si="1"/>
        <v>-1834811</v>
      </c>
      <c r="E31" s="16"/>
    </row>
    <row r="32" spans="1:5" ht="15.75" customHeight="1" x14ac:dyDescent="0.2">
      <c r="A32" s="44" t="s">
        <v>271</v>
      </c>
      <c r="B32" s="25"/>
      <c r="C32" s="25"/>
      <c r="D32" s="25"/>
      <c r="E32" s="11"/>
    </row>
    <row r="33" spans="1:5" s="8" customFormat="1" x14ac:dyDescent="0.2">
      <c r="A33" s="45" t="s">
        <v>272</v>
      </c>
      <c r="B33" s="26"/>
      <c r="C33" s="25">
        <f>2280888</f>
        <v>2280888</v>
      </c>
      <c r="D33" s="26">
        <f>SUM(B33:C33)</f>
        <v>2280888</v>
      </c>
      <c r="E33" s="17" t="s">
        <v>374</v>
      </c>
    </row>
    <row r="34" spans="1:5" s="8" customFormat="1" x14ac:dyDescent="0.2">
      <c r="A34" s="45"/>
      <c r="B34" s="26"/>
      <c r="C34" s="25"/>
      <c r="D34" s="26"/>
      <c r="E34" s="17"/>
    </row>
    <row r="35" spans="1:5" ht="15" customHeight="1" x14ac:dyDescent="0.2">
      <c r="A35" s="44" t="s">
        <v>370</v>
      </c>
      <c r="B35" s="39"/>
      <c r="C35" s="26"/>
      <c r="D35" s="26"/>
      <c r="E35" s="24"/>
    </row>
    <row r="36" spans="1:5" ht="15" customHeight="1" x14ac:dyDescent="0.2">
      <c r="A36" s="397" t="s">
        <v>273</v>
      </c>
      <c r="B36" s="39"/>
      <c r="C36" s="26">
        <v>-44000</v>
      </c>
      <c r="D36" s="26">
        <f>SUM(B36:C36)</f>
        <v>-44000</v>
      </c>
      <c r="E36" s="24" t="s">
        <v>374</v>
      </c>
    </row>
    <row r="37" spans="1:5" s="392" customFormat="1" ht="30" customHeight="1" x14ac:dyDescent="0.2">
      <c r="A37" s="398" t="s">
        <v>365</v>
      </c>
      <c r="B37" s="394"/>
      <c r="C37" s="399">
        <v>-4071699</v>
      </c>
      <c r="D37" s="400">
        <f>SUM(B37:C37)</f>
        <v>-4071699</v>
      </c>
      <c r="E37" s="396" t="s">
        <v>392</v>
      </c>
    </row>
    <row r="38" spans="1:5" ht="15" customHeight="1" x14ac:dyDescent="0.2">
      <c r="A38" s="46"/>
      <c r="B38" s="39"/>
      <c r="C38" s="25"/>
      <c r="D38" s="10"/>
      <c r="E38" s="24"/>
    </row>
    <row r="39" spans="1:5" ht="15" customHeight="1" x14ac:dyDescent="0.2">
      <c r="A39" s="382" t="s">
        <v>313</v>
      </c>
      <c r="B39" s="401">
        <f>B41</f>
        <v>0</v>
      </c>
      <c r="C39" s="401">
        <f t="shared" ref="C39:D39" si="2">C41</f>
        <v>17500</v>
      </c>
      <c r="D39" s="401">
        <f t="shared" si="2"/>
        <v>17500</v>
      </c>
      <c r="E39" s="24"/>
    </row>
    <row r="40" spans="1:5" s="392" customFormat="1" ht="14.25" customHeight="1" x14ac:dyDescent="0.2">
      <c r="A40" s="402" t="s">
        <v>291</v>
      </c>
      <c r="B40" s="403"/>
      <c r="C40" s="417"/>
      <c r="D40" s="417"/>
      <c r="E40" s="418"/>
    </row>
    <row r="41" spans="1:5" s="392" customFormat="1" ht="32.25" customHeight="1" x14ac:dyDescent="0.2">
      <c r="A41" s="398" t="s">
        <v>365</v>
      </c>
      <c r="B41" s="403"/>
      <c r="C41" s="403">
        <v>17500</v>
      </c>
      <c r="D41" s="403">
        <f>SUM(B41:C41)</f>
        <v>17500</v>
      </c>
      <c r="E41" s="404" t="s">
        <v>380</v>
      </c>
    </row>
    <row r="42" spans="1:5" ht="15" customHeight="1" x14ac:dyDescent="0.2">
      <c r="A42" s="40" t="s">
        <v>273</v>
      </c>
      <c r="B42" s="27">
        <f>SUM(B43:B46)</f>
        <v>0</v>
      </c>
      <c r="C42" s="27">
        <f>SUM(C43:C46)</f>
        <v>234011</v>
      </c>
      <c r="D42" s="27">
        <f>SUM(D43:D46)</f>
        <v>234011</v>
      </c>
      <c r="E42" s="16"/>
    </row>
    <row r="43" spans="1:5" ht="15.75" customHeight="1" x14ac:dyDescent="0.2">
      <c r="A43" s="44" t="s">
        <v>297</v>
      </c>
      <c r="B43" s="25"/>
      <c r="C43" s="25"/>
      <c r="D43" s="25"/>
      <c r="E43" s="17"/>
    </row>
    <row r="44" spans="1:5" ht="15.75" customHeight="1" x14ac:dyDescent="0.2">
      <c r="A44" s="397" t="s">
        <v>272</v>
      </c>
      <c r="B44" s="25"/>
      <c r="C44" s="405">
        <f>158482</f>
        <v>158482</v>
      </c>
      <c r="D44" s="405">
        <f>SUM(B44:C44)</f>
        <v>158482</v>
      </c>
      <c r="E44" s="24" t="s">
        <v>374</v>
      </c>
    </row>
    <row r="45" spans="1:5" ht="16.5" customHeight="1" x14ac:dyDescent="0.2">
      <c r="A45" s="397" t="s">
        <v>274</v>
      </c>
      <c r="B45" s="405"/>
      <c r="C45" s="405">
        <v>31529</v>
      </c>
      <c r="D45" s="405">
        <f>SUM(B45:C45)</f>
        <v>31529</v>
      </c>
      <c r="E45" s="24" t="s">
        <v>381</v>
      </c>
    </row>
    <row r="46" spans="1:5" ht="18.75" customHeight="1" x14ac:dyDescent="0.2">
      <c r="A46" s="397" t="s">
        <v>210</v>
      </c>
      <c r="B46" s="26"/>
      <c r="C46" s="406">
        <v>44000</v>
      </c>
      <c r="D46" s="405">
        <f>SUM(B46:C46)</f>
        <v>44000</v>
      </c>
      <c r="E46" s="24" t="s">
        <v>374</v>
      </c>
    </row>
    <row r="47" spans="1:5" ht="16.5" customHeight="1" x14ac:dyDescent="0.2">
      <c r="A47" s="397"/>
      <c r="B47" s="405"/>
      <c r="C47" s="405"/>
      <c r="D47" s="405"/>
      <c r="E47" s="24"/>
    </row>
    <row r="48" spans="1:5" ht="15.75" customHeight="1" x14ac:dyDescent="0.2">
      <c r="A48" s="21" t="s">
        <v>290</v>
      </c>
      <c r="B48" s="27">
        <f>B50</f>
        <v>3316260</v>
      </c>
      <c r="C48" s="407">
        <f t="shared" ref="C48:D48" si="3">C50</f>
        <v>0</v>
      </c>
      <c r="D48" s="407">
        <f t="shared" si="3"/>
        <v>3316260</v>
      </c>
      <c r="E48" s="17"/>
    </row>
    <row r="49" spans="1:5" ht="18" customHeight="1" x14ac:dyDescent="0.2">
      <c r="A49" s="40" t="s">
        <v>382</v>
      </c>
      <c r="B49" s="254"/>
      <c r="C49" s="254"/>
      <c r="D49" s="254"/>
      <c r="E49" s="24"/>
    </row>
    <row r="50" spans="1:5" ht="17.25" customHeight="1" x14ac:dyDescent="0.2">
      <c r="A50" s="408" t="s">
        <v>244</v>
      </c>
      <c r="B50" s="409">
        <f>SUM(B51:B53)</f>
        <v>3316260</v>
      </c>
      <c r="C50" s="410">
        <f>SUM(C51:C53)</f>
        <v>0</v>
      </c>
      <c r="D50" s="409">
        <f>SUM(D51:D53)</f>
        <v>3316260</v>
      </c>
      <c r="E50" s="24"/>
    </row>
    <row r="51" spans="1:5" s="392" customFormat="1" ht="20.100000000000001" customHeight="1" x14ac:dyDescent="0.2">
      <c r="A51" s="411" t="s">
        <v>383</v>
      </c>
      <c r="B51" s="412">
        <f>969000+1159040</f>
        <v>2128040</v>
      </c>
      <c r="C51" s="412"/>
      <c r="D51" s="412">
        <f>SUM(B51:C51)</f>
        <v>2128040</v>
      </c>
      <c r="E51" s="396" t="s">
        <v>384</v>
      </c>
    </row>
    <row r="52" spans="1:5" s="392" customFormat="1" ht="26.25" customHeight="1" x14ac:dyDescent="0.2">
      <c r="A52" s="419" t="s">
        <v>385</v>
      </c>
      <c r="B52" s="403">
        <v>528220</v>
      </c>
      <c r="C52" s="403"/>
      <c r="D52" s="403">
        <f>SUM(B52:C52)</f>
        <v>528220</v>
      </c>
      <c r="E52" s="404" t="s">
        <v>386</v>
      </c>
    </row>
    <row r="53" spans="1:5" s="392" customFormat="1" ht="20.100000000000001" customHeight="1" x14ac:dyDescent="0.2">
      <c r="A53" s="411" t="s">
        <v>387</v>
      </c>
      <c r="B53" s="412">
        <v>660000</v>
      </c>
      <c r="C53" s="412"/>
      <c r="D53" s="412">
        <f>SUM(B53:C53)</f>
        <v>660000</v>
      </c>
      <c r="E53" s="404" t="s">
        <v>388</v>
      </c>
    </row>
    <row r="54" spans="1:5" ht="18" customHeight="1" thickBot="1" x14ac:dyDescent="0.25">
      <c r="A54" s="413" t="s">
        <v>13</v>
      </c>
      <c r="B54" s="28">
        <f>B48+B8</f>
        <v>4054199</v>
      </c>
      <c r="C54" s="28">
        <f>C48+C8</f>
        <v>-4054199</v>
      </c>
      <c r="D54" s="28">
        <f>D48+D8</f>
        <v>0</v>
      </c>
      <c r="E54" s="18"/>
    </row>
    <row r="55" spans="1:5" ht="15.75" thickTop="1" x14ac:dyDescent="0.25">
      <c r="A55"/>
      <c r="B55"/>
      <c r="C55"/>
      <c r="D55"/>
      <c r="E55"/>
    </row>
    <row r="60" spans="1:5" ht="15" x14ac:dyDescent="0.25">
      <c r="A60"/>
      <c r="E60" s="34"/>
    </row>
    <row r="65" spans="5:5" x14ac:dyDescent="0.2">
      <c r="E65" s="34"/>
    </row>
  </sheetData>
  <mergeCells count="5">
    <mergeCell ref="A5:A6"/>
    <mergeCell ref="B5:B6"/>
    <mergeCell ref="C5:C6"/>
    <mergeCell ref="D5:D6"/>
    <mergeCell ref="E5:E6"/>
  </mergeCells>
  <printOptions gridLines="1"/>
  <pageMargins left="0.97" right="0.35" top="1" bottom="0.34" header="0.3" footer="0.2"/>
  <pageSetup paperSize="9" scale="75" orientation="portrait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6"/>
  <sheetViews>
    <sheetView zoomScaleNormal="100" workbookViewId="0">
      <pane xSplit="1" ySplit="5" topLeftCell="B76" activePane="bottomRight" state="frozen"/>
      <selection pane="topRight" activeCell="B1" sqref="B1"/>
      <selection pane="bottomLeft" activeCell="A7" sqref="A7"/>
      <selection pane="bottomRight" activeCell="J97" sqref="J97"/>
    </sheetView>
  </sheetViews>
  <sheetFormatPr defaultRowHeight="12.75" x14ac:dyDescent="0.2"/>
  <cols>
    <col min="1" max="1" width="15.42578125" style="183" customWidth="1"/>
    <col min="2" max="2" width="11" style="183" customWidth="1"/>
    <col min="3" max="3" width="9.85546875" style="183" customWidth="1"/>
    <col min="4" max="4" width="9.5703125" style="183" customWidth="1"/>
    <col min="5" max="5" width="10.5703125" style="183" customWidth="1"/>
    <col min="6" max="6" width="8.5703125" style="183" customWidth="1"/>
    <col min="7" max="7" width="10.85546875" style="183" customWidth="1"/>
    <col min="8" max="8" width="10.5703125" style="183" customWidth="1"/>
    <col min="9" max="9" width="10.7109375" style="183" customWidth="1"/>
    <col min="10" max="11" width="10.5703125" style="183" customWidth="1"/>
    <col min="12" max="235" width="9.140625" style="50"/>
    <col min="236" max="236" width="15.42578125" style="50" customWidth="1"/>
    <col min="237" max="237" width="11" style="50" customWidth="1"/>
    <col min="238" max="238" width="9.85546875" style="50" customWidth="1"/>
    <col min="239" max="239" width="9.5703125" style="50" customWidth="1"/>
    <col min="240" max="240" width="10.5703125" style="50" customWidth="1"/>
    <col min="241" max="241" width="8.5703125" style="50" customWidth="1"/>
    <col min="242" max="242" width="10.85546875" style="50" customWidth="1"/>
    <col min="243" max="243" width="10.5703125" style="50" customWidth="1"/>
    <col min="244" max="244" width="10.7109375" style="50" customWidth="1"/>
    <col min="245" max="246" width="10.5703125" style="50" customWidth="1"/>
    <col min="247" max="491" width="9.140625" style="50"/>
    <col min="492" max="492" width="15.42578125" style="50" customWidth="1"/>
    <col min="493" max="493" width="11" style="50" customWidth="1"/>
    <col min="494" max="494" width="9.85546875" style="50" customWidth="1"/>
    <col min="495" max="495" width="9.5703125" style="50" customWidth="1"/>
    <col min="496" max="496" width="10.5703125" style="50" customWidth="1"/>
    <col min="497" max="497" width="8.5703125" style="50" customWidth="1"/>
    <col min="498" max="498" width="10.85546875" style="50" customWidth="1"/>
    <col min="499" max="499" width="10.5703125" style="50" customWidth="1"/>
    <col min="500" max="500" width="10.7109375" style="50" customWidth="1"/>
    <col min="501" max="502" width="10.5703125" style="50" customWidth="1"/>
    <col min="503" max="747" width="9.140625" style="50"/>
    <col min="748" max="748" width="15.42578125" style="50" customWidth="1"/>
    <col min="749" max="749" width="11" style="50" customWidth="1"/>
    <col min="750" max="750" width="9.85546875" style="50" customWidth="1"/>
    <col min="751" max="751" width="9.5703125" style="50" customWidth="1"/>
    <col min="752" max="752" width="10.5703125" style="50" customWidth="1"/>
    <col min="753" max="753" width="8.5703125" style="50" customWidth="1"/>
    <col min="754" max="754" width="10.85546875" style="50" customWidth="1"/>
    <col min="755" max="755" width="10.5703125" style="50" customWidth="1"/>
    <col min="756" max="756" width="10.7109375" style="50" customWidth="1"/>
    <col min="757" max="758" width="10.5703125" style="50" customWidth="1"/>
    <col min="759" max="1003" width="9.140625" style="50"/>
    <col min="1004" max="1004" width="15.42578125" style="50" customWidth="1"/>
    <col min="1005" max="1005" width="11" style="50" customWidth="1"/>
    <col min="1006" max="1006" width="9.85546875" style="50" customWidth="1"/>
    <col min="1007" max="1007" width="9.5703125" style="50" customWidth="1"/>
    <col min="1008" max="1008" width="10.5703125" style="50" customWidth="1"/>
    <col min="1009" max="1009" width="8.5703125" style="50" customWidth="1"/>
    <col min="1010" max="1010" width="10.85546875" style="50" customWidth="1"/>
    <col min="1011" max="1011" width="10.5703125" style="50" customWidth="1"/>
    <col min="1012" max="1012" width="10.7109375" style="50" customWidth="1"/>
    <col min="1013" max="1014" width="10.5703125" style="50" customWidth="1"/>
    <col min="1015" max="1259" width="9.140625" style="50"/>
    <col min="1260" max="1260" width="15.42578125" style="50" customWidth="1"/>
    <col min="1261" max="1261" width="11" style="50" customWidth="1"/>
    <col min="1262" max="1262" width="9.85546875" style="50" customWidth="1"/>
    <col min="1263" max="1263" width="9.5703125" style="50" customWidth="1"/>
    <col min="1264" max="1264" width="10.5703125" style="50" customWidth="1"/>
    <col min="1265" max="1265" width="8.5703125" style="50" customWidth="1"/>
    <col min="1266" max="1266" width="10.85546875" style="50" customWidth="1"/>
    <col min="1267" max="1267" width="10.5703125" style="50" customWidth="1"/>
    <col min="1268" max="1268" width="10.7109375" style="50" customWidth="1"/>
    <col min="1269" max="1270" width="10.5703125" style="50" customWidth="1"/>
    <col min="1271" max="1515" width="9.140625" style="50"/>
    <col min="1516" max="1516" width="15.42578125" style="50" customWidth="1"/>
    <col min="1517" max="1517" width="11" style="50" customWidth="1"/>
    <col min="1518" max="1518" width="9.85546875" style="50" customWidth="1"/>
    <col min="1519" max="1519" width="9.5703125" style="50" customWidth="1"/>
    <col min="1520" max="1520" width="10.5703125" style="50" customWidth="1"/>
    <col min="1521" max="1521" width="8.5703125" style="50" customWidth="1"/>
    <col min="1522" max="1522" width="10.85546875" style="50" customWidth="1"/>
    <col min="1523" max="1523" width="10.5703125" style="50" customWidth="1"/>
    <col min="1524" max="1524" width="10.7109375" style="50" customWidth="1"/>
    <col min="1525" max="1526" width="10.5703125" style="50" customWidth="1"/>
    <col min="1527" max="1771" width="9.140625" style="50"/>
    <col min="1772" max="1772" width="15.42578125" style="50" customWidth="1"/>
    <col min="1773" max="1773" width="11" style="50" customWidth="1"/>
    <col min="1774" max="1774" width="9.85546875" style="50" customWidth="1"/>
    <col min="1775" max="1775" width="9.5703125" style="50" customWidth="1"/>
    <col min="1776" max="1776" width="10.5703125" style="50" customWidth="1"/>
    <col min="1777" max="1777" width="8.5703125" style="50" customWidth="1"/>
    <col min="1778" max="1778" width="10.85546875" style="50" customWidth="1"/>
    <col min="1779" max="1779" width="10.5703125" style="50" customWidth="1"/>
    <col min="1780" max="1780" width="10.7109375" style="50" customWidth="1"/>
    <col min="1781" max="1782" width="10.5703125" style="50" customWidth="1"/>
    <col min="1783" max="2027" width="9.140625" style="50"/>
    <col min="2028" max="2028" width="15.42578125" style="50" customWidth="1"/>
    <col min="2029" max="2029" width="11" style="50" customWidth="1"/>
    <col min="2030" max="2030" width="9.85546875" style="50" customWidth="1"/>
    <col min="2031" max="2031" width="9.5703125" style="50" customWidth="1"/>
    <col min="2032" max="2032" width="10.5703125" style="50" customWidth="1"/>
    <col min="2033" max="2033" width="8.5703125" style="50" customWidth="1"/>
    <col min="2034" max="2034" width="10.85546875" style="50" customWidth="1"/>
    <col min="2035" max="2035" width="10.5703125" style="50" customWidth="1"/>
    <col min="2036" max="2036" width="10.7109375" style="50" customWidth="1"/>
    <col min="2037" max="2038" width="10.5703125" style="50" customWidth="1"/>
    <col min="2039" max="2283" width="9.140625" style="50"/>
    <col min="2284" max="2284" width="15.42578125" style="50" customWidth="1"/>
    <col min="2285" max="2285" width="11" style="50" customWidth="1"/>
    <col min="2286" max="2286" width="9.85546875" style="50" customWidth="1"/>
    <col min="2287" max="2287" width="9.5703125" style="50" customWidth="1"/>
    <col min="2288" max="2288" width="10.5703125" style="50" customWidth="1"/>
    <col min="2289" max="2289" width="8.5703125" style="50" customWidth="1"/>
    <col min="2290" max="2290" width="10.85546875" style="50" customWidth="1"/>
    <col min="2291" max="2291" width="10.5703125" style="50" customWidth="1"/>
    <col min="2292" max="2292" width="10.7109375" style="50" customWidth="1"/>
    <col min="2293" max="2294" width="10.5703125" style="50" customWidth="1"/>
    <col min="2295" max="2539" width="9.140625" style="50"/>
    <col min="2540" max="2540" width="15.42578125" style="50" customWidth="1"/>
    <col min="2541" max="2541" width="11" style="50" customWidth="1"/>
    <col min="2542" max="2542" width="9.85546875" style="50" customWidth="1"/>
    <col min="2543" max="2543" width="9.5703125" style="50" customWidth="1"/>
    <col min="2544" max="2544" width="10.5703125" style="50" customWidth="1"/>
    <col min="2545" max="2545" width="8.5703125" style="50" customWidth="1"/>
    <col min="2546" max="2546" width="10.85546875" style="50" customWidth="1"/>
    <col min="2547" max="2547" width="10.5703125" style="50" customWidth="1"/>
    <col min="2548" max="2548" width="10.7109375" style="50" customWidth="1"/>
    <col min="2549" max="2550" width="10.5703125" style="50" customWidth="1"/>
    <col min="2551" max="2795" width="9.140625" style="50"/>
    <col min="2796" max="2796" width="15.42578125" style="50" customWidth="1"/>
    <col min="2797" max="2797" width="11" style="50" customWidth="1"/>
    <col min="2798" max="2798" width="9.85546875" style="50" customWidth="1"/>
    <col min="2799" max="2799" width="9.5703125" style="50" customWidth="1"/>
    <col min="2800" max="2800" width="10.5703125" style="50" customWidth="1"/>
    <col min="2801" max="2801" width="8.5703125" style="50" customWidth="1"/>
    <col min="2802" max="2802" width="10.85546875" style="50" customWidth="1"/>
    <col min="2803" max="2803" width="10.5703125" style="50" customWidth="1"/>
    <col min="2804" max="2804" width="10.7109375" style="50" customWidth="1"/>
    <col min="2805" max="2806" width="10.5703125" style="50" customWidth="1"/>
    <col min="2807" max="3051" width="9.140625" style="50"/>
    <col min="3052" max="3052" width="15.42578125" style="50" customWidth="1"/>
    <col min="3053" max="3053" width="11" style="50" customWidth="1"/>
    <col min="3054" max="3054" width="9.85546875" style="50" customWidth="1"/>
    <col min="3055" max="3055" width="9.5703125" style="50" customWidth="1"/>
    <col min="3056" max="3056" width="10.5703125" style="50" customWidth="1"/>
    <col min="3057" max="3057" width="8.5703125" style="50" customWidth="1"/>
    <col min="3058" max="3058" width="10.85546875" style="50" customWidth="1"/>
    <col min="3059" max="3059" width="10.5703125" style="50" customWidth="1"/>
    <col min="3060" max="3060" width="10.7109375" style="50" customWidth="1"/>
    <col min="3061" max="3062" width="10.5703125" style="50" customWidth="1"/>
    <col min="3063" max="3307" width="9.140625" style="50"/>
    <col min="3308" max="3308" width="15.42578125" style="50" customWidth="1"/>
    <col min="3309" max="3309" width="11" style="50" customWidth="1"/>
    <col min="3310" max="3310" width="9.85546875" style="50" customWidth="1"/>
    <col min="3311" max="3311" width="9.5703125" style="50" customWidth="1"/>
    <col min="3312" max="3312" width="10.5703125" style="50" customWidth="1"/>
    <col min="3313" max="3313" width="8.5703125" style="50" customWidth="1"/>
    <col min="3314" max="3314" width="10.85546875" style="50" customWidth="1"/>
    <col min="3315" max="3315" width="10.5703125" style="50" customWidth="1"/>
    <col min="3316" max="3316" width="10.7109375" style="50" customWidth="1"/>
    <col min="3317" max="3318" width="10.5703125" style="50" customWidth="1"/>
    <col min="3319" max="3563" width="9.140625" style="50"/>
    <col min="3564" max="3564" width="15.42578125" style="50" customWidth="1"/>
    <col min="3565" max="3565" width="11" style="50" customWidth="1"/>
    <col min="3566" max="3566" width="9.85546875" style="50" customWidth="1"/>
    <col min="3567" max="3567" width="9.5703125" style="50" customWidth="1"/>
    <col min="3568" max="3568" width="10.5703125" style="50" customWidth="1"/>
    <col min="3569" max="3569" width="8.5703125" style="50" customWidth="1"/>
    <col min="3570" max="3570" width="10.85546875" style="50" customWidth="1"/>
    <col min="3571" max="3571" width="10.5703125" style="50" customWidth="1"/>
    <col min="3572" max="3572" width="10.7109375" style="50" customWidth="1"/>
    <col min="3573" max="3574" width="10.5703125" style="50" customWidth="1"/>
    <col min="3575" max="3819" width="9.140625" style="50"/>
    <col min="3820" max="3820" width="15.42578125" style="50" customWidth="1"/>
    <col min="3821" max="3821" width="11" style="50" customWidth="1"/>
    <col min="3822" max="3822" width="9.85546875" style="50" customWidth="1"/>
    <col min="3823" max="3823" width="9.5703125" style="50" customWidth="1"/>
    <col min="3824" max="3824" width="10.5703125" style="50" customWidth="1"/>
    <col min="3825" max="3825" width="8.5703125" style="50" customWidth="1"/>
    <col min="3826" max="3826" width="10.85546875" style="50" customWidth="1"/>
    <col min="3827" max="3827" width="10.5703125" style="50" customWidth="1"/>
    <col min="3828" max="3828" width="10.7109375" style="50" customWidth="1"/>
    <col min="3829" max="3830" width="10.5703125" style="50" customWidth="1"/>
    <col min="3831" max="4075" width="9.140625" style="50"/>
    <col min="4076" max="4076" width="15.42578125" style="50" customWidth="1"/>
    <col min="4077" max="4077" width="11" style="50" customWidth="1"/>
    <col min="4078" max="4078" width="9.85546875" style="50" customWidth="1"/>
    <col min="4079" max="4079" width="9.5703125" style="50" customWidth="1"/>
    <col min="4080" max="4080" width="10.5703125" style="50" customWidth="1"/>
    <col min="4081" max="4081" width="8.5703125" style="50" customWidth="1"/>
    <col min="4082" max="4082" width="10.85546875" style="50" customWidth="1"/>
    <col min="4083" max="4083" width="10.5703125" style="50" customWidth="1"/>
    <col min="4084" max="4084" width="10.7109375" style="50" customWidth="1"/>
    <col min="4085" max="4086" width="10.5703125" style="50" customWidth="1"/>
    <col min="4087" max="4331" width="9.140625" style="50"/>
    <col min="4332" max="4332" width="15.42578125" style="50" customWidth="1"/>
    <col min="4333" max="4333" width="11" style="50" customWidth="1"/>
    <col min="4334" max="4334" width="9.85546875" style="50" customWidth="1"/>
    <col min="4335" max="4335" width="9.5703125" style="50" customWidth="1"/>
    <col min="4336" max="4336" width="10.5703125" style="50" customWidth="1"/>
    <col min="4337" max="4337" width="8.5703125" style="50" customWidth="1"/>
    <col min="4338" max="4338" width="10.85546875" style="50" customWidth="1"/>
    <col min="4339" max="4339" width="10.5703125" style="50" customWidth="1"/>
    <col min="4340" max="4340" width="10.7109375" style="50" customWidth="1"/>
    <col min="4341" max="4342" width="10.5703125" style="50" customWidth="1"/>
    <col min="4343" max="4587" width="9.140625" style="50"/>
    <col min="4588" max="4588" width="15.42578125" style="50" customWidth="1"/>
    <col min="4589" max="4589" width="11" style="50" customWidth="1"/>
    <col min="4590" max="4590" width="9.85546875" style="50" customWidth="1"/>
    <col min="4591" max="4591" width="9.5703125" style="50" customWidth="1"/>
    <col min="4592" max="4592" width="10.5703125" style="50" customWidth="1"/>
    <col min="4593" max="4593" width="8.5703125" style="50" customWidth="1"/>
    <col min="4594" max="4594" width="10.85546875" style="50" customWidth="1"/>
    <col min="4595" max="4595" width="10.5703125" style="50" customWidth="1"/>
    <col min="4596" max="4596" width="10.7109375" style="50" customWidth="1"/>
    <col min="4597" max="4598" width="10.5703125" style="50" customWidth="1"/>
    <col min="4599" max="4843" width="9.140625" style="50"/>
    <col min="4844" max="4844" width="15.42578125" style="50" customWidth="1"/>
    <col min="4845" max="4845" width="11" style="50" customWidth="1"/>
    <col min="4846" max="4846" width="9.85546875" style="50" customWidth="1"/>
    <col min="4847" max="4847" width="9.5703125" style="50" customWidth="1"/>
    <col min="4848" max="4848" width="10.5703125" style="50" customWidth="1"/>
    <col min="4849" max="4849" width="8.5703125" style="50" customWidth="1"/>
    <col min="4850" max="4850" width="10.85546875" style="50" customWidth="1"/>
    <col min="4851" max="4851" width="10.5703125" style="50" customWidth="1"/>
    <col min="4852" max="4852" width="10.7109375" style="50" customWidth="1"/>
    <col min="4853" max="4854" width="10.5703125" style="50" customWidth="1"/>
    <col min="4855" max="5099" width="9.140625" style="50"/>
    <col min="5100" max="5100" width="15.42578125" style="50" customWidth="1"/>
    <col min="5101" max="5101" width="11" style="50" customWidth="1"/>
    <col min="5102" max="5102" width="9.85546875" style="50" customWidth="1"/>
    <col min="5103" max="5103" width="9.5703125" style="50" customWidth="1"/>
    <col min="5104" max="5104" width="10.5703125" style="50" customWidth="1"/>
    <col min="5105" max="5105" width="8.5703125" style="50" customWidth="1"/>
    <col min="5106" max="5106" width="10.85546875" style="50" customWidth="1"/>
    <col min="5107" max="5107" width="10.5703125" style="50" customWidth="1"/>
    <col min="5108" max="5108" width="10.7109375" style="50" customWidth="1"/>
    <col min="5109" max="5110" width="10.5703125" style="50" customWidth="1"/>
    <col min="5111" max="5355" width="9.140625" style="50"/>
    <col min="5356" max="5356" width="15.42578125" style="50" customWidth="1"/>
    <col min="5357" max="5357" width="11" style="50" customWidth="1"/>
    <col min="5358" max="5358" width="9.85546875" style="50" customWidth="1"/>
    <col min="5359" max="5359" width="9.5703125" style="50" customWidth="1"/>
    <col min="5360" max="5360" width="10.5703125" style="50" customWidth="1"/>
    <col min="5361" max="5361" width="8.5703125" style="50" customWidth="1"/>
    <col min="5362" max="5362" width="10.85546875" style="50" customWidth="1"/>
    <col min="5363" max="5363" width="10.5703125" style="50" customWidth="1"/>
    <col min="5364" max="5364" width="10.7109375" style="50" customWidth="1"/>
    <col min="5365" max="5366" width="10.5703125" style="50" customWidth="1"/>
    <col min="5367" max="5611" width="9.140625" style="50"/>
    <col min="5612" max="5612" width="15.42578125" style="50" customWidth="1"/>
    <col min="5613" max="5613" width="11" style="50" customWidth="1"/>
    <col min="5614" max="5614" width="9.85546875" style="50" customWidth="1"/>
    <col min="5615" max="5615" width="9.5703125" style="50" customWidth="1"/>
    <col min="5616" max="5616" width="10.5703125" style="50" customWidth="1"/>
    <col min="5617" max="5617" width="8.5703125" style="50" customWidth="1"/>
    <col min="5618" max="5618" width="10.85546875" style="50" customWidth="1"/>
    <col min="5619" max="5619" width="10.5703125" style="50" customWidth="1"/>
    <col min="5620" max="5620" width="10.7109375" style="50" customWidth="1"/>
    <col min="5621" max="5622" width="10.5703125" style="50" customWidth="1"/>
    <col min="5623" max="5867" width="9.140625" style="50"/>
    <col min="5868" max="5868" width="15.42578125" style="50" customWidth="1"/>
    <col min="5869" max="5869" width="11" style="50" customWidth="1"/>
    <col min="5870" max="5870" width="9.85546875" style="50" customWidth="1"/>
    <col min="5871" max="5871" width="9.5703125" style="50" customWidth="1"/>
    <col min="5872" max="5872" width="10.5703125" style="50" customWidth="1"/>
    <col min="5873" max="5873" width="8.5703125" style="50" customWidth="1"/>
    <col min="5874" max="5874" width="10.85546875" style="50" customWidth="1"/>
    <col min="5875" max="5875" width="10.5703125" style="50" customWidth="1"/>
    <col min="5876" max="5876" width="10.7109375" style="50" customWidth="1"/>
    <col min="5877" max="5878" width="10.5703125" style="50" customWidth="1"/>
    <col min="5879" max="6123" width="9.140625" style="50"/>
    <col min="6124" max="6124" width="15.42578125" style="50" customWidth="1"/>
    <col min="6125" max="6125" width="11" style="50" customWidth="1"/>
    <col min="6126" max="6126" width="9.85546875" style="50" customWidth="1"/>
    <col min="6127" max="6127" width="9.5703125" style="50" customWidth="1"/>
    <col min="6128" max="6128" width="10.5703125" style="50" customWidth="1"/>
    <col min="6129" max="6129" width="8.5703125" style="50" customWidth="1"/>
    <col min="6130" max="6130" width="10.85546875" style="50" customWidth="1"/>
    <col min="6131" max="6131" width="10.5703125" style="50" customWidth="1"/>
    <col min="6132" max="6132" width="10.7109375" style="50" customWidth="1"/>
    <col min="6133" max="6134" width="10.5703125" style="50" customWidth="1"/>
    <col min="6135" max="6379" width="9.140625" style="50"/>
    <col min="6380" max="6380" width="15.42578125" style="50" customWidth="1"/>
    <col min="6381" max="6381" width="11" style="50" customWidth="1"/>
    <col min="6382" max="6382" width="9.85546875" style="50" customWidth="1"/>
    <col min="6383" max="6383" width="9.5703125" style="50" customWidth="1"/>
    <col min="6384" max="6384" width="10.5703125" style="50" customWidth="1"/>
    <col min="6385" max="6385" width="8.5703125" style="50" customWidth="1"/>
    <col min="6386" max="6386" width="10.85546875" style="50" customWidth="1"/>
    <col min="6387" max="6387" width="10.5703125" style="50" customWidth="1"/>
    <col min="6388" max="6388" width="10.7109375" style="50" customWidth="1"/>
    <col min="6389" max="6390" width="10.5703125" style="50" customWidth="1"/>
    <col min="6391" max="6635" width="9.140625" style="50"/>
    <col min="6636" max="6636" width="15.42578125" style="50" customWidth="1"/>
    <col min="6637" max="6637" width="11" style="50" customWidth="1"/>
    <col min="6638" max="6638" width="9.85546875" style="50" customWidth="1"/>
    <col min="6639" max="6639" width="9.5703125" style="50" customWidth="1"/>
    <col min="6640" max="6640" width="10.5703125" style="50" customWidth="1"/>
    <col min="6641" max="6641" width="8.5703125" style="50" customWidth="1"/>
    <col min="6642" max="6642" width="10.85546875" style="50" customWidth="1"/>
    <col min="6643" max="6643" width="10.5703125" style="50" customWidth="1"/>
    <col min="6644" max="6644" width="10.7109375" style="50" customWidth="1"/>
    <col min="6645" max="6646" width="10.5703125" style="50" customWidth="1"/>
    <col min="6647" max="6891" width="9.140625" style="50"/>
    <col min="6892" max="6892" width="15.42578125" style="50" customWidth="1"/>
    <col min="6893" max="6893" width="11" style="50" customWidth="1"/>
    <col min="6894" max="6894" width="9.85546875" style="50" customWidth="1"/>
    <col min="6895" max="6895" width="9.5703125" style="50" customWidth="1"/>
    <col min="6896" max="6896" width="10.5703125" style="50" customWidth="1"/>
    <col min="6897" max="6897" width="8.5703125" style="50" customWidth="1"/>
    <col min="6898" max="6898" width="10.85546875" style="50" customWidth="1"/>
    <col min="6899" max="6899" width="10.5703125" style="50" customWidth="1"/>
    <col min="6900" max="6900" width="10.7109375" style="50" customWidth="1"/>
    <col min="6901" max="6902" width="10.5703125" style="50" customWidth="1"/>
    <col min="6903" max="7147" width="9.140625" style="50"/>
    <col min="7148" max="7148" width="15.42578125" style="50" customWidth="1"/>
    <col min="7149" max="7149" width="11" style="50" customWidth="1"/>
    <col min="7150" max="7150" width="9.85546875" style="50" customWidth="1"/>
    <col min="7151" max="7151" width="9.5703125" style="50" customWidth="1"/>
    <col min="7152" max="7152" width="10.5703125" style="50" customWidth="1"/>
    <col min="7153" max="7153" width="8.5703125" style="50" customWidth="1"/>
    <col min="7154" max="7154" width="10.85546875" style="50" customWidth="1"/>
    <col min="7155" max="7155" width="10.5703125" style="50" customWidth="1"/>
    <col min="7156" max="7156" width="10.7109375" style="50" customWidth="1"/>
    <col min="7157" max="7158" width="10.5703125" style="50" customWidth="1"/>
    <col min="7159" max="7403" width="9.140625" style="50"/>
    <col min="7404" max="7404" width="15.42578125" style="50" customWidth="1"/>
    <col min="7405" max="7405" width="11" style="50" customWidth="1"/>
    <col min="7406" max="7406" width="9.85546875" style="50" customWidth="1"/>
    <col min="7407" max="7407" width="9.5703125" style="50" customWidth="1"/>
    <col min="7408" max="7408" width="10.5703125" style="50" customWidth="1"/>
    <col min="7409" max="7409" width="8.5703125" style="50" customWidth="1"/>
    <col min="7410" max="7410" width="10.85546875" style="50" customWidth="1"/>
    <col min="7411" max="7411" width="10.5703125" style="50" customWidth="1"/>
    <col min="7412" max="7412" width="10.7109375" style="50" customWidth="1"/>
    <col min="7413" max="7414" width="10.5703125" style="50" customWidth="1"/>
    <col min="7415" max="7659" width="9.140625" style="50"/>
    <col min="7660" max="7660" width="15.42578125" style="50" customWidth="1"/>
    <col min="7661" max="7661" width="11" style="50" customWidth="1"/>
    <col min="7662" max="7662" width="9.85546875" style="50" customWidth="1"/>
    <col min="7663" max="7663" width="9.5703125" style="50" customWidth="1"/>
    <col min="7664" max="7664" width="10.5703125" style="50" customWidth="1"/>
    <col min="7665" max="7665" width="8.5703125" style="50" customWidth="1"/>
    <col min="7666" max="7666" width="10.85546875" style="50" customWidth="1"/>
    <col min="7667" max="7667" width="10.5703125" style="50" customWidth="1"/>
    <col min="7668" max="7668" width="10.7109375" style="50" customWidth="1"/>
    <col min="7669" max="7670" width="10.5703125" style="50" customWidth="1"/>
    <col min="7671" max="7915" width="9.140625" style="50"/>
    <col min="7916" max="7916" width="15.42578125" style="50" customWidth="1"/>
    <col min="7917" max="7917" width="11" style="50" customWidth="1"/>
    <col min="7918" max="7918" width="9.85546875" style="50" customWidth="1"/>
    <col min="7919" max="7919" width="9.5703125" style="50" customWidth="1"/>
    <col min="7920" max="7920" width="10.5703125" style="50" customWidth="1"/>
    <col min="7921" max="7921" width="8.5703125" style="50" customWidth="1"/>
    <col min="7922" max="7922" width="10.85546875" style="50" customWidth="1"/>
    <col min="7923" max="7923" width="10.5703125" style="50" customWidth="1"/>
    <col min="7924" max="7924" width="10.7109375" style="50" customWidth="1"/>
    <col min="7925" max="7926" width="10.5703125" style="50" customWidth="1"/>
    <col min="7927" max="8171" width="9.140625" style="50"/>
    <col min="8172" max="8172" width="15.42578125" style="50" customWidth="1"/>
    <col min="8173" max="8173" width="11" style="50" customWidth="1"/>
    <col min="8174" max="8174" width="9.85546875" style="50" customWidth="1"/>
    <col min="8175" max="8175" width="9.5703125" style="50" customWidth="1"/>
    <col min="8176" max="8176" width="10.5703125" style="50" customWidth="1"/>
    <col min="8177" max="8177" width="8.5703125" style="50" customWidth="1"/>
    <col min="8178" max="8178" width="10.85546875" style="50" customWidth="1"/>
    <col min="8179" max="8179" width="10.5703125" style="50" customWidth="1"/>
    <col min="8180" max="8180" width="10.7109375" style="50" customWidth="1"/>
    <col min="8181" max="8182" width="10.5703125" style="50" customWidth="1"/>
    <col min="8183" max="8427" width="9.140625" style="50"/>
    <col min="8428" max="8428" width="15.42578125" style="50" customWidth="1"/>
    <col min="8429" max="8429" width="11" style="50" customWidth="1"/>
    <col min="8430" max="8430" width="9.85546875" style="50" customWidth="1"/>
    <col min="8431" max="8431" width="9.5703125" style="50" customWidth="1"/>
    <col min="8432" max="8432" width="10.5703125" style="50" customWidth="1"/>
    <col min="8433" max="8433" width="8.5703125" style="50" customWidth="1"/>
    <col min="8434" max="8434" width="10.85546875" style="50" customWidth="1"/>
    <col min="8435" max="8435" width="10.5703125" style="50" customWidth="1"/>
    <col min="8436" max="8436" width="10.7109375" style="50" customWidth="1"/>
    <col min="8437" max="8438" width="10.5703125" style="50" customWidth="1"/>
    <col min="8439" max="8683" width="9.140625" style="50"/>
    <col min="8684" max="8684" width="15.42578125" style="50" customWidth="1"/>
    <col min="8685" max="8685" width="11" style="50" customWidth="1"/>
    <col min="8686" max="8686" width="9.85546875" style="50" customWidth="1"/>
    <col min="8687" max="8687" width="9.5703125" style="50" customWidth="1"/>
    <col min="8688" max="8688" width="10.5703125" style="50" customWidth="1"/>
    <col min="8689" max="8689" width="8.5703125" style="50" customWidth="1"/>
    <col min="8690" max="8690" width="10.85546875" style="50" customWidth="1"/>
    <col min="8691" max="8691" width="10.5703125" style="50" customWidth="1"/>
    <col min="8692" max="8692" width="10.7109375" style="50" customWidth="1"/>
    <col min="8693" max="8694" width="10.5703125" style="50" customWidth="1"/>
    <col min="8695" max="8939" width="9.140625" style="50"/>
    <col min="8940" max="8940" width="15.42578125" style="50" customWidth="1"/>
    <col min="8941" max="8941" width="11" style="50" customWidth="1"/>
    <col min="8942" max="8942" width="9.85546875" style="50" customWidth="1"/>
    <col min="8943" max="8943" width="9.5703125" style="50" customWidth="1"/>
    <col min="8944" max="8944" width="10.5703125" style="50" customWidth="1"/>
    <col min="8945" max="8945" width="8.5703125" style="50" customWidth="1"/>
    <col min="8946" max="8946" width="10.85546875" style="50" customWidth="1"/>
    <col min="8947" max="8947" width="10.5703125" style="50" customWidth="1"/>
    <col min="8948" max="8948" width="10.7109375" style="50" customWidth="1"/>
    <col min="8949" max="8950" width="10.5703125" style="50" customWidth="1"/>
    <col min="8951" max="9195" width="9.140625" style="50"/>
    <col min="9196" max="9196" width="15.42578125" style="50" customWidth="1"/>
    <col min="9197" max="9197" width="11" style="50" customWidth="1"/>
    <col min="9198" max="9198" width="9.85546875" style="50" customWidth="1"/>
    <col min="9199" max="9199" width="9.5703125" style="50" customWidth="1"/>
    <col min="9200" max="9200" width="10.5703125" style="50" customWidth="1"/>
    <col min="9201" max="9201" width="8.5703125" style="50" customWidth="1"/>
    <col min="9202" max="9202" width="10.85546875" style="50" customWidth="1"/>
    <col min="9203" max="9203" width="10.5703125" style="50" customWidth="1"/>
    <col min="9204" max="9204" width="10.7109375" style="50" customWidth="1"/>
    <col min="9205" max="9206" width="10.5703125" style="50" customWidth="1"/>
    <col min="9207" max="9451" width="9.140625" style="50"/>
    <col min="9452" max="9452" width="15.42578125" style="50" customWidth="1"/>
    <col min="9453" max="9453" width="11" style="50" customWidth="1"/>
    <col min="9454" max="9454" width="9.85546875" style="50" customWidth="1"/>
    <col min="9455" max="9455" width="9.5703125" style="50" customWidth="1"/>
    <col min="9456" max="9456" width="10.5703125" style="50" customWidth="1"/>
    <col min="9457" max="9457" width="8.5703125" style="50" customWidth="1"/>
    <col min="9458" max="9458" width="10.85546875" style="50" customWidth="1"/>
    <col min="9459" max="9459" width="10.5703125" style="50" customWidth="1"/>
    <col min="9460" max="9460" width="10.7109375" style="50" customWidth="1"/>
    <col min="9461" max="9462" width="10.5703125" style="50" customWidth="1"/>
    <col min="9463" max="9707" width="9.140625" style="50"/>
    <col min="9708" max="9708" width="15.42578125" style="50" customWidth="1"/>
    <col min="9709" max="9709" width="11" style="50" customWidth="1"/>
    <col min="9710" max="9710" width="9.85546875" style="50" customWidth="1"/>
    <col min="9711" max="9711" width="9.5703125" style="50" customWidth="1"/>
    <col min="9712" max="9712" width="10.5703125" style="50" customWidth="1"/>
    <col min="9713" max="9713" width="8.5703125" style="50" customWidth="1"/>
    <col min="9714" max="9714" width="10.85546875" style="50" customWidth="1"/>
    <col min="9715" max="9715" width="10.5703125" style="50" customWidth="1"/>
    <col min="9716" max="9716" width="10.7109375" style="50" customWidth="1"/>
    <col min="9717" max="9718" width="10.5703125" style="50" customWidth="1"/>
    <col min="9719" max="9963" width="9.140625" style="50"/>
    <col min="9964" max="9964" width="15.42578125" style="50" customWidth="1"/>
    <col min="9965" max="9965" width="11" style="50" customWidth="1"/>
    <col min="9966" max="9966" width="9.85546875" style="50" customWidth="1"/>
    <col min="9967" max="9967" width="9.5703125" style="50" customWidth="1"/>
    <col min="9968" max="9968" width="10.5703125" style="50" customWidth="1"/>
    <col min="9969" max="9969" width="8.5703125" style="50" customWidth="1"/>
    <col min="9970" max="9970" width="10.85546875" style="50" customWidth="1"/>
    <col min="9971" max="9971" width="10.5703125" style="50" customWidth="1"/>
    <col min="9972" max="9972" width="10.7109375" style="50" customWidth="1"/>
    <col min="9973" max="9974" width="10.5703125" style="50" customWidth="1"/>
    <col min="9975" max="10219" width="9.140625" style="50"/>
    <col min="10220" max="10220" width="15.42578125" style="50" customWidth="1"/>
    <col min="10221" max="10221" width="11" style="50" customWidth="1"/>
    <col min="10222" max="10222" width="9.85546875" style="50" customWidth="1"/>
    <col min="10223" max="10223" width="9.5703125" style="50" customWidth="1"/>
    <col min="10224" max="10224" width="10.5703125" style="50" customWidth="1"/>
    <col min="10225" max="10225" width="8.5703125" style="50" customWidth="1"/>
    <col min="10226" max="10226" width="10.85546875" style="50" customWidth="1"/>
    <col min="10227" max="10227" width="10.5703125" style="50" customWidth="1"/>
    <col min="10228" max="10228" width="10.7109375" style="50" customWidth="1"/>
    <col min="10229" max="10230" width="10.5703125" style="50" customWidth="1"/>
    <col min="10231" max="10475" width="9.140625" style="50"/>
    <col min="10476" max="10476" width="15.42578125" style="50" customWidth="1"/>
    <col min="10477" max="10477" width="11" style="50" customWidth="1"/>
    <col min="10478" max="10478" width="9.85546875" style="50" customWidth="1"/>
    <col min="10479" max="10479" width="9.5703125" style="50" customWidth="1"/>
    <col min="10480" max="10480" width="10.5703125" style="50" customWidth="1"/>
    <col min="10481" max="10481" width="8.5703125" style="50" customWidth="1"/>
    <col min="10482" max="10482" width="10.85546875" style="50" customWidth="1"/>
    <col min="10483" max="10483" width="10.5703125" style="50" customWidth="1"/>
    <col min="10484" max="10484" width="10.7109375" style="50" customWidth="1"/>
    <col min="10485" max="10486" width="10.5703125" style="50" customWidth="1"/>
    <col min="10487" max="10731" width="9.140625" style="50"/>
    <col min="10732" max="10732" width="15.42578125" style="50" customWidth="1"/>
    <col min="10733" max="10733" width="11" style="50" customWidth="1"/>
    <col min="10734" max="10734" width="9.85546875" style="50" customWidth="1"/>
    <col min="10735" max="10735" width="9.5703125" style="50" customWidth="1"/>
    <col min="10736" max="10736" width="10.5703125" style="50" customWidth="1"/>
    <col min="10737" max="10737" width="8.5703125" style="50" customWidth="1"/>
    <col min="10738" max="10738" width="10.85546875" style="50" customWidth="1"/>
    <col min="10739" max="10739" width="10.5703125" style="50" customWidth="1"/>
    <col min="10740" max="10740" width="10.7109375" style="50" customWidth="1"/>
    <col min="10741" max="10742" width="10.5703125" style="50" customWidth="1"/>
    <col min="10743" max="10987" width="9.140625" style="50"/>
    <col min="10988" max="10988" width="15.42578125" style="50" customWidth="1"/>
    <col min="10989" max="10989" width="11" style="50" customWidth="1"/>
    <col min="10990" max="10990" width="9.85546875" style="50" customWidth="1"/>
    <col min="10991" max="10991" width="9.5703125" style="50" customWidth="1"/>
    <col min="10992" max="10992" width="10.5703125" style="50" customWidth="1"/>
    <col min="10993" max="10993" width="8.5703125" style="50" customWidth="1"/>
    <col min="10994" max="10994" width="10.85546875" style="50" customWidth="1"/>
    <col min="10995" max="10995" width="10.5703125" style="50" customWidth="1"/>
    <col min="10996" max="10996" width="10.7109375" style="50" customWidth="1"/>
    <col min="10997" max="10998" width="10.5703125" style="50" customWidth="1"/>
    <col min="10999" max="11243" width="9.140625" style="50"/>
    <col min="11244" max="11244" width="15.42578125" style="50" customWidth="1"/>
    <col min="11245" max="11245" width="11" style="50" customWidth="1"/>
    <col min="11246" max="11246" width="9.85546875" style="50" customWidth="1"/>
    <col min="11247" max="11247" width="9.5703125" style="50" customWidth="1"/>
    <col min="11248" max="11248" width="10.5703125" style="50" customWidth="1"/>
    <col min="11249" max="11249" width="8.5703125" style="50" customWidth="1"/>
    <col min="11250" max="11250" width="10.85546875" style="50" customWidth="1"/>
    <col min="11251" max="11251" width="10.5703125" style="50" customWidth="1"/>
    <col min="11252" max="11252" width="10.7109375" style="50" customWidth="1"/>
    <col min="11253" max="11254" width="10.5703125" style="50" customWidth="1"/>
    <col min="11255" max="11499" width="9.140625" style="50"/>
    <col min="11500" max="11500" width="15.42578125" style="50" customWidth="1"/>
    <col min="11501" max="11501" width="11" style="50" customWidth="1"/>
    <col min="11502" max="11502" width="9.85546875" style="50" customWidth="1"/>
    <col min="11503" max="11503" width="9.5703125" style="50" customWidth="1"/>
    <col min="11504" max="11504" width="10.5703125" style="50" customWidth="1"/>
    <col min="11505" max="11505" width="8.5703125" style="50" customWidth="1"/>
    <col min="11506" max="11506" width="10.85546875" style="50" customWidth="1"/>
    <col min="11507" max="11507" width="10.5703125" style="50" customWidth="1"/>
    <col min="11508" max="11508" width="10.7109375" style="50" customWidth="1"/>
    <col min="11509" max="11510" width="10.5703125" style="50" customWidth="1"/>
    <col min="11511" max="11755" width="9.140625" style="50"/>
    <col min="11756" max="11756" width="15.42578125" style="50" customWidth="1"/>
    <col min="11757" max="11757" width="11" style="50" customWidth="1"/>
    <col min="11758" max="11758" width="9.85546875" style="50" customWidth="1"/>
    <col min="11759" max="11759" width="9.5703125" style="50" customWidth="1"/>
    <col min="11760" max="11760" width="10.5703125" style="50" customWidth="1"/>
    <col min="11761" max="11761" width="8.5703125" style="50" customWidth="1"/>
    <col min="11762" max="11762" width="10.85546875" style="50" customWidth="1"/>
    <col min="11763" max="11763" width="10.5703125" style="50" customWidth="1"/>
    <col min="11764" max="11764" width="10.7109375" style="50" customWidth="1"/>
    <col min="11765" max="11766" width="10.5703125" style="50" customWidth="1"/>
    <col min="11767" max="12011" width="9.140625" style="50"/>
    <col min="12012" max="12012" width="15.42578125" style="50" customWidth="1"/>
    <col min="12013" max="12013" width="11" style="50" customWidth="1"/>
    <col min="12014" max="12014" width="9.85546875" style="50" customWidth="1"/>
    <col min="12015" max="12015" width="9.5703125" style="50" customWidth="1"/>
    <col min="12016" max="12016" width="10.5703125" style="50" customWidth="1"/>
    <col min="12017" max="12017" width="8.5703125" style="50" customWidth="1"/>
    <col min="12018" max="12018" width="10.85546875" style="50" customWidth="1"/>
    <col min="12019" max="12019" width="10.5703125" style="50" customWidth="1"/>
    <col min="12020" max="12020" width="10.7109375" style="50" customWidth="1"/>
    <col min="12021" max="12022" width="10.5703125" style="50" customWidth="1"/>
    <col min="12023" max="12267" width="9.140625" style="50"/>
    <col min="12268" max="12268" width="15.42578125" style="50" customWidth="1"/>
    <col min="12269" max="12269" width="11" style="50" customWidth="1"/>
    <col min="12270" max="12270" width="9.85546875" style="50" customWidth="1"/>
    <col min="12271" max="12271" width="9.5703125" style="50" customWidth="1"/>
    <col min="12272" max="12272" width="10.5703125" style="50" customWidth="1"/>
    <col min="12273" max="12273" width="8.5703125" style="50" customWidth="1"/>
    <col min="12274" max="12274" width="10.85546875" style="50" customWidth="1"/>
    <col min="12275" max="12275" width="10.5703125" style="50" customWidth="1"/>
    <col min="12276" max="12276" width="10.7109375" style="50" customWidth="1"/>
    <col min="12277" max="12278" width="10.5703125" style="50" customWidth="1"/>
    <col min="12279" max="12523" width="9.140625" style="50"/>
    <col min="12524" max="12524" width="15.42578125" style="50" customWidth="1"/>
    <col min="12525" max="12525" width="11" style="50" customWidth="1"/>
    <col min="12526" max="12526" width="9.85546875" style="50" customWidth="1"/>
    <col min="12527" max="12527" width="9.5703125" style="50" customWidth="1"/>
    <col min="12528" max="12528" width="10.5703125" style="50" customWidth="1"/>
    <col min="12529" max="12529" width="8.5703125" style="50" customWidth="1"/>
    <col min="12530" max="12530" width="10.85546875" style="50" customWidth="1"/>
    <col min="12531" max="12531" width="10.5703125" style="50" customWidth="1"/>
    <col min="12532" max="12532" width="10.7109375" style="50" customWidth="1"/>
    <col min="12533" max="12534" width="10.5703125" style="50" customWidth="1"/>
    <col min="12535" max="12779" width="9.140625" style="50"/>
    <col min="12780" max="12780" width="15.42578125" style="50" customWidth="1"/>
    <col min="12781" max="12781" width="11" style="50" customWidth="1"/>
    <col min="12782" max="12782" width="9.85546875" style="50" customWidth="1"/>
    <col min="12783" max="12783" width="9.5703125" style="50" customWidth="1"/>
    <col min="12784" max="12784" width="10.5703125" style="50" customWidth="1"/>
    <col min="12785" max="12785" width="8.5703125" style="50" customWidth="1"/>
    <col min="12786" max="12786" width="10.85546875" style="50" customWidth="1"/>
    <col min="12787" max="12787" width="10.5703125" style="50" customWidth="1"/>
    <col min="12788" max="12788" width="10.7109375" style="50" customWidth="1"/>
    <col min="12789" max="12790" width="10.5703125" style="50" customWidth="1"/>
    <col min="12791" max="13035" width="9.140625" style="50"/>
    <col min="13036" max="13036" width="15.42578125" style="50" customWidth="1"/>
    <col min="13037" max="13037" width="11" style="50" customWidth="1"/>
    <col min="13038" max="13038" width="9.85546875" style="50" customWidth="1"/>
    <col min="13039" max="13039" width="9.5703125" style="50" customWidth="1"/>
    <col min="13040" max="13040" width="10.5703125" style="50" customWidth="1"/>
    <col min="13041" max="13041" width="8.5703125" style="50" customWidth="1"/>
    <col min="13042" max="13042" width="10.85546875" style="50" customWidth="1"/>
    <col min="13043" max="13043" width="10.5703125" style="50" customWidth="1"/>
    <col min="13044" max="13044" width="10.7109375" style="50" customWidth="1"/>
    <col min="13045" max="13046" width="10.5703125" style="50" customWidth="1"/>
    <col min="13047" max="13291" width="9.140625" style="50"/>
    <col min="13292" max="13292" width="15.42578125" style="50" customWidth="1"/>
    <col min="13293" max="13293" width="11" style="50" customWidth="1"/>
    <col min="13294" max="13294" width="9.85546875" style="50" customWidth="1"/>
    <col min="13295" max="13295" width="9.5703125" style="50" customWidth="1"/>
    <col min="13296" max="13296" width="10.5703125" style="50" customWidth="1"/>
    <col min="13297" max="13297" width="8.5703125" style="50" customWidth="1"/>
    <col min="13298" max="13298" width="10.85546875" style="50" customWidth="1"/>
    <col min="13299" max="13299" width="10.5703125" style="50" customWidth="1"/>
    <col min="13300" max="13300" width="10.7109375" style="50" customWidth="1"/>
    <col min="13301" max="13302" width="10.5703125" style="50" customWidth="1"/>
    <col min="13303" max="13547" width="9.140625" style="50"/>
    <col min="13548" max="13548" width="15.42578125" style="50" customWidth="1"/>
    <col min="13549" max="13549" width="11" style="50" customWidth="1"/>
    <col min="13550" max="13550" width="9.85546875" style="50" customWidth="1"/>
    <col min="13551" max="13551" width="9.5703125" style="50" customWidth="1"/>
    <col min="13552" max="13552" width="10.5703125" style="50" customWidth="1"/>
    <col min="13553" max="13553" width="8.5703125" style="50" customWidth="1"/>
    <col min="13554" max="13554" width="10.85546875" style="50" customWidth="1"/>
    <col min="13555" max="13555" width="10.5703125" style="50" customWidth="1"/>
    <col min="13556" max="13556" width="10.7109375" style="50" customWidth="1"/>
    <col min="13557" max="13558" width="10.5703125" style="50" customWidth="1"/>
    <col min="13559" max="13803" width="9.140625" style="50"/>
    <col min="13804" max="13804" width="15.42578125" style="50" customWidth="1"/>
    <col min="13805" max="13805" width="11" style="50" customWidth="1"/>
    <col min="13806" max="13806" width="9.85546875" style="50" customWidth="1"/>
    <col min="13807" max="13807" width="9.5703125" style="50" customWidth="1"/>
    <col min="13808" max="13808" width="10.5703125" style="50" customWidth="1"/>
    <col min="13809" max="13809" width="8.5703125" style="50" customWidth="1"/>
    <col min="13810" max="13810" width="10.85546875" style="50" customWidth="1"/>
    <col min="13811" max="13811" width="10.5703125" style="50" customWidth="1"/>
    <col min="13812" max="13812" width="10.7109375" style="50" customWidth="1"/>
    <col min="13813" max="13814" width="10.5703125" style="50" customWidth="1"/>
    <col min="13815" max="14059" width="9.140625" style="50"/>
    <col min="14060" max="14060" width="15.42578125" style="50" customWidth="1"/>
    <col min="14061" max="14061" width="11" style="50" customWidth="1"/>
    <col min="14062" max="14062" width="9.85546875" style="50" customWidth="1"/>
    <col min="14063" max="14063" width="9.5703125" style="50" customWidth="1"/>
    <col min="14064" max="14064" width="10.5703125" style="50" customWidth="1"/>
    <col min="14065" max="14065" width="8.5703125" style="50" customWidth="1"/>
    <col min="14066" max="14066" width="10.85546875" style="50" customWidth="1"/>
    <col min="14067" max="14067" width="10.5703125" style="50" customWidth="1"/>
    <col min="14068" max="14068" width="10.7109375" style="50" customWidth="1"/>
    <col min="14069" max="14070" width="10.5703125" style="50" customWidth="1"/>
    <col min="14071" max="14315" width="9.140625" style="50"/>
    <col min="14316" max="14316" width="15.42578125" style="50" customWidth="1"/>
    <col min="14317" max="14317" width="11" style="50" customWidth="1"/>
    <col min="14318" max="14318" width="9.85546875" style="50" customWidth="1"/>
    <col min="14319" max="14319" width="9.5703125" style="50" customWidth="1"/>
    <col min="14320" max="14320" width="10.5703125" style="50" customWidth="1"/>
    <col min="14321" max="14321" width="8.5703125" style="50" customWidth="1"/>
    <col min="14322" max="14322" width="10.85546875" style="50" customWidth="1"/>
    <col min="14323" max="14323" width="10.5703125" style="50" customWidth="1"/>
    <col min="14324" max="14324" width="10.7109375" style="50" customWidth="1"/>
    <col min="14325" max="14326" width="10.5703125" style="50" customWidth="1"/>
    <col min="14327" max="14571" width="9.140625" style="50"/>
    <col min="14572" max="14572" width="15.42578125" style="50" customWidth="1"/>
    <col min="14573" max="14573" width="11" style="50" customWidth="1"/>
    <col min="14574" max="14574" width="9.85546875" style="50" customWidth="1"/>
    <col min="14575" max="14575" width="9.5703125" style="50" customWidth="1"/>
    <col min="14576" max="14576" width="10.5703125" style="50" customWidth="1"/>
    <col min="14577" max="14577" width="8.5703125" style="50" customWidth="1"/>
    <col min="14578" max="14578" width="10.85546875" style="50" customWidth="1"/>
    <col min="14579" max="14579" width="10.5703125" style="50" customWidth="1"/>
    <col min="14580" max="14580" width="10.7109375" style="50" customWidth="1"/>
    <col min="14581" max="14582" width="10.5703125" style="50" customWidth="1"/>
    <col min="14583" max="14827" width="9.140625" style="50"/>
    <col min="14828" max="14828" width="15.42578125" style="50" customWidth="1"/>
    <col min="14829" max="14829" width="11" style="50" customWidth="1"/>
    <col min="14830" max="14830" width="9.85546875" style="50" customWidth="1"/>
    <col min="14831" max="14831" width="9.5703125" style="50" customWidth="1"/>
    <col min="14832" max="14832" width="10.5703125" style="50" customWidth="1"/>
    <col min="14833" max="14833" width="8.5703125" style="50" customWidth="1"/>
    <col min="14834" max="14834" width="10.85546875" style="50" customWidth="1"/>
    <col min="14835" max="14835" width="10.5703125" style="50" customWidth="1"/>
    <col min="14836" max="14836" width="10.7109375" style="50" customWidth="1"/>
    <col min="14837" max="14838" width="10.5703125" style="50" customWidth="1"/>
    <col min="14839" max="15083" width="9.140625" style="50"/>
    <col min="15084" max="15084" width="15.42578125" style="50" customWidth="1"/>
    <col min="15085" max="15085" width="11" style="50" customWidth="1"/>
    <col min="15086" max="15086" width="9.85546875" style="50" customWidth="1"/>
    <col min="15087" max="15087" width="9.5703125" style="50" customWidth="1"/>
    <col min="15088" max="15088" width="10.5703125" style="50" customWidth="1"/>
    <col min="15089" max="15089" width="8.5703125" style="50" customWidth="1"/>
    <col min="15090" max="15090" width="10.85546875" style="50" customWidth="1"/>
    <col min="15091" max="15091" width="10.5703125" style="50" customWidth="1"/>
    <col min="15092" max="15092" width="10.7109375" style="50" customWidth="1"/>
    <col min="15093" max="15094" width="10.5703125" style="50" customWidth="1"/>
    <col min="15095" max="15339" width="9.140625" style="50"/>
    <col min="15340" max="15340" width="15.42578125" style="50" customWidth="1"/>
    <col min="15341" max="15341" width="11" style="50" customWidth="1"/>
    <col min="15342" max="15342" width="9.85546875" style="50" customWidth="1"/>
    <col min="15343" max="15343" width="9.5703125" style="50" customWidth="1"/>
    <col min="15344" max="15344" width="10.5703125" style="50" customWidth="1"/>
    <col min="15345" max="15345" width="8.5703125" style="50" customWidth="1"/>
    <col min="15346" max="15346" width="10.85546875" style="50" customWidth="1"/>
    <col min="15347" max="15347" width="10.5703125" style="50" customWidth="1"/>
    <col min="15348" max="15348" width="10.7109375" style="50" customWidth="1"/>
    <col min="15349" max="15350" width="10.5703125" style="50" customWidth="1"/>
    <col min="15351" max="15595" width="9.140625" style="50"/>
    <col min="15596" max="15596" width="15.42578125" style="50" customWidth="1"/>
    <col min="15597" max="15597" width="11" style="50" customWidth="1"/>
    <col min="15598" max="15598" width="9.85546875" style="50" customWidth="1"/>
    <col min="15599" max="15599" width="9.5703125" style="50" customWidth="1"/>
    <col min="15600" max="15600" width="10.5703125" style="50" customWidth="1"/>
    <col min="15601" max="15601" width="8.5703125" style="50" customWidth="1"/>
    <col min="15602" max="15602" width="10.85546875" style="50" customWidth="1"/>
    <col min="15603" max="15603" width="10.5703125" style="50" customWidth="1"/>
    <col min="15604" max="15604" width="10.7109375" style="50" customWidth="1"/>
    <col min="15605" max="15606" width="10.5703125" style="50" customWidth="1"/>
    <col min="15607" max="15851" width="9.140625" style="50"/>
    <col min="15852" max="15852" width="15.42578125" style="50" customWidth="1"/>
    <col min="15853" max="15853" width="11" style="50" customWidth="1"/>
    <col min="15854" max="15854" width="9.85546875" style="50" customWidth="1"/>
    <col min="15855" max="15855" width="9.5703125" style="50" customWidth="1"/>
    <col min="15856" max="15856" width="10.5703125" style="50" customWidth="1"/>
    <col min="15857" max="15857" width="8.5703125" style="50" customWidth="1"/>
    <col min="15858" max="15858" width="10.85546875" style="50" customWidth="1"/>
    <col min="15859" max="15859" width="10.5703125" style="50" customWidth="1"/>
    <col min="15860" max="15860" width="10.7109375" style="50" customWidth="1"/>
    <col min="15861" max="15862" width="10.5703125" style="50" customWidth="1"/>
    <col min="15863" max="16107" width="9.140625" style="50"/>
    <col min="16108" max="16108" width="15.42578125" style="50" customWidth="1"/>
    <col min="16109" max="16109" width="11" style="50" customWidth="1"/>
    <col min="16110" max="16110" width="9.85546875" style="50" customWidth="1"/>
    <col min="16111" max="16111" width="9.5703125" style="50" customWidth="1"/>
    <col min="16112" max="16112" width="10.5703125" style="50" customWidth="1"/>
    <col min="16113" max="16113" width="8.5703125" style="50" customWidth="1"/>
    <col min="16114" max="16114" width="10.85546875" style="50" customWidth="1"/>
    <col min="16115" max="16115" width="10.5703125" style="50" customWidth="1"/>
    <col min="16116" max="16116" width="10.7109375" style="50" customWidth="1"/>
    <col min="16117" max="16118" width="10.5703125" style="50" customWidth="1"/>
    <col min="16119" max="16384" width="9.140625" style="50"/>
  </cols>
  <sheetData>
    <row r="1" spans="1:11" s="284" customFormat="1" x14ac:dyDescent="0.2">
      <c r="A1" s="261" t="str">
        <f>[2]SUM!A1</f>
        <v>CY 2015 ALLOTMENT RELEASES</v>
      </c>
      <c r="B1" s="261"/>
      <c r="C1" s="261"/>
      <c r="K1" s="285"/>
    </row>
    <row r="2" spans="1:11" s="284" customFormat="1" x14ac:dyDescent="0.2">
      <c r="A2" s="286" t="s">
        <v>246</v>
      </c>
      <c r="B2" s="286"/>
      <c r="C2" s="286"/>
      <c r="H2" s="186"/>
      <c r="I2" s="186"/>
    </row>
    <row r="3" spans="1:11" s="284" customFormat="1" x14ac:dyDescent="0.2">
      <c r="A3" s="261" t="str">
        <f>[2]SUM!A3</f>
        <v>January 1-December 31, 2015</v>
      </c>
      <c r="B3" s="261"/>
      <c r="C3" s="261"/>
      <c r="H3" s="287"/>
      <c r="I3" s="287"/>
      <c r="J3" s="288"/>
    </row>
    <row r="4" spans="1:11" s="284" customFormat="1" x14ac:dyDescent="0.2">
      <c r="A4" s="261" t="s">
        <v>0</v>
      </c>
      <c r="B4" s="261"/>
      <c r="C4" s="261"/>
    </row>
    <row r="5" spans="1:11" s="295" customFormat="1" ht="61.5" customHeight="1" x14ac:dyDescent="0.25">
      <c r="A5" s="289" t="s">
        <v>1</v>
      </c>
      <c r="B5" s="290" t="s">
        <v>141</v>
      </c>
      <c r="C5" s="290" t="s">
        <v>142</v>
      </c>
      <c r="D5" s="291" t="s">
        <v>231</v>
      </c>
      <c r="E5" s="290" t="s">
        <v>143</v>
      </c>
      <c r="F5" s="292" t="s">
        <v>348</v>
      </c>
      <c r="G5" s="293" t="s">
        <v>145</v>
      </c>
      <c r="H5" s="293" t="s">
        <v>146</v>
      </c>
      <c r="I5" s="292" t="s">
        <v>247</v>
      </c>
      <c r="J5" s="290" t="s">
        <v>195</v>
      </c>
      <c r="K5" s="294" t="s">
        <v>13</v>
      </c>
    </row>
    <row r="6" spans="1:11" ht="15" customHeight="1" x14ac:dyDescent="0.2">
      <c r="A6" s="263" t="s">
        <v>102</v>
      </c>
      <c r="B6" s="209">
        <f>'[2]NEW GAA'!H7</f>
        <v>0</v>
      </c>
      <c r="C6" s="209">
        <f>'[2]NEW GAA'!L7</f>
        <v>0</v>
      </c>
      <c r="D6" s="209">
        <f>'[2]NEW GAA'!O7</f>
        <v>0</v>
      </c>
      <c r="E6" s="296">
        <f>'[2]NEW GAA'!R7</f>
        <v>0</v>
      </c>
      <c r="F6" s="296">
        <f>'[2]NEW GAA'!V7</f>
        <v>0</v>
      </c>
      <c r="G6" s="144">
        <f>'[2]NEW GAA'!W7</f>
        <v>0</v>
      </c>
      <c r="H6" s="144">
        <f>'[2]NEW GAA'!Z7</f>
        <v>225798</v>
      </c>
      <c r="I6" s="209"/>
      <c r="J6" s="209">
        <f>'[2]NEW GAA'!AJ7</f>
        <v>0</v>
      </c>
      <c r="K6" s="296">
        <f t="shared" ref="K6:K11" si="0">SUM(B6:J6)</f>
        <v>225798</v>
      </c>
    </row>
    <row r="7" spans="1:11" ht="15" customHeight="1" x14ac:dyDescent="0.2">
      <c r="A7" s="35" t="s">
        <v>103</v>
      </c>
      <c r="B7" s="209">
        <f>'[2]NEW GAA'!H8</f>
        <v>0</v>
      </c>
      <c r="C7" s="209">
        <f>'[2]NEW GAA'!L8</f>
        <v>0</v>
      </c>
      <c r="D7" s="209">
        <f>'[2]NEW GAA'!O8</f>
        <v>0</v>
      </c>
      <c r="E7" s="144">
        <f>'[2]NEW GAA'!R8</f>
        <v>45177</v>
      </c>
      <c r="F7" s="144">
        <f>'[2]NEW GAA'!V8</f>
        <v>0</v>
      </c>
      <c r="G7" s="144">
        <f>'[2]NEW GAA'!W8</f>
        <v>7920268</v>
      </c>
      <c r="H7" s="144">
        <f>'[2]NEW GAA'!Z8</f>
        <v>80953</v>
      </c>
      <c r="I7" s="209"/>
      <c r="J7" s="209">
        <f>'[2]NEW GAA'!AJ8</f>
        <v>22683</v>
      </c>
      <c r="K7" s="144">
        <f t="shared" si="0"/>
        <v>8069081</v>
      </c>
    </row>
    <row r="8" spans="1:11" ht="15" customHeight="1" x14ac:dyDescent="0.2">
      <c r="A8" s="35" t="s">
        <v>104</v>
      </c>
      <c r="B8" s="209">
        <f>'[2]NEW GAA'!H9</f>
        <v>0</v>
      </c>
      <c r="C8" s="209">
        <f>'[2]NEW GAA'!L9</f>
        <v>0</v>
      </c>
      <c r="D8" s="209">
        <f>'[2]NEW GAA'!O9</f>
        <v>0</v>
      </c>
      <c r="E8" s="144">
        <f>'[2]NEW GAA'!R9</f>
        <v>0</v>
      </c>
      <c r="F8" s="144">
        <f>'[2]NEW GAA'!V9</f>
        <v>0</v>
      </c>
      <c r="G8" s="144">
        <f>'[2]NEW GAA'!W9</f>
        <v>0</v>
      </c>
      <c r="H8" s="144">
        <f>'[2]NEW GAA'!Z9</f>
        <v>4122</v>
      </c>
      <c r="I8" s="209"/>
      <c r="J8" s="209">
        <f>'[2]NEW GAA'!AJ9</f>
        <v>981</v>
      </c>
      <c r="K8" s="144">
        <f t="shared" si="0"/>
        <v>5103</v>
      </c>
    </row>
    <row r="9" spans="1:11" ht="15" customHeight="1" x14ac:dyDescent="0.2">
      <c r="A9" s="35" t="s">
        <v>105</v>
      </c>
      <c r="B9" s="209">
        <f>'[2]NEW GAA'!H10</f>
        <v>0</v>
      </c>
      <c r="C9" s="209">
        <f>'[2]NEW GAA'!L10</f>
        <v>0</v>
      </c>
      <c r="D9" s="209">
        <f>'[2]NEW GAA'!O10</f>
        <v>0</v>
      </c>
      <c r="E9" s="144">
        <f>'[2]NEW GAA'!R10</f>
        <v>0</v>
      </c>
      <c r="F9" s="144">
        <f>'[2]NEW GAA'!V10</f>
        <v>0</v>
      </c>
      <c r="G9" s="144">
        <f>'[2]NEW GAA'!W10</f>
        <v>0</v>
      </c>
      <c r="H9" s="144">
        <f>'[2]NEW GAA'!Z10</f>
        <v>173095</v>
      </c>
      <c r="I9" s="209">
        <f>'[2]NEW GAA'!AD10</f>
        <v>0</v>
      </c>
      <c r="J9" s="209">
        <f>'[2]NEW GAA'!AJ10</f>
        <v>50384</v>
      </c>
      <c r="K9" s="144">
        <f t="shared" si="0"/>
        <v>223479</v>
      </c>
    </row>
    <row r="10" spans="1:11" ht="15" customHeight="1" x14ac:dyDescent="0.2">
      <c r="A10" s="35" t="s">
        <v>106</v>
      </c>
      <c r="B10" s="209">
        <f>'[2]NEW GAA'!H11</f>
        <v>0</v>
      </c>
      <c r="C10" s="209">
        <f>'[2]NEW GAA'!L11</f>
        <v>0</v>
      </c>
      <c r="D10" s="209">
        <f>'[2]NEW GAA'!O11</f>
        <v>534723</v>
      </c>
      <c r="E10" s="144">
        <f>'[2]NEW GAA'!R11</f>
        <v>0</v>
      </c>
      <c r="F10" s="144">
        <f>'[2]NEW GAA'!V11</f>
        <v>0</v>
      </c>
      <c r="G10" s="144">
        <f>'[2]NEW GAA'!W11</f>
        <v>20000</v>
      </c>
      <c r="H10" s="144">
        <f>'[2]NEW GAA'!Z11</f>
        <v>708975</v>
      </c>
      <c r="I10" s="209"/>
      <c r="J10" s="209">
        <f>'[2]NEW GAA'!AJ11</f>
        <v>57653</v>
      </c>
      <c r="K10" s="144">
        <f t="shared" si="0"/>
        <v>1321351</v>
      </c>
    </row>
    <row r="11" spans="1:11" ht="15" customHeight="1" x14ac:dyDescent="0.2">
      <c r="A11" s="35" t="s">
        <v>107</v>
      </c>
      <c r="B11" s="209">
        <f>'[2]NEW GAA'!H12</f>
        <v>0</v>
      </c>
      <c r="C11" s="209">
        <f>'[2]NEW GAA'!L12</f>
        <v>0</v>
      </c>
      <c r="D11" s="209">
        <f>'[2]NEW GAA'!O12</f>
        <v>0</v>
      </c>
      <c r="E11" s="144">
        <f>'[2]NEW GAA'!R12</f>
        <v>0</v>
      </c>
      <c r="F11" s="144">
        <f>'[2]NEW GAA'!V12</f>
        <v>100000</v>
      </c>
      <c r="G11" s="144">
        <f>'[2]NEW GAA'!W12</f>
        <v>0</v>
      </c>
      <c r="H11" s="144">
        <f>'[2]NEW GAA'!Z12</f>
        <v>42119</v>
      </c>
      <c r="I11" s="209"/>
      <c r="J11" s="209">
        <f>'[2]NEW GAA'!AJ12</f>
        <v>18956</v>
      </c>
      <c r="K11" s="144">
        <f t="shared" si="0"/>
        <v>161075</v>
      </c>
    </row>
    <row r="12" spans="1:11" ht="15" customHeight="1" x14ac:dyDescent="0.2">
      <c r="A12" s="83" t="s">
        <v>108</v>
      </c>
      <c r="B12" s="144">
        <f t="shared" ref="B12:K12" si="1">SUM(B13:B14)</f>
        <v>0</v>
      </c>
      <c r="C12" s="143">
        <f t="shared" si="1"/>
        <v>0</v>
      </c>
      <c r="D12" s="209">
        <f t="shared" si="1"/>
        <v>0</v>
      </c>
      <c r="E12" s="144">
        <f t="shared" si="1"/>
        <v>0</v>
      </c>
      <c r="F12" s="144">
        <f t="shared" si="1"/>
        <v>0</v>
      </c>
      <c r="G12" s="144">
        <f t="shared" si="1"/>
        <v>0</v>
      </c>
      <c r="H12" s="144">
        <f t="shared" si="1"/>
        <v>38446120</v>
      </c>
      <c r="I12" s="144">
        <f t="shared" si="1"/>
        <v>0</v>
      </c>
      <c r="J12" s="209">
        <f t="shared" si="1"/>
        <v>1614370</v>
      </c>
      <c r="K12" s="144">
        <f t="shared" si="1"/>
        <v>40060490</v>
      </c>
    </row>
    <row r="13" spans="1:11" ht="15" hidden="1" customHeight="1" x14ac:dyDescent="0.2">
      <c r="A13" s="83" t="s">
        <v>109</v>
      </c>
      <c r="B13" s="209">
        <f>'[2]NEW GAA'!H14</f>
        <v>0</v>
      </c>
      <c r="C13" s="209">
        <f>'[2]NEW GAA'!L14</f>
        <v>0</v>
      </c>
      <c r="D13" s="209">
        <f>'[2]NEW GAA'!O14</f>
        <v>0</v>
      </c>
      <c r="E13" s="144">
        <f>'[2]NEW GAA'!R14</f>
        <v>0</v>
      </c>
      <c r="F13" s="144">
        <f>'[2]NEW GAA'!V14</f>
        <v>0</v>
      </c>
      <c r="G13" s="144">
        <f>'[2]NEW GAA'!W14</f>
        <v>0</v>
      </c>
      <c r="H13" s="144">
        <f>'[2]NEW GAA'!Z14</f>
        <v>15378433</v>
      </c>
      <c r="I13" s="209">
        <f>'[2]NEW GAA'!AD14</f>
        <v>0</v>
      </c>
      <c r="J13" s="209">
        <f>'[2]NEW GAA'!AJ14</f>
        <v>7797</v>
      </c>
      <c r="K13" s="144">
        <f t="shared" ref="K13:K19" si="2">SUM(B13:J13)</f>
        <v>15386230</v>
      </c>
    </row>
    <row r="14" spans="1:11" ht="15" hidden="1" customHeight="1" x14ac:dyDescent="0.2">
      <c r="A14" s="83" t="s">
        <v>110</v>
      </c>
      <c r="B14" s="209">
        <f>'[2]NEW GAA'!H15</f>
        <v>0</v>
      </c>
      <c r="C14" s="209">
        <f>'[2]NEW GAA'!L15</f>
        <v>0</v>
      </c>
      <c r="D14" s="209">
        <f>'[2]NEW GAA'!O15</f>
        <v>0</v>
      </c>
      <c r="E14" s="144">
        <f>'[2]NEW GAA'!R15</f>
        <v>0</v>
      </c>
      <c r="F14" s="144">
        <f>'[2]NEW GAA'!V15</f>
        <v>0</v>
      </c>
      <c r="G14" s="144">
        <f>'[2]NEW GAA'!W15</f>
        <v>0</v>
      </c>
      <c r="H14" s="144">
        <f>'[2]NEW GAA'!Z15</f>
        <v>23067687</v>
      </c>
      <c r="I14" s="209">
        <f>'[2]NEW GAA'!AD15</f>
        <v>0</v>
      </c>
      <c r="J14" s="209">
        <f>'[2]NEW GAA'!AJ15</f>
        <v>1606573</v>
      </c>
      <c r="K14" s="144">
        <f t="shared" si="2"/>
        <v>24674260</v>
      </c>
    </row>
    <row r="15" spans="1:11" ht="15" customHeight="1" x14ac:dyDescent="0.2">
      <c r="A15" s="83" t="s">
        <v>111</v>
      </c>
      <c r="B15" s="209">
        <f>'[2]NEW GAA'!H16</f>
        <v>0</v>
      </c>
      <c r="C15" s="209">
        <f>'[2]NEW GAA'!L16</f>
        <v>0</v>
      </c>
      <c r="D15" s="209">
        <f>'[2]NEW GAA'!O16</f>
        <v>0</v>
      </c>
      <c r="E15" s="144">
        <f>'[2]NEW GAA'!R16</f>
        <v>0</v>
      </c>
      <c r="F15" s="144">
        <f>'[2]NEW GAA'!V16</f>
        <v>0</v>
      </c>
      <c r="G15" s="144">
        <f>'[2]NEW GAA'!W16</f>
        <v>0</v>
      </c>
      <c r="H15" s="144">
        <f>'[2]NEW GAA'!Z16</f>
        <v>3801911</v>
      </c>
      <c r="I15" s="209">
        <f>'[2]NEW GAA'!AD16</f>
        <v>0</v>
      </c>
      <c r="J15" s="209">
        <f>'[2]NEW GAA'!AJ16</f>
        <v>948966</v>
      </c>
      <c r="K15" s="144">
        <f t="shared" si="2"/>
        <v>4750877</v>
      </c>
    </row>
    <row r="16" spans="1:11" ht="15" customHeight="1" x14ac:dyDescent="0.2">
      <c r="A16" s="83" t="s">
        <v>112</v>
      </c>
      <c r="B16" s="209">
        <f>'[2]NEW GAA'!H17</f>
        <v>0</v>
      </c>
      <c r="C16" s="209">
        <f>'[2]NEW GAA'!L17</f>
        <v>0</v>
      </c>
      <c r="D16" s="209">
        <f>'[2]NEW GAA'!O17</f>
        <v>0</v>
      </c>
      <c r="E16" s="144">
        <f>'[2]NEW GAA'!R17</f>
        <v>0</v>
      </c>
      <c r="F16" s="144">
        <f>'[2]NEW GAA'!V17</f>
        <v>0</v>
      </c>
      <c r="G16" s="144">
        <f>'[2]NEW GAA'!W17</f>
        <v>0</v>
      </c>
      <c r="H16" s="144">
        <f>'[2]NEW GAA'!Z17</f>
        <v>36407</v>
      </c>
      <c r="I16" s="209"/>
      <c r="J16" s="209">
        <f>'[2]NEW GAA'!AJ17</f>
        <v>3088</v>
      </c>
      <c r="K16" s="144">
        <f t="shared" si="2"/>
        <v>39495</v>
      </c>
    </row>
    <row r="17" spans="1:11" ht="15" customHeight="1" x14ac:dyDescent="0.2">
      <c r="A17" s="83" t="s">
        <v>113</v>
      </c>
      <c r="B17" s="209">
        <f>'[2]NEW GAA'!H18</f>
        <v>0</v>
      </c>
      <c r="C17" s="209">
        <f>'[2]NEW GAA'!L18</f>
        <v>0</v>
      </c>
      <c r="D17" s="209">
        <f>'[2]NEW GAA'!O18</f>
        <v>0</v>
      </c>
      <c r="E17" s="144">
        <f>'[2]NEW GAA'!R18</f>
        <v>0</v>
      </c>
      <c r="F17" s="144">
        <f>'[2]NEW GAA'!V18</f>
        <v>35000</v>
      </c>
      <c r="G17" s="144">
        <f>'[2]NEW GAA'!W18</f>
        <v>1153</v>
      </c>
      <c r="H17" s="144">
        <f>'[2]NEW GAA'!Z18</f>
        <v>1233603</v>
      </c>
      <c r="I17" s="209"/>
      <c r="J17" s="209">
        <f>'[2]NEW GAA'!AJ18</f>
        <v>96149</v>
      </c>
      <c r="K17" s="144">
        <f t="shared" si="2"/>
        <v>1365905</v>
      </c>
    </row>
    <row r="18" spans="1:11" ht="15" customHeight="1" x14ac:dyDescent="0.2">
      <c r="A18" s="83" t="s">
        <v>114</v>
      </c>
      <c r="B18" s="209">
        <f>'[2]NEW GAA'!H19</f>
        <v>0</v>
      </c>
      <c r="C18" s="209">
        <f>'[2]NEW GAA'!L19</f>
        <v>0</v>
      </c>
      <c r="D18" s="209">
        <f>'[2]NEW GAA'!O19</f>
        <v>0</v>
      </c>
      <c r="E18" s="144">
        <f>'[2]NEW GAA'!R19</f>
        <v>14750</v>
      </c>
      <c r="F18" s="144">
        <f>'[2]NEW GAA'!V19</f>
        <v>0</v>
      </c>
      <c r="G18" s="144">
        <f>'[2]NEW GAA'!Y19</f>
        <v>5302</v>
      </c>
      <c r="H18" s="144">
        <f>'[2]NEW GAA'!Z19</f>
        <v>685855</v>
      </c>
      <c r="I18" s="209"/>
      <c r="J18" s="209">
        <f>'[2]NEW GAA'!AJ19</f>
        <v>421926</v>
      </c>
      <c r="K18" s="144">
        <f t="shared" si="2"/>
        <v>1127833</v>
      </c>
    </row>
    <row r="19" spans="1:11" ht="15" customHeight="1" x14ac:dyDescent="0.2">
      <c r="A19" s="83" t="s">
        <v>115</v>
      </c>
      <c r="B19" s="209">
        <f>'[2]NEW GAA'!H20</f>
        <v>0</v>
      </c>
      <c r="C19" s="209">
        <f>'[2]NEW GAA'!L20</f>
        <v>0</v>
      </c>
      <c r="D19" s="209">
        <f>'[2]NEW GAA'!O20</f>
        <v>0</v>
      </c>
      <c r="E19" s="144">
        <f>'[2]NEW GAA'!R20</f>
        <v>18665</v>
      </c>
      <c r="F19" s="144">
        <f>'[2]NEW GAA'!V20</f>
        <v>0</v>
      </c>
      <c r="G19" s="144">
        <f>'[2]NEW GAA'!Y20</f>
        <v>1384936</v>
      </c>
      <c r="H19" s="144">
        <f>'[2]NEW GAA'!Z20</f>
        <v>97969</v>
      </c>
      <c r="I19" s="209"/>
      <c r="J19" s="209">
        <f>'[2]NEW GAA'!AJ20</f>
        <v>110965</v>
      </c>
      <c r="K19" s="144">
        <f t="shared" si="2"/>
        <v>1612535</v>
      </c>
    </row>
    <row r="20" spans="1:11" ht="15" customHeight="1" x14ac:dyDescent="0.2">
      <c r="A20" s="83" t="s">
        <v>116</v>
      </c>
      <c r="B20" s="209">
        <f t="shared" ref="B20:K20" si="3">SUM(B21:B22)</f>
        <v>0</v>
      </c>
      <c r="C20" s="209">
        <f t="shared" si="3"/>
        <v>0</v>
      </c>
      <c r="D20" s="209">
        <f t="shared" si="3"/>
        <v>0</v>
      </c>
      <c r="E20" s="144">
        <f t="shared" si="3"/>
        <v>0</v>
      </c>
      <c r="F20" s="144">
        <f t="shared" si="3"/>
        <v>70001</v>
      </c>
      <c r="G20" s="144">
        <f t="shared" si="3"/>
        <v>0</v>
      </c>
      <c r="H20" s="144">
        <f t="shared" si="3"/>
        <v>5886807</v>
      </c>
      <c r="I20" s="209"/>
      <c r="J20" s="209">
        <f t="shared" si="3"/>
        <v>414140</v>
      </c>
      <c r="K20" s="144">
        <f t="shared" si="3"/>
        <v>6370948</v>
      </c>
    </row>
    <row r="21" spans="1:11" ht="15" hidden="1" customHeight="1" x14ac:dyDescent="0.2">
      <c r="A21" s="83" t="s">
        <v>109</v>
      </c>
      <c r="B21" s="209">
        <f>'[2]NEW GAA'!H22</f>
        <v>0</v>
      </c>
      <c r="C21" s="209">
        <f>'[2]NEW GAA'!L22</f>
        <v>0</v>
      </c>
      <c r="D21" s="209">
        <f>'[2]NEW GAA'!O22</f>
        <v>0</v>
      </c>
      <c r="E21" s="144">
        <f>'[2]NEW GAA'!R22</f>
        <v>0</v>
      </c>
      <c r="F21" s="144">
        <f>'[2]NEW GAA'!V22</f>
        <v>70001</v>
      </c>
      <c r="G21" s="144">
        <f>'[2]NEW GAA'!W22</f>
        <v>0</v>
      </c>
      <c r="H21" s="144">
        <f>'[2]NEW GAA'!Z22</f>
        <v>2062754</v>
      </c>
      <c r="I21" s="209"/>
      <c r="J21" s="209">
        <f>'[2]NEW GAA'!AJ22</f>
        <v>243101</v>
      </c>
      <c r="K21" s="144">
        <f>SUM(B21:J21)</f>
        <v>2375856</v>
      </c>
    </row>
    <row r="22" spans="1:11" ht="15" hidden="1" customHeight="1" x14ac:dyDescent="0.2">
      <c r="A22" s="83" t="s">
        <v>110</v>
      </c>
      <c r="B22" s="209">
        <f>'[2]NEW GAA'!H23</f>
        <v>0</v>
      </c>
      <c r="C22" s="209">
        <f>'[2]NEW GAA'!L23</f>
        <v>0</v>
      </c>
      <c r="D22" s="209">
        <f>'[2]NEW GAA'!O23</f>
        <v>0</v>
      </c>
      <c r="E22" s="144">
        <f>'[2]NEW GAA'!R23</f>
        <v>0</v>
      </c>
      <c r="F22" s="144">
        <f>'[2]NEW GAA'!V23</f>
        <v>0</v>
      </c>
      <c r="G22" s="144">
        <f>'[2]NEW GAA'!W23</f>
        <v>0</v>
      </c>
      <c r="H22" s="144">
        <f>'[2]NEW GAA'!Z23</f>
        <v>3824053</v>
      </c>
      <c r="I22" s="209"/>
      <c r="J22" s="209">
        <f>'[2]NEW GAA'!AJ23</f>
        <v>171039</v>
      </c>
      <c r="K22" s="144">
        <f>SUM(B22:J22)</f>
        <v>3995092</v>
      </c>
    </row>
    <row r="23" spans="1:11" ht="15" customHeight="1" x14ac:dyDescent="0.2">
      <c r="A23" s="83" t="s">
        <v>117</v>
      </c>
      <c r="B23" s="209">
        <f>'[2]NEW GAA'!H24</f>
        <v>0</v>
      </c>
      <c r="C23" s="209">
        <f>'[2]NEW GAA'!L24</f>
        <v>23566</v>
      </c>
      <c r="D23" s="209">
        <f>'[2]NEW GAA'!O24</f>
        <v>0</v>
      </c>
      <c r="E23" s="144">
        <f>'[2]NEW GAA'!R24</f>
        <v>142044</v>
      </c>
      <c r="F23" s="144">
        <f>'[2]NEW GAA'!V24</f>
        <v>0</v>
      </c>
      <c r="G23" s="144">
        <f>'[2]NEW GAA'!W24</f>
        <v>0</v>
      </c>
      <c r="H23" s="144">
        <f>'[2]NEW GAA'!Z24</f>
        <v>16394606</v>
      </c>
      <c r="I23" s="209">
        <f>'[2]NEW GAA'!AD24</f>
        <v>0</v>
      </c>
      <c r="J23" s="209">
        <f>'[2]NEW GAA'!AJ24</f>
        <v>37992518</v>
      </c>
      <c r="K23" s="144">
        <f>SUM(B23:J23)</f>
        <v>54552734</v>
      </c>
    </row>
    <row r="24" spans="1:11" ht="15" customHeight="1" x14ac:dyDescent="0.2">
      <c r="A24" s="83" t="s">
        <v>118</v>
      </c>
      <c r="B24" s="209">
        <f>'[2]NEW GAA'!H25</f>
        <v>0</v>
      </c>
      <c r="C24" s="209">
        <f>'[2]NEW GAA'!L25</f>
        <v>0</v>
      </c>
      <c r="D24" s="209">
        <f>'[2]NEW GAA'!O25</f>
        <v>0</v>
      </c>
      <c r="E24" s="144">
        <f>'[2]NEW GAA'!R25</f>
        <v>208246</v>
      </c>
      <c r="F24" s="144">
        <f>'[2]NEW GAA'!V25</f>
        <v>5416</v>
      </c>
      <c r="G24" s="144">
        <f>'[2]NEW GAA'!W25</f>
        <v>2950</v>
      </c>
      <c r="H24" s="144">
        <f>'[2]NEW GAA'!Z25</f>
        <v>863753</v>
      </c>
      <c r="I24" s="209"/>
      <c r="J24" s="209">
        <f>'[2]NEW GAA'!AJ25</f>
        <v>1059195</v>
      </c>
      <c r="K24" s="144">
        <f>SUM(B24:J24)</f>
        <v>2139560</v>
      </c>
    </row>
    <row r="25" spans="1:11" ht="15" customHeight="1" x14ac:dyDescent="0.2">
      <c r="A25" s="83" t="s">
        <v>119</v>
      </c>
      <c r="B25" s="209">
        <f t="shared" ref="B25:H25" si="4">+B26+B27</f>
        <v>0</v>
      </c>
      <c r="C25" s="209">
        <f t="shared" si="4"/>
        <v>0</v>
      </c>
      <c r="D25" s="209">
        <f t="shared" si="4"/>
        <v>0</v>
      </c>
      <c r="E25" s="144">
        <f t="shared" si="4"/>
        <v>31914</v>
      </c>
      <c r="F25" s="144">
        <f t="shared" si="4"/>
        <v>0</v>
      </c>
      <c r="G25" s="144">
        <f t="shared" si="4"/>
        <v>0</v>
      </c>
      <c r="H25" s="144">
        <f t="shared" si="4"/>
        <v>426944</v>
      </c>
      <c r="I25" s="209"/>
      <c r="J25" s="209">
        <f>+J26+J27</f>
        <v>309778</v>
      </c>
      <c r="K25" s="144">
        <f>+K26+K27</f>
        <v>768636</v>
      </c>
    </row>
    <row r="26" spans="1:11" ht="15" hidden="1" customHeight="1" x14ac:dyDescent="0.2">
      <c r="A26" s="83" t="s">
        <v>109</v>
      </c>
      <c r="B26" s="209">
        <f>'[2]NEW GAA'!H27</f>
        <v>0</v>
      </c>
      <c r="C26" s="209">
        <f>'[2]NEW GAA'!L27</f>
        <v>0</v>
      </c>
      <c r="D26" s="209">
        <f>'[2]NEW GAA'!O27</f>
        <v>0</v>
      </c>
      <c r="E26" s="144">
        <f>'[2]NEW GAA'!R27</f>
        <v>31914</v>
      </c>
      <c r="F26" s="144">
        <f>'[2]NEW GAA'!V27</f>
        <v>0</v>
      </c>
      <c r="G26" s="144">
        <f>'[2]NEW GAA'!W27</f>
        <v>0</v>
      </c>
      <c r="H26" s="144">
        <f>'[2]NEW GAA'!Z27</f>
        <v>354035</v>
      </c>
      <c r="I26" s="209"/>
      <c r="J26" s="209">
        <f>'[2]NEW GAA'!AJ27</f>
        <v>266936</v>
      </c>
      <c r="K26" s="144">
        <f>SUM(B26:J26)</f>
        <v>652885</v>
      </c>
    </row>
    <row r="27" spans="1:11" ht="15" hidden="1" customHeight="1" x14ac:dyDescent="0.2">
      <c r="A27" s="83" t="s">
        <v>110</v>
      </c>
      <c r="B27" s="209">
        <f>'[2]NEW GAA'!H28</f>
        <v>0</v>
      </c>
      <c r="C27" s="209">
        <f>'[2]NEW GAA'!L28</f>
        <v>0</v>
      </c>
      <c r="D27" s="209">
        <f>'[2]NEW GAA'!O28</f>
        <v>0</v>
      </c>
      <c r="E27" s="144">
        <f>'[2]NEW GAA'!R28</f>
        <v>0</v>
      </c>
      <c r="F27" s="144">
        <f>'[2]NEW GAA'!V28</f>
        <v>0</v>
      </c>
      <c r="G27" s="144">
        <f>'[2]NEW GAA'!W28</f>
        <v>0</v>
      </c>
      <c r="H27" s="144">
        <f>'[2]NEW GAA'!Z28</f>
        <v>72909</v>
      </c>
      <c r="I27" s="209"/>
      <c r="J27" s="209">
        <f>'[2]NEW GAA'!AJ28</f>
        <v>42842</v>
      </c>
      <c r="K27" s="144">
        <f>SUM(B27:J27)</f>
        <v>115751</v>
      </c>
    </row>
    <row r="28" spans="1:11" ht="15" customHeight="1" x14ac:dyDescent="0.2">
      <c r="A28" s="83" t="s">
        <v>120</v>
      </c>
      <c r="B28" s="209">
        <f>'[2]NEW GAA'!H29</f>
        <v>0</v>
      </c>
      <c r="C28" s="209">
        <f>'[2]NEW GAA'!L29</f>
        <v>0</v>
      </c>
      <c r="D28" s="209">
        <f>'[2]NEW GAA'!O29</f>
        <v>124766</v>
      </c>
      <c r="E28" s="144">
        <f>'[2]NEW GAA'!R29</f>
        <v>329267</v>
      </c>
      <c r="F28" s="144">
        <f>'[2]NEW GAA'!V29</f>
        <v>0</v>
      </c>
      <c r="G28" s="144">
        <f>'[2]NEW GAA'!W29</f>
        <v>0</v>
      </c>
      <c r="H28" s="144">
        <f>'[2]NEW GAA'!Z29</f>
        <v>9275122</v>
      </c>
      <c r="I28" s="209"/>
      <c r="J28" s="209">
        <f>'[2]NEW GAA'!AJ29</f>
        <v>52102911</v>
      </c>
      <c r="K28" s="144">
        <f>SUM(B28:J28)</f>
        <v>61832066</v>
      </c>
    </row>
    <row r="29" spans="1:11" ht="15" customHeight="1" x14ac:dyDescent="0.2">
      <c r="A29" s="83" t="s">
        <v>121</v>
      </c>
      <c r="B29" s="209">
        <f t="shared" ref="B29:K29" si="5">+B30+B31</f>
        <v>0</v>
      </c>
      <c r="C29" s="209">
        <f t="shared" si="5"/>
        <v>0</v>
      </c>
      <c r="D29" s="209">
        <f t="shared" si="5"/>
        <v>3571535</v>
      </c>
      <c r="E29" s="144">
        <f t="shared" si="5"/>
        <v>0</v>
      </c>
      <c r="F29" s="144">
        <f t="shared" si="5"/>
        <v>0</v>
      </c>
      <c r="G29" s="144">
        <f t="shared" si="5"/>
        <v>0</v>
      </c>
      <c r="H29" s="144">
        <f t="shared" si="5"/>
        <v>1037651</v>
      </c>
      <c r="I29" s="144">
        <f t="shared" si="5"/>
        <v>700000</v>
      </c>
      <c r="J29" s="144">
        <f t="shared" si="5"/>
        <v>165924</v>
      </c>
      <c r="K29" s="144">
        <f t="shared" si="5"/>
        <v>5475110</v>
      </c>
    </row>
    <row r="30" spans="1:11" ht="15" hidden="1" customHeight="1" x14ac:dyDescent="0.2">
      <c r="A30" s="83" t="s">
        <v>109</v>
      </c>
      <c r="B30" s="209">
        <f>'[2]NEW GAA'!H31</f>
        <v>0</v>
      </c>
      <c r="C30" s="209">
        <f>'[2]NEW GAA'!L31</f>
        <v>0</v>
      </c>
      <c r="D30" s="209">
        <f>'[2]NEW GAA'!O31</f>
        <v>3571535</v>
      </c>
      <c r="E30" s="144">
        <f>'[2]NEW GAA'!R31</f>
        <v>0</v>
      </c>
      <c r="F30" s="144">
        <f>'[2]NEW GAA'!V31</f>
        <v>0</v>
      </c>
      <c r="G30" s="144">
        <f>'[2]NEW GAA'!W31</f>
        <v>0</v>
      </c>
      <c r="H30" s="144">
        <f>'[2]NEW GAA'!Z31</f>
        <v>836015</v>
      </c>
      <c r="I30" s="209">
        <f>'[2]NEW GAA'!AD31</f>
        <v>700000</v>
      </c>
      <c r="J30" s="209">
        <f>'[2]NEW GAA'!AJ31</f>
        <v>44854</v>
      </c>
      <c r="K30" s="144">
        <f t="shared" ref="K30:K46" si="6">SUM(B30:J30)</f>
        <v>5152404</v>
      </c>
    </row>
    <row r="31" spans="1:11" ht="15" hidden="1" customHeight="1" x14ac:dyDescent="0.2">
      <c r="A31" s="83" t="s">
        <v>110</v>
      </c>
      <c r="B31" s="209">
        <f>'[2]NEW GAA'!H32</f>
        <v>0</v>
      </c>
      <c r="C31" s="209">
        <f>'[2]NEW GAA'!L32</f>
        <v>0</v>
      </c>
      <c r="D31" s="209">
        <f>'[2]NEW GAA'!O32</f>
        <v>0</v>
      </c>
      <c r="E31" s="144">
        <f>'[2]NEW GAA'!R32</f>
        <v>0</v>
      </c>
      <c r="F31" s="144">
        <f>'[2]NEW GAA'!V32</f>
        <v>0</v>
      </c>
      <c r="G31" s="144">
        <f>'[2]NEW GAA'!W32</f>
        <v>0</v>
      </c>
      <c r="H31" s="144">
        <f>'[2]NEW GAA'!Z32</f>
        <v>201636</v>
      </c>
      <c r="I31" s="209"/>
      <c r="J31" s="209">
        <f>'[2]NEW GAA'!AJ32</f>
        <v>121070</v>
      </c>
      <c r="K31" s="144">
        <f t="shared" si="6"/>
        <v>322706</v>
      </c>
    </row>
    <row r="32" spans="1:11" ht="15" customHeight="1" x14ac:dyDescent="0.2">
      <c r="A32" s="83" t="s">
        <v>122</v>
      </c>
      <c r="B32" s="209">
        <f>'[2]NEW GAA'!H33</f>
        <v>0</v>
      </c>
      <c r="C32" s="209">
        <f>'[2]NEW GAA'!L33</f>
        <v>0</v>
      </c>
      <c r="D32" s="209">
        <f>'[2]NEW GAA'!O33</f>
        <v>0</v>
      </c>
      <c r="E32" s="144">
        <f>'[2]NEW GAA'!R33</f>
        <v>79041</v>
      </c>
      <c r="F32" s="144">
        <f>'[2]NEW GAA'!V33</f>
        <v>0</v>
      </c>
      <c r="G32" s="144">
        <f>'[2]NEW GAA'!W33</f>
        <v>6795</v>
      </c>
      <c r="H32" s="144">
        <f>'[2]NEW GAA'!Z33</f>
        <v>259418</v>
      </c>
      <c r="I32" s="209"/>
      <c r="J32" s="209">
        <f>'[2]NEW GAA'!AJ33</f>
        <v>108398</v>
      </c>
      <c r="K32" s="144">
        <f t="shared" si="6"/>
        <v>453652</v>
      </c>
    </row>
    <row r="33" spans="1:11" ht="15" customHeight="1" x14ac:dyDescent="0.2">
      <c r="A33" s="83" t="s">
        <v>123</v>
      </c>
      <c r="B33" s="209">
        <f>'[2]NEW GAA'!H34</f>
        <v>0</v>
      </c>
      <c r="C33" s="209">
        <f>'[2]NEW GAA'!L34</f>
        <v>0</v>
      </c>
      <c r="D33" s="209">
        <f>'[2]NEW GAA'!O34</f>
        <v>3335978</v>
      </c>
      <c r="E33" s="144">
        <f>'[2]NEW GAA'!R34</f>
        <v>0</v>
      </c>
      <c r="F33" s="144">
        <f>'[2]NEW GAA'!V34</f>
        <v>10716</v>
      </c>
      <c r="G33" s="144">
        <f>'[2]NEW GAA'!W34</f>
        <v>0</v>
      </c>
      <c r="H33" s="144">
        <f>'[2]NEW GAA'!Z34</f>
        <v>399266</v>
      </c>
      <c r="I33" s="209">
        <f>'[2]NEW GAA'!AD34</f>
        <v>0</v>
      </c>
      <c r="J33" s="209">
        <f>'[2]NEW GAA'!AJ34</f>
        <v>22413</v>
      </c>
      <c r="K33" s="144">
        <f t="shared" si="6"/>
        <v>3768373</v>
      </c>
    </row>
    <row r="34" spans="1:11" ht="15" customHeight="1" x14ac:dyDescent="0.2">
      <c r="A34" s="83" t="s">
        <v>124</v>
      </c>
      <c r="B34" s="209">
        <f>'[2]NEW GAA'!H35</f>
        <v>0</v>
      </c>
      <c r="C34" s="209">
        <f>'[2]NEW GAA'!L35</f>
        <v>0</v>
      </c>
      <c r="D34" s="209">
        <f>'[2]NEW GAA'!O35</f>
        <v>0</v>
      </c>
      <c r="E34" s="144">
        <f>'[2]NEW GAA'!R35</f>
        <v>0</v>
      </c>
      <c r="F34" s="144">
        <f>'[2]NEW GAA'!V35</f>
        <v>0</v>
      </c>
      <c r="G34" s="144">
        <f>'[2]NEW GAA'!W35</f>
        <v>0</v>
      </c>
      <c r="H34" s="144">
        <f>'[2]NEW GAA'!Z35</f>
        <v>48628</v>
      </c>
      <c r="I34" s="209"/>
      <c r="J34" s="209">
        <f>'[2]NEW GAA'!AJ35</f>
        <v>14474</v>
      </c>
      <c r="K34" s="144">
        <f t="shared" si="6"/>
        <v>63102</v>
      </c>
    </row>
    <row r="35" spans="1:11" ht="15" customHeight="1" x14ac:dyDescent="0.2">
      <c r="A35" s="83" t="s">
        <v>125</v>
      </c>
      <c r="B35" s="209">
        <f>'[2]NEW GAA'!H36</f>
        <v>0</v>
      </c>
      <c r="C35" s="209">
        <f>'[2]NEW GAA'!L36</f>
        <v>0</v>
      </c>
      <c r="D35" s="209">
        <f>'[2]NEW GAA'!O36</f>
        <v>0</v>
      </c>
      <c r="E35" s="144">
        <f>'[2]NEW GAA'!R36</f>
        <v>0</v>
      </c>
      <c r="F35" s="144">
        <f>'[2]NEW GAA'!V36</f>
        <v>0</v>
      </c>
      <c r="G35" s="144">
        <f>'[2]NEW GAA'!W36</f>
        <v>0</v>
      </c>
      <c r="H35" s="144">
        <f>'[2]NEW GAA'!Z36</f>
        <v>239051</v>
      </c>
      <c r="I35" s="209"/>
      <c r="J35" s="209">
        <f>'[2]NEW GAA'!AJ36</f>
        <v>12015</v>
      </c>
      <c r="K35" s="144">
        <f t="shared" si="6"/>
        <v>251066</v>
      </c>
    </row>
    <row r="36" spans="1:11" ht="15" customHeight="1" x14ac:dyDescent="0.2">
      <c r="A36" s="83" t="s">
        <v>126</v>
      </c>
      <c r="B36" s="209">
        <f>'[2]NEW GAA'!H37</f>
        <v>0</v>
      </c>
      <c r="C36" s="209">
        <f>'[2]NEW GAA'!L37</f>
        <v>0</v>
      </c>
      <c r="D36" s="209">
        <f>'[2]NEW GAA'!O37</f>
        <v>0</v>
      </c>
      <c r="E36" s="144">
        <f>'[2]NEW GAA'!R37</f>
        <v>0</v>
      </c>
      <c r="F36" s="144">
        <f>'[2]NEW GAA'!V37</f>
        <v>0</v>
      </c>
      <c r="G36" s="144">
        <f>'[2]NEW GAA'!W37</f>
        <v>6590</v>
      </c>
      <c r="H36" s="144">
        <f>'[2]NEW GAA'!Z37</f>
        <v>990543</v>
      </c>
      <c r="I36" s="209"/>
      <c r="J36" s="209">
        <f>'[2]NEW GAA'!AJ37</f>
        <v>1014150</v>
      </c>
      <c r="K36" s="144">
        <f t="shared" si="6"/>
        <v>2011283</v>
      </c>
    </row>
    <row r="37" spans="1:11" ht="15" customHeight="1" x14ac:dyDescent="0.2">
      <c r="A37" s="83" t="s">
        <v>127</v>
      </c>
      <c r="B37" s="209">
        <f>'[2]NEW GAA'!H38</f>
        <v>0</v>
      </c>
      <c r="C37" s="209">
        <f>'[2]NEW GAA'!L38</f>
        <v>0</v>
      </c>
      <c r="D37" s="209">
        <f>'[2]NEW GAA'!O38</f>
        <v>0</v>
      </c>
      <c r="E37" s="144">
        <f>'[2]NEW GAA'!R38</f>
        <v>0</v>
      </c>
      <c r="F37" s="144">
        <f>'[2]NEW GAA'!V38</f>
        <v>0</v>
      </c>
      <c r="G37" s="144">
        <f>'[2]NEW GAA'!W38</f>
        <v>0</v>
      </c>
      <c r="H37" s="144">
        <f>'[2]NEW GAA'!Z38</f>
        <v>230631</v>
      </c>
      <c r="I37" s="209"/>
      <c r="J37" s="209">
        <f>'[2]NEW GAA'!AJ38</f>
        <v>167369</v>
      </c>
      <c r="K37" s="144">
        <f t="shared" si="6"/>
        <v>398000</v>
      </c>
    </row>
    <row r="38" spans="1:11" ht="15" customHeight="1" x14ac:dyDescent="0.2">
      <c r="A38" s="83" t="s">
        <v>128</v>
      </c>
      <c r="B38" s="209">
        <f>'[2]NEW GAA'!H39</f>
        <v>0</v>
      </c>
      <c r="C38" s="209">
        <f>'[2]NEW GAA'!L39</f>
        <v>0</v>
      </c>
      <c r="D38" s="209">
        <f>'[2]NEW GAA'!O39</f>
        <v>0</v>
      </c>
      <c r="E38" s="144">
        <f>'[2]NEW GAA'!R39</f>
        <v>5400</v>
      </c>
      <c r="F38" s="144">
        <f>'[2]NEW GAA'!V39</f>
        <v>0</v>
      </c>
      <c r="G38" s="144">
        <f>'[2]NEW GAA'!W39</f>
        <v>0</v>
      </c>
      <c r="H38" s="144">
        <f>'[2]NEW GAA'!Z39</f>
        <v>56998</v>
      </c>
      <c r="I38" s="209"/>
      <c r="J38" s="209">
        <f>'[2]NEW GAA'!AJ39</f>
        <v>32710</v>
      </c>
      <c r="K38" s="144">
        <f t="shared" si="6"/>
        <v>95108</v>
      </c>
    </row>
    <row r="39" spans="1:11" ht="15" customHeight="1" x14ac:dyDescent="0.2">
      <c r="A39" s="83" t="s">
        <v>152</v>
      </c>
      <c r="B39" s="209">
        <f>'[2]NEW GAA'!H40</f>
        <v>0</v>
      </c>
      <c r="C39" s="209">
        <f>'[2]NEW GAA'!L40</f>
        <v>0</v>
      </c>
      <c r="D39" s="209">
        <f>'[2]NEW GAA'!O40</f>
        <v>2520</v>
      </c>
      <c r="E39" s="144">
        <f>'[2]NEW GAA'!R40</f>
        <v>0</v>
      </c>
      <c r="F39" s="144">
        <f>'[2]NEW GAA'!V40</f>
        <v>0</v>
      </c>
      <c r="G39" s="144">
        <f>'[2]NEW GAA'!W40</f>
        <v>0</v>
      </c>
      <c r="H39" s="144">
        <f>'[2]NEW GAA'!Z40</f>
        <v>1149730</v>
      </c>
      <c r="I39" s="209"/>
      <c r="J39" s="209">
        <f>'[2]NEW GAA'!AJ40</f>
        <v>309400</v>
      </c>
      <c r="K39" s="144">
        <f t="shared" si="6"/>
        <v>1461650</v>
      </c>
    </row>
    <row r="40" spans="1:11" ht="15" customHeight="1" x14ac:dyDescent="0.2">
      <c r="A40" s="83" t="s">
        <v>129</v>
      </c>
      <c r="B40" s="209">
        <f>'[2]NEW GAA'!H41</f>
        <v>0</v>
      </c>
      <c r="C40" s="209">
        <f>'[2]NEW GAA'!L41</f>
        <v>0</v>
      </c>
      <c r="D40" s="209">
        <f>'[2]NEW GAA'!O41</f>
        <v>0</v>
      </c>
      <c r="E40" s="144">
        <f>'[2]NEW GAA'!R41</f>
        <v>0</v>
      </c>
      <c r="F40" s="144">
        <f>'[2]NEW GAA'!V41</f>
        <v>0</v>
      </c>
      <c r="G40" s="144">
        <f>'[2]NEW GAA'!W41</f>
        <v>0</v>
      </c>
      <c r="H40" s="144">
        <f>'[2]NEW GAA'!Z41</f>
        <v>128</v>
      </c>
      <c r="I40" s="209"/>
      <c r="J40" s="209">
        <f>'[2]NEW GAA'!AJ41</f>
        <v>0</v>
      </c>
      <c r="K40" s="144">
        <f t="shared" si="6"/>
        <v>128</v>
      </c>
    </row>
    <row r="41" spans="1:11" ht="15" customHeight="1" x14ac:dyDescent="0.2">
      <c r="A41" s="83" t="s">
        <v>130</v>
      </c>
      <c r="B41" s="209">
        <f>'[2]NEW GAA'!H42</f>
        <v>0</v>
      </c>
      <c r="C41" s="209">
        <f>'[2]NEW GAA'!L42</f>
        <v>0</v>
      </c>
      <c r="D41" s="209">
        <f>'[2]NEW GAA'!O42</f>
        <v>0</v>
      </c>
      <c r="E41" s="144">
        <f>'[2]NEW GAA'!R42</f>
        <v>0</v>
      </c>
      <c r="F41" s="144">
        <f>'[2]NEW GAA'!V42</f>
        <v>0</v>
      </c>
      <c r="G41" s="144">
        <f>'[2]NEW GAA'!W42</f>
        <v>0</v>
      </c>
      <c r="H41" s="144">
        <f>'[2]NEW GAA'!Z42</f>
        <v>637593</v>
      </c>
      <c r="I41" s="209"/>
      <c r="J41" s="209">
        <f>'[2]NEW GAA'!AJ42</f>
        <v>1057388</v>
      </c>
      <c r="K41" s="144">
        <f t="shared" si="6"/>
        <v>1694981</v>
      </c>
    </row>
    <row r="42" spans="1:11" ht="15" customHeight="1" x14ac:dyDescent="0.2">
      <c r="A42" s="83" t="s">
        <v>131</v>
      </c>
      <c r="B42" s="209">
        <f>'[2]NEW GAA'!H43</f>
        <v>0</v>
      </c>
      <c r="C42" s="209">
        <f>'[2]NEW GAA'!L43</f>
        <v>0</v>
      </c>
      <c r="D42" s="209">
        <f>'[2]NEW GAA'!O43</f>
        <v>0</v>
      </c>
      <c r="E42" s="144">
        <f>'[2]NEW GAA'!R43</f>
        <v>0</v>
      </c>
      <c r="F42" s="144">
        <f>'[2]NEW GAA'!V43</f>
        <v>0</v>
      </c>
      <c r="G42" s="144">
        <f>'[2]NEW GAA'!W43</f>
        <v>4980</v>
      </c>
      <c r="H42" s="144">
        <f>'[2]NEW GAA'!Z43</f>
        <v>54847</v>
      </c>
      <c r="I42" s="209"/>
      <c r="J42" s="209">
        <f>'[2]NEW GAA'!AJ43</f>
        <v>31409</v>
      </c>
      <c r="K42" s="144">
        <f t="shared" si="6"/>
        <v>91236</v>
      </c>
    </row>
    <row r="43" spans="1:11" ht="15" customHeight="1" x14ac:dyDescent="0.2">
      <c r="A43" s="83" t="s">
        <v>132</v>
      </c>
      <c r="B43" s="209">
        <f>'[2]NEW GAA'!H44</f>
        <v>0</v>
      </c>
      <c r="C43" s="209">
        <f>'[2]NEW GAA'!L44</f>
        <v>0</v>
      </c>
      <c r="D43" s="209">
        <f>'[2]NEW GAA'!O44</f>
        <v>0</v>
      </c>
      <c r="E43" s="144">
        <f>'[2]NEW GAA'!R44</f>
        <v>0</v>
      </c>
      <c r="F43" s="144">
        <f>'[2]NEW GAA'!V44</f>
        <v>0</v>
      </c>
      <c r="G43" s="144">
        <f>'[2]NEW GAA'!W44</f>
        <v>0</v>
      </c>
      <c r="H43" s="144">
        <f>'[2]NEW GAA'!Z44</f>
        <v>357210</v>
      </c>
      <c r="I43" s="209"/>
      <c r="J43" s="209">
        <f>'[2]NEW GAA'!AJ44</f>
        <v>349471</v>
      </c>
      <c r="K43" s="144">
        <f t="shared" si="6"/>
        <v>706681</v>
      </c>
    </row>
    <row r="44" spans="1:11" ht="15" customHeight="1" x14ac:dyDescent="0.2">
      <c r="A44" s="83" t="s">
        <v>133</v>
      </c>
      <c r="B44" s="209">
        <f>'[2]NEW GAA'!H45</f>
        <v>0</v>
      </c>
      <c r="C44" s="209">
        <f>'[2]NEW GAA'!L45</f>
        <v>0</v>
      </c>
      <c r="D44" s="209">
        <f>'[2]NEW GAA'!O45</f>
        <v>0</v>
      </c>
      <c r="E44" s="144">
        <f>'[2]NEW GAA'!R45</f>
        <v>0</v>
      </c>
      <c r="F44" s="144">
        <f>'[2]NEW GAA'!V45</f>
        <v>0</v>
      </c>
      <c r="G44" s="144">
        <f>'[2]NEW GAA'!W45</f>
        <v>0</v>
      </c>
      <c r="H44" s="144">
        <f>'[2]NEW GAA'!Z45</f>
        <v>104750</v>
      </c>
      <c r="I44" s="209"/>
      <c r="J44" s="209">
        <f>'[2]NEW GAA'!AJ45</f>
        <v>125899</v>
      </c>
      <c r="K44" s="144">
        <f t="shared" si="6"/>
        <v>230649</v>
      </c>
    </row>
    <row r="45" spans="1:11" ht="15" customHeight="1" x14ac:dyDescent="0.2">
      <c r="A45" s="83" t="s">
        <v>134</v>
      </c>
      <c r="B45" s="209">
        <f>'[2]NEW GAA'!H46</f>
        <v>0</v>
      </c>
      <c r="C45" s="209">
        <f>'[2]NEW GAA'!L46</f>
        <v>0</v>
      </c>
      <c r="D45" s="209">
        <f>'[2]NEW GAA'!O46</f>
        <v>0</v>
      </c>
      <c r="E45" s="144">
        <f>'[2]NEW GAA'!R46</f>
        <v>0</v>
      </c>
      <c r="F45" s="144">
        <f>'[2]NEW GAA'!V46</f>
        <v>0</v>
      </c>
      <c r="G45" s="144">
        <f>'[2]NEW GAA'!W46</f>
        <v>0</v>
      </c>
      <c r="H45" s="144">
        <f>'[2]NEW GAA'!Z46</f>
        <v>54043</v>
      </c>
      <c r="I45" s="209"/>
      <c r="J45" s="209">
        <f>'[2]NEW GAA'!AJ46</f>
        <v>0</v>
      </c>
      <c r="K45" s="144">
        <f t="shared" si="6"/>
        <v>54043</v>
      </c>
    </row>
    <row r="46" spans="1:11" ht="15" customHeight="1" x14ac:dyDescent="0.2">
      <c r="A46" s="83" t="s">
        <v>135</v>
      </c>
      <c r="B46" s="209">
        <f>'[2]NEW GAA'!H47</f>
        <v>0</v>
      </c>
      <c r="C46" s="209">
        <f>'[2]NEW GAA'!L47</f>
        <v>0</v>
      </c>
      <c r="D46" s="209">
        <f>'[2]NEW GAA'!O47</f>
        <v>0</v>
      </c>
      <c r="E46" s="144">
        <f>'[2]NEW GAA'!R47</f>
        <v>0</v>
      </c>
      <c r="F46" s="144">
        <f>'[2]NEW GAA'!V47</f>
        <v>0</v>
      </c>
      <c r="G46" s="144">
        <f>'[2]NEW GAA'!W47</f>
        <v>0</v>
      </c>
      <c r="H46" s="144">
        <f>'[2]NEW GAA'!Z47</f>
        <v>20368</v>
      </c>
      <c r="I46" s="209"/>
      <c r="J46" s="209">
        <f>'[2]NEW GAA'!AJ47</f>
        <v>40836</v>
      </c>
      <c r="K46" s="144">
        <f t="shared" si="6"/>
        <v>61204</v>
      </c>
    </row>
    <row r="47" spans="1:11" ht="15" hidden="1" customHeight="1" x14ac:dyDescent="0.2">
      <c r="A47" s="83"/>
      <c r="B47" s="209"/>
      <c r="C47" s="209"/>
      <c r="D47" s="209"/>
      <c r="E47" s="144"/>
      <c r="F47" s="144"/>
      <c r="G47" s="144"/>
      <c r="H47" s="144"/>
      <c r="I47" s="209"/>
      <c r="J47" s="209"/>
      <c r="K47" s="144"/>
    </row>
    <row r="48" spans="1:11" ht="15" customHeight="1" x14ac:dyDescent="0.2">
      <c r="A48" s="83" t="s">
        <v>136</v>
      </c>
      <c r="B48" s="267">
        <f t="shared" ref="B48:H48" si="7">SUM(B49:B52)+SUM(B55:B67)+SUM(B72:B87)</f>
        <v>0</v>
      </c>
      <c r="C48" s="267">
        <f t="shared" si="7"/>
        <v>0</v>
      </c>
      <c r="D48" s="267">
        <f t="shared" si="7"/>
        <v>0</v>
      </c>
      <c r="E48" s="267">
        <f t="shared" si="7"/>
        <v>10003</v>
      </c>
      <c r="F48" s="267">
        <f t="shared" si="7"/>
        <v>0</v>
      </c>
      <c r="G48" s="267">
        <f t="shared" si="7"/>
        <v>17810</v>
      </c>
      <c r="H48" s="267">
        <f t="shared" si="7"/>
        <v>388167</v>
      </c>
      <c r="I48" s="267"/>
      <c r="J48" s="267">
        <f>SUM(J49:J52)+SUM(J55:J67)+SUM(J72:J87)</f>
        <v>235598</v>
      </c>
      <c r="K48" s="109">
        <f>SUM(K49:K52)+SUM(K55:K67)+SUM(K72:K87)</f>
        <v>651578</v>
      </c>
    </row>
    <row r="49" spans="1:11" ht="15" hidden="1" customHeight="1" x14ac:dyDescent="0.2">
      <c r="A49" s="83" t="s">
        <v>53</v>
      </c>
      <c r="B49" s="209">
        <f>'[2]NEW GAA'!H50</f>
        <v>0</v>
      </c>
      <c r="C49" s="209">
        <f>'[2]NEW GAA'!L50</f>
        <v>0</v>
      </c>
      <c r="D49" s="209">
        <f>'[2]NEW GAA'!O50</f>
        <v>0</v>
      </c>
      <c r="E49" s="144">
        <f>'[2]NEW GAA'!R50</f>
        <v>0</v>
      </c>
      <c r="F49" s="144">
        <f>'[2]NEW GAA'!V50</f>
        <v>0</v>
      </c>
      <c r="G49" s="144">
        <f>'[2]NEW GAA'!W50</f>
        <v>0</v>
      </c>
      <c r="H49" s="144">
        <f>'[2]NEW GAA'!Z50</f>
        <v>0</v>
      </c>
      <c r="I49" s="209"/>
      <c r="J49" s="209">
        <f>'[2]NEW GAA'!AJ50</f>
        <v>0</v>
      </c>
      <c r="K49" s="144">
        <f>SUM(B49:J49)</f>
        <v>0</v>
      </c>
    </row>
    <row r="50" spans="1:11" ht="15" customHeight="1" x14ac:dyDescent="0.2">
      <c r="A50" s="83" t="s">
        <v>54</v>
      </c>
      <c r="B50" s="209">
        <f>'[2]NEW GAA'!H51</f>
        <v>0</v>
      </c>
      <c r="C50" s="209">
        <f>'[2]NEW GAA'!L51</f>
        <v>0</v>
      </c>
      <c r="D50" s="209">
        <f>'[2]NEW GAA'!O51</f>
        <v>0</v>
      </c>
      <c r="E50" s="144">
        <f>'[2]NEW GAA'!R51</f>
        <v>0</v>
      </c>
      <c r="F50" s="144">
        <f>'[2]NEW GAA'!V51</f>
        <v>0</v>
      </c>
      <c r="G50" s="144">
        <f>'[2]NEW GAA'!W51</f>
        <v>0</v>
      </c>
      <c r="H50" s="144">
        <f>'[2]NEW GAA'!Z51</f>
        <v>695</v>
      </c>
      <c r="I50" s="209"/>
      <c r="J50" s="209">
        <f>'[2]NEW GAA'!AJ51</f>
        <v>0</v>
      </c>
      <c r="K50" s="144">
        <f>SUM(B50:J50)</f>
        <v>695</v>
      </c>
    </row>
    <row r="51" spans="1:11" ht="15" customHeight="1" x14ac:dyDescent="0.2">
      <c r="A51" s="83" t="s">
        <v>55</v>
      </c>
      <c r="B51" s="209">
        <f>'[2]NEW GAA'!H52</f>
        <v>0</v>
      </c>
      <c r="C51" s="209">
        <f>'[2]NEW GAA'!L52</f>
        <v>0</v>
      </c>
      <c r="D51" s="209">
        <f>'[2]NEW GAA'!O52</f>
        <v>0</v>
      </c>
      <c r="E51" s="144">
        <f>'[2]NEW GAA'!R52</f>
        <v>0</v>
      </c>
      <c r="F51" s="144">
        <f>'[2]NEW GAA'!V52</f>
        <v>0</v>
      </c>
      <c r="G51" s="144">
        <f>'[2]NEW GAA'!W52</f>
        <v>0</v>
      </c>
      <c r="H51" s="144">
        <f>'[2]NEW GAA'!Z52</f>
        <v>2923</v>
      </c>
      <c r="I51" s="209"/>
      <c r="J51" s="209">
        <f>'[2]NEW GAA'!AJ52</f>
        <v>1728</v>
      </c>
      <c r="K51" s="144">
        <f>SUM(B51:J51)</f>
        <v>4651</v>
      </c>
    </row>
    <row r="52" spans="1:11" ht="15" customHeight="1" x14ac:dyDescent="0.2">
      <c r="A52" s="83" t="s">
        <v>56</v>
      </c>
      <c r="B52" s="209">
        <f t="shared" ref="B52:K52" si="8">+B53+B54</f>
        <v>0</v>
      </c>
      <c r="C52" s="209">
        <f t="shared" si="8"/>
        <v>0</v>
      </c>
      <c r="D52" s="209">
        <f t="shared" si="8"/>
        <v>0</v>
      </c>
      <c r="E52" s="144">
        <f t="shared" si="8"/>
        <v>0</v>
      </c>
      <c r="F52" s="144">
        <f t="shared" si="8"/>
        <v>0</v>
      </c>
      <c r="G52" s="209">
        <f t="shared" si="8"/>
        <v>0</v>
      </c>
      <c r="H52" s="209">
        <f t="shared" si="8"/>
        <v>37318</v>
      </c>
      <c r="I52" s="209"/>
      <c r="J52" s="209">
        <f t="shared" si="8"/>
        <v>8018</v>
      </c>
      <c r="K52" s="144">
        <f t="shared" si="8"/>
        <v>45336</v>
      </c>
    </row>
    <row r="53" spans="1:11" ht="15" hidden="1" customHeight="1" x14ac:dyDescent="0.2">
      <c r="A53" s="83" t="s">
        <v>137</v>
      </c>
      <c r="B53" s="209">
        <f>'[2]NEW GAA'!H54</f>
        <v>0</v>
      </c>
      <c r="C53" s="209">
        <f>'[2]NEW GAA'!L54</f>
        <v>0</v>
      </c>
      <c r="D53" s="209">
        <f>'[2]NEW GAA'!O54</f>
        <v>0</v>
      </c>
      <c r="E53" s="144">
        <f>'[2]NEW GAA'!R54</f>
        <v>0</v>
      </c>
      <c r="F53" s="144">
        <f>'[2]NEW GAA'!V54</f>
        <v>0</v>
      </c>
      <c r="G53" s="144">
        <f>'[2]NEW GAA'!W54</f>
        <v>0</v>
      </c>
      <c r="H53" s="144">
        <f>'[2]NEW GAA'!Z54</f>
        <v>22175</v>
      </c>
      <c r="I53" s="209"/>
      <c r="J53" s="209">
        <f>'[2]NEW GAA'!AJ54</f>
        <v>2847</v>
      </c>
      <c r="K53" s="144">
        <f t="shared" ref="K53:K66" si="9">SUM(B53:J53)</f>
        <v>25022</v>
      </c>
    </row>
    <row r="54" spans="1:11" ht="15" hidden="1" customHeight="1" x14ac:dyDescent="0.2">
      <c r="A54" s="83" t="s">
        <v>138</v>
      </c>
      <c r="B54" s="209">
        <f>'[2]NEW GAA'!H55</f>
        <v>0</v>
      </c>
      <c r="C54" s="209">
        <f>'[2]NEW GAA'!L55</f>
        <v>0</v>
      </c>
      <c r="D54" s="209">
        <f>'[2]NEW GAA'!O55</f>
        <v>0</v>
      </c>
      <c r="E54" s="144">
        <f>'[2]NEW GAA'!R55</f>
        <v>0</v>
      </c>
      <c r="F54" s="144">
        <f>'[2]NEW GAA'!V55</f>
        <v>0</v>
      </c>
      <c r="G54" s="144">
        <f>'[2]NEW GAA'!W55</f>
        <v>0</v>
      </c>
      <c r="H54" s="144">
        <f>'[2]NEW GAA'!Z55</f>
        <v>15143</v>
      </c>
      <c r="I54" s="209"/>
      <c r="J54" s="209">
        <f>'[2]NEW GAA'!AJ55</f>
        <v>5171</v>
      </c>
      <c r="K54" s="144">
        <f t="shared" si="9"/>
        <v>20314</v>
      </c>
    </row>
    <row r="55" spans="1:11" ht="15" customHeight="1" x14ac:dyDescent="0.2">
      <c r="A55" s="83" t="s">
        <v>59</v>
      </c>
      <c r="B55" s="209">
        <f>'[2]NEW GAA'!H56</f>
        <v>0</v>
      </c>
      <c r="C55" s="209">
        <f>'[2]NEW GAA'!L56</f>
        <v>0</v>
      </c>
      <c r="D55" s="209">
        <f>'[2]NEW GAA'!O56</f>
        <v>0</v>
      </c>
      <c r="E55" s="144">
        <f>'[2]NEW GAA'!R56</f>
        <v>0</v>
      </c>
      <c r="F55" s="144">
        <f>'[2]NEW GAA'!V56</f>
        <v>0</v>
      </c>
      <c r="G55" s="144">
        <f>'[2]NEW GAA'!W56</f>
        <v>0</v>
      </c>
      <c r="H55" s="144">
        <f>'[2]NEW GAA'!Z56</f>
        <v>5215</v>
      </c>
      <c r="I55" s="209"/>
      <c r="J55" s="209">
        <f>'[2]NEW GAA'!AJ56</f>
        <v>0</v>
      </c>
      <c r="K55" s="144">
        <f t="shared" si="9"/>
        <v>5215</v>
      </c>
    </row>
    <row r="56" spans="1:11" ht="15" customHeight="1" x14ac:dyDescent="0.2">
      <c r="A56" s="83" t="s">
        <v>60</v>
      </c>
      <c r="B56" s="209">
        <f>'[2]NEW GAA'!H57</f>
        <v>0</v>
      </c>
      <c r="C56" s="209">
        <f>'[2]NEW GAA'!L57</f>
        <v>0</v>
      </c>
      <c r="D56" s="209">
        <f>'[2]NEW GAA'!O57</f>
        <v>0</v>
      </c>
      <c r="E56" s="144">
        <f>'[2]NEW GAA'!R57</f>
        <v>0</v>
      </c>
      <c r="F56" s="144">
        <f>'[2]NEW GAA'!V57</f>
        <v>0</v>
      </c>
      <c r="G56" s="144">
        <f>'[2]NEW GAA'!W57</f>
        <v>0</v>
      </c>
      <c r="H56" s="144">
        <f>'[2]NEW GAA'!Z57</f>
        <v>3617</v>
      </c>
      <c r="I56" s="209"/>
      <c r="J56" s="209">
        <f>'[2]NEW GAA'!AJ57</f>
        <v>1465</v>
      </c>
      <c r="K56" s="144">
        <f t="shared" si="9"/>
        <v>5082</v>
      </c>
    </row>
    <row r="57" spans="1:11" ht="15" customHeight="1" x14ac:dyDescent="0.2">
      <c r="A57" s="83" t="s">
        <v>61</v>
      </c>
      <c r="B57" s="209">
        <f>'[2]NEW GAA'!H58</f>
        <v>0</v>
      </c>
      <c r="C57" s="209">
        <f>'[2]NEW GAA'!L58</f>
        <v>0</v>
      </c>
      <c r="D57" s="209">
        <f>'[2]NEW GAA'!O58</f>
        <v>0</v>
      </c>
      <c r="E57" s="144">
        <f>'[2]NEW GAA'!R58</f>
        <v>0</v>
      </c>
      <c r="F57" s="144">
        <f>'[2]NEW GAA'!V58</f>
        <v>0</v>
      </c>
      <c r="G57" s="144">
        <f>'[2]NEW GAA'!W58</f>
        <v>0</v>
      </c>
      <c r="H57" s="144">
        <f>'[2]NEW GAA'!Z58</f>
        <v>20429</v>
      </c>
      <c r="I57" s="209"/>
      <c r="J57" s="209">
        <f>'[2]NEW GAA'!AJ58</f>
        <v>34674</v>
      </c>
      <c r="K57" s="144">
        <f t="shared" si="9"/>
        <v>55103</v>
      </c>
    </row>
    <row r="58" spans="1:11" ht="15" customHeight="1" x14ac:dyDescent="0.2">
      <c r="A58" s="83" t="s">
        <v>62</v>
      </c>
      <c r="B58" s="209">
        <f>'[2]NEW GAA'!H59</f>
        <v>0</v>
      </c>
      <c r="C58" s="209">
        <f>'[2]NEW GAA'!L59</f>
        <v>0</v>
      </c>
      <c r="D58" s="209">
        <f>'[2]NEW GAA'!O59</f>
        <v>0</v>
      </c>
      <c r="E58" s="144">
        <f>'[2]NEW GAA'!R59</f>
        <v>0</v>
      </c>
      <c r="F58" s="144">
        <f>'[2]NEW GAA'!V59</f>
        <v>0</v>
      </c>
      <c r="G58" s="144">
        <f>'[2]NEW GAA'!W59</f>
        <v>0</v>
      </c>
      <c r="H58" s="144">
        <f>'[2]NEW GAA'!Z59</f>
        <v>1195</v>
      </c>
      <c r="I58" s="209"/>
      <c r="J58" s="209">
        <f>'[2]NEW GAA'!AJ59</f>
        <v>0</v>
      </c>
      <c r="K58" s="144">
        <f t="shared" si="9"/>
        <v>1195</v>
      </c>
    </row>
    <row r="59" spans="1:11" ht="15" customHeight="1" x14ac:dyDescent="0.2">
      <c r="A59" s="83" t="s">
        <v>218</v>
      </c>
      <c r="B59" s="209">
        <f>'[2]NEW GAA'!H60</f>
        <v>0</v>
      </c>
      <c r="C59" s="209">
        <f>'[2]NEW GAA'!L60</f>
        <v>0</v>
      </c>
      <c r="D59" s="209">
        <f>'[2]NEW GAA'!O60</f>
        <v>0</v>
      </c>
      <c r="E59" s="144">
        <f>'[2]NEW GAA'!R60</f>
        <v>0</v>
      </c>
      <c r="F59" s="144">
        <f>'[2]NEW GAA'!V60</f>
        <v>0</v>
      </c>
      <c r="G59" s="144">
        <f>'[2]NEW GAA'!W60</f>
        <v>0</v>
      </c>
      <c r="H59" s="144">
        <f>'[2]NEW GAA'!Z60</f>
        <v>8565</v>
      </c>
      <c r="I59" s="209"/>
      <c r="J59" s="209">
        <f>'[2]NEW GAA'!AJ60</f>
        <v>1693</v>
      </c>
      <c r="K59" s="144">
        <f t="shared" si="9"/>
        <v>10258</v>
      </c>
    </row>
    <row r="60" spans="1:11" ht="15" customHeight="1" x14ac:dyDescent="0.2">
      <c r="A60" s="83" t="s">
        <v>63</v>
      </c>
      <c r="B60" s="209">
        <f>'[2]NEW GAA'!H61</f>
        <v>0</v>
      </c>
      <c r="C60" s="209">
        <f>'[2]NEW GAA'!L61</f>
        <v>0</v>
      </c>
      <c r="D60" s="209">
        <f>'[2]NEW GAA'!O61</f>
        <v>0</v>
      </c>
      <c r="E60" s="144">
        <f>'[2]NEW GAA'!R61</f>
        <v>0</v>
      </c>
      <c r="F60" s="144">
        <f>'[2]NEW GAA'!V61</f>
        <v>0</v>
      </c>
      <c r="G60" s="144">
        <f>'[2]NEW GAA'!W61</f>
        <v>0</v>
      </c>
      <c r="H60" s="144">
        <f>'[2]NEW GAA'!Z61</f>
        <v>6706</v>
      </c>
      <c r="I60" s="209"/>
      <c r="J60" s="209">
        <f>'[2]NEW GAA'!AJ61</f>
        <v>236</v>
      </c>
      <c r="K60" s="144">
        <f t="shared" si="9"/>
        <v>6942</v>
      </c>
    </row>
    <row r="61" spans="1:11" ht="15" customHeight="1" x14ac:dyDescent="0.2">
      <c r="A61" s="83" t="s">
        <v>177</v>
      </c>
      <c r="B61" s="209">
        <f>'[2]NEW GAA'!H62</f>
        <v>0</v>
      </c>
      <c r="C61" s="209">
        <f>'[2]NEW GAA'!L62</f>
        <v>0</v>
      </c>
      <c r="D61" s="209">
        <f>'[2]NEW GAA'!O62</f>
        <v>0</v>
      </c>
      <c r="E61" s="144">
        <f>'[2]NEW GAA'!R62</f>
        <v>0</v>
      </c>
      <c r="F61" s="144">
        <f>'[2]NEW GAA'!V62</f>
        <v>0</v>
      </c>
      <c r="G61" s="144">
        <f>'[2]NEW GAA'!W62</f>
        <v>0</v>
      </c>
      <c r="H61" s="144">
        <f>'[2]NEW GAA'!Z62</f>
        <v>8885</v>
      </c>
      <c r="I61" s="209"/>
      <c r="J61" s="209">
        <f>'[2]NEW GAA'!AJ62</f>
        <v>0</v>
      </c>
      <c r="K61" s="144">
        <f t="shared" si="9"/>
        <v>8885</v>
      </c>
    </row>
    <row r="62" spans="1:11" ht="15" customHeight="1" x14ac:dyDescent="0.2">
      <c r="A62" s="83" t="s">
        <v>64</v>
      </c>
      <c r="B62" s="209">
        <f>'[2]NEW GAA'!H63</f>
        <v>0</v>
      </c>
      <c r="C62" s="209">
        <f>'[2]NEW GAA'!L63</f>
        <v>0</v>
      </c>
      <c r="D62" s="209">
        <f>'[2]NEW GAA'!O63</f>
        <v>0</v>
      </c>
      <c r="E62" s="144">
        <f>'[2]NEW GAA'!R63</f>
        <v>0</v>
      </c>
      <c r="F62" s="144">
        <f>'[2]NEW GAA'!V63</f>
        <v>0</v>
      </c>
      <c r="G62" s="144">
        <f>'[2]NEW GAA'!W63</f>
        <v>0</v>
      </c>
      <c r="H62" s="144">
        <f>'[2]NEW GAA'!Z63</f>
        <v>16381</v>
      </c>
      <c r="I62" s="209"/>
      <c r="J62" s="209">
        <f>'[2]NEW GAA'!AJ63</f>
        <v>3109</v>
      </c>
      <c r="K62" s="144">
        <f t="shared" si="9"/>
        <v>19490</v>
      </c>
    </row>
    <row r="63" spans="1:11" ht="15" customHeight="1" x14ac:dyDescent="0.2">
      <c r="A63" s="83" t="s">
        <v>65</v>
      </c>
      <c r="B63" s="209">
        <f>'[2]NEW GAA'!H64</f>
        <v>0</v>
      </c>
      <c r="C63" s="209">
        <f>'[2]NEW GAA'!L64</f>
        <v>0</v>
      </c>
      <c r="D63" s="209">
        <f>'[2]NEW GAA'!O64</f>
        <v>0</v>
      </c>
      <c r="E63" s="144">
        <f>'[2]NEW GAA'!R64</f>
        <v>0</v>
      </c>
      <c r="F63" s="144">
        <f>'[2]NEW GAA'!V64</f>
        <v>0</v>
      </c>
      <c r="G63" s="144">
        <f>'[2]NEW GAA'!W64</f>
        <v>0</v>
      </c>
      <c r="H63" s="144">
        <f>'[2]NEW GAA'!Z64</f>
        <v>3781</v>
      </c>
      <c r="I63" s="209"/>
      <c r="J63" s="209">
        <f>'[2]NEW GAA'!AJ64</f>
        <v>0</v>
      </c>
      <c r="K63" s="144">
        <f t="shared" si="9"/>
        <v>3781</v>
      </c>
    </row>
    <row r="64" spans="1:11" ht="15" customHeight="1" x14ac:dyDescent="0.2">
      <c r="A64" s="83" t="s">
        <v>66</v>
      </c>
      <c r="B64" s="209">
        <f>'[2]NEW GAA'!H65</f>
        <v>0</v>
      </c>
      <c r="C64" s="209">
        <f>'[2]NEW GAA'!L65</f>
        <v>0</v>
      </c>
      <c r="D64" s="209">
        <f>'[2]NEW GAA'!O65</f>
        <v>0</v>
      </c>
      <c r="E64" s="144">
        <f>'[2]NEW GAA'!R65</f>
        <v>0</v>
      </c>
      <c r="F64" s="144">
        <f>'[2]NEW GAA'!V65</f>
        <v>0</v>
      </c>
      <c r="G64" s="144">
        <f>'[2]NEW GAA'!W65</f>
        <v>10730</v>
      </c>
      <c r="H64" s="144">
        <f>'[2]NEW GAA'!Z65</f>
        <v>3292</v>
      </c>
      <c r="I64" s="209"/>
      <c r="J64" s="209">
        <f>'[2]NEW GAA'!AJ65</f>
        <v>0</v>
      </c>
      <c r="K64" s="144">
        <f t="shared" si="9"/>
        <v>14022</v>
      </c>
    </row>
    <row r="65" spans="1:11" ht="15" customHeight="1" x14ac:dyDescent="0.2">
      <c r="A65" s="83" t="s">
        <v>67</v>
      </c>
      <c r="B65" s="209">
        <f>'[2]NEW GAA'!H66</f>
        <v>0</v>
      </c>
      <c r="C65" s="209">
        <f>'[2]NEW GAA'!L66</f>
        <v>0</v>
      </c>
      <c r="D65" s="209">
        <f>'[2]NEW GAA'!O66</f>
        <v>0</v>
      </c>
      <c r="E65" s="144">
        <f>'[2]NEW GAA'!R66</f>
        <v>0</v>
      </c>
      <c r="F65" s="144">
        <f>'[2]NEW GAA'!V66</f>
        <v>0</v>
      </c>
      <c r="G65" s="144">
        <f>'[2]NEW GAA'!W66</f>
        <v>0</v>
      </c>
      <c r="H65" s="144">
        <f>'[2]NEW GAA'!Z66</f>
        <v>2409</v>
      </c>
      <c r="I65" s="209"/>
      <c r="J65" s="209">
        <f>'[2]NEW GAA'!AJ66</f>
        <v>0</v>
      </c>
      <c r="K65" s="144">
        <f t="shared" si="9"/>
        <v>2409</v>
      </c>
    </row>
    <row r="66" spans="1:11" ht="15" customHeight="1" x14ac:dyDescent="0.2">
      <c r="A66" s="83" t="s">
        <v>68</v>
      </c>
      <c r="B66" s="209">
        <f>'[2]NEW GAA'!H67</f>
        <v>0</v>
      </c>
      <c r="C66" s="209">
        <f>'[2]NEW GAA'!L67</f>
        <v>0</v>
      </c>
      <c r="D66" s="209">
        <f>'[2]NEW GAA'!O67</f>
        <v>0</v>
      </c>
      <c r="E66" s="144">
        <f>'[2]NEW GAA'!R67</f>
        <v>0</v>
      </c>
      <c r="F66" s="144">
        <f>'[2]NEW GAA'!V67</f>
        <v>0</v>
      </c>
      <c r="G66" s="144">
        <f>'[2]NEW GAA'!W67</f>
        <v>0</v>
      </c>
      <c r="H66" s="144">
        <f>'[2]NEW GAA'!Z67</f>
        <v>15510</v>
      </c>
      <c r="I66" s="209"/>
      <c r="J66" s="209">
        <f>'[2]NEW GAA'!AJ67</f>
        <v>0</v>
      </c>
      <c r="K66" s="144">
        <f t="shared" si="9"/>
        <v>15510</v>
      </c>
    </row>
    <row r="67" spans="1:11" ht="15" customHeight="1" x14ac:dyDescent="0.2">
      <c r="A67" s="13" t="s">
        <v>69</v>
      </c>
      <c r="B67" s="267">
        <f t="shared" ref="B67:K67" si="10">SUM(B68:B71)</f>
        <v>0</v>
      </c>
      <c r="C67" s="267">
        <f t="shared" si="10"/>
        <v>0</v>
      </c>
      <c r="D67" s="267">
        <f t="shared" si="10"/>
        <v>0</v>
      </c>
      <c r="E67" s="109">
        <f t="shared" si="10"/>
        <v>0</v>
      </c>
      <c r="F67" s="109">
        <f t="shared" si="10"/>
        <v>0</v>
      </c>
      <c r="G67" s="267">
        <f t="shared" si="10"/>
        <v>0</v>
      </c>
      <c r="H67" s="267">
        <f t="shared" si="10"/>
        <v>16674</v>
      </c>
      <c r="I67" s="267"/>
      <c r="J67" s="267">
        <f t="shared" si="10"/>
        <v>2789</v>
      </c>
      <c r="K67" s="109">
        <f t="shared" si="10"/>
        <v>19463</v>
      </c>
    </row>
    <row r="68" spans="1:11" ht="15" customHeight="1" x14ac:dyDescent="0.2">
      <c r="A68" s="13" t="s">
        <v>70</v>
      </c>
      <c r="B68" s="209">
        <f>'[2]NEW GAA'!H69</f>
        <v>0</v>
      </c>
      <c r="C68" s="209">
        <f>'[2]NEW GAA'!L69</f>
        <v>0</v>
      </c>
      <c r="D68" s="209">
        <f>'[2]NEW GAA'!O69</f>
        <v>0</v>
      </c>
      <c r="E68" s="144">
        <f>'[2]NEW GAA'!R69</f>
        <v>0</v>
      </c>
      <c r="F68" s="144">
        <f>'[2]NEW GAA'!V69</f>
        <v>0</v>
      </c>
      <c r="G68" s="144">
        <f>'[2]NEW GAA'!W69</f>
        <v>0</v>
      </c>
      <c r="H68" s="144">
        <f>'[2]NEW GAA'!Z69</f>
        <v>2177</v>
      </c>
      <c r="I68" s="209"/>
      <c r="J68" s="209">
        <f>'[2]NEW GAA'!AJ69</f>
        <v>0</v>
      </c>
      <c r="K68" s="144">
        <f t="shared" ref="K68:K87" si="11">SUM(B68:J68)</f>
        <v>2177</v>
      </c>
    </row>
    <row r="69" spans="1:11" ht="15" customHeight="1" x14ac:dyDescent="0.2">
      <c r="A69" s="13" t="s">
        <v>71</v>
      </c>
      <c r="B69" s="209">
        <f>'[2]NEW GAA'!H70</f>
        <v>0</v>
      </c>
      <c r="C69" s="209">
        <f>'[2]NEW GAA'!L70</f>
        <v>0</v>
      </c>
      <c r="D69" s="209">
        <f>'[2]NEW GAA'!O70</f>
        <v>0</v>
      </c>
      <c r="E69" s="144">
        <f>'[2]NEW GAA'!R70</f>
        <v>0</v>
      </c>
      <c r="F69" s="144">
        <f>'[2]NEW GAA'!V70</f>
        <v>0</v>
      </c>
      <c r="G69" s="144">
        <f>'[2]NEW GAA'!W70</f>
        <v>0</v>
      </c>
      <c r="H69" s="144">
        <f>'[2]NEW GAA'!Z70</f>
        <v>5922</v>
      </c>
      <c r="I69" s="209"/>
      <c r="J69" s="209">
        <f>'[2]NEW GAA'!AJ70</f>
        <v>646</v>
      </c>
      <c r="K69" s="144">
        <f t="shared" si="11"/>
        <v>6568</v>
      </c>
    </row>
    <row r="70" spans="1:11" ht="15" customHeight="1" x14ac:dyDescent="0.2">
      <c r="A70" s="13" t="s">
        <v>72</v>
      </c>
      <c r="B70" s="209">
        <f>'[2]NEW GAA'!H71</f>
        <v>0</v>
      </c>
      <c r="C70" s="209">
        <f>'[2]NEW GAA'!L71</f>
        <v>0</v>
      </c>
      <c r="D70" s="209">
        <f>'[2]NEW GAA'!O71</f>
        <v>0</v>
      </c>
      <c r="E70" s="144">
        <f>'[2]NEW GAA'!R71</f>
        <v>0</v>
      </c>
      <c r="F70" s="144">
        <f>'[2]NEW GAA'!V71</f>
        <v>0</v>
      </c>
      <c r="G70" s="144">
        <f>'[2]NEW GAA'!W71</f>
        <v>0</v>
      </c>
      <c r="H70" s="144">
        <f>'[2]NEW GAA'!Z71</f>
        <v>4834</v>
      </c>
      <c r="I70" s="209"/>
      <c r="J70" s="209">
        <f>'[2]NEW GAA'!AJ71</f>
        <v>1187</v>
      </c>
      <c r="K70" s="144">
        <f t="shared" si="11"/>
        <v>6021</v>
      </c>
    </row>
    <row r="71" spans="1:11" ht="15" customHeight="1" x14ac:dyDescent="0.2">
      <c r="A71" s="13" t="s">
        <v>73</v>
      </c>
      <c r="B71" s="209">
        <f>'[2]NEW GAA'!H72</f>
        <v>0</v>
      </c>
      <c r="C71" s="209">
        <f>'[2]NEW GAA'!L72</f>
        <v>0</v>
      </c>
      <c r="D71" s="209">
        <f>'[2]NEW GAA'!O72</f>
        <v>0</v>
      </c>
      <c r="E71" s="144">
        <f>'[2]NEW GAA'!R72</f>
        <v>0</v>
      </c>
      <c r="F71" s="144">
        <f>'[2]NEW GAA'!V72</f>
        <v>0</v>
      </c>
      <c r="G71" s="144">
        <f>'[2]NEW GAA'!W72</f>
        <v>0</v>
      </c>
      <c r="H71" s="144">
        <f>'[2]NEW GAA'!Z72</f>
        <v>3741</v>
      </c>
      <c r="I71" s="209"/>
      <c r="J71" s="209">
        <f>'[2]NEW GAA'!AJ72</f>
        <v>956</v>
      </c>
      <c r="K71" s="144">
        <f t="shared" si="11"/>
        <v>4697</v>
      </c>
    </row>
    <row r="72" spans="1:11" ht="15" customHeight="1" x14ac:dyDescent="0.2">
      <c r="A72" s="13" t="s">
        <v>74</v>
      </c>
      <c r="B72" s="209">
        <f>'[2]NEW GAA'!H73</f>
        <v>0</v>
      </c>
      <c r="C72" s="209">
        <f>'[2]NEW GAA'!L73</f>
        <v>0</v>
      </c>
      <c r="D72" s="209">
        <f>'[2]NEW GAA'!O73</f>
        <v>0</v>
      </c>
      <c r="E72" s="144">
        <f>'[2]NEW GAA'!R73</f>
        <v>0</v>
      </c>
      <c r="F72" s="144">
        <f>'[2]NEW GAA'!V73</f>
        <v>0</v>
      </c>
      <c r="G72" s="144">
        <f>'[2]NEW GAA'!W73</f>
        <v>0</v>
      </c>
      <c r="H72" s="144">
        <f>'[2]NEW GAA'!Z73</f>
        <v>33108</v>
      </c>
      <c r="I72" s="209"/>
      <c r="J72" s="209">
        <f>'[2]NEW GAA'!AJ73</f>
        <v>79604</v>
      </c>
      <c r="K72" s="144">
        <f t="shared" si="11"/>
        <v>112712</v>
      </c>
    </row>
    <row r="73" spans="1:11" ht="15" customHeight="1" x14ac:dyDescent="0.2">
      <c r="A73" s="13" t="s">
        <v>139</v>
      </c>
      <c r="B73" s="209">
        <f>'[2]NEW GAA'!H74</f>
        <v>0</v>
      </c>
      <c r="C73" s="209">
        <f>'[2]NEW GAA'!L74</f>
        <v>0</v>
      </c>
      <c r="D73" s="209">
        <f>'[2]NEW GAA'!O74</f>
        <v>0</v>
      </c>
      <c r="E73" s="144">
        <f>'[2]NEW GAA'!R74</f>
        <v>5003</v>
      </c>
      <c r="F73" s="144">
        <f>'[2]NEW GAA'!V74</f>
        <v>0</v>
      </c>
      <c r="G73" s="144">
        <f>'[2]NEW GAA'!W74</f>
        <v>0</v>
      </c>
      <c r="H73" s="144">
        <f>'[2]NEW GAA'!Z74</f>
        <v>30095</v>
      </c>
      <c r="I73" s="209"/>
      <c r="J73" s="209">
        <f>'[2]NEW GAA'!AJ74</f>
        <v>38303</v>
      </c>
      <c r="K73" s="144">
        <f t="shared" si="11"/>
        <v>73401</v>
      </c>
    </row>
    <row r="74" spans="1:11" ht="15" customHeight="1" x14ac:dyDescent="0.2">
      <c r="A74" s="13" t="s">
        <v>75</v>
      </c>
      <c r="B74" s="209">
        <f>'[2]NEW GAA'!H75</f>
        <v>0</v>
      </c>
      <c r="C74" s="209">
        <f>'[2]NEW GAA'!L75</f>
        <v>0</v>
      </c>
      <c r="D74" s="209">
        <f>'[2]NEW GAA'!O75</f>
        <v>0</v>
      </c>
      <c r="E74" s="144">
        <f>'[2]NEW GAA'!R75</f>
        <v>0</v>
      </c>
      <c r="F74" s="144">
        <f>'[2]NEW GAA'!V75</f>
        <v>0</v>
      </c>
      <c r="G74" s="144">
        <f>'[2]NEW GAA'!W75</f>
        <v>0</v>
      </c>
      <c r="H74" s="144">
        <f>'[2]NEW GAA'!Z75</f>
        <v>24513</v>
      </c>
      <c r="I74" s="209"/>
      <c r="J74" s="209">
        <f>'[2]NEW GAA'!AJ75</f>
        <v>9095</v>
      </c>
      <c r="K74" s="144">
        <f t="shared" si="11"/>
        <v>33608</v>
      </c>
    </row>
    <row r="75" spans="1:11" ht="15" customHeight="1" x14ac:dyDescent="0.2">
      <c r="A75" s="13" t="s">
        <v>76</v>
      </c>
      <c r="B75" s="209">
        <f>'[2]NEW GAA'!H76</f>
        <v>0</v>
      </c>
      <c r="C75" s="209">
        <f>'[2]NEW GAA'!L76</f>
        <v>0</v>
      </c>
      <c r="D75" s="209">
        <f>'[2]NEW GAA'!O76</f>
        <v>0</v>
      </c>
      <c r="E75" s="144">
        <f>'[2]NEW GAA'!R76</f>
        <v>0</v>
      </c>
      <c r="F75" s="144">
        <f>'[2]NEW GAA'!V76</f>
        <v>0</v>
      </c>
      <c r="G75" s="144">
        <f>'[2]NEW GAA'!W76</f>
        <v>0</v>
      </c>
      <c r="H75" s="144">
        <f>'[2]NEW GAA'!Z76</f>
        <v>3556</v>
      </c>
      <c r="I75" s="209"/>
      <c r="J75" s="209">
        <f>'[2]NEW GAA'!AJ76</f>
        <v>682</v>
      </c>
      <c r="K75" s="144">
        <f t="shared" si="11"/>
        <v>4238</v>
      </c>
    </row>
    <row r="76" spans="1:11" ht="15" customHeight="1" x14ac:dyDescent="0.2">
      <c r="A76" s="13" t="s">
        <v>77</v>
      </c>
      <c r="B76" s="209">
        <f>'[2]NEW GAA'!H77</f>
        <v>0</v>
      </c>
      <c r="C76" s="209">
        <f>'[2]NEW GAA'!L77</f>
        <v>0</v>
      </c>
      <c r="D76" s="209">
        <f>'[2]NEW GAA'!O77</f>
        <v>0</v>
      </c>
      <c r="E76" s="144">
        <f>'[2]NEW GAA'!R77</f>
        <v>0</v>
      </c>
      <c r="F76" s="144">
        <f>'[2]NEW GAA'!V77</f>
        <v>0</v>
      </c>
      <c r="G76" s="144">
        <f>'[2]NEW GAA'!W77</f>
        <v>3250</v>
      </c>
      <c r="H76" s="144">
        <f>'[2]NEW GAA'!Z77</f>
        <v>23550</v>
      </c>
      <c r="I76" s="209"/>
      <c r="J76" s="209">
        <f>'[2]NEW GAA'!AJ77</f>
        <v>3570</v>
      </c>
      <c r="K76" s="144">
        <f t="shared" si="11"/>
        <v>30370</v>
      </c>
    </row>
    <row r="77" spans="1:11" ht="15" customHeight="1" x14ac:dyDescent="0.2">
      <c r="A77" s="13" t="s">
        <v>78</v>
      </c>
      <c r="B77" s="209">
        <f>'[2]NEW GAA'!H78</f>
        <v>0</v>
      </c>
      <c r="C77" s="209">
        <f>'[2]NEW GAA'!L78</f>
        <v>0</v>
      </c>
      <c r="D77" s="209">
        <f>'[2]NEW GAA'!O78</f>
        <v>0</v>
      </c>
      <c r="E77" s="144">
        <f>'[2]NEW GAA'!R78</f>
        <v>0</v>
      </c>
      <c r="F77" s="144">
        <f>'[2]NEW GAA'!V78</f>
        <v>0</v>
      </c>
      <c r="G77" s="144">
        <f>'[2]NEW GAA'!W78</f>
        <v>0</v>
      </c>
      <c r="H77" s="144">
        <f>'[2]NEW GAA'!Z78</f>
        <v>9125</v>
      </c>
      <c r="I77" s="209"/>
      <c r="J77" s="209">
        <f>'[2]NEW GAA'!AJ78</f>
        <v>1134</v>
      </c>
      <c r="K77" s="144">
        <f t="shared" si="11"/>
        <v>10259</v>
      </c>
    </row>
    <row r="78" spans="1:11" ht="15" customHeight="1" x14ac:dyDescent="0.2">
      <c r="A78" s="13" t="s">
        <v>178</v>
      </c>
      <c r="B78" s="209">
        <f>'[2]NEW GAA'!H79</f>
        <v>0</v>
      </c>
      <c r="C78" s="209">
        <f>'[2]NEW GAA'!L79</f>
        <v>0</v>
      </c>
      <c r="D78" s="209">
        <f>'[2]NEW GAA'!O79</f>
        <v>0</v>
      </c>
      <c r="E78" s="144">
        <f>'[2]NEW GAA'!R79</f>
        <v>0</v>
      </c>
      <c r="F78" s="144">
        <f>'[2]NEW GAA'!V79</f>
        <v>0</v>
      </c>
      <c r="G78" s="144">
        <f>'[2]NEW GAA'!W79</f>
        <v>0</v>
      </c>
      <c r="H78" s="144">
        <f>'[2]NEW GAA'!Z79</f>
        <v>2108</v>
      </c>
      <c r="I78" s="209"/>
      <c r="J78" s="209">
        <f>'[2]NEW GAA'!AJ79</f>
        <v>914</v>
      </c>
      <c r="K78" s="144">
        <f t="shared" si="11"/>
        <v>3022</v>
      </c>
    </row>
    <row r="79" spans="1:11" ht="15" hidden="1" customHeight="1" x14ac:dyDescent="0.2">
      <c r="A79" s="13" t="s">
        <v>81</v>
      </c>
      <c r="B79" s="209">
        <f>'[2]NEW GAA'!H80</f>
        <v>0</v>
      </c>
      <c r="C79" s="209">
        <f>'[2]NEW GAA'!L80</f>
        <v>0</v>
      </c>
      <c r="D79" s="209">
        <f>'[2]NEW GAA'!O80</f>
        <v>0</v>
      </c>
      <c r="E79" s="144">
        <f>'[2]NEW GAA'!R80</f>
        <v>0</v>
      </c>
      <c r="F79" s="144">
        <f>'[2]NEW GAA'!V80</f>
        <v>0</v>
      </c>
      <c r="G79" s="144">
        <f>'[2]NEW GAA'!W80</f>
        <v>0</v>
      </c>
      <c r="H79" s="144">
        <f>'[2]NEW GAA'!Z80</f>
        <v>960</v>
      </c>
      <c r="I79" s="209"/>
      <c r="J79" s="209">
        <f>'[2]NEW GAA'!AJ80</f>
        <v>589</v>
      </c>
      <c r="K79" s="144">
        <f t="shared" si="11"/>
        <v>1549</v>
      </c>
    </row>
    <row r="80" spans="1:11" ht="15" customHeight="1" x14ac:dyDescent="0.2">
      <c r="A80" s="13" t="s">
        <v>140</v>
      </c>
      <c r="B80" s="209">
        <f>'[2]NEW GAA'!H81</f>
        <v>0</v>
      </c>
      <c r="C80" s="209">
        <f>'[2]NEW GAA'!L81</f>
        <v>0</v>
      </c>
      <c r="D80" s="209">
        <f>'[2]NEW GAA'!O81</f>
        <v>0</v>
      </c>
      <c r="E80" s="144">
        <f>'[2]NEW GAA'!R81</f>
        <v>0</v>
      </c>
      <c r="F80" s="144">
        <f>'[2]NEW GAA'!V81</f>
        <v>0</v>
      </c>
      <c r="G80" s="144">
        <f>'[2]NEW GAA'!W81</f>
        <v>3830</v>
      </c>
      <c r="H80" s="144">
        <f>'[2]NEW GAA'!Z81</f>
        <v>2780</v>
      </c>
      <c r="I80" s="209"/>
      <c r="J80" s="209">
        <f>'[2]NEW GAA'!AJ81</f>
        <v>779</v>
      </c>
      <c r="K80" s="144">
        <f t="shared" si="11"/>
        <v>7389</v>
      </c>
    </row>
    <row r="81" spans="1:11" ht="15" customHeight="1" x14ac:dyDescent="0.2">
      <c r="A81" s="13" t="s">
        <v>79</v>
      </c>
      <c r="B81" s="209">
        <f>'[2]NEW GAA'!H82</f>
        <v>0</v>
      </c>
      <c r="C81" s="209">
        <f>'[2]NEW GAA'!L82</f>
        <v>0</v>
      </c>
      <c r="D81" s="209">
        <f>'[2]NEW GAA'!O82</f>
        <v>0</v>
      </c>
      <c r="E81" s="144">
        <f>'[2]NEW GAA'!R82</f>
        <v>0</v>
      </c>
      <c r="F81" s="144">
        <f>'[2]NEW GAA'!V82</f>
        <v>0</v>
      </c>
      <c r="G81" s="144">
        <f>'[2]NEW GAA'!W82</f>
        <v>0</v>
      </c>
      <c r="H81" s="144">
        <f>'[2]NEW GAA'!Z82</f>
        <v>75617</v>
      </c>
      <c r="I81" s="209"/>
      <c r="J81" s="209">
        <f>'[2]NEW GAA'!AJ82</f>
        <v>39187</v>
      </c>
      <c r="K81" s="144">
        <f t="shared" si="11"/>
        <v>114804</v>
      </c>
    </row>
    <row r="82" spans="1:11" ht="15" customHeight="1" x14ac:dyDescent="0.2">
      <c r="A82" s="13" t="s">
        <v>80</v>
      </c>
      <c r="B82" s="209">
        <f>'[2]NEW GAA'!H83</f>
        <v>0</v>
      </c>
      <c r="C82" s="209">
        <f>'[2]NEW GAA'!L83</f>
        <v>0</v>
      </c>
      <c r="D82" s="209">
        <f>'[2]NEW GAA'!O83</f>
        <v>0</v>
      </c>
      <c r="E82" s="144">
        <f>'[2]NEW GAA'!R83</f>
        <v>0</v>
      </c>
      <c r="F82" s="144">
        <f>'[2]NEW GAA'!V83</f>
        <v>0</v>
      </c>
      <c r="G82" s="144">
        <f>'[2]NEW GAA'!W83</f>
        <v>0</v>
      </c>
      <c r="H82" s="144">
        <f>'[2]NEW GAA'!Z83</f>
        <v>2555</v>
      </c>
      <c r="I82" s="209"/>
      <c r="J82" s="209">
        <f>'[2]NEW GAA'!AJ83</f>
        <v>1270</v>
      </c>
      <c r="K82" s="144">
        <f t="shared" si="11"/>
        <v>3825</v>
      </c>
    </row>
    <row r="83" spans="1:11" ht="15" customHeight="1" x14ac:dyDescent="0.2">
      <c r="A83" s="13" t="s">
        <v>82</v>
      </c>
      <c r="B83" s="209">
        <f>'[2]NEW GAA'!H84</f>
        <v>0</v>
      </c>
      <c r="C83" s="209">
        <f>'[2]NEW GAA'!L84</f>
        <v>0</v>
      </c>
      <c r="D83" s="209">
        <f>'[2]NEW GAA'!O84</f>
        <v>0</v>
      </c>
      <c r="E83" s="144">
        <f>'[2]NEW GAA'!R84</f>
        <v>0</v>
      </c>
      <c r="F83" s="144">
        <f>'[2]NEW GAA'!V84</f>
        <v>0</v>
      </c>
      <c r="G83" s="144">
        <f>'[2]NEW GAA'!W84</f>
        <v>0</v>
      </c>
      <c r="H83" s="144">
        <f>'[2]NEW GAA'!Z84</f>
        <v>3973</v>
      </c>
      <c r="I83" s="209"/>
      <c r="J83" s="209">
        <f>'[2]NEW GAA'!AJ84</f>
        <v>1405</v>
      </c>
      <c r="K83" s="144">
        <f t="shared" si="11"/>
        <v>5378</v>
      </c>
    </row>
    <row r="84" spans="1:11" ht="15" customHeight="1" x14ac:dyDescent="0.2">
      <c r="A84" s="13" t="s">
        <v>83</v>
      </c>
      <c r="B84" s="209">
        <f>'[2]NEW GAA'!H85</f>
        <v>0</v>
      </c>
      <c r="C84" s="209">
        <f>'[2]NEW GAA'!L85</f>
        <v>0</v>
      </c>
      <c r="D84" s="209">
        <f>'[2]NEW GAA'!O85</f>
        <v>0</v>
      </c>
      <c r="E84" s="144">
        <f>'[2]NEW GAA'!R85</f>
        <v>0</v>
      </c>
      <c r="F84" s="144">
        <f>'[2]NEW GAA'!V85</f>
        <v>0</v>
      </c>
      <c r="G84" s="144">
        <f>'[2]NEW GAA'!W85</f>
        <v>0</v>
      </c>
      <c r="H84" s="144">
        <f>'[2]NEW GAA'!Z85</f>
        <v>7392</v>
      </c>
      <c r="I84" s="209"/>
      <c r="J84" s="209">
        <f>'[2]NEW GAA'!AJ85</f>
        <v>46</v>
      </c>
      <c r="K84" s="144">
        <f t="shared" si="11"/>
        <v>7438</v>
      </c>
    </row>
    <row r="85" spans="1:11" ht="15" customHeight="1" x14ac:dyDescent="0.2">
      <c r="A85" s="13" t="s">
        <v>209</v>
      </c>
      <c r="B85" s="209">
        <f>'[2]NEW GAA'!H86</f>
        <v>0</v>
      </c>
      <c r="C85" s="209">
        <f>'[2]NEW GAA'!L86</f>
        <v>0</v>
      </c>
      <c r="D85" s="209">
        <f>'[2]NEW GAA'!O86</f>
        <v>0</v>
      </c>
      <c r="E85" s="144">
        <f>'[2]NEW GAA'!R86</f>
        <v>0</v>
      </c>
      <c r="F85" s="144">
        <f>'[2]NEW GAA'!V86</f>
        <v>0</v>
      </c>
      <c r="G85" s="144">
        <f>'[2]NEW GAA'!W86</f>
        <v>0</v>
      </c>
      <c r="H85" s="144">
        <f>'[2]NEW GAA'!Z86</f>
        <v>1435</v>
      </c>
      <c r="I85" s="209"/>
      <c r="J85" s="209">
        <f>'[2]NEW GAA'!AJ86</f>
        <v>0</v>
      </c>
      <c r="K85" s="144">
        <f t="shared" si="11"/>
        <v>1435</v>
      </c>
    </row>
    <row r="86" spans="1:11" ht="15" customHeight="1" x14ac:dyDescent="0.2">
      <c r="A86" s="13" t="s">
        <v>84</v>
      </c>
      <c r="B86" s="209">
        <f>'[2]NEW GAA'!H87</f>
        <v>0</v>
      </c>
      <c r="C86" s="209">
        <f>'[2]NEW GAA'!L87</f>
        <v>0</v>
      </c>
      <c r="D86" s="209">
        <f>'[2]NEW GAA'!O87</f>
        <v>0</v>
      </c>
      <c r="E86" s="144">
        <f>'[2]NEW GAA'!R87</f>
        <v>5000</v>
      </c>
      <c r="F86" s="144">
        <f>'[2]NEW GAA'!V87</f>
        <v>0</v>
      </c>
      <c r="G86" s="144">
        <f>'[2]NEW GAA'!W87</f>
        <v>0</v>
      </c>
      <c r="H86" s="144">
        <f>'[2]NEW GAA'!Z87</f>
        <v>1752</v>
      </c>
      <c r="I86" s="209"/>
      <c r="J86" s="209">
        <f>'[2]NEW GAA'!AJ87</f>
        <v>765</v>
      </c>
      <c r="K86" s="144">
        <f t="shared" si="11"/>
        <v>7517</v>
      </c>
    </row>
    <row r="87" spans="1:11" ht="15" customHeight="1" x14ac:dyDescent="0.2">
      <c r="A87" s="13" t="s">
        <v>85</v>
      </c>
      <c r="B87" s="209">
        <f>'[2]NEW GAA'!H88</f>
        <v>0</v>
      </c>
      <c r="C87" s="209">
        <f>'[2]NEW GAA'!L88</f>
        <v>0</v>
      </c>
      <c r="D87" s="209">
        <f>'[2]NEW GAA'!O88</f>
        <v>0</v>
      </c>
      <c r="E87" s="144">
        <f>'[2]NEW GAA'!R88</f>
        <v>0</v>
      </c>
      <c r="F87" s="144">
        <f>'[2]NEW GAA'!V88</f>
        <v>0</v>
      </c>
      <c r="G87" s="144">
        <f>'[2]NEW GAA'!W88</f>
        <v>0</v>
      </c>
      <c r="H87" s="144">
        <f>'[2]NEW GAA'!Z88</f>
        <v>12053</v>
      </c>
      <c r="I87" s="209"/>
      <c r="J87" s="209">
        <f>'[2]NEW GAA'!AJ88</f>
        <v>4543</v>
      </c>
      <c r="K87" s="144">
        <f t="shared" si="11"/>
        <v>16596</v>
      </c>
    </row>
    <row r="88" spans="1:11" ht="15" hidden="1" customHeight="1" x14ac:dyDescent="0.2">
      <c r="A88" s="275"/>
      <c r="B88" s="209"/>
      <c r="C88" s="209"/>
      <c r="D88" s="209"/>
      <c r="E88" s="144"/>
      <c r="F88" s="144"/>
      <c r="G88" s="144"/>
      <c r="H88" s="144"/>
      <c r="I88" s="209"/>
      <c r="J88" s="209"/>
      <c r="K88" s="144"/>
    </row>
    <row r="89" spans="1:11" ht="15" customHeight="1" x14ac:dyDescent="0.2">
      <c r="A89" s="83" t="s">
        <v>147</v>
      </c>
      <c r="B89" s="209">
        <f>'[2]NEW GAA'!H90</f>
        <v>93145095</v>
      </c>
      <c r="C89" s="209">
        <f>'[2]NEW GAA'!L90</f>
        <v>0</v>
      </c>
      <c r="D89" s="209">
        <f>'[2]NEW GAA'!O90</f>
        <v>1331055</v>
      </c>
      <c r="E89" s="144">
        <f>'[2]NEW GAA'!R90</f>
        <v>0</v>
      </c>
      <c r="F89" s="144">
        <f>'[2]NEW GAA'!V90</f>
        <v>0</v>
      </c>
      <c r="G89" s="144">
        <f>'[2]NEW GAA'!W90</f>
        <v>0</v>
      </c>
      <c r="H89" s="144">
        <f>'[2]NEW GAA'!Z90</f>
        <v>0</v>
      </c>
      <c r="I89" s="209">
        <f>'[2]NEW GAA'!AD90</f>
        <v>0</v>
      </c>
      <c r="J89" s="209">
        <f>'[2]NEW GAA'!AJ90</f>
        <v>42779</v>
      </c>
      <c r="K89" s="144">
        <f>SUM(B89:J89)</f>
        <v>94518929</v>
      </c>
    </row>
    <row r="90" spans="1:11" ht="15" customHeight="1" x14ac:dyDescent="0.2">
      <c r="A90" s="276" t="s">
        <v>148</v>
      </c>
      <c r="B90" s="209">
        <f>SUM(B91:B92)</f>
        <v>0</v>
      </c>
      <c r="C90" s="209">
        <f>SUM(C91:C92)</f>
        <v>8509117</v>
      </c>
      <c r="D90" s="209">
        <f t="shared" ref="D90:J90" si="12">SUM(D91:D92)</f>
        <v>6116</v>
      </c>
      <c r="E90" s="144">
        <f t="shared" si="12"/>
        <v>0</v>
      </c>
      <c r="F90" s="144">
        <f t="shared" si="12"/>
        <v>0</v>
      </c>
      <c r="G90" s="144">
        <f t="shared" si="12"/>
        <v>0</v>
      </c>
      <c r="H90" s="144">
        <f t="shared" si="12"/>
        <v>0</v>
      </c>
      <c r="I90" s="144">
        <f t="shared" si="12"/>
        <v>13974</v>
      </c>
      <c r="J90" s="209">
        <f t="shared" si="12"/>
        <v>70911</v>
      </c>
      <c r="K90" s="144">
        <f>SUM(K91:K92)</f>
        <v>8600118</v>
      </c>
    </row>
    <row r="91" spans="1:11" ht="15" hidden="1" customHeight="1" x14ac:dyDescent="0.2">
      <c r="A91" s="276" t="s">
        <v>149</v>
      </c>
      <c r="B91" s="209">
        <f>'[2]NEW GAA'!H92</f>
        <v>0</v>
      </c>
      <c r="C91" s="209">
        <f>'[2]NEW GAA'!L92</f>
        <v>6306358</v>
      </c>
      <c r="D91" s="209">
        <f>'[2]NEW GAA'!O92</f>
        <v>0</v>
      </c>
      <c r="E91" s="144">
        <f>'[2]NEW GAA'!R92</f>
        <v>0</v>
      </c>
      <c r="F91" s="144">
        <f>'[2]NEW GAA'!V92</f>
        <v>0</v>
      </c>
      <c r="G91" s="144">
        <f>'[2]NEW GAA'!W92</f>
        <v>0</v>
      </c>
      <c r="H91" s="144">
        <f>'[2]NEW GAA'!Z92</f>
        <v>0</v>
      </c>
      <c r="I91" s="209">
        <f>'[2]NEW GAA'!AD92</f>
        <v>0</v>
      </c>
      <c r="J91" s="209">
        <f>'[2]NEW GAA'!AJ92</f>
        <v>0</v>
      </c>
      <c r="K91" s="144">
        <f>SUM(B91:J91)</f>
        <v>6306358</v>
      </c>
    </row>
    <row r="92" spans="1:11" ht="15" hidden="1" customHeight="1" x14ac:dyDescent="0.2">
      <c r="A92" s="276" t="s">
        <v>150</v>
      </c>
      <c r="B92" s="209">
        <f>'[2]NEW GAA'!H93</f>
        <v>0</v>
      </c>
      <c r="C92" s="209">
        <f>'[2]NEW GAA'!L93</f>
        <v>2202759</v>
      </c>
      <c r="D92" s="209">
        <f>'[2]NEW GAA'!O93</f>
        <v>6116</v>
      </c>
      <c r="E92" s="144">
        <f>'[2]NEW GAA'!R93</f>
        <v>0</v>
      </c>
      <c r="F92" s="144">
        <f>'[2]NEW GAA'!V93</f>
        <v>0</v>
      </c>
      <c r="G92" s="144">
        <f>'[2]NEW GAA'!W93</f>
        <v>0</v>
      </c>
      <c r="H92" s="144">
        <f>'[2]NEW GAA'!Z93</f>
        <v>0</v>
      </c>
      <c r="I92" s="209">
        <f>'[2]NEW GAA'!AD93</f>
        <v>13974</v>
      </c>
      <c r="J92" s="209">
        <f>'[2]NEW GAA'!AJ93</f>
        <v>70911</v>
      </c>
      <c r="K92" s="144">
        <f>SUM(B92:J92)</f>
        <v>2293760</v>
      </c>
    </row>
    <row r="93" spans="1:11" ht="15" customHeight="1" x14ac:dyDescent="0.2">
      <c r="A93" s="83" t="s">
        <v>151</v>
      </c>
      <c r="B93" s="209">
        <f>'[2]NEW GAA'!H94</f>
        <v>0</v>
      </c>
      <c r="C93" s="209">
        <f>'[2]NEW GAA'!L94</f>
        <v>1979540</v>
      </c>
      <c r="D93" s="209">
        <f>'[2]NEW GAA'!O94</f>
        <v>0</v>
      </c>
      <c r="E93" s="144">
        <f>'[2]NEW GAA'!R94</f>
        <v>30050</v>
      </c>
      <c r="F93" s="144">
        <f>'[2]NEW GAA'!V94</f>
        <v>0</v>
      </c>
      <c r="G93" s="144">
        <f>'[2]NEW GAA'!W94</f>
        <v>0</v>
      </c>
      <c r="H93" s="144">
        <f>'[2]NEW GAA'!Z94</f>
        <v>9379</v>
      </c>
      <c r="I93" s="209"/>
      <c r="J93" s="209">
        <f>'[2]NEW GAA'!AJ94</f>
        <v>3316</v>
      </c>
      <c r="K93" s="144">
        <f>SUM(B93:J93)</f>
        <v>2022285</v>
      </c>
    </row>
    <row r="94" spans="1:11" ht="15" hidden="1" customHeight="1" x14ac:dyDescent="0.2">
      <c r="A94" s="275"/>
      <c r="B94" s="209"/>
      <c r="C94" s="209"/>
      <c r="D94" s="209"/>
      <c r="E94" s="144"/>
      <c r="F94" s="144"/>
      <c r="G94" s="144"/>
      <c r="H94" s="144"/>
      <c r="I94" s="209"/>
      <c r="J94" s="209"/>
      <c r="K94" s="144"/>
    </row>
    <row r="95" spans="1:11" ht="18.75" customHeight="1" thickBot="1" x14ac:dyDescent="0.25">
      <c r="A95" s="297" t="s">
        <v>13</v>
      </c>
      <c r="B95" s="281">
        <f t="shared" ref="B95:K95" si="13">SUM(B6:B12)+SUM(B15:B20)+SUM(B23:B25)+SUM(B28:B29)+SUM(B32:B48)+B90+B94+B89+B93</f>
        <v>93145095</v>
      </c>
      <c r="C95" s="281">
        <f t="shared" si="13"/>
        <v>10512223</v>
      </c>
      <c r="D95" s="281">
        <f t="shared" si="13"/>
        <v>8906693</v>
      </c>
      <c r="E95" s="281">
        <f t="shared" si="13"/>
        <v>914557</v>
      </c>
      <c r="F95" s="281">
        <f t="shared" si="13"/>
        <v>221133</v>
      </c>
      <c r="G95" s="281">
        <f t="shared" si="13"/>
        <v>9370784</v>
      </c>
      <c r="H95" s="281">
        <f t="shared" si="13"/>
        <v>84422560</v>
      </c>
      <c r="I95" s="281">
        <f t="shared" si="13"/>
        <v>713974</v>
      </c>
      <c r="J95" s="281">
        <f t="shared" si="13"/>
        <v>99029123</v>
      </c>
      <c r="K95" s="281">
        <f t="shared" si="13"/>
        <v>307236142</v>
      </c>
    </row>
    <row r="96" spans="1:11" ht="13.5" thickTop="1" x14ac:dyDescent="0.2"/>
  </sheetData>
  <printOptions gridLines="1"/>
  <pageMargins left="0.5" right="0.21" top="0.47" bottom="0.4" header="0.19" footer="0.2"/>
  <pageSetup paperSize="9" scale="80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6"/>
  <sheetViews>
    <sheetView zoomScale="118" zoomScaleNormal="118" zoomScaleSheetLayoutView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24" sqref="J24"/>
    </sheetView>
  </sheetViews>
  <sheetFormatPr defaultRowHeight="12.75" x14ac:dyDescent="0.2"/>
  <cols>
    <col min="1" max="1" width="17.140625" style="183" customWidth="1"/>
    <col min="2" max="2" width="9.85546875" style="183" customWidth="1"/>
    <col min="3" max="3" width="9" style="183" customWidth="1"/>
    <col min="4" max="4" width="9.85546875" style="183" customWidth="1"/>
    <col min="5" max="5" width="9.140625" style="183"/>
    <col min="6" max="6" width="9.85546875" style="183" customWidth="1"/>
    <col min="7" max="7" width="10" style="183" hidden="1" customWidth="1"/>
    <col min="8" max="8" width="8.28515625" style="183" customWidth="1"/>
    <col min="9" max="9" width="10.42578125" style="183" customWidth="1"/>
    <col min="10" max="10" width="10" style="183" customWidth="1"/>
    <col min="11" max="11" width="8.42578125" style="183" customWidth="1"/>
    <col min="12" max="12" width="10" style="183" customWidth="1"/>
    <col min="13" max="13" width="10.85546875" style="183" customWidth="1"/>
    <col min="14" max="14" width="8.85546875" style="183" hidden="1" customWidth="1"/>
    <col min="15" max="15" width="10.5703125" style="183" customWidth="1"/>
    <col min="16" max="234" width="9.140625" style="50"/>
    <col min="235" max="235" width="17.140625" style="50" customWidth="1"/>
    <col min="236" max="236" width="9.85546875" style="50" customWidth="1"/>
    <col min="237" max="237" width="9" style="50" customWidth="1"/>
    <col min="238" max="238" width="9.85546875" style="50" customWidth="1"/>
    <col min="239" max="239" width="9.140625" style="50"/>
    <col min="240" max="240" width="9.85546875" style="50" customWidth="1"/>
    <col min="241" max="241" width="0" style="50" hidden="1" customWidth="1"/>
    <col min="242" max="242" width="8.28515625" style="50" customWidth="1"/>
    <col min="243" max="243" width="10.42578125" style="50" customWidth="1"/>
    <col min="244" max="244" width="10" style="50" customWidth="1"/>
    <col min="245" max="245" width="8.42578125" style="50" customWidth="1"/>
    <col min="246" max="246" width="10.5703125" style="50" customWidth="1"/>
    <col min="247" max="247" width="10.85546875" style="50" customWidth="1"/>
    <col min="248" max="248" width="0" style="50" hidden="1" customWidth="1"/>
    <col min="249" max="249" width="10.5703125" style="50" customWidth="1"/>
    <col min="250" max="490" width="9.140625" style="50"/>
    <col min="491" max="491" width="17.140625" style="50" customWidth="1"/>
    <col min="492" max="492" width="9.85546875" style="50" customWidth="1"/>
    <col min="493" max="493" width="9" style="50" customWidth="1"/>
    <col min="494" max="494" width="9.85546875" style="50" customWidth="1"/>
    <col min="495" max="495" width="9.140625" style="50"/>
    <col min="496" max="496" width="9.85546875" style="50" customWidth="1"/>
    <col min="497" max="497" width="0" style="50" hidden="1" customWidth="1"/>
    <col min="498" max="498" width="8.28515625" style="50" customWidth="1"/>
    <col min="499" max="499" width="10.42578125" style="50" customWidth="1"/>
    <col min="500" max="500" width="10" style="50" customWidth="1"/>
    <col min="501" max="501" width="8.42578125" style="50" customWidth="1"/>
    <col min="502" max="502" width="10.5703125" style="50" customWidth="1"/>
    <col min="503" max="503" width="10.85546875" style="50" customWidth="1"/>
    <col min="504" max="504" width="0" style="50" hidden="1" customWidth="1"/>
    <col min="505" max="505" width="10.5703125" style="50" customWidth="1"/>
    <col min="506" max="746" width="9.140625" style="50"/>
    <col min="747" max="747" width="17.140625" style="50" customWidth="1"/>
    <col min="748" max="748" width="9.85546875" style="50" customWidth="1"/>
    <col min="749" max="749" width="9" style="50" customWidth="1"/>
    <col min="750" max="750" width="9.85546875" style="50" customWidth="1"/>
    <col min="751" max="751" width="9.140625" style="50"/>
    <col min="752" max="752" width="9.85546875" style="50" customWidth="1"/>
    <col min="753" max="753" width="0" style="50" hidden="1" customWidth="1"/>
    <col min="754" max="754" width="8.28515625" style="50" customWidth="1"/>
    <col min="755" max="755" width="10.42578125" style="50" customWidth="1"/>
    <col min="756" max="756" width="10" style="50" customWidth="1"/>
    <col min="757" max="757" width="8.42578125" style="50" customWidth="1"/>
    <col min="758" max="758" width="10.5703125" style="50" customWidth="1"/>
    <col min="759" max="759" width="10.85546875" style="50" customWidth="1"/>
    <col min="760" max="760" width="0" style="50" hidden="1" customWidth="1"/>
    <col min="761" max="761" width="10.5703125" style="50" customWidth="1"/>
    <col min="762" max="1002" width="9.140625" style="50"/>
    <col min="1003" max="1003" width="17.140625" style="50" customWidth="1"/>
    <col min="1004" max="1004" width="9.85546875" style="50" customWidth="1"/>
    <col min="1005" max="1005" width="9" style="50" customWidth="1"/>
    <col min="1006" max="1006" width="9.85546875" style="50" customWidth="1"/>
    <col min="1007" max="1007" width="9.140625" style="50"/>
    <col min="1008" max="1008" width="9.85546875" style="50" customWidth="1"/>
    <col min="1009" max="1009" width="0" style="50" hidden="1" customWidth="1"/>
    <col min="1010" max="1010" width="8.28515625" style="50" customWidth="1"/>
    <col min="1011" max="1011" width="10.42578125" style="50" customWidth="1"/>
    <col min="1012" max="1012" width="10" style="50" customWidth="1"/>
    <col min="1013" max="1013" width="8.42578125" style="50" customWidth="1"/>
    <col min="1014" max="1014" width="10.5703125" style="50" customWidth="1"/>
    <col min="1015" max="1015" width="10.85546875" style="50" customWidth="1"/>
    <col min="1016" max="1016" width="0" style="50" hidden="1" customWidth="1"/>
    <col min="1017" max="1017" width="10.5703125" style="50" customWidth="1"/>
    <col min="1018" max="1258" width="9.140625" style="50"/>
    <col min="1259" max="1259" width="17.140625" style="50" customWidth="1"/>
    <col min="1260" max="1260" width="9.85546875" style="50" customWidth="1"/>
    <col min="1261" max="1261" width="9" style="50" customWidth="1"/>
    <col min="1262" max="1262" width="9.85546875" style="50" customWidth="1"/>
    <col min="1263" max="1263" width="9.140625" style="50"/>
    <col min="1264" max="1264" width="9.85546875" style="50" customWidth="1"/>
    <col min="1265" max="1265" width="0" style="50" hidden="1" customWidth="1"/>
    <col min="1266" max="1266" width="8.28515625" style="50" customWidth="1"/>
    <col min="1267" max="1267" width="10.42578125" style="50" customWidth="1"/>
    <col min="1268" max="1268" width="10" style="50" customWidth="1"/>
    <col min="1269" max="1269" width="8.42578125" style="50" customWidth="1"/>
    <col min="1270" max="1270" width="10.5703125" style="50" customWidth="1"/>
    <col min="1271" max="1271" width="10.85546875" style="50" customWidth="1"/>
    <col min="1272" max="1272" width="0" style="50" hidden="1" customWidth="1"/>
    <col min="1273" max="1273" width="10.5703125" style="50" customWidth="1"/>
    <col min="1274" max="1514" width="9.140625" style="50"/>
    <col min="1515" max="1515" width="17.140625" style="50" customWidth="1"/>
    <col min="1516" max="1516" width="9.85546875" style="50" customWidth="1"/>
    <col min="1517" max="1517" width="9" style="50" customWidth="1"/>
    <col min="1518" max="1518" width="9.85546875" style="50" customWidth="1"/>
    <col min="1519" max="1519" width="9.140625" style="50"/>
    <col min="1520" max="1520" width="9.85546875" style="50" customWidth="1"/>
    <col min="1521" max="1521" width="0" style="50" hidden="1" customWidth="1"/>
    <col min="1522" max="1522" width="8.28515625" style="50" customWidth="1"/>
    <col min="1523" max="1523" width="10.42578125" style="50" customWidth="1"/>
    <col min="1524" max="1524" width="10" style="50" customWidth="1"/>
    <col min="1525" max="1525" width="8.42578125" style="50" customWidth="1"/>
    <col min="1526" max="1526" width="10.5703125" style="50" customWidth="1"/>
    <col min="1527" max="1527" width="10.85546875" style="50" customWidth="1"/>
    <col min="1528" max="1528" width="0" style="50" hidden="1" customWidth="1"/>
    <col min="1529" max="1529" width="10.5703125" style="50" customWidth="1"/>
    <col min="1530" max="1770" width="9.140625" style="50"/>
    <col min="1771" max="1771" width="17.140625" style="50" customWidth="1"/>
    <col min="1772" max="1772" width="9.85546875" style="50" customWidth="1"/>
    <col min="1773" max="1773" width="9" style="50" customWidth="1"/>
    <col min="1774" max="1774" width="9.85546875" style="50" customWidth="1"/>
    <col min="1775" max="1775" width="9.140625" style="50"/>
    <col min="1776" max="1776" width="9.85546875" style="50" customWidth="1"/>
    <col min="1777" max="1777" width="0" style="50" hidden="1" customWidth="1"/>
    <col min="1778" max="1778" width="8.28515625" style="50" customWidth="1"/>
    <col min="1779" max="1779" width="10.42578125" style="50" customWidth="1"/>
    <col min="1780" max="1780" width="10" style="50" customWidth="1"/>
    <col min="1781" max="1781" width="8.42578125" style="50" customWidth="1"/>
    <col min="1782" max="1782" width="10.5703125" style="50" customWidth="1"/>
    <col min="1783" max="1783" width="10.85546875" style="50" customWidth="1"/>
    <col min="1784" max="1784" width="0" style="50" hidden="1" customWidth="1"/>
    <col min="1785" max="1785" width="10.5703125" style="50" customWidth="1"/>
    <col min="1786" max="2026" width="9.140625" style="50"/>
    <col min="2027" max="2027" width="17.140625" style="50" customWidth="1"/>
    <col min="2028" max="2028" width="9.85546875" style="50" customWidth="1"/>
    <col min="2029" max="2029" width="9" style="50" customWidth="1"/>
    <col min="2030" max="2030" width="9.85546875" style="50" customWidth="1"/>
    <col min="2031" max="2031" width="9.140625" style="50"/>
    <col min="2032" max="2032" width="9.85546875" style="50" customWidth="1"/>
    <col min="2033" max="2033" width="0" style="50" hidden="1" customWidth="1"/>
    <col min="2034" max="2034" width="8.28515625" style="50" customWidth="1"/>
    <col min="2035" max="2035" width="10.42578125" style="50" customWidth="1"/>
    <col min="2036" max="2036" width="10" style="50" customWidth="1"/>
    <col min="2037" max="2037" width="8.42578125" style="50" customWidth="1"/>
    <col min="2038" max="2038" width="10.5703125" style="50" customWidth="1"/>
    <col min="2039" max="2039" width="10.85546875" style="50" customWidth="1"/>
    <col min="2040" max="2040" width="0" style="50" hidden="1" customWidth="1"/>
    <col min="2041" max="2041" width="10.5703125" style="50" customWidth="1"/>
    <col min="2042" max="2282" width="9.140625" style="50"/>
    <col min="2283" max="2283" width="17.140625" style="50" customWidth="1"/>
    <col min="2284" max="2284" width="9.85546875" style="50" customWidth="1"/>
    <col min="2285" max="2285" width="9" style="50" customWidth="1"/>
    <col min="2286" max="2286" width="9.85546875" style="50" customWidth="1"/>
    <col min="2287" max="2287" width="9.140625" style="50"/>
    <col min="2288" max="2288" width="9.85546875" style="50" customWidth="1"/>
    <col min="2289" max="2289" width="0" style="50" hidden="1" customWidth="1"/>
    <col min="2290" max="2290" width="8.28515625" style="50" customWidth="1"/>
    <col min="2291" max="2291" width="10.42578125" style="50" customWidth="1"/>
    <col min="2292" max="2292" width="10" style="50" customWidth="1"/>
    <col min="2293" max="2293" width="8.42578125" style="50" customWidth="1"/>
    <col min="2294" max="2294" width="10.5703125" style="50" customWidth="1"/>
    <col min="2295" max="2295" width="10.85546875" style="50" customWidth="1"/>
    <col min="2296" max="2296" width="0" style="50" hidden="1" customWidth="1"/>
    <col min="2297" max="2297" width="10.5703125" style="50" customWidth="1"/>
    <col min="2298" max="2538" width="9.140625" style="50"/>
    <col min="2539" max="2539" width="17.140625" style="50" customWidth="1"/>
    <col min="2540" max="2540" width="9.85546875" style="50" customWidth="1"/>
    <col min="2541" max="2541" width="9" style="50" customWidth="1"/>
    <col min="2542" max="2542" width="9.85546875" style="50" customWidth="1"/>
    <col min="2543" max="2543" width="9.140625" style="50"/>
    <col min="2544" max="2544" width="9.85546875" style="50" customWidth="1"/>
    <col min="2545" max="2545" width="0" style="50" hidden="1" customWidth="1"/>
    <col min="2546" max="2546" width="8.28515625" style="50" customWidth="1"/>
    <col min="2547" max="2547" width="10.42578125" style="50" customWidth="1"/>
    <col min="2548" max="2548" width="10" style="50" customWidth="1"/>
    <col min="2549" max="2549" width="8.42578125" style="50" customWidth="1"/>
    <col min="2550" max="2550" width="10.5703125" style="50" customWidth="1"/>
    <col min="2551" max="2551" width="10.85546875" style="50" customWidth="1"/>
    <col min="2552" max="2552" width="0" style="50" hidden="1" customWidth="1"/>
    <col min="2553" max="2553" width="10.5703125" style="50" customWidth="1"/>
    <col min="2554" max="2794" width="9.140625" style="50"/>
    <col min="2795" max="2795" width="17.140625" style="50" customWidth="1"/>
    <col min="2796" max="2796" width="9.85546875" style="50" customWidth="1"/>
    <col min="2797" max="2797" width="9" style="50" customWidth="1"/>
    <col min="2798" max="2798" width="9.85546875" style="50" customWidth="1"/>
    <col min="2799" max="2799" width="9.140625" style="50"/>
    <col min="2800" max="2800" width="9.85546875" style="50" customWidth="1"/>
    <col min="2801" max="2801" width="0" style="50" hidden="1" customWidth="1"/>
    <col min="2802" max="2802" width="8.28515625" style="50" customWidth="1"/>
    <col min="2803" max="2803" width="10.42578125" style="50" customWidth="1"/>
    <col min="2804" max="2804" width="10" style="50" customWidth="1"/>
    <col min="2805" max="2805" width="8.42578125" style="50" customWidth="1"/>
    <col min="2806" max="2806" width="10.5703125" style="50" customWidth="1"/>
    <col min="2807" max="2807" width="10.85546875" style="50" customWidth="1"/>
    <col min="2808" max="2808" width="0" style="50" hidden="1" customWidth="1"/>
    <col min="2809" max="2809" width="10.5703125" style="50" customWidth="1"/>
    <col min="2810" max="3050" width="9.140625" style="50"/>
    <col min="3051" max="3051" width="17.140625" style="50" customWidth="1"/>
    <col min="3052" max="3052" width="9.85546875" style="50" customWidth="1"/>
    <col min="3053" max="3053" width="9" style="50" customWidth="1"/>
    <col min="3054" max="3054" width="9.85546875" style="50" customWidth="1"/>
    <col min="3055" max="3055" width="9.140625" style="50"/>
    <col min="3056" max="3056" width="9.85546875" style="50" customWidth="1"/>
    <col min="3057" max="3057" width="0" style="50" hidden="1" customWidth="1"/>
    <col min="3058" max="3058" width="8.28515625" style="50" customWidth="1"/>
    <col min="3059" max="3059" width="10.42578125" style="50" customWidth="1"/>
    <col min="3060" max="3060" width="10" style="50" customWidth="1"/>
    <col min="3061" max="3061" width="8.42578125" style="50" customWidth="1"/>
    <col min="3062" max="3062" width="10.5703125" style="50" customWidth="1"/>
    <col min="3063" max="3063" width="10.85546875" style="50" customWidth="1"/>
    <col min="3064" max="3064" width="0" style="50" hidden="1" customWidth="1"/>
    <col min="3065" max="3065" width="10.5703125" style="50" customWidth="1"/>
    <col min="3066" max="3306" width="9.140625" style="50"/>
    <col min="3307" max="3307" width="17.140625" style="50" customWidth="1"/>
    <col min="3308" max="3308" width="9.85546875" style="50" customWidth="1"/>
    <col min="3309" max="3309" width="9" style="50" customWidth="1"/>
    <col min="3310" max="3310" width="9.85546875" style="50" customWidth="1"/>
    <col min="3311" max="3311" width="9.140625" style="50"/>
    <col min="3312" max="3312" width="9.85546875" style="50" customWidth="1"/>
    <col min="3313" max="3313" width="0" style="50" hidden="1" customWidth="1"/>
    <col min="3314" max="3314" width="8.28515625" style="50" customWidth="1"/>
    <col min="3315" max="3315" width="10.42578125" style="50" customWidth="1"/>
    <col min="3316" max="3316" width="10" style="50" customWidth="1"/>
    <col min="3317" max="3317" width="8.42578125" style="50" customWidth="1"/>
    <col min="3318" max="3318" width="10.5703125" style="50" customWidth="1"/>
    <col min="3319" max="3319" width="10.85546875" style="50" customWidth="1"/>
    <col min="3320" max="3320" width="0" style="50" hidden="1" customWidth="1"/>
    <col min="3321" max="3321" width="10.5703125" style="50" customWidth="1"/>
    <col min="3322" max="3562" width="9.140625" style="50"/>
    <col min="3563" max="3563" width="17.140625" style="50" customWidth="1"/>
    <col min="3564" max="3564" width="9.85546875" style="50" customWidth="1"/>
    <col min="3565" max="3565" width="9" style="50" customWidth="1"/>
    <col min="3566" max="3566" width="9.85546875" style="50" customWidth="1"/>
    <col min="3567" max="3567" width="9.140625" style="50"/>
    <col min="3568" max="3568" width="9.85546875" style="50" customWidth="1"/>
    <col min="3569" max="3569" width="0" style="50" hidden="1" customWidth="1"/>
    <col min="3570" max="3570" width="8.28515625" style="50" customWidth="1"/>
    <col min="3571" max="3571" width="10.42578125" style="50" customWidth="1"/>
    <col min="3572" max="3572" width="10" style="50" customWidth="1"/>
    <col min="3573" max="3573" width="8.42578125" style="50" customWidth="1"/>
    <col min="3574" max="3574" width="10.5703125" style="50" customWidth="1"/>
    <col min="3575" max="3575" width="10.85546875" style="50" customWidth="1"/>
    <col min="3576" max="3576" width="0" style="50" hidden="1" customWidth="1"/>
    <col min="3577" max="3577" width="10.5703125" style="50" customWidth="1"/>
    <col min="3578" max="3818" width="9.140625" style="50"/>
    <col min="3819" max="3819" width="17.140625" style="50" customWidth="1"/>
    <col min="3820" max="3820" width="9.85546875" style="50" customWidth="1"/>
    <col min="3821" max="3821" width="9" style="50" customWidth="1"/>
    <col min="3822" max="3822" width="9.85546875" style="50" customWidth="1"/>
    <col min="3823" max="3823" width="9.140625" style="50"/>
    <col min="3824" max="3824" width="9.85546875" style="50" customWidth="1"/>
    <col min="3825" max="3825" width="0" style="50" hidden="1" customWidth="1"/>
    <col min="3826" max="3826" width="8.28515625" style="50" customWidth="1"/>
    <col min="3827" max="3827" width="10.42578125" style="50" customWidth="1"/>
    <col min="3828" max="3828" width="10" style="50" customWidth="1"/>
    <col min="3829" max="3829" width="8.42578125" style="50" customWidth="1"/>
    <col min="3830" max="3830" width="10.5703125" style="50" customWidth="1"/>
    <col min="3831" max="3831" width="10.85546875" style="50" customWidth="1"/>
    <col min="3832" max="3832" width="0" style="50" hidden="1" customWidth="1"/>
    <col min="3833" max="3833" width="10.5703125" style="50" customWidth="1"/>
    <col min="3834" max="4074" width="9.140625" style="50"/>
    <col min="4075" max="4075" width="17.140625" style="50" customWidth="1"/>
    <col min="4076" max="4076" width="9.85546875" style="50" customWidth="1"/>
    <col min="4077" max="4077" width="9" style="50" customWidth="1"/>
    <col min="4078" max="4078" width="9.85546875" style="50" customWidth="1"/>
    <col min="4079" max="4079" width="9.140625" style="50"/>
    <col min="4080" max="4080" width="9.85546875" style="50" customWidth="1"/>
    <col min="4081" max="4081" width="0" style="50" hidden="1" customWidth="1"/>
    <col min="4082" max="4082" width="8.28515625" style="50" customWidth="1"/>
    <col min="4083" max="4083" width="10.42578125" style="50" customWidth="1"/>
    <col min="4084" max="4084" width="10" style="50" customWidth="1"/>
    <col min="4085" max="4085" width="8.42578125" style="50" customWidth="1"/>
    <col min="4086" max="4086" width="10.5703125" style="50" customWidth="1"/>
    <col min="4087" max="4087" width="10.85546875" style="50" customWidth="1"/>
    <col min="4088" max="4088" width="0" style="50" hidden="1" customWidth="1"/>
    <col min="4089" max="4089" width="10.5703125" style="50" customWidth="1"/>
    <col min="4090" max="4330" width="9.140625" style="50"/>
    <col min="4331" max="4331" width="17.140625" style="50" customWidth="1"/>
    <col min="4332" max="4332" width="9.85546875" style="50" customWidth="1"/>
    <col min="4333" max="4333" width="9" style="50" customWidth="1"/>
    <col min="4334" max="4334" width="9.85546875" style="50" customWidth="1"/>
    <col min="4335" max="4335" width="9.140625" style="50"/>
    <col min="4336" max="4336" width="9.85546875" style="50" customWidth="1"/>
    <col min="4337" max="4337" width="0" style="50" hidden="1" customWidth="1"/>
    <col min="4338" max="4338" width="8.28515625" style="50" customWidth="1"/>
    <col min="4339" max="4339" width="10.42578125" style="50" customWidth="1"/>
    <col min="4340" max="4340" width="10" style="50" customWidth="1"/>
    <col min="4341" max="4341" width="8.42578125" style="50" customWidth="1"/>
    <col min="4342" max="4342" width="10.5703125" style="50" customWidth="1"/>
    <col min="4343" max="4343" width="10.85546875" style="50" customWidth="1"/>
    <col min="4344" max="4344" width="0" style="50" hidden="1" customWidth="1"/>
    <col min="4345" max="4345" width="10.5703125" style="50" customWidth="1"/>
    <col min="4346" max="4586" width="9.140625" style="50"/>
    <col min="4587" max="4587" width="17.140625" style="50" customWidth="1"/>
    <col min="4588" max="4588" width="9.85546875" style="50" customWidth="1"/>
    <col min="4589" max="4589" width="9" style="50" customWidth="1"/>
    <col min="4590" max="4590" width="9.85546875" style="50" customWidth="1"/>
    <col min="4591" max="4591" width="9.140625" style="50"/>
    <col min="4592" max="4592" width="9.85546875" style="50" customWidth="1"/>
    <col min="4593" max="4593" width="0" style="50" hidden="1" customWidth="1"/>
    <col min="4594" max="4594" width="8.28515625" style="50" customWidth="1"/>
    <col min="4595" max="4595" width="10.42578125" style="50" customWidth="1"/>
    <col min="4596" max="4596" width="10" style="50" customWidth="1"/>
    <col min="4597" max="4597" width="8.42578125" style="50" customWidth="1"/>
    <col min="4598" max="4598" width="10.5703125" style="50" customWidth="1"/>
    <col min="4599" max="4599" width="10.85546875" style="50" customWidth="1"/>
    <col min="4600" max="4600" width="0" style="50" hidden="1" customWidth="1"/>
    <col min="4601" max="4601" width="10.5703125" style="50" customWidth="1"/>
    <col min="4602" max="4842" width="9.140625" style="50"/>
    <col min="4843" max="4843" width="17.140625" style="50" customWidth="1"/>
    <col min="4844" max="4844" width="9.85546875" style="50" customWidth="1"/>
    <col min="4845" max="4845" width="9" style="50" customWidth="1"/>
    <col min="4846" max="4846" width="9.85546875" style="50" customWidth="1"/>
    <col min="4847" max="4847" width="9.140625" style="50"/>
    <col min="4848" max="4848" width="9.85546875" style="50" customWidth="1"/>
    <col min="4849" max="4849" width="0" style="50" hidden="1" customWidth="1"/>
    <col min="4850" max="4850" width="8.28515625" style="50" customWidth="1"/>
    <col min="4851" max="4851" width="10.42578125" style="50" customWidth="1"/>
    <col min="4852" max="4852" width="10" style="50" customWidth="1"/>
    <col min="4853" max="4853" width="8.42578125" style="50" customWidth="1"/>
    <col min="4854" max="4854" width="10.5703125" style="50" customWidth="1"/>
    <col min="4855" max="4855" width="10.85546875" style="50" customWidth="1"/>
    <col min="4856" max="4856" width="0" style="50" hidden="1" customWidth="1"/>
    <col min="4857" max="4857" width="10.5703125" style="50" customWidth="1"/>
    <col min="4858" max="5098" width="9.140625" style="50"/>
    <col min="5099" max="5099" width="17.140625" style="50" customWidth="1"/>
    <col min="5100" max="5100" width="9.85546875" style="50" customWidth="1"/>
    <col min="5101" max="5101" width="9" style="50" customWidth="1"/>
    <col min="5102" max="5102" width="9.85546875" style="50" customWidth="1"/>
    <col min="5103" max="5103" width="9.140625" style="50"/>
    <col min="5104" max="5104" width="9.85546875" style="50" customWidth="1"/>
    <col min="5105" max="5105" width="0" style="50" hidden="1" customWidth="1"/>
    <col min="5106" max="5106" width="8.28515625" style="50" customWidth="1"/>
    <col min="5107" max="5107" width="10.42578125" style="50" customWidth="1"/>
    <col min="5108" max="5108" width="10" style="50" customWidth="1"/>
    <col min="5109" max="5109" width="8.42578125" style="50" customWidth="1"/>
    <col min="5110" max="5110" width="10.5703125" style="50" customWidth="1"/>
    <col min="5111" max="5111" width="10.85546875" style="50" customWidth="1"/>
    <col min="5112" max="5112" width="0" style="50" hidden="1" customWidth="1"/>
    <col min="5113" max="5113" width="10.5703125" style="50" customWidth="1"/>
    <col min="5114" max="5354" width="9.140625" style="50"/>
    <col min="5355" max="5355" width="17.140625" style="50" customWidth="1"/>
    <col min="5356" max="5356" width="9.85546875" style="50" customWidth="1"/>
    <col min="5357" max="5357" width="9" style="50" customWidth="1"/>
    <col min="5358" max="5358" width="9.85546875" style="50" customWidth="1"/>
    <col min="5359" max="5359" width="9.140625" style="50"/>
    <col min="5360" max="5360" width="9.85546875" style="50" customWidth="1"/>
    <col min="5361" max="5361" width="0" style="50" hidden="1" customWidth="1"/>
    <col min="5362" max="5362" width="8.28515625" style="50" customWidth="1"/>
    <col min="5363" max="5363" width="10.42578125" style="50" customWidth="1"/>
    <col min="5364" max="5364" width="10" style="50" customWidth="1"/>
    <col min="5365" max="5365" width="8.42578125" style="50" customWidth="1"/>
    <col min="5366" max="5366" width="10.5703125" style="50" customWidth="1"/>
    <col min="5367" max="5367" width="10.85546875" style="50" customWidth="1"/>
    <col min="5368" max="5368" width="0" style="50" hidden="1" customWidth="1"/>
    <col min="5369" max="5369" width="10.5703125" style="50" customWidth="1"/>
    <col min="5370" max="5610" width="9.140625" style="50"/>
    <col min="5611" max="5611" width="17.140625" style="50" customWidth="1"/>
    <col min="5612" max="5612" width="9.85546875" style="50" customWidth="1"/>
    <col min="5613" max="5613" width="9" style="50" customWidth="1"/>
    <col min="5614" max="5614" width="9.85546875" style="50" customWidth="1"/>
    <col min="5615" max="5615" width="9.140625" style="50"/>
    <col min="5616" max="5616" width="9.85546875" style="50" customWidth="1"/>
    <col min="5617" max="5617" width="0" style="50" hidden="1" customWidth="1"/>
    <col min="5618" max="5618" width="8.28515625" style="50" customWidth="1"/>
    <col min="5619" max="5619" width="10.42578125" style="50" customWidth="1"/>
    <col min="5620" max="5620" width="10" style="50" customWidth="1"/>
    <col min="5621" max="5621" width="8.42578125" style="50" customWidth="1"/>
    <col min="5622" max="5622" width="10.5703125" style="50" customWidth="1"/>
    <col min="5623" max="5623" width="10.85546875" style="50" customWidth="1"/>
    <col min="5624" max="5624" width="0" style="50" hidden="1" customWidth="1"/>
    <col min="5625" max="5625" width="10.5703125" style="50" customWidth="1"/>
    <col min="5626" max="5866" width="9.140625" style="50"/>
    <col min="5867" max="5867" width="17.140625" style="50" customWidth="1"/>
    <col min="5868" max="5868" width="9.85546875" style="50" customWidth="1"/>
    <col min="5869" max="5869" width="9" style="50" customWidth="1"/>
    <col min="5870" max="5870" width="9.85546875" style="50" customWidth="1"/>
    <col min="5871" max="5871" width="9.140625" style="50"/>
    <col min="5872" max="5872" width="9.85546875" style="50" customWidth="1"/>
    <col min="5873" max="5873" width="0" style="50" hidden="1" customWidth="1"/>
    <col min="5874" max="5874" width="8.28515625" style="50" customWidth="1"/>
    <col min="5875" max="5875" width="10.42578125" style="50" customWidth="1"/>
    <col min="5876" max="5876" width="10" style="50" customWidth="1"/>
    <col min="5877" max="5877" width="8.42578125" style="50" customWidth="1"/>
    <col min="5878" max="5878" width="10.5703125" style="50" customWidth="1"/>
    <col min="5879" max="5879" width="10.85546875" style="50" customWidth="1"/>
    <col min="5880" max="5880" width="0" style="50" hidden="1" customWidth="1"/>
    <col min="5881" max="5881" width="10.5703125" style="50" customWidth="1"/>
    <col min="5882" max="6122" width="9.140625" style="50"/>
    <col min="6123" max="6123" width="17.140625" style="50" customWidth="1"/>
    <col min="6124" max="6124" width="9.85546875" style="50" customWidth="1"/>
    <col min="6125" max="6125" width="9" style="50" customWidth="1"/>
    <col min="6126" max="6126" width="9.85546875" style="50" customWidth="1"/>
    <col min="6127" max="6127" width="9.140625" style="50"/>
    <col min="6128" max="6128" width="9.85546875" style="50" customWidth="1"/>
    <col min="6129" max="6129" width="0" style="50" hidden="1" customWidth="1"/>
    <col min="6130" max="6130" width="8.28515625" style="50" customWidth="1"/>
    <col min="6131" max="6131" width="10.42578125" style="50" customWidth="1"/>
    <col min="6132" max="6132" width="10" style="50" customWidth="1"/>
    <col min="6133" max="6133" width="8.42578125" style="50" customWidth="1"/>
    <col min="6134" max="6134" width="10.5703125" style="50" customWidth="1"/>
    <col min="6135" max="6135" width="10.85546875" style="50" customWidth="1"/>
    <col min="6136" max="6136" width="0" style="50" hidden="1" customWidth="1"/>
    <col min="6137" max="6137" width="10.5703125" style="50" customWidth="1"/>
    <col min="6138" max="6378" width="9.140625" style="50"/>
    <col min="6379" max="6379" width="17.140625" style="50" customWidth="1"/>
    <col min="6380" max="6380" width="9.85546875" style="50" customWidth="1"/>
    <col min="6381" max="6381" width="9" style="50" customWidth="1"/>
    <col min="6382" max="6382" width="9.85546875" style="50" customWidth="1"/>
    <col min="6383" max="6383" width="9.140625" style="50"/>
    <col min="6384" max="6384" width="9.85546875" style="50" customWidth="1"/>
    <col min="6385" max="6385" width="0" style="50" hidden="1" customWidth="1"/>
    <col min="6386" max="6386" width="8.28515625" style="50" customWidth="1"/>
    <col min="6387" max="6387" width="10.42578125" style="50" customWidth="1"/>
    <col min="6388" max="6388" width="10" style="50" customWidth="1"/>
    <col min="6389" max="6389" width="8.42578125" style="50" customWidth="1"/>
    <col min="6390" max="6390" width="10.5703125" style="50" customWidth="1"/>
    <col min="6391" max="6391" width="10.85546875" style="50" customWidth="1"/>
    <col min="6392" max="6392" width="0" style="50" hidden="1" customWidth="1"/>
    <col min="6393" max="6393" width="10.5703125" style="50" customWidth="1"/>
    <col min="6394" max="6634" width="9.140625" style="50"/>
    <col min="6635" max="6635" width="17.140625" style="50" customWidth="1"/>
    <col min="6636" max="6636" width="9.85546875" style="50" customWidth="1"/>
    <col min="6637" max="6637" width="9" style="50" customWidth="1"/>
    <col min="6638" max="6638" width="9.85546875" style="50" customWidth="1"/>
    <col min="6639" max="6639" width="9.140625" style="50"/>
    <col min="6640" max="6640" width="9.85546875" style="50" customWidth="1"/>
    <col min="6641" max="6641" width="0" style="50" hidden="1" customWidth="1"/>
    <col min="6642" max="6642" width="8.28515625" style="50" customWidth="1"/>
    <col min="6643" max="6643" width="10.42578125" style="50" customWidth="1"/>
    <col min="6644" max="6644" width="10" style="50" customWidth="1"/>
    <col min="6645" max="6645" width="8.42578125" style="50" customWidth="1"/>
    <col min="6646" max="6646" width="10.5703125" style="50" customWidth="1"/>
    <col min="6647" max="6647" width="10.85546875" style="50" customWidth="1"/>
    <col min="6648" max="6648" width="0" style="50" hidden="1" customWidth="1"/>
    <col min="6649" max="6649" width="10.5703125" style="50" customWidth="1"/>
    <col min="6650" max="6890" width="9.140625" style="50"/>
    <col min="6891" max="6891" width="17.140625" style="50" customWidth="1"/>
    <col min="6892" max="6892" width="9.85546875" style="50" customWidth="1"/>
    <col min="6893" max="6893" width="9" style="50" customWidth="1"/>
    <col min="6894" max="6894" width="9.85546875" style="50" customWidth="1"/>
    <col min="6895" max="6895" width="9.140625" style="50"/>
    <col min="6896" max="6896" width="9.85546875" style="50" customWidth="1"/>
    <col min="6897" max="6897" width="0" style="50" hidden="1" customWidth="1"/>
    <col min="6898" max="6898" width="8.28515625" style="50" customWidth="1"/>
    <col min="6899" max="6899" width="10.42578125" style="50" customWidth="1"/>
    <col min="6900" max="6900" width="10" style="50" customWidth="1"/>
    <col min="6901" max="6901" width="8.42578125" style="50" customWidth="1"/>
    <col min="6902" max="6902" width="10.5703125" style="50" customWidth="1"/>
    <col min="6903" max="6903" width="10.85546875" style="50" customWidth="1"/>
    <col min="6904" max="6904" width="0" style="50" hidden="1" customWidth="1"/>
    <col min="6905" max="6905" width="10.5703125" style="50" customWidth="1"/>
    <col min="6906" max="7146" width="9.140625" style="50"/>
    <col min="7147" max="7147" width="17.140625" style="50" customWidth="1"/>
    <col min="7148" max="7148" width="9.85546875" style="50" customWidth="1"/>
    <col min="7149" max="7149" width="9" style="50" customWidth="1"/>
    <col min="7150" max="7150" width="9.85546875" style="50" customWidth="1"/>
    <col min="7151" max="7151" width="9.140625" style="50"/>
    <col min="7152" max="7152" width="9.85546875" style="50" customWidth="1"/>
    <col min="7153" max="7153" width="0" style="50" hidden="1" customWidth="1"/>
    <col min="7154" max="7154" width="8.28515625" style="50" customWidth="1"/>
    <col min="7155" max="7155" width="10.42578125" style="50" customWidth="1"/>
    <col min="7156" max="7156" width="10" style="50" customWidth="1"/>
    <col min="7157" max="7157" width="8.42578125" style="50" customWidth="1"/>
    <col min="7158" max="7158" width="10.5703125" style="50" customWidth="1"/>
    <col min="7159" max="7159" width="10.85546875" style="50" customWidth="1"/>
    <col min="7160" max="7160" width="0" style="50" hidden="1" customWidth="1"/>
    <col min="7161" max="7161" width="10.5703125" style="50" customWidth="1"/>
    <col min="7162" max="7402" width="9.140625" style="50"/>
    <col min="7403" max="7403" width="17.140625" style="50" customWidth="1"/>
    <col min="7404" max="7404" width="9.85546875" style="50" customWidth="1"/>
    <col min="7405" max="7405" width="9" style="50" customWidth="1"/>
    <col min="7406" max="7406" width="9.85546875" style="50" customWidth="1"/>
    <col min="7407" max="7407" width="9.140625" style="50"/>
    <col min="7408" max="7408" width="9.85546875" style="50" customWidth="1"/>
    <col min="7409" max="7409" width="0" style="50" hidden="1" customWidth="1"/>
    <col min="7410" max="7410" width="8.28515625" style="50" customWidth="1"/>
    <col min="7411" max="7411" width="10.42578125" style="50" customWidth="1"/>
    <col min="7412" max="7412" width="10" style="50" customWidth="1"/>
    <col min="7413" max="7413" width="8.42578125" style="50" customWidth="1"/>
    <col min="7414" max="7414" width="10.5703125" style="50" customWidth="1"/>
    <col min="7415" max="7415" width="10.85546875" style="50" customWidth="1"/>
    <col min="7416" max="7416" width="0" style="50" hidden="1" customWidth="1"/>
    <col min="7417" max="7417" width="10.5703125" style="50" customWidth="1"/>
    <col min="7418" max="7658" width="9.140625" style="50"/>
    <col min="7659" max="7659" width="17.140625" style="50" customWidth="1"/>
    <col min="7660" max="7660" width="9.85546875" style="50" customWidth="1"/>
    <col min="7661" max="7661" width="9" style="50" customWidth="1"/>
    <col min="7662" max="7662" width="9.85546875" style="50" customWidth="1"/>
    <col min="7663" max="7663" width="9.140625" style="50"/>
    <col min="7664" max="7664" width="9.85546875" style="50" customWidth="1"/>
    <col min="7665" max="7665" width="0" style="50" hidden="1" customWidth="1"/>
    <col min="7666" max="7666" width="8.28515625" style="50" customWidth="1"/>
    <col min="7667" max="7667" width="10.42578125" style="50" customWidth="1"/>
    <col min="7668" max="7668" width="10" style="50" customWidth="1"/>
    <col min="7669" max="7669" width="8.42578125" style="50" customWidth="1"/>
    <col min="7670" max="7670" width="10.5703125" style="50" customWidth="1"/>
    <col min="7671" max="7671" width="10.85546875" style="50" customWidth="1"/>
    <col min="7672" max="7672" width="0" style="50" hidden="1" customWidth="1"/>
    <col min="7673" max="7673" width="10.5703125" style="50" customWidth="1"/>
    <col min="7674" max="7914" width="9.140625" style="50"/>
    <col min="7915" max="7915" width="17.140625" style="50" customWidth="1"/>
    <col min="7916" max="7916" width="9.85546875" style="50" customWidth="1"/>
    <col min="7917" max="7917" width="9" style="50" customWidth="1"/>
    <col min="7918" max="7918" width="9.85546875" style="50" customWidth="1"/>
    <col min="7919" max="7919" width="9.140625" style="50"/>
    <col min="7920" max="7920" width="9.85546875" style="50" customWidth="1"/>
    <col min="7921" max="7921" width="0" style="50" hidden="1" customWidth="1"/>
    <col min="7922" max="7922" width="8.28515625" style="50" customWidth="1"/>
    <col min="7923" max="7923" width="10.42578125" style="50" customWidth="1"/>
    <col min="7924" max="7924" width="10" style="50" customWidth="1"/>
    <col min="7925" max="7925" width="8.42578125" style="50" customWidth="1"/>
    <col min="7926" max="7926" width="10.5703125" style="50" customWidth="1"/>
    <col min="7927" max="7927" width="10.85546875" style="50" customWidth="1"/>
    <col min="7928" max="7928" width="0" style="50" hidden="1" customWidth="1"/>
    <col min="7929" max="7929" width="10.5703125" style="50" customWidth="1"/>
    <col min="7930" max="8170" width="9.140625" style="50"/>
    <col min="8171" max="8171" width="17.140625" style="50" customWidth="1"/>
    <col min="8172" max="8172" width="9.85546875" style="50" customWidth="1"/>
    <col min="8173" max="8173" width="9" style="50" customWidth="1"/>
    <col min="8174" max="8174" width="9.85546875" style="50" customWidth="1"/>
    <col min="8175" max="8175" width="9.140625" style="50"/>
    <col min="8176" max="8176" width="9.85546875" style="50" customWidth="1"/>
    <col min="8177" max="8177" width="0" style="50" hidden="1" customWidth="1"/>
    <col min="8178" max="8178" width="8.28515625" style="50" customWidth="1"/>
    <col min="8179" max="8179" width="10.42578125" style="50" customWidth="1"/>
    <col min="8180" max="8180" width="10" style="50" customWidth="1"/>
    <col min="8181" max="8181" width="8.42578125" style="50" customWidth="1"/>
    <col min="8182" max="8182" width="10.5703125" style="50" customWidth="1"/>
    <col min="8183" max="8183" width="10.85546875" style="50" customWidth="1"/>
    <col min="8184" max="8184" width="0" style="50" hidden="1" customWidth="1"/>
    <col min="8185" max="8185" width="10.5703125" style="50" customWidth="1"/>
    <col min="8186" max="8426" width="9.140625" style="50"/>
    <col min="8427" max="8427" width="17.140625" style="50" customWidth="1"/>
    <col min="8428" max="8428" width="9.85546875" style="50" customWidth="1"/>
    <col min="8429" max="8429" width="9" style="50" customWidth="1"/>
    <col min="8430" max="8430" width="9.85546875" style="50" customWidth="1"/>
    <col min="8431" max="8431" width="9.140625" style="50"/>
    <col min="8432" max="8432" width="9.85546875" style="50" customWidth="1"/>
    <col min="8433" max="8433" width="0" style="50" hidden="1" customWidth="1"/>
    <col min="8434" max="8434" width="8.28515625" style="50" customWidth="1"/>
    <col min="8435" max="8435" width="10.42578125" style="50" customWidth="1"/>
    <col min="8436" max="8436" width="10" style="50" customWidth="1"/>
    <col min="8437" max="8437" width="8.42578125" style="50" customWidth="1"/>
    <col min="8438" max="8438" width="10.5703125" style="50" customWidth="1"/>
    <col min="8439" max="8439" width="10.85546875" style="50" customWidth="1"/>
    <col min="8440" max="8440" width="0" style="50" hidden="1" customWidth="1"/>
    <col min="8441" max="8441" width="10.5703125" style="50" customWidth="1"/>
    <col min="8442" max="8682" width="9.140625" style="50"/>
    <col min="8683" max="8683" width="17.140625" style="50" customWidth="1"/>
    <col min="8684" max="8684" width="9.85546875" style="50" customWidth="1"/>
    <col min="8685" max="8685" width="9" style="50" customWidth="1"/>
    <col min="8686" max="8686" width="9.85546875" style="50" customWidth="1"/>
    <col min="8687" max="8687" width="9.140625" style="50"/>
    <col min="8688" max="8688" width="9.85546875" style="50" customWidth="1"/>
    <col min="8689" max="8689" width="0" style="50" hidden="1" customWidth="1"/>
    <col min="8690" max="8690" width="8.28515625" style="50" customWidth="1"/>
    <col min="8691" max="8691" width="10.42578125" style="50" customWidth="1"/>
    <col min="8692" max="8692" width="10" style="50" customWidth="1"/>
    <col min="8693" max="8693" width="8.42578125" style="50" customWidth="1"/>
    <col min="8694" max="8694" width="10.5703125" style="50" customWidth="1"/>
    <col min="8695" max="8695" width="10.85546875" style="50" customWidth="1"/>
    <col min="8696" max="8696" width="0" style="50" hidden="1" customWidth="1"/>
    <col min="8697" max="8697" width="10.5703125" style="50" customWidth="1"/>
    <col min="8698" max="8938" width="9.140625" style="50"/>
    <col min="8939" max="8939" width="17.140625" style="50" customWidth="1"/>
    <col min="8940" max="8940" width="9.85546875" style="50" customWidth="1"/>
    <col min="8941" max="8941" width="9" style="50" customWidth="1"/>
    <col min="8942" max="8942" width="9.85546875" style="50" customWidth="1"/>
    <col min="8943" max="8943" width="9.140625" style="50"/>
    <col min="8944" max="8944" width="9.85546875" style="50" customWidth="1"/>
    <col min="8945" max="8945" width="0" style="50" hidden="1" customWidth="1"/>
    <col min="8946" max="8946" width="8.28515625" style="50" customWidth="1"/>
    <col min="8947" max="8947" width="10.42578125" style="50" customWidth="1"/>
    <col min="8948" max="8948" width="10" style="50" customWidth="1"/>
    <col min="8949" max="8949" width="8.42578125" style="50" customWidth="1"/>
    <col min="8950" max="8950" width="10.5703125" style="50" customWidth="1"/>
    <col min="8951" max="8951" width="10.85546875" style="50" customWidth="1"/>
    <col min="8952" max="8952" width="0" style="50" hidden="1" customWidth="1"/>
    <col min="8953" max="8953" width="10.5703125" style="50" customWidth="1"/>
    <col min="8954" max="9194" width="9.140625" style="50"/>
    <col min="9195" max="9195" width="17.140625" style="50" customWidth="1"/>
    <col min="9196" max="9196" width="9.85546875" style="50" customWidth="1"/>
    <col min="9197" max="9197" width="9" style="50" customWidth="1"/>
    <col min="9198" max="9198" width="9.85546875" style="50" customWidth="1"/>
    <col min="9199" max="9199" width="9.140625" style="50"/>
    <col min="9200" max="9200" width="9.85546875" style="50" customWidth="1"/>
    <col min="9201" max="9201" width="0" style="50" hidden="1" customWidth="1"/>
    <col min="9202" max="9202" width="8.28515625" style="50" customWidth="1"/>
    <col min="9203" max="9203" width="10.42578125" style="50" customWidth="1"/>
    <col min="9204" max="9204" width="10" style="50" customWidth="1"/>
    <col min="9205" max="9205" width="8.42578125" style="50" customWidth="1"/>
    <col min="9206" max="9206" width="10.5703125" style="50" customWidth="1"/>
    <col min="9207" max="9207" width="10.85546875" style="50" customWidth="1"/>
    <col min="9208" max="9208" width="0" style="50" hidden="1" customWidth="1"/>
    <col min="9209" max="9209" width="10.5703125" style="50" customWidth="1"/>
    <col min="9210" max="9450" width="9.140625" style="50"/>
    <col min="9451" max="9451" width="17.140625" style="50" customWidth="1"/>
    <col min="9452" max="9452" width="9.85546875" style="50" customWidth="1"/>
    <col min="9453" max="9453" width="9" style="50" customWidth="1"/>
    <col min="9454" max="9454" width="9.85546875" style="50" customWidth="1"/>
    <col min="9455" max="9455" width="9.140625" style="50"/>
    <col min="9456" max="9456" width="9.85546875" style="50" customWidth="1"/>
    <col min="9457" max="9457" width="0" style="50" hidden="1" customWidth="1"/>
    <col min="9458" max="9458" width="8.28515625" style="50" customWidth="1"/>
    <col min="9459" max="9459" width="10.42578125" style="50" customWidth="1"/>
    <col min="9460" max="9460" width="10" style="50" customWidth="1"/>
    <col min="9461" max="9461" width="8.42578125" style="50" customWidth="1"/>
    <col min="9462" max="9462" width="10.5703125" style="50" customWidth="1"/>
    <col min="9463" max="9463" width="10.85546875" style="50" customWidth="1"/>
    <col min="9464" max="9464" width="0" style="50" hidden="1" customWidth="1"/>
    <col min="9465" max="9465" width="10.5703125" style="50" customWidth="1"/>
    <col min="9466" max="9706" width="9.140625" style="50"/>
    <col min="9707" max="9707" width="17.140625" style="50" customWidth="1"/>
    <col min="9708" max="9708" width="9.85546875" style="50" customWidth="1"/>
    <col min="9709" max="9709" width="9" style="50" customWidth="1"/>
    <col min="9710" max="9710" width="9.85546875" style="50" customWidth="1"/>
    <col min="9711" max="9711" width="9.140625" style="50"/>
    <col min="9712" max="9712" width="9.85546875" style="50" customWidth="1"/>
    <col min="9713" max="9713" width="0" style="50" hidden="1" customWidth="1"/>
    <col min="9714" max="9714" width="8.28515625" style="50" customWidth="1"/>
    <col min="9715" max="9715" width="10.42578125" style="50" customWidth="1"/>
    <col min="9716" max="9716" width="10" style="50" customWidth="1"/>
    <col min="9717" max="9717" width="8.42578125" style="50" customWidth="1"/>
    <col min="9718" max="9718" width="10.5703125" style="50" customWidth="1"/>
    <col min="9719" max="9719" width="10.85546875" style="50" customWidth="1"/>
    <col min="9720" max="9720" width="0" style="50" hidden="1" customWidth="1"/>
    <col min="9721" max="9721" width="10.5703125" style="50" customWidth="1"/>
    <col min="9722" max="9962" width="9.140625" style="50"/>
    <col min="9963" max="9963" width="17.140625" style="50" customWidth="1"/>
    <col min="9964" max="9964" width="9.85546875" style="50" customWidth="1"/>
    <col min="9965" max="9965" width="9" style="50" customWidth="1"/>
    <col min="9966" max="9966" width="9.85546875" style="50" customWidth="1"/>
    <col min="9967" max="9967" width="9.140625" style="50"/>
    <col min="9968" max="9968" width="9.85546875" style="50" customWidth="1"/>
    <col min="9969" max="9969" width="0" style="50" hidden="1" customWidth="1"/>
    <col min="9970" max="9970" width="8.28515625" style="50" customWidth="1"/>
    <col min="9971" max="9971" width="10.42578125" style="50" customWidth="1"/>
    <col min="9972" max="9972" width="10" style="50" customWidth="1"/>
    <col min="9973" max="9973" width="8.42578125" style="50" customWidth="1"/>
    <col min="9974" max="9974" width="10.5703125" style="50" customWidth="1"/>
    <col min="9975" max="9975" width="10.85546875" style="50" customWidth="1"/>
    <col min="9976" max="9976" width="0" style="50" hidden="1" customWidth="1"/>
    <col min="9977" max="9977" width="10.5703125" style="50" customWidth="1"/>
    <col min="9978" max="10218" width="9.140625" style="50"/>
    <col min="10219" max="10219" width="17.140625" style="50" customWidth="1"/>
    <col min="10220" max="10220" width="9.85546875" style="50" customWidth="1"/>
    <col min="10221" max="10221" width="9" style="50" customWidth="1"/>
    <col min="10222" max="10222" width="9.85546875" style="50" customWidth="1"/>
    <col min="10223" max="10223" width="9.140625" style="50"/>
    <col min="10224" max="10224" width="9.85546875" style="50" customWidth="1"/>
    <col min="10225" max="10225" width="0" style="50" hidden="1" customWidth="1"/>
    <col min="10226" max="10226" width="8.28515625" style="50" customWidth="1"/>
    <col min="10227" max="10227" width="10.42578125" style="50" customWidth="1"/>
    <col min="10228" max="10228" width="10" style="50" customWidth="1"/>
    <col min="10229" max="10229" width="8.42578125" style="50" customWidth="1"/>
    <col min="10230" max="10230" width="10.5703125" style="50" customWidth="1"/>
    <col min="10231" max="10231" width="10.85546875" style="50" customWidth="1"/>
    <col min="10232" max="10232" width="0" style="50" hidden="1" customWidth="1"/>
    <col min="10233" max="10233" width="10.5703125" style="50" customWidth="1"/>
    <col min="10234" max="10474" width="9.140625" style="50"/>
    <col min="10475" max="10475" width="17.140625" style="50" customWidth="1"/>
    <col min="10476" max="10476" width="9.85546875" style="50" customWidth="1"/>
    <col min="10477" max="10477" width="9" style="50" customWidth="1"/>
    <col min="10478" max="10478" width="9.85546875" style="50" customWidth="1"/>
    <col min="10479" max="10479" width="9.140625" style="50"/>
    <col min="10480" max="10480" width="9.85546875" style="50" customWidth="1"/>
    <col min="10481" max="10481" width="0" style="50" hidden="1" customWidth="1"/>
    <col min="10482" max="10482" width="8.28515625" style="50" customWidth="1"/>
    <col min="10483" max="10483" width="10.42578125" style="50" customWidth="1"/>
    <col min="10484" max="10484" width="10" style="50" customWidth="1"/>
    <col min="10485" max="10485" width="8.42578125" style="50" customWidth="1"/>
    <col min="10486" max="10486" width="10.5703125" style="50" customWidth="1"/>
    <col min="10487" max="10487" width="10.85546875" style="50" customWidth="1"/>
    <col min="10488" max="10488" width="0" style="50" hidden="1" customWidth="1"/>
    <col min="10489" max="10489" width="10.5703125" style="50" customWidth="1"/>
    <col min="10490" max="10730" width="9.140625" style="50"/>
    <col min="10731" max="10731" width="17.140625" style="50" customWidth="1"/>
    <col min="10732" max="10732" width="9.85546875" style="50" customWidth="1"/>
    <col min="10733" max="10733" width="9" style="50" customWidth="1"/>
    <col min="10734" max="10734" width="9.85546875" style="50" customWidth="1"/>
    <col min="10735" max="10735" width="9.140625" style="50"/>
    <col min="10736" max="10736" width="9.85546875" style="50" customWidth="1"/>
    <col min="10737" max="10737" width="0" style="50" hidden="1" customWidth="1"/>
    <col min="10738" max="10738" width="8.28515625" style="50" customWidth="1"/>
    <col min="10739" max="10739" width="10.42578125" style="50" customWidth="1"/>
    <col min="10740" max="10740" width="10" style="50" customWidth="1"/>
    <col min="10741" max="10741" width="8.42578125" style="50" customWidth="1"/>
    <col min="10742" max="10742" width="10.5703125" style="50" customWidth="1"/>
    <col min="10743" max="10743" width="10.85546875" style="50" customWidth="1"/>
    <col min="10744" max="10744" width="0" style="50" hidden="1" customWidth="1"/>
    <col min="10745" max="10745" width="10.5703125" style="50" customWidth="1"/>
    <col min="10746" max="10986" width="9.140625" style="50"/>
    <col min="10987" max="10987" width="17.140625" style="50" customWidth="1"/>
    <col min="10988" max="10988" width="9.85546875" style="50" customWidth="1"/>
    <col min="10989" max="10989" width="9" style="50" customWidth="1"/>
    <col min="10990" max="10990" width="9.85546875" style="50" customWidth="1"/>
    <col min="10991" max="10991" width="9.140625" style="50"/>
    <col min="10992" max="10992" width="9.85546875" style="50" customWidth="1"/>
    <col min="10993" max="10993" width="0" style="50" hidden="1" customWidth="1"/>
    <col min="10994" max="10994" width="8.28515625" style="50" customWidth="1"/>
    <col min="10995" max="10995" width="10.42578125" style="50" customWidth="1"/>
    <col min="10996" max="10996" width="10" style="50" customWidth="1"/>
    <col min="10997" max="10997" width="8.42578125" style="50" customWidth="1"/>
    <col min="10998" max="10998" width="10.5703125" style="50" customWidth="1"/>
    <col min="10999" max="10999" width="10.85546875" style="50" customWidth="1"/>
    <col min="11000" max="11000" width="0" style="50" hidden="1" customWidth="1"/>
    <col min="11001" max="11001" width="10.5703125" style="50" customWidth="1"/>
    <col min="11002" max="11242" width="9.140625" style="50"/>
    <col min="11243" max="11243" width="17.140625" style="50" customWidth="1"/>
    <col min="11244" max="11244" width="9.85546875" style="50" customWidth="1"/>
    <col min="11245" max="11245" width="9" style="50" customWidth="1"/>
    <col min="11246" max="11246" width="9.85546875" style="50" customWidth="1"/>
    <col min="11247" max="11247" width="9.140625" style="50"/>
    <col min="11248" max="11248" width="9.85546875" style="50" customWidth="1"/>
    <col min="11249" max="11249" width="0" style="50" hidden="1" customWidth="1"/>
    <col min="11250" max="11250" width="8.28515625" style="50" customWidth="1"/>
    <col min="11251" max="11251" width="10.42578125" style="50" customWidth="1"/>
    <col min="11252" max="11252" width="10" style="50" customWidth="1"/>
    <col min="11253" max="11253" width="8.42578125" style="50" customWidth="1"/>
    <col min="11254" max="11254" width="10.5703125" style="50" customWidth="1"/>
    <col min="11255" max="11255" width="10.85546875" style="50" customWidth="1"/>
    <col min="11256" max="11256" width="0" style="50" hidden="1" customWidth="1"/>
    <col min="11257" max="11257" width="10.5703125" style="50" customWidth="1"/>
    <col min="11258" max="11498" width="9.140625" style="50"/>
    <col min="11499" max="11499" width="17.140625" style="50" customWidth="1"/>
    <col min="11500" max="11500" width="9.85546875" style="50" customWidth="1"/>
    <col min="11501" max="11501" width="9" style="50" customWidth="1"/>
    <col min="11502" max="11502" width="9.85546875" style="50" customWidth="1"/>
    <col min="11503" max="11503" width="9.140625" style="50"/>
    <col min="11504" max="11504" width="9.85546875" style="50" customWidth="1"/>
    <col min="11505" max="11505" width="0" style="50" hidden="1" customWidth="1"/>
    <col min="11506" max="11506" width="8.28515625" style="50" customWidth="1"/>
    <col min="11507" max="11507" width="10.42578125" style="50" customWidth="1"/>
    <col min="11508" max="11508" width="10" style="50" customWidth="1"/>
    <col min="11509" max="11509" width="8.42578125" style="50" customWidth="1"/>
    <col min="11510" max="11510" width="10.5703125" style="50" customWidth="1"/>
    <col min="11511" max="11511" width="10.85546875" style="50" customWidth="1"/>
    <col min="11512" max="11512" width="0" style="50" hidden="1" customWidth="1"/>
    <col min="11513" max="11513" width="10.5703125" style="50" customWidth="1"/>
    <col min="11514" max="11754" width="9.140625" style="50"/>
    <col min="11755" max="11755" width="17.140625" style="50" customWidth="1"/>
    <col min="11756" max="11756" width="9.85546875" style="50" customWidth="1"/>
    <col min="11757" max="11757" width="9" style="50" customWidth="1"/>
    <col min="11758" max="11758" width="9.85546875" style="50" customWidth="1"/>
    <col min="11759" max="11759" width="9.140625" style="50"/>
    <col min="11760" max="11760" width="9.85546875" style="50" customWidth="1"/>
    <col min="11761" max="11761" width="0" style="50" hidden="1" customWidth="1"/>
    <col min="11762" max="11762" width="8.28515625" style="50" customWidth="1"/>
    <col min="11763" max="11763" width="10.42578125" style="50" customWidth="1"/>
    <col min="11764" max="11764" width="10" style="50" customWidth="1"/>
    <col min="11765" max="11765" width="8.42578125" style="50" customWidth="1"/>
    <col min="11766" max="11766" width="10.5703125" style="50" customWidth="1"/>
    <col min="11767" max="11767" width="10.85546875" style="50" customWidth="1"/>
    <col min="11768" max="11768" width="0" style="50" hidden="1" customWidth="1"/>
    <col min="11769" max="11769" width="10.5703125" style="50" customWidth="1"/>
    <col min="11770" max="12010" width="9.140625" style="50"/>
    <col min="12011" max="12011" width="17.140625" style="50" customWidth="1"/>
    <col min="12012" max="12012" width="9.85546875" style="50" customWidth="1"/>
    <col min="12013" max="12013" width="9" style="50" customWidth="1"/>
    <col min="12014" max="12014" width="9.85546875" style="50" customWidth="1"/>
    <col min="12015" max="12015" width="9.140625" style="50"/>
    <col min="12016" max="12016" width="9.85546875" style="50" customWidth="1"/>
    <col min="12017" max="12017" width="0" style="50" hidden="1" customWidth="1"/>
    <col min="12018" max="12018" width="8.28515625" style="50" customWidth="1"/>
    <col min="12019" max="12019" width="10.42578125" style="50" customWidth="1"/>
    <col min="12020" max="12020" width="10" style="50" customWidth="1"/>
    <col min="12021" max="12021" width="8.42578125" style="50" customWidth="1"/>
    <col min="12022" max="12022" width="10.5703125" style="50" customWidth="1"/>
    <col min="12023" max="12023" width="10.85546875" style="50" customWidth="1"/>
    <col min="12024" max="12024" width="0" style="50" hidden="1" customWidth="1"/>
    <col min="12025" max="12025" width="10.5703125" style="50" customWidth="1"/>
    <col min="12026" max="12266" width="9.140625" style="50"/>
    <col min="12267" max="12267" width="17.140625" style="50" customWidth="1"/>
    <col min="12268" max="12268" width="9.85546875" style="50" customWidth="1"/>
    <col min="12269" max="12269" width="9" style="50" customWidth="1"/>
    <col min="12270" max="12270" width="9.85546875" style="50" customWidth="1"/>
    <col min="12271" max="12271" width="9.140625" style="50"/>
    <col min="12272" max="12272" width="9.85546875" style="50" customWidth="1"/>
    <col min="12273" max="12273" width="0" style="50" hidden="1" customWidth="1"/>
    <col min="12274" max="12274" width="8.28515625" style="50" customWidth="1"/>
    <col min="12275" max="12275" width="10.42578125" style="50" customWidth="1"/>
    <col min="12276" max="12276" width="10" style="50" customWidth="1"/>
    <col min="12277" max="12277" width="8.42578125" style="50" customWidth="1"/>
    <col min="12278" max="12278" width="10.5703125" style="50" customWidth="1"/>
    <col min="12279" max="12279" width="10.85546875" style="50" customWidth="1"/>
    <col min="12280" max="12280" width="0" style="50" hidden="1" customWidth="1"/>
    <col min="12281" max="12281" width="10.5703125" style="50" customWidth="1"/>
    <col min="12282" max="12522" width="9.140625" style="50"/>
    <col min="12523" max="12523" width="17.140625" style="50" customWidth="1"/>
    <col min="12524" max="12524" width="9.85546875" style="50" customWidth="1"/>
    <col min="12525" max="12525" width="9" style="50" customWidth="1"/>
    <col min="12526" max="12526" width="9.85546875" style="50" customWidth="1"/>
    <col min="12527" max="12527" width="9.140625" style="50"/>
    <col min="12528" max="12528" width="9.85546875" style="50" customWidth="1"/>
    <col min="12529" max="12529" width="0" style="50" hidden="1" customWidth="1"/>
    <col min="12530" max="12530" width="8.28515625" style="50" customWidth="1"/>
    <col min="12531" max="12531" width="10.42578125" style="50" customWidth="1"/>
    <col min="12532" max="12532" width="10" style="50" customWidth="1"/>
    <col min="12533" max="12533" width="8.42578125" style="50" customWidth="1"/>
    <col min="12534" max="12534" width="10.5703125" style="50" customWidth="1"/>
    <col min="12535" max="12535" width="10.85546875" style="50" customWidth="1"/>
    <col min="12536" max="12536" width="0" style="50" hidden="1" customWidth="1"/>
    <col min="12537" max="12537" width="10.5703125" style="50" customWidth="1"/>
    <col min="12538" max="12778" width="9.140625" style="50"/>
    <col min="12779" max="12779" width="17.140625" style="50" customWidth="1"/>
    <col min="12780" max="12780" width="9.85546875" style="50" customWidth="1"/>
    <col min="12781" max="12781" width="9" style="50" customWidth="1"/>
    <col min="12782" max="12782" width="9.85546875" style="50" customWidth="1"/>
    <col min="12783" max="12783" width="9.140625" style="50"/>
    <col min="12784" max="12784" width="9.85546875" style="50" customWidth="1"/>
    <col min="12785" max="12785" width="0" style="50" hidden="1" customWidth="1"/>
    <col min="12786" max="12786" width="8.28515625" style="50" customWidth="1"/>
    <col min="12787" max="12787" width="10.42578125" style="50" customWidth="1"/>
    <col min="12788" max="12788" width="10" style="50" customWidth="1"/>
    <col min="12789" max="12789" width="8.42578125" style="50" customWidth="1"/>
    <col min="12790" max="12790" width="10.5703125" style="50" customWidth="1"/>
    <col min="12791" max="12791" width="10.85546875" style="50" customWidth="1"/>
    <col min="12792" max="12792" width="0" style="50" hidden="1" customWidth="1"/>
    <col min="12793" max="12793" width="10.5703125" style="50" customWidth="1"/>
    <col min="12794" max="13034" width="9.140625" style="50"/>
    <col min="13035" max="13035" width="17.140625" style="50" customWidth="1"/>
    <col min="13036" max="13036" width="9.85546875" style="50" customWidth="1"/>
    <col min="13037" max="13037" width="9" style="50" customWidth="1"/>
    <col min="13038" max="13038" width="9.85546875" style="50" customWidth="1"/>
    <col min="13039" max="13039" width="9.140625" style="50"/>
    <col min="13040" max="13040" width="9.85546875" style="50" customWidth="1"/>
    <col min="13041" max="13041" width="0" style="50" hidden="1" customWidth="1"/>
    <col min="13042" max="13042" width="8.28515625" style="50" customWidth="1"/>
    <col min="13043" max="13043" width="10.42578125" style="50" customWidth="1"/>
    <col min="13044" max="13044" width="10" style="50" customWidth="1"/>
    <col min="13045" max="13045" width="8.42578125" style="50" customWidth="1"/>
    <col min="13046" max="13046" width="10.5703125" style="50" customWidth="1"/>
    <col min="13047" max="13047" width="10.85546875" style="50" customWidth="1"/>
    <col min="13048" max="13048" width="0" style="50" hidden="1" customWidth="1"/>
    <col min="13049" max="13049" width="10.5703125" style="50" customWidth="1"/>
    <col min="13050" max="13290" width="9.140625" style="50"/>
    <col min="13291" max="13291" width="17.140625" style="50" customWidth="1"/>
    <col min="13292" max="13292" width="9.85546875" style="50" customWidth="1"/>
    <col min="13293" max="13293" width="9" style="50" customWidth="1"/>
    <col min="13294" max="13294" width="9.85546875" style="50" customWidth="1"/>
    <col min="13295" max="13295" width="9.140625" style="50"/>
    <col min="13296" max="13296" width="9.85546875" style="50" customWidth="1"/>
    <col min="13297" max="13297" width="0" style="50" hidden="1" customWidth="1"/>
    <col min="13298" max="13298" width="8.28515625" style="50" customWidth="1"/>
    <col min="13299" max="13299" width="10.42578125" style="50" customWidth="1"/>
    <col min="13300" max="13300" width="10" style="50" customWidth="1"/>
    <col min="13301" max="13301" width="8.42578125" style="50" customWidth="1"/>
    <col min="13302" max="13302" width="10.5703125" style="50" customWidth="1"/>
    <col min="13303" max="13303" width="10.85546875" style="50" customWidth="1"/>
    <col min="13304" max="13304" width="0" style="50" hidden="1" customWidth="1"/>
    <col min="13305" max="13305" width="10.5703125" style="50" customWidth="1"/>
    <col min="13306" max="13546" width="9.140625" style="50"/>
    <col min="13547" max="13547" width="17.140625" style="50" customWidth="1"/>
    <col min="13548" max="13548" width="9.85546875" style="50" customWidth="1"/>
    <col min="13549" max="13549" width="9" style="50" customWidth="1"/>
    <col min="13550" max="13550" width="9.85546875" style="50" customWidth="1"/>
    <col min="13551" max="13551" width="9.140625" style="50"/>
    <col min="13552" max="13552" width="9.85546875" style="50" customWidth="1"/>
    <col min="13553" max="13553" width="0" style="50" hidden="1" customWidth="1"/>
    <col min="13554" max="13554" width="8.28515625" style="50" customWidth="1"/>
    <col min="13555" max="13555" width="10.42578125" style="50" customWidth="1"/>
    <col min="13556" max="13556" width="10" style="50" customWidth="1"/>
    <col min="13557" max="13557" width="8.42578125" style="50" customWidth="1"/>
    <col min="13558" max="13558" width="10.5703125" style="50" customWidth="1"/>
    <col min="13559" max="13559" width="10.85546875" style="50" customWidth="1"/>
    <col min="13560" max="13560" width="0" style="50" hidden="1" customWidth="1"/>
    <col min="13561" max="13561" width="10.5703125" style="50" customWidth="1"/>
    <col min="13562" max="13802" width="9.140625" style="50"/>
    <col min="13803" max="13803" width="17.140625" style="50" customWidth="1"/>
    <col min="13804" max="13804" width="9.85546875" style="50" customWidth="1"/>
    <col min="13805" max="13805" width="9" style="50" customWidth="1"/>
    <col min="13806" max="13806" width="9.85546875" style="50" customWidth="1"/>
    <col min="13807" max="13807" width="9.140625" style="50"/>
    <col min="13808" max="13808" width="9.85546875" style="50" customWidth="1"/>
    <col min="13809" max="13809" width="0" style="50" hidden="1" customWidth="1"/>
    <col min="13810" max="13810" width="8.28515625" style="50" customWidth="1"/>
    <col min="13811" max="13811" width="10.42578125" style="50" customWidth="1"/>
    <col min="13812" max="13812" width="10" style="50" customWidth="1"/>
    <col min="13813" max="13813" width="8.42578125" style="50" customWidth="1"/>
    <col min="13814" max="13814" width="10.5703125" style="50" customWidth="1"/>
    <col min="13815" max="13815" width="10.85546875" style="50" customWidth="1"/>
    <col min="13816" max="13816" width="0" style="50" hidden="1" customWidth="1"/>
    <col min="13817" max="13817" width="10.5703125" style="50" customWidth="1"/>
    <col min="13818" max="14058" width="9.140625" style="50"/>
    <col min="14059" max="14059" width="17.140625" style="50" customWidth="1"/>
    <col min="14060" max="14060" width="9.85546875" style="50" customWidth="1"/>
    <col min="14061" max="14061" width="9" style="50" customWidth="1"/>
    <col min="14062" max="14062" width="9.85546875" style="50" customWidth="1"/>
    <col min="14063" max="14063" width="9.140625" style="50"/>
    <col min="14064" max="14064" width="9.85546875" style="50" customWidth="1"/>
    <col min="14065" max="14065" width="0" style="50" hidden="1" customWidth="1"/>
    <col min="14066" max="14066" width="8.28515625" style="50" customWidth="1"/>
    <col min="14067" max="14067" width="10.42578125" style="50" customWidth="1"/>
    <col min="14068" max="14068" width="10" style="50" customWidth="1"/>
    <col min="14069" max="14069" width="8.42578125" style="50" customWidth="1"/>
    <col min="14070" max="14070" width="10.5703125" style="50" customWidth="1"/>
    <col min="14071" max="14071" width="10.85546875" style="50" customWidth="1"/>
    <col min="14072" max="14072" width="0" style="50" hidden="1" customWidth="1"/>
    <col min="14073" max="14073" width="10.5703125" style="50" customWidth="1"/>
    <col min="14074" max="14314" width="9.140625" style="50"/>
    <col min="14315" max="14315" width="17.140625" style="50" customWidth="1"/>
    <col min="14316" max="14316" width="9.85546875" style="50" customWidth="1"/>
    <col min="14317" max="14317" width="9" style="50" customWidth="1"/>
    <col min="14318" max="14318" width="9.85546875" style="50" customWidth="1"/>
    <col min="14319" max="14319" width="9.140625" style="50"/>
    <col min="14320" max="14320" width="9.85546875" style="50" customWidth="1"/>
    <col min="14321" max="14321" width="0" style="50" hidden="1" customWidth="1"/>
    <col min="14322" max="14322" width="8.28515625" style="50" customWidth="1"/>
    <col min="14323" max="14323" width="10.42578125" style="50" customWidth="1"/>
    <col min="14324" max="14324" width="10" style="50" customWidth="1"/>
    <col min="14325" max="14325" width="8.42578125" style="50" customWidth="1"/>
    <col min="14326" max="14326" width="10.5703125" style="50" customWidth="1"/>
    <col min="14327" max="14327" width="10.85546875" style="50" customWidth="1"/>
    <col min="14328" max="14328" width="0" style="50" hidden="1" customWidth="1"/>
    <col min="14329" max="14329" width="10.5703125" style="50" customWidth="1"/>
    <col min="14330" max="14570" width="9.140625" style="50"/>
    <col min="14571" max="14571" width="17.140625" style="50" customWidth="1"/>
    <col min="14572" max="14572" width="9.85546875" style="50" customWidth="1"/>
    <col min="14573" max="14573" width="9" style="50" customWidth="1"/>
    <col min="14574" max="14574" width="9.85546875" style="50" customWidth="1"/>
    <col min="14575" max="14575" width="9.140625" style="50"/>
    <col min="14576" max="14576" width="9.85546875" style="50" customWidth="1"/>
    <col min="14577" max="14577" width="0" style="50" hidden="1" customWidth="1"/>
    <col min="14578" max="14578" width="8.28515625" style="50" customWidth="1"/>
    <col min="14579" max="14579" width="10.42578125" style="50" customWidth="1"/>
    <col min="14580" max="14580" width="10" style="50" customWidth="1"/>
    <col min="14581" max="14581" width="8.42578125" style="50" customWidth="1"/>
    <col min="14582" max="14582" width="10.5703125" style="50" customWidth="1"/>
    <col min="14583" max="14583" width="10.85546875" style="50" customWidth="1"/>
    <col min="14584" max="14584" width="0" style="50" hidden="1" customWidth="1"/>
    <col min="14585" max="14585" width="10.5703125" style="50" customWidth="1"/>
    <col min="14586" max="14826" width="9.140625" style="50"/>
    <col min="14827" max="14827" width="17.140625" style="50" customWidth="1"/>
    <col min="14828" max="14828" width="9.85546875" style="50" customWidth="1"/>
    <col min="14829" max="14829" width="9" style="50" customWidth="1"/>
    <col min="14830" max="14830" width="9.85546875" style="50" customWidth="1"/>
    <col min="14831" max="14831" width="9.140625" style="50"/>
    <col min="14832" max="14832" width="9.85546875" style="50" customWidth="1"/>
    <col min="14833" max="14833" width="0" style="50" hidden="1" customWidth="1"/>
    <col min="14834" max="14834" width="8.28515625" style="50" customWidth="1"/>
    <col min="14835" max="14835" width="10.42578125" style="50" customWidth="1"/>
    <col min="14836" max="14836" width="10" style="50" customWidth="1"/>
    <col min="14837" max="14837" width="8.42578125" style="50" customWidth="1"/>
    <col min="14838" max="14838" width="10.5703125" style="50" customWidth="1"/>
    <col min="14839" max="14839" width="10.85546875" style="50" customWidth="1"/>
    <col min="14840" max="14840" width="0" style="50" hidden="1" customWidth="1"/>
    <col min="14841" max="14841" width="10.5703125" style="50" customWidth="1"/>
    <col min="14842" max="15082" width="9.140625" style="50"/>
    <col min="15083" max="15083" width="17.140625" style="50" customWidth="1"/>
    <col min="15084" max="15084" width="9.85546875" style="50" customWidth="1"/>
    <col min="15085" max="15085" width="9" style="50" customWidth="1"/>
    <col min="15086" max="15086" width="9.85546875" style="50" customWidth="1"/>
    <col min="15087" max="15087" width="9.140625" style="50"/>
    <col min="15088" max="15088" width="9.85546875" style="50" customWidth="1"/>
    <col min="15089" max="15089" width="0" style="50" hidden="1" customWidth="1"/>
    <col min="15090" max="15090" width="8.28515625" style="50" customWidth="1"/>
    <col min="15091" max="15091" width="10.42578125" style="50" customWidth="1"/>
    <col min="15092" max="15092" width="10" style="50" customWidth="1"/>
    <col min="15093" max="15093" width="8.42578125" style="50" customWidth="1"/>
    <col min="15094" max="15094" width="10.5703125" style="50" customWidth="1"/>
    <col min="15095" max="15095" width="10.85546875" style="50" customWidth="1"/>
    <col min="15096" max="15096" width="0" style="50" hidden="1" customWidth="1"/>
    <col min="15097" max="15097" width="10.5703125" style="50" customWidth="1"/>
    <col min="15098" max="15338" width="9.140625" style="50"/>
    <col min="15339" max="15339" width="17.140625" style="50" customWidth="1"/>
    <col min="15340" max="15340" width="9.85546875" style="50" customWidth="1"/>
    <col min="15341" max="15341" width="9" style="50" customWidth="1"/>
    <col min="15342" max="15342" width="9.85546875" style="50" customWidth="1"/>
    <col min="15343" max="15343" width="9.140625" style="50"/>
    <col min="15344" max="15344" width="9.85546875" style="50" customWidth="1"/>
    <col min="15345" max="15345" width="0" style="50" hidden="1" customWidth="1"/>
    <col min="15346" max="15346" width="8.28515625" style="50" customWidth="1"/>
    <col min="15347" max="15347" width="10.42578125" style="50" customWidth="1"/>
    <col min="15348" max="15348" width="10" style="50" customWidth="1"/>
    <col min="15349" max="15349" width="8.42578125" style="50" customWidth="1"/>
    <col min="15350" max="15350" width="10.5703125" style="50" customWidth="1"/>
    <col min="15351" max="15351" width="10.85546875" style="50" customWidth="1"/>
    <col min="15352" max="15352" width="0" style="50" hidden="1" customWidth="1"/>
    <col min="15353" max="15353" width="10.5703125" style="50" customWidth="1"/>
    <col min="15354" max="15594" width="9.140625" style="50"/>
    <col min="15595" max="15595" width="17.140625" style="50" customWidth="1"/>
    <col min="15596" max="15596" width="9.85546875" style="50" customWidth="1"/>
    <col min="15597" max="15597" width="9" style="50" customWidth="1"/>
    <col min="15598" max="15598" width="9.85546875" style="50" customWidth="1"/>
    <col min="15599" max="15599" width="9.140625" style="50"/>
    <col min="15600" max="15600" width="9.85546875" style="50" customWidth="1"/>
    <col min="15601" max="15601" width="0" style="50" hidden="1" customWidth="1"/>
    <col min="15602" max="15602" width="8.28515625" style="50" customWidth="1"/>
    <col min="15603" max="15603" width="10.42578125" style="50" customWidth="1"/>
    <col min="15604" max="15604" width="10" style="50" customWidth="1"/>
    <col min="15605" max="15605" width="8.42578125" style="50" customWidth="1"/>
    <col min="15606" max="15606" width="10.5703125" style="50" customWidth="1"/>
    <col min="15607" max="15607" width="10.85546875" style="50" customWidth="1"/>
    <col min="15608" max="15608" width="0" style="50" hidden="1" customWidth="1"/>
    <col min="15609" max="15609" width="10.5703125" style="50" customWidth="1"/>
    <col min="15610" max="15850" width="9.140625" style="50"/>
    <col min="15851" max="15851" width="17.140625" style="50" customWidth="1"/>
    <col min="15852" max="15852" width="9.85546875" style="50" customWidth="1"/>
    <col min="15853" max="15853" width="9" style="50" customWidth="1"/>
    <col min="15854" max="15854" width="9.85546875" style="50" customWidth="1"/>
    <col min="15855" max="15855" width="9.140625" style="50"/>
    <col min="15856" max="15856" width="9.85546875" style="50" customWidth="1"/>
    <col min="15857" max="15857" width="0" style="50" hidden="1" customWidth="1"/>
    <col min="15858" max="15858" width="8.28515625" style="50" customWidth="1"/>
    <col min="15859" max="15859" width="10.42578125" style="50" customWidth="1"/>
    <col min="15860" max="15860" width="10" style="50" customWidth="1"/>
    <col min="15861" max="15861" width="8.42578125" style="50" customWidth="1"/>
    <col min="15862" max="15862" width="10.5703125" style="50" customWidth="1"/>
    <col min="15863" max="15863" width="10.85546875" style="50" customWidth="1"/>
    <col min="15864" max="15864" width="0" style="50" hidden="1" customWidth="1"/>
    <col min="15865" max="15865" width="10.5703125" style="50" customWidth="1"/>
    <col min="15866" max="16106" width="9.140625" style="50"/>
    <col min="16107" max="16107" width="17.140625" style="50" customWidth="1"/>
    <col min="16108" max="16108" width="9.85546875" style="50" customWidth="1"/>
    <col min="16109" max="16109" width="9" style="50" customWidth="1"/>
    <col min="16110" max="16110" width="9.85546875" style="50" customWidth="1"/>
    <col min="16111" max="16111" width="9.140625" style="50"/>
    <col min="16112" max="16112" width="9.85546875" style="50" customWidth="1"/>
    <col min="16113" max="16113" width="0" style="50" hidden="1" customWidth="1"/>
    <col min="16114" max="16114" width="8.28515625" style="50" customWidth="1"/>
    <col min="16115" max="16115" width="10.42578125" style="50" customWidth="1"/>
    <col min="16116" max="16116" width="10" style="50" customWidth="1"/>
    <col min="16117" max="16117" width="8.42578125" style="50" customWidth="1"/>
    <col min="16118" max="16118" width="10.5703125" style="50" customWidth="1"/>
    <col min="16119" max="16119" width="10.85546875" style="50" customWidth="1"/>
    <col min="16120" max="16120" width="0" style="50" hidden="1" customWidth="1"/>
    <col min="16121" max="16121" width="10.5703125" style="50" customWidth="1"/>
    <col min="16122" max="16384" width="9.140625" style="50"/>
  </cols>
  <sheetData>
    <row r="1" spans="1:15" s="284" customFormat="1" ht="16.5" customHeight="1" x14ac:dyDescent="0.2">
      <c r="A1" s="261" t="str">
        <f>[2]SUM!A1</f>
        <v>CY 2015 ALLOTMENT RELEASES</v>
      </c>
      <c r="B1" s="261"/>
      <c r="C1" s="261"/>
      <c r="O1" s="285"/>
    </row>
    <row r="2" spans="1:15" s="284" customFormat="1" x14ac:dyDescent="0.2">
      <c r="A2" s="286" t="s">
        <v>186</v>
      </c>
      <c r="B2" s="286"/>
      <c r="C2" s="286"/>
    </row>
    <row r="3" spans="1:15" s="284" customFormat="1" ht="15" customHeight="1" x14ac:dyDescent="0.2">
      <c r="A3" s="261" t="str">
        <f>[2]SUM!A3</f>
        <v>January 1-December 31, 2015</v>
      </c>
      <c r="B3" s="261"/>
      <c r="C3" s="261"/>
      <c r="E3" s="186"/>
      <c r="F3" s="186"/>
    </row>
    <row r="4" spans="1:15" s="284" customFormat="1" x14ac:dyDescent="0.2">
      <c r="A4" s="261" t="s">
        <v>0</v>
      </c>
      <c r="B4" s="261"/>
      <c r="C4" s="261"/>
      <c r="E4" s="186"/>
      <c r="F4" s="186"/>
    </row>
    <row r="5" spans="1:15" s="303" customFormat="1" ht="60" customHeight="1" x14ac:dyDescent="0.25">
      <c r="A5" s="302" t="s">
        <v>1</v>
      </c>
      <c r="B5" s="293" t="s">
        <v>252</v>
      </c>
      <c r="C5" s="293" t="s">
        <v>285</v>
      </c>
      <c r="D5" s="293" t="s">
        <v>187</v>
      </c>
      <c r="E5" s="293" t="s">
        <v>188</v>
      </c>
      <c r="F5" s="293" t="s">
        <v>189</v>
      </c>
      <c r="G5" s="293" t="s">
        <v>190</v>
      </c>
      <c r="H5" s="293" t="s">
        <v>300</v>
      </c>
      <c r="I5" s="302" t="s">
        <v>280</v>
      </c>
      <c r="J5" s="302" t="s">
        <v>191</v>
      </c>
      <c r="K5" s="293" t="s">
        <v>192</v>
      </c>
      <c r="L5" s="293" t="s">
        <v>353</v>
      </c>
      <c r="M5" s="299" t="s">
        <v>193</v>
      </c>
      <c r="N5" s="293" t="s">
        <v>194</v>
      </c>
      <c r="O5" s="293" t="s">
        <v>13</v>
      </c>
    </row>
    <row r="6" spans="1:15" ht="14.25" customHeight="1" x14ac:dyDescent="0.2">
      <c r="A6" s="263" t="s">
        <v>102</v>
      </c>
      <c r="B6" s="144">
        <f>[2]AUTO!F7</f>
        <v>324783</v>
      </c>
      <c r="C6" s="144">
        <f>[2]AUTO!K7</f>
        <v>0</v>
      </c>
      <c r="D6" s="144">
        <f>[2]AUTO!N7</f>
        <v>0</v>
      </c>
      <c r="E6" s="144">
        <f>[2]AUTO!S7</f>
        <v>0</v>
      </c>
      <c r="F6" s="144"/>
      <c r="G6" s="144">
        <f>[2]AUTO!AD7</f>
        <v>0</v>
      </c>
      <c r="H6" s="144">
        <f>[2]AUTO!AE7</f>
        <v>0</v>
      </c>
      <c r="I6" s="144">
        <f>[2]AUTO!AF7</f>
        <v>0</v>
      </c>
      <c r="J6" s="144">
        <f>[2]AUTO!AG7</f>
        <v>0</v>
      </c>
      <c r="K6" s="144">
        <f>[2]AUTO!AJ7</f>
        <v>0</v>
      </c>
      <c r="L6" s="144">
        <f>[2]AUTO!AM7</f>
        <v>0</v>
      </c>
      <c r="M6" s="144">
        <f>[2]AUTO!AQ7</f>
        <v>0</v>
      </c>
      <c r="N6" s="144">
        <f>[2]AUTO!AR7</f>
        <v>0</v>
      </c>
      <c r="O6" s="144">
        <f t="shared" ref="O6:O11" si="0">SUM(B6:N6)</f>
        <v>324783</v>
      </c>
    </row>
    <row r="7" spans="1:15" x14ac:dyDescent="0.2">
      <c r="A7" s="35" t="s">
        <v>103</v>
      </c>
      <c r="B7" s="144">
        <f>[2]AUTO!F8</f>
        <v>34489</v>
      </c>
      <c r="C7" s="144">
        <f>[2]AUTO!K8</f>
        <v>0</v>
      </c>
      <c r="D7" s="144">
        <f>[2]AUTO!N8</f>
        <v>0</v>
      </c>
      <c r="E7" s="144">
        <f>[2]AUTO!S8</f>
        <v>0</v>
      </c>
      <c r="F7" s="144"/>
      <c r="G7" s="144">
        <f>[2]AUTO!AD8</f>
        <v>0</v>
      </c>
      <c r="H7" s="144">
        <f>[2]AUTO!AE8</f>
        <v>331</v>
      </c>
      <c r="I7" s="144">
        <f>[2]AUTO!AF8</f>
        <v>0</v>
      </c>
      <c r="J7" s="144">
        <f>[2]AUTO!AG8</f>
        <v>0</v>
      </c>
      <c r="K7" s="144">
        <f>[2]AUTO!AJ8</f>
        <v>0</v>
      </c>
      <c r="L7" s="144">
        <f>[2]AUTO!AM8</f>
        <v>0</v>
      </c>
      <c r="M7" s="144">
        <f>[2]AUTO!AQ8</f>
        <v>0</v>
      </c>
      <c r="N7" s="144">
        <f>[2]AUTO!AR8</f>
        <v>0</v>
      </c>
      <c r="O7" s="144">
        <f t="shared" si="0"/>
        <v>34820</v>
      </c>
    </row>
    <row r="8" spans="1:15" x14ac:dyDescent="0.2">
      <c r="A8" s="35" t="s">
        <v>104</v>
      </c>
      <c r="B8" s="144">
        <f>[2]AUTO!F9</f>
        <v>3885</v>
      </c>
      <c r="C8" s="144">
        <f>[2]AUTO!K9</f>
        <v>0</v>
      </c>
      <c r="D8" s="144">
        <f>[2]AUTO!N9</f>
        <v>0</v>
      </c>
      <c r="E8" s="144">
        <f>[2]AUTO!S9</f>
        <v>0</v>
      </c>
      <c r="F8" s="144"/>
      <c r="G8" s="144">
        <f>[2]AUTO!AD9</f>
        <v>0</v>
      </c>
      <c r="H8" s="144">
        <f>[2]AUTO!AE9</f>
        <v>0</v>
      </c>
      <c r="I8" s="144">
        <f>[2]AUTO!AF9</f>
        <v>0</v>
      </c>
      <c r="J8" s="144">
        <f>[2]AUTO!AG9</f>
        <v>0</v>
      </c>
      <c r="K8" s="144">
        <f>[2]AUTO!AJ9</f>
        <v>0</v>
      </c>
      <c r="L8" s="144">
        <f>[2]AUTO!AM9</f>
        <v>0</v>
      </c>
      <c r="M8" s="144">
        <f>[2]AUTO!AQ9</f>
        <v>0</v>
      </c>
      <c r="N8" s="144">
        <f>[2]AUTO!AR9</f>
        <v>0</v>
      </c>
      <c r="O8" s="144">
        <f t="shared" si="0"/>
        <v>3885</v>
      </c>
    </row>
    <row r="9" spans="1:15" x14ac:dyDescent="0.2">
      <c r="A9" s="35" t="s">
        <v>105</v>
      </c>
      <c r="B9" s="144">
        <f>[2]AUTO!F10</f>
        <v>323572</v>
      </c>
      <c r="C9" s="144">
        <f>[2]AUTO!K10</f>
        <v>0</v>
      </c>
      <c r="D9" s="144">
        <f>[2]AUTO!N10</f>
        <v>0</v>
      </c>
      <c r="E9" s="144">
        <f>[2]AUTO!S10</f>
        <v>0</v>
      </c>
      <c r="F9" s="144"/>
      <c r="G9" s="144">
        <f>[2]AUTO!AD10</f>
        <v>0</v>
      </c>
      <c r="H9" s="144">
        <f>[2]AUTO!AE10</f>
        <v>0</v>
      </c>
      <c r="I9" s="144">
        <f>[2]AUTO!AF10</f>
        <v>0</v>
      </c>
      <c r="J9" s="144">
        <f>[2]AUTO!AG10</f>
        <v>0</v>
      </c>
      <c r="K9" s="144">
        <f>[2]AUTO!AJ10</f>
        <v>0</v>
      </c>
      <c r="L9" s="144">
        <f>[2]AUTO!AM10</f>
        <v>0</v>
      </c>
      <c r="M9" s="144">
        <f>[2]AUTO!AQ10</f>
        <v>0</v>
      </c>
      <c r="N9" s="144">
        <f>[2]AUTO!AR10</f>
        <v>0</v>
      </c>
      <c r="O9" s="144">
        <f t="shared" si="0"/>
        <v>323572</v>
      </c>
    </row>
    <row r="10" spans="1:15" x14ac:dyDescent="0.2">
      <c r="A10" s="35" t="s">
        <v>106</v>
      </c>
      <c r="B10" s="144">
        <f>[2]AUTO!F11</f>
        <v>263062</v>
      </c>
      <c r="C10" s="144">
        <f>[2]AUTO!K11</f>
        <v>42453</v>
      </c>
      <c r="D10" s="144">
        <f>[2]AUTO!N11</f>
        <v>0</v>
      </c>
      <c r="E10" s="144">
        <f>[2]AUTO!S11</f>
        <v>295074</v>
      </c>
      <c r="F10" s="144"/>
      <c r="G10" s="144">
        <f>[2]AUTO!AD11</f>
        <v>0</v>
      </c>
      <c r="H10" s="144">
        <f>[2]AUTO!AE11</f>
        <v>0</v>
      </c>
      <c r="I10" s="144">
        <f>[2]AUTO!AF11</f>
        <v>0</v>
      </c>
      <c r="J10" s="144">
        <f>[2]AUTO!AG11</f>
        <v>0</v>
      </c>
      <c r="K10" s="144">
        <f>[2]AUTO!AJ11</f>
        <v>0</v>
      </c>
      <c r="L10" s="144">
        <f>[2]AUTO!AM11</f>
        <v>0</v>
      </c>
      <c r="M10" s="144">
        <f>[2]AUTO!AQ11</f>
        <v>0</v>
      </c>
      <c r="N10" s="144">
        <f>[2]AUTO!AR11</f>
        <v>0</v>
      </c>
      <c r="O10" s="144">
        <f t="shared" si="0"/>
        <v>600589</v>
      </c>
    </row>
    <row r="11" spans="1:15" x14ac:dyDescent="0.2">
      <c r="A11" s="35" t="s">
        <v>107</v>
      </c>
      <c r="B11" s="144">
        <f>[2]AUTO!F12</f>
        <v>738918</v>
      </c>
      <c r="C11" s="144">
        <f>[2]AUTO!K12</f>
        <v>9433</v>
      </c>
      <c r="D11" s="144">
        <f>[2]AUTO!N12</f>
        <v>1980</v>
      </c>
      <c r="E11" s="144">
        <f>[2]AUTO!S12</f>
        <v>0</v>
      </c>
      <c r="F11" s="144"/>
      <c r="G11" s="144">
        <f>[2]AUTO!AD12</f>
        <v>0</v>
      </c>
      <c r="H11" s="144">
        <f>[2]AUTO!AE12</f>
        <v>0</v>
      </c>
      <c r="I11" s="144">
        <f>[2]AUTO!AF12</f>
        <v>0</v>
      </c>
      <c r="J11" s="144">
        <f>[2]AUTO!AG12</f>
        <v>0</v>
      </c>
      <c r="K11" s="144">
        <f>[2]AUTO!AJ12</f>
        <v>0</v>
      </c>
      <c r="L11" s="144">
        <f>[2]AUTO!AM12</f>
        <v>0</v>
      </c>
      <c r="M11" s="144">
        <f>[2]AUTO!AQ12</f>
        <v>0</v>
      </c>
      <c r="N11" s="144">
        <f>[2]AUTO!AR12</f>
        <v>0</v>
      </c>
      <c r="O11" s="144">
        <f t="shared" si="0"/>
        <v>750331</v>
      </c>
    </row>
    <row r="12" spans="1:15" x14ac:dyDescent="0.2">
      <c r="A12" s="83" t="s">
        <v>108</v>
      </c>
      <c r="B12" s="144">
        <f t="shared" ref="B12:N12" si="1">+B13+B14</f>
        <v>21313813</v>
      </c>
      <c r="C12" s="144">
        <f t="shared" si="1"/>
        <v>112141</v>
      </c>
      <c r="D12" s="144">
        <f t="shared" si="1"/>
        <v>1491</v>
      </c>
      <c r="E12" s="144">
        <f t="shared" si="1"/>
        <v>627840</v>
      </c>
      <c r="F12" s="144"/>
      <c r="G12" s="144">
        <f t="shared" si="1"/>
        <v>0</v>
      </c>
      <c r="H12" s="144">
        <f t="shared" si="1"/>
        <v>0</v>
      </c>
      <c r="I12" s="144">
        <f t="shared" si="1"/>
        <v>0</v>
      </c>
      <c r="J12" s="144">
        <f t="shared" si="1"/>
        <v>0</v>
      </c>
      <c r="K12" s="144">
        <f t="shared" si="1"/>
        <v>0</v>
      </c>
      <c r="L12" s="144">
        <f t="shared" si="1"/>
        <v>0</v>
      </c>
      <c r="M12" s="144">
        <f t="shared" si="1"/>
        <v>0</v>
      </c>
      <c r="N12" s="144">
        <f t="shared" si="1"/>
        <v>0</v>
      </c>
      <c r="O12" s="144">
        <f>+O13+O14</f>
        <v>22055285</v>
      </c>
    </row>
    <row r="13" spans="1:15" hidden="1" x14ac:dyDescent="0.2">
      <c r="A13" s="83" t="s">
        <v>109</v>
      </c>
      <c r="B13" s="144">
        <f>[2]AUTO!F14</f>
        <v>37872</v>
      </c>
      <c r="C13" s="144">
        <f>[2]AUTO!K14</f>
        <v>112141</v>
      </c>
      <c r="D13" s="144">
        <f>[2]AUTO!N14</f>
        <v>1491</v>
      </c>
      <c r="E13" s="144">
        <f>[2]AUTO!S14</f>
        <v>627840</v>
      </c>
      <c r="F13" s="144"/>
      <c r="G13" s="144">
        <f>[2]AUTO!AD14</f>
        <v>0</v>
      </c>
      <c r="H13" s="144">
        <f>[2]AUTO!AE14</f>
        <v>0</v>
      </c>
      <c r="I13" s="144">
        <f>[2]AUTO!AF14</f>
        <v>0</v>
      </c>
      <c r="J13" s="144">
        <f>[2]AUTO!AG14</f>
        <v>0</v>
      </c>
      <c r="K13" s="144">
        <f>[2]AUTO!AJ14</f>
        <v>0</v>
      </c>
      <c r="L13" s="144">
        <f>[2]AUTO!AM14</f>
        <v>0</v>
      </c>
      <c r="M13" s="144">
        <f>[2]AUTO!AQ14</f>
        <v>0</v>
      </c>
      <c r="N13" s="144">
        <f>[2]AUTO!AR14</f>
        <v>0</v>
      </c>
      <c r="O13" s="144">
        <f t="shared" ref="O13:O19" si="2">SUM(B13:N13)</f>
        <v>779344</v>
      </c>
    </row>
    <row r="14" spans="1:15" hidden="1" x14ac:dyDescent="0.2">
      <c r="A14" s="83" t="s">
        <v>110</v>
      </c>
      <c r="B14" s="144">
        <f>[2]AUTO!F15</f>
        <v>21275941</v>
      </c>
      <c r="C14" s="144">
        <f>[2]AUTO!K15</f>
        <v>0</v>
      </c>
      <c r="D14" s="144">
        <f>[2]AUTO!N15</f>
        <v>0</v>
      </c>
      <c r="E14" s="144">
        <f>[2]AUTO!S15</f>
        <v>0</v>
      </c>
      <c r="F14" s="144"/>
      <c r="G14" s="144">
        <f>[2]AUTO!AD15</f>
        <v>0</v>
      </c>
      <c r="H14" s="144">
        <f>[2]AUTO!AE15</f>
        <v>0</v>
      </c>
      <c r="I14" s="144">
        <f>[2]AUTO!AF15</f>
        <v>0</v>
      </c>
      <c r="J14" s="144">
        <f>[2]AUTO!AG15</f>
        <v>0</v>
      </c>
      <c r="K14" s="144">
        <f>[2]AUTO!AJ15</f>
        <v>0</v>
      </c>
      <c r="L14" s="144">
        <f>[2]AUTO!AM15</f>
        <v>0</v>
      </c>
      <c r="M14" s="144">
        <f>[2]AUTO!AQ15</f>
        <v>0</v>
      </c>
      <c r="N14" s="144">
        <f>[2]AUTO!AR15</f>
        <v>0</v>
      </c>
      <c r="O14" s="144">
        <f t="shared" si="2"/>
        <v>21275941</v>
      </c>
    </row>
    <row r="15" spans="1:15" x14ac:dyDescent="0.2">
      <c r="A15" s="83" t="s">
        <v>111</v>
      </c>
      <c r="B15" s="144">
        <f>[2]AUTO!F16</f>
        <v>2279785</v>
      </c>
      <c r="C15" s="144">
        <f>[2]AUTO!K16</f>
        <v>0</v>
      </c>
      <c r="D15" s="144">
        <f>[2]AUTO!N16</f>
        <v>0</v>
      </c>
      <c r="E15" s="144">
        <f>[2]AUTO!S16</f>
        <v>0</v>
      </c>
      <c r="F15" s="144"/>
      <c r="G15" s="144">
        <f>[2]AUTO!AD16</f>
        <v>0</v>
      </c>
      <c r="H15" s="144">
        <f>[2]AUTO!AE16</f>
        <v>0</v>
      </c>
      <c r="I15" s="144">
        <f>[2]AUTO!AF16</f>
        <v>0</v>
      </c>
      <c r="J15" s="144">
        <f>[2]AUTO!AG16</f>
        <v>0</v>
      </c>
      <c r="K15" s="144">
        <f>[2]AUTO!AJ16</f>
        <v>0</v>
      </c>
      <c r="L15" s="144">
        <f>[2]AUTO!AM16</f>
        <v>0</v>
      </c>
      <c r="M15" s="144">
        <f>[2]AUTO!AQ16</f>
        <v>0</v>
      </c>
      <c r="N15" s="144">
        <f>[2]AUTO!AR16</f>
        <v>0</v>
      </c>
      <c r="O15" s="144">
        <f t="shared" si="2"/>
        <v>2279785</v>
      </c>
    </row>
    <row r="16" spans="1:15" x14ac:dyDescent="0.2">
      <c r="A16" s="83" t="s">
        <v>112</v>
      </c>
      <c r="B16" s="144">
        <f>[2]AUTO!F17</f>
        <v>28581</v>
      </c>
      <c r="C16" s="144">
        <f>[2]AUTO!K17</f>
        <v>140902</v>
      </c>
      <c r="D16" s="144">
        <f>[2]AUTO!N17</f>
        <v>34100</v>
      </c>
      <c r="E16" s="144">
        <f>[2]AUTO!S17</f>
        <v>974309</v>
      </c>
      <c r="F16" s="144"/>
      <c r="G16" s="144">
        <f>[2]AUTO!AD17</f>
        <v>0</v>
      </c>
      <c r="H16" s="144">
        <f>[2]AUTO!AE17</f>
        <v>0</v>
      </c>
      <c r="I16" s="144">
        <f>[2]AUTO!AF17</f>
        <v>0</v>
      </c>
      <c r="J16" s="144">
        <f>[2]AUTO!AG17</f>
        <v>0</v>
      </c>
      <c r="K16" s="144">
        <f>[2]AUTO!AJ17</f>
        <v>0</v>
      </c>
      <c r="L16" s="144">
        <f>[2]AUTO!AM17</f>
        <v>0</v>
      </c>
      <c r="M16" s="144">
        <f>[2]AUTO!AQ17</f>
        <v>0</v>
      </c>
      <c r="N16" s="144">
        <f>[2]AUTO!AR17</f>
        <v>0</v>
      </c>
      <c r="O16" s="144">
        <f t="shared" si="2"/>
        <v>1177892</v>
      </c>
    </row>
    <row r="17" spans="1:15" x14ac:dyDescent="0.2">
      <c r="A17" s="83" t="s">
        <v>113</v>
      </c>
      <c r="B17" s="144">
        <f>[2]AUTO!F18</f>
        <v>405473</v>
      </c>
      <c r="C17" s="144">
        <f>[2]AUTO!K18</f>
        <v>121629</v>
      </c>
      <c r="D17" s="144">
        <f>[2]AUTO!N18</f>
        <v>1658</v>
      </c>
      <c r="E17" s="144">
        <f>[2]AUTO!S18</f>
        <v>90876</v>
      </c>
      <c r="F17" s="144"/>
      <c r="G17" s="144">
        <f>[2]AUTO!AD18</f>
        <v>0</v>
      </c>
      <c r="H17" s="144">
        <f>[2]AUTO!AE18</f>
        <v>0</v>
      </c>
      <c r="I17" s="144">
        <f>[2]AUTO!AF18</f>
        <v>0</v>
      </c>
      <c r="J17" s="144">
        <f>[2]AUTO!AG18</f>
        <v>0</v>
      </c>
      <c r="K17" s="144">
        <f>[2]AUTO!AJ18</f>
        <v>0</v>
      </c>
      <c r="L17" s="144">
        <f>[2]AUTO!AM18</f>
        <v>0</v>
      </c>
      <c r="M17" s="144">
        <f>[2]AUTO!AQ18</f>
        <v>0</v>
      </c>
      <c r="N17" s="144">
        <f>[2]AUTO!AR18</f>
        <v>0</v>
      </c>
      <c r="O17" s="144">
        <f t="shared" si="2"/>
        <v>619636</v>
      </c>
    </row>
    <row r="18" spans="1:15" x14ac:dyDescent="0.2">
      <c r="A18" s="83" t="s">
        <v>114</v>
      </c>
      <c r="B18" s="144">
        <f>[2]AUTO!F19</f>
        <v>558687</v>
      </c>
      <c r="C18" s="144">
        <f>[2]AUTO!K19</f>
        <v>172932</v>
      </c>
      <c r="D18" s="144">
        <f>[2]AUTO!N19</f>
        <v>4109309</v>
      </c>
      <c r="E18" s="144">
        <f>[2]AUTO!S19</f>
        <v>429310</v>
      </c>
      <c r="F18" s="144"/>
      <c r="G18" s="144">
        <f>[2]AUTO!AD19</f>
        <v>0</v>
      </c>
      <c r="H18" s="144">
        <f>[2]AUTO!AE19</f>
        <v>0</v>
      </c>
      <c r="I18" s="144">
        <f>[2]AUTO!AF19</f>
        <v>0</v>
      </c>
      <c r="J18" s="144">
        <f>[2]AUTO!AG19</f>
        <v>0</v>
      </c>
      <c r="K18" s="144">
        <f>[2]AUTO!AJ19</f>
        <v>0</v>
      </c>
      <c r="L18" s="144">
        <f>[2]AUTO!AM19</f>
        <v>0</v>
      </c>
      <c r="M18" s="144">
        <f>[2]AUTO!AQ19</f>
        <v>0</v>
      </c>
      <c r="N18" s="144">
        <f>[2]AUTO!AR19</f>
        <v>0</v>
      </c>
      <c r="O18" s="144">
        <f t="shared" si="2"/>
        <v>5270238</v>
      </c>
    </row>
    <row r="19" spans="1:15" x14ac:dyDescent="0.2">
      <c r="A19" s="83" t="s">
        <v>115</v>
      </c>
      <c r="B19" s="144">
        <f>[2]AUTO!F20</f>
        <v>99442</v>
      </c>
      <c r="C19" s="144">
        <f>[2]AUTO!K20</f>
        <v>0</v>
      </c>
      <c r="D19" s="144">
        <f>[2]AUTO!N20</f>
        <v>0</v>
      </c>
      <c r="E19" s="144">
        <f>[2]AUTO!S20</f>
        <v>0</v>
      </c>
      <c r="F19" s="144"/>
      <c r="G19" s="144">
        <f>[2]AUTO!AD20</f>
        <v>0</v>
      </c>
      <c r="H19" s="144">
        <f>[2]AUTO!AE20</f>
        <v>0</v>
      </c>
      <c r="I19" s="144">
        <f>[2]AUTO!AF20</f>
        <v>0</v>
      </c>
      <c r="J19" s="144">
        <f>[2]AUTO!AG20</f>
        <v>0</v>
      </c>
      <c r="K19" s="144">
        <f>[2]AUTO!AJ20</f>
        <v>0</v>
      </c>
      <c r="L19" s="144">
        <f>[2]AUTO!AM20</f>
        <v>0</v>
      </c>
      <c r="M19" s="144">
        <f>[2]AUTO!AQ20</f>
        <v>0</v>
      </c>
      <c r="N19" s="144">
        <f>[2]AUTO!AR20</f>
        <v>0</v>
      </c>
      <c r="O19" s="144">
        <f t="shared" si="2"/>
        <v>99442</v>
      </c>
    </row>
    <row r="20" spans="1:15" ht="12.75" customHeight="1" x14ac:dyDescent="0.2">
      <c r="A20" s="83" t="s">
        <v>116</v>
      </c>
      <c r="B20" s="144">
        <f t="shared" ref="B20:N20" si="3">+B21+B22</f>
        <v>1192067</v>
      </c>
      <c r="C20" s="144">
        <f t="shared" si="3"/>
        <v>938987</v>
      </c>
      <c r="D20" s="144">
        <f t="shared" si="3"/>
        <v>105057</v>
      </c>
      <c r="E20" s="144">
        <f t="shared" si="3"/>
        <v>144410</v>
      </c>
      <c r="F20" s="144"/>
      <c r="G20" s="144">
        <f t="shared" si="3"/>
        <v>0</v>
      </c>
      <c r="H20" s="144">
        <f t="shared" si="3"/>
        <v>0</v>
      </c>
      <c r="I20" s="144">
        <f t="shared" si="3"/>
        <v>0</v>
      </c>
      <c r="J20" s="144">
        <f t="shared" si="3"/>
        <v>0</v>
      </c>
      <c r="K20" s="144">
        <f t="shared" si="3"/>
        <v>0</v>
      </c>
      <c r="L20" s="144">
        <f t="shared" si="3"/>
        <v>0</v>
      </c>
      <c r="M20" s="144">
        <f t="shared" si="3"/>
        <v>0</v>
      </c>
      <c r="N20" s="144">
        <f t="shared" si="3"/>
        <v>0</v>
      </c>
      <c r="O20" s="144">
        <f>+O21+O22</f>
        <v>2380521</v>
      </c>
    </row>
    <row r="21" spans="1:15" hidden="1" x14ac:dyDescent="0.2">
      <c r="A21" s="83" t="s">
        <v>109</v>
      </c>
      <c r="B21" s="144">
        <f>[2]AUTO!F22</f>
        <v>410626</v>
      </c>
      <c r="C21" s="144">
        <f>[2]AUTO!K22</f>
        <v>938378</v>
      </c>
      <c r="D21" s="144">
        <f>[2]AUTO!N22</f>
        <v>105057</v>
      </c>
      <c r="E21" s="144">
        <f>[2]AUTO!S22</f>
        <v>144410</v>
      </c>
      <c r="F21" s="144"/>
      <c r="G21" s="144">
        <f>[2]AUTO!AD22</f>
        <v>0</v>
      </c>
      <c r="H21" s="144">
        <f>[2]AUTO!AE22</f>
        <v>0</v>
      </c>
      <c r="I21" s="144">
        <f>[2]AUTO!AF22</f>
        <v>0</v>
      </c>
      <c r="J21" s="144">
        <f>[2]AUTO!AG22</f>
        <v>0</v>
      </c>
      <c r="K21" s="144">
        <f>[2]AUTO!AJ22</f>
        <v>0</v>
      </c>
      <c r="L21" s="144">
        <f>[2]AUTO!AM22</f>
        <v>0</v>
      </c>
      <c r="M21" s="144">
        <f>[2]AUTO!AQ22</f>
        <v>0</v>
      </c>
      <c r="N21" s="144">
        <f>[2]AUTO!AR22</f>
        <v>0</v>
      </c>
      <c r="O21" s="144">
        <f>SUM(B21:N21)</f>
        <v>1598471</v>
      </c>
    </row>
    <row r="22" spans="1:15" hidden="1" x14ac:dyDescent="0.2">
      <c r="A22" s="83" t="s">
        <v>110</v>
      </c>
      <c r="B22" s="144">
        <f>[2]AUTO!F23</f>
        <v>781441</v>
      </c>
      <c r="C22" s="144">
        <f>[2]AUTO!K23</f>
        <v>609</v>
      </c>
      <c r="D22" s="144">
        <f>[2]AUTO!N23</f>
        <v>0</v>
      </c>
      <c r="E22" s="144">
        <f>[2]AUTO!S23</f>
        <v>0</v>
      </c>
      <c r="F22" s="144"/>
      <c r="G22" s="144">
        <f>[2]AUTO!AD23</f>
        <v>0</v>
      </c>
      <c r="H22" s="144">
        <f>[2]AUTO!AE23</f>
        <v>0</v>
      </c>
      <c r="I22" s="144">
        <f>[2]AUTO!AF23</f>
        <v>0</v>
      </c>
      <c r="J22" s="144">
        <f>[2]AUTO!AG23</f>
        <v>0</v>
      </c>
      <c r="K22" s="144">
        <f>[2]AUTO!AJ23</f>
        <v>0</v>
      </c>
      <c r="L22" s="144">
        <f>[2]AUTO!AM23</f>
        <v>0</v>
      </c>
      <c r="M22" s="144">
        <f>[2]AUTO!AQ23</f>
        <v>0</v>
      </c>
      <c r="N22" s="144">
        <f>[2]AUTO!AR23</f>
        <v>0</v>
      </c>
      <c r="O22" s="144">
        <f>SUM(B22:N22)</f>
        <v>782050</v>
      </c>
    </row>
    <row r="23" spans="1:15" x14ac:dyDescent="0.2">
      <c r="A23" s="83" t="s">
        <v>117</v>
      </c>
      <c r="B23" s="144">
        <f>[2]AUTO!F24</f>
        <v>476398</v>
      </c>
      <c r="C23" s="144">
        <f>[2]AUTO!K24</f>
        <v>0</v>
      </c>
      <c r="D23" s="144">
        <f>[2]AUTO!N24</f>
        <v>998</v>
      </c>
      <c r="E23" s="144">
        <f>[2]AUTO!S24</f>
        <v>77874</v>
      </c>
      <c r="F23" s="144"/>
      <c r="G23" s="144">
        <f>[2]AUTO!AD24</f>
        <v>0</v>
      </c>
      <c r="H23" s="144">
        <f>[2]AUTO!AE24</f>
        <v>0</v>
      </c>
      <c r="I23" s="144">
        <f>[2]AUTO!AF24</f>
        <v>0</v>
      </c>
      <c r="J23" s="144">
        <f>[2]AUTO!AG24</f>
        <v>0</v>
      </c>
      <c r="K23" s="144">
        <f>[2]AUTO!AJ24</f>
        <v>0</v>
      </c>
      <c r="L23" s="144">
        <f>[2]AUTO!AM24</f>
        <v>0</v>
      </c>
      <c r="M23" s="144">
        <f>[2]AUTO!AQ24</f>
        <v>0</v>
      </c>
      <c r="N23" s="144">
        <f>[2]AUTO!AR24</f>
        <v>0</v>
      </c>
      <c r="O23" s="144">
        <f>SUM(B23:N23)</f>
        <v>555270</v>
      </c>
    </row>
    <row r="24" spans="1:15" x14ac:dyDescent="0.2">
      <c r="A24" s="83" t="s">
        <v>118</v>
      </c>
      <c r="B24" s="144">
        <f>[2]AUTO!F25</f>
        <v>476694</v>
      </c>
      <c r="C24" s="144">
        <f>[2]AUTO!K25</f>
        <v>0</v>
      </c>
      <c r="D24" s="144">
        <f>[2]AUTO!N25</f>
        <v>0</v>
      </c>
      <c r="E24" s="144">
        <f>[2]AUTO!S25</f>
        <v>333396</v>
      </c>
      <c r="F24" s="144"/>
      <c r="G24" s="144">
        <f>[2]AUTO!AD25</f>
        <v>0</v>
      </c>
      <c r="H24" s="144">
        <f>[2]AUTO!AE25</f>
        <v>0</v>
      </c>
      <c r="I24" s="144">
        <f>[2]AUTO!AF25</f>
        <v>0</v>
      </c>
      <c r="J24" s="144">
        <f>[2]AUTO!AG25</f>
        <v>0</v>
      </c>
      <c r="K24" s="144">
        <f>[2]AUTO!AJ25</f>
        <v>18247</v>
      </c>
      <c r="L24" s="144">
        <f>[2]AUTO!AM25</f>
        <v>0</v>
      </c>
      <c r="M24" s="144">
        <f>[2]AUTO!AQ25</f>
        <v>0</v>
      </c>
      <c r="N24" s="144">
        <f>[2]AUTO!AR25</f>
        <v>0</v>
      </c>
      <c r="O24" s="144">
        <f>SUM(B24:N24)</f>
        <v>828337</v>
      </c>
    </row>
    <row r="25" spans="1:15" x14ac:dyDescent="0.2">
      <c r="A25" s="83" t="s">
        <v>119</v>
      </c>
      <c r="B25" s="144">
        <f t="shared" ref="B25:N25" si="4">+B26+B27</f>
        <v>302394</v>
      </c>
      <c r="C25" s="144">
        <f t="shared" si="4"/>
        <v>0</v>
      </c>
      <c r="D25" s="144">
        <f t="shared" si="4"/>
        <v>1721</v>
      </c>
      <c r="E25" s="144">
        <f t="shared" si="4"/>
        <v>497684</v>
      </c>
      <c r="F25" s="144"/>
      <c r="G25" s="144">
        <f t="shared" si="4"/>
        <v>0</v>
      </c>
      <c r="H25" s="144">
        <f t="shared" si="4"/>
        <v>0</v>
      </c>
      <c r="I25" s="144">
        <f t="shared" si="4"/>
        <v>0</v>
      </c>
      <c r="J25" s="144">
        <f t="shared" si="4"/>
        <v>0</v>
      </c>
      <c r="K25" s="144">
        <f t="shared" si="4"/>
        <v>0</v>
      </c>
      <c r="L25" s="144">
        <f t="shared" si="4"/>
        <v>0</v>
      </c>
      <c r="M25" s="144">
        <f t="shared" si="4"/>
        <v>0</v>
      </c>
      <c r="N25" s="144">
        <f t="shared" si="4"/>
        <v>0</v>
      </c>
      <c r="O25" s="144">
        <f>+O26+O27</f>
        <v>801799</v>
      </c>
    </row>
    <row r="26" spans="1:15" hidden="1" x14ac:dyDescent="0.2">
      <c r="A26" s="83" t="s">
        <v>109</v>
      </c>
      <c r="B26" s="144">
        <f>[2]AUTO!F27</f>
        <v>186416</v>
      </c>
      <c r="C26" s="144">
        <f>[2]AUTO!K27</f>
        <v>0</v>
      </c>
      <c r="D26" s="144">
        <f>[2]AUTO!N27</f>
        <v>0</v>
      </c>
      <c r="E26" s="144">
        <f>[2]AUTO!S27</f>
        <v>497684</v>
      </c>
      <c r="F26" s="144"/>
      <c r="G26" s="144">
        <f>[2]AUTO!AD27</f>
        <v>0</v>
      </c>
      <c r="H26" s="144">
        <f>[2]AUTO!AE27</f>
        <v>0</v>
      </c>
      <c r="I26" s="144">
        <f>[2]AUTO!AF27</f>
        <v>0</v>
      </c>
      <c r="J26" s="144">
        <f>[2]AUTO!AG27</f>
        <v>0</v>
      </c>
      <c r="K26" s="144">
        <f>[2]AUTO!AJ27</f>
        <v>0</v>
      </c>
      <c r="L26" s="144">
        <f>[2]AUTO!AM27</f>
        <v>0</v>
      </c>
      <c r="M26" s="144">
        <f>[2]AUTO!AQ27</f>
        <v>0</v>
      </c>
      <c r="N26" s="144">
        <f>[2]AUTO!AR27</f>
        <v>0</v>
      </c>
      <c r="O26" s="144">
        <f>SUM(B26:N26)</f>
        <v>684100</v>
      </c>
    </row>
    <row r="27" spans="1:15" hidden="1" x14ac:dyDescent="0.2">
      <c r="A27" s="83" t="s">
        <v>110</v>
      </c>
      <c r="B27" s="144">
        <f>[2]AUTO!F28</f>
        <v>115978</v>
      </c>
      <c r="C27" s="144">
        <f>[2]AUTO!K28</f>
        <v>0</v>
      </c>
      <c r="D27" s="144">
        <f>[2]AUTO!N28</f>
        <v>1721</v>
      </c>
      <c r="E27" s="144">
        <f>[2]AUTO!S28</f>
        <v>0</v>
      </c>
      <c r="F27" s="144"/>
      <c r="G27" s="144">
        <f>[2]AUTO!AD28</f>
        <v>0</v>
      </c>
      <c r="H27" s="144">
        <f>[2]AUTO!AE28</f>
        <v>0</v>
      </c>
      <c r="I27" s="144">
        <f>[2]AUTO!AF28</f>
        <v>0</v>
      </c>
      <c r="J27" s="144">
        <f>[2]AUTO!AG28</f>
        <v>0</v>
      </c>
      <c r="K27" s="144">
        <f>[2]AUTO!AJ28</f>
        <v>0</v>
      </c>
      <c r="L27" s="144">
        <f>[2]AUTO!AM28</f>
        <v>0</v>
      </c>
      <c r="M27" s="144">
        <f>[2]AUTO!AQ28</f>
        <v>0</v>
      </c>
      <c r="N27" s="144">
        <f>[2]AUTO!AR28</f>
        <v>0</v>
      </c>
      <c r="O27" s="144">
        <f>SUM(B27:N27)</f>
        <v>117699</v>
      </c>
    </row>
    <row r="28" spans="1:15" x14ac:dyDescent="0.2">
      <c r="A28" s="83" t="s">
        <v>120</v>
      </c>
      <c r="B28" s="144">
        <f>[2]AUTO!F29</f>
        <v>189989</v>
      </c>
      <c r="C28" s="144">
        <f>[2]AUTO!K29</f>
        <v>0</v>
      </c>
      <c r="D28" s="144">
        <f>[2]AUTO!N29</f>
        <v>799134</v>
      </c>
      <c r="E28" s="144">
        <f>[2]AUTO!S29</f>
        <v>0</v>
      </c>
      <c r="F28" s="144"/>
      <c r="G28" s="144">
        <f>[2]AUTO!AD29</f>
        <v>0</v>
      </c>
      <c r="H28" s="144">
        <f>[2]AUTO!AE29</f>
        <v>0</v>
      </c>
      <c r="I28" s="144">
        <f>[2]AUTO!AF29</f>
        <v>0</v>
      </c>
      <c r="J28" s="144">
        <f>[2]AUTO!AG29</f>
        <v>0</v>
      </c>
      <c r="K28" s="144">
        <f>[2]AUTO!AJ29</f>
        <v>0</v>
      </c>
      <c r="L28" s="144">
        <f>[2]AUTO!AM29</f>
        <v>804888</v>
      </c>
      <c r="M28" s="144">
        <f>[2]AUTO!AQ29</f>
        <v>0</v>
      </c>
      <c r="N28" s="144">
        <f>[2]AUTO!AR29</f>
        <v>0</v>
      </c>
      <c r="O28" s="144">
        <f>SUM(B28:N28)</f>
        <v>1794011</v>
      </c>
    </row>
    <row r="29" spans="1:15" x14ac:dyDescent="0.2">
      <c r="A29" s="83" t="s">
        <v>121</v>
      </c>
      <c r="B29" s="144">
        <f t="shared" ref="B29:N29" si="5">+B30+B31</f>
        <v>546587</v>
      </c>
      <c r="C29" s="144">
        <f t="shared" si="5"/>
        <v>0</v>
      </c>
      <c r="D29" s="144">
        <f t="shared" si="5"/>
        <v>21663</v>
      </c>
      <c r="E29" s="144">
        <f t="shared" si="5"/>
        <v>0</v>
      </c>
      <c r="F29" s="144">
        <f t="shared" si="5"/>
        <v>14067937</v>
      </c>
      <c r="G29" s="144">
        <f t="shared" si="5"/>
        <v>0</v>
      </c>
      <c r="H29" s="144">
        <f t="shared" si="5"/>
        <v>0</v>
      </c>
      <c r="I29" s="144">
        <f t="shared" si="5"/>
        <v>0</v>
      </c>
      <c r="J29" s="144">
        <f t="shared" si="5"/>
        <v>0</v>
      </c>
      <c r="K29" s="144">
        <f t="shared" si="5"/>
        <v>0</v>
      </c>
      <c r="L29" s="144">
        <f t="shared" si="5"/>
        <v>0</v>
      </c>
      <c r="M29" s="144">
        <f t="shared" si="5"/>
        <v>0</v>
      </c>
      <c r="N29" s="144">
        <f t="shared" si="5"/>
        <v>0</v>
      </c>
      <c r="O29" s="144">
        <f>+O30+O31</f>
        <v>14636187</v>
      </c>
    </row>
    <row r="30" spans="1:15" hidden="1" x14ac:dyDescent="0.2">
      <c r="A30" s="83" t="s">
        <v>109</v>
      </c>
      <c r="B30" s="144">
        <f>[2]AUTO!F31</f>
        <v>87082</v>
      </c>
      <c r="C30" s="144">
        <f>[2]AUTO!K31</f>
        <v>0</v>
      </c>
      <c r="D30" s="144">
        <f>[2]AUTO!N31</f>
        <v>21663</v>
      </c>
      <c r="E30" s="144">
        <f>[2]AUTO!S31</f>
        <v>0</v>
      </c>
      <c r="F30" s="144">
        <f>[2]AUTO!W31</f>
        <v>14067937</v>
      </c>
      <c r="G30" s="144">
        <f>[2]AUTO!AD31</f>
        <v>0</v>
      </c>
      <c r="H30" s="144">
        <f>[2]AUTO!AE31</f>
        <v>0</v>
      </c>
      <c r="I30" s="144">
        <f>[2]AUTO!AF31</f>
        <v>0</v>
      </c>
      <c r="J30" s="144">
        <f>[2]AUTO!AG31</f>
        <v>0</v>
      </c>
      <c r="K30" s="144">
        <f>[2]AUTO!AJ31</f>
        <v>0</v>
      </c>
      <c r="L30" s="144">
        <f>[2]AUTO!AM31</f>
        <v>0</v>
      </c>
      <c r="M30" s="144">
        <f>[2]AUTO!AQ31</f>
        <v>0</v>
      </c>
      <c r="N30" s="144">
        <f>[2]AUTO!AR31</f>
        <v>0</v>
      </c>
      <c r="O30" s="144">
        <f t="shared" ref="O30:O46" si="6">SUM(B30:N30)</f>
        <v>14176682</v>
      </c>
    </row>
    <row r="31" spans="1:15" hidden="1" x14ac:dyDescent="0.2">
      <c r="A31" s="83" t="s">
        <v>110</v>
      </c>
      <c r="B31" s="144">
        <f>[2]AUTO!F32</f>
        <v>459505</v>
      </c>
      <c r="C31" s="144">
        <f>[2]AUTO!K32</f>
        <v>0</v>
      </c>
      <c r="D31" s="144">
        <f>[2]AUTO!N32</f>
        <v>0</v>
      </c>
      <c r="E31" s="144">
        <f>[2]AUTO!S32</f>
        <v>0</v>
      </c>
      <c r="F31" s="144">
        <f>[2]AUTO!W32</f>
        <v>0</v>
      </c>
      <c r="G31" s="144">
        <f>[2]AUTO!AD32</f>
        <v>0</v>
      </c>
      <c r="H31" s="144">
        <f>[2]AUTO!AE32</f>
        <v>0</v>
      </c>
      <c r="I31" s="144">
        <f>[2]AUTO!AF32</f>
        <v>0</v>
      </c>
      <c r="J31" s="144">
        <f>[2]AUTO!AG32</f>
        <v>0</v>
      </c>
      <c r="K31" s="144">
        <f>[2]AUTO!AJ32</f>
        <v>0</v>
      </c>
      <c r="L31" s="144">
        <f>[2]AUTO!AM32</f>
        <v>0</v>
      </c>
      <c r="M31" s="144">
        <f>[2]AUTO!AQ32</f>
        <v>0</v>
      </c>
      <c r="N31" s="144">
        <f>[2]AUTO!AR32</f>
        <v>0</v>
      </c>
      <c r="O31" s="144">
        <f t="shared" si="6"/>
        <v>459505</v>
      </c>
    </row>
    <row r="32" spans="1:15" x14ac:dyDescent="0.2">
      <c r="A32" s="83" t="s">
        <v>122</v>
      </c>
      <c r="B32" s="144">
        <f>[2]AUTO!F33</f>
        <v>188080</v>
      </c>
      <c r="C32" s="144">
        <f>[2]AUTO!K33</f>
        <v>2491</v>
      </c>
      <c r="D32" s="144">
        <f>[2]AUTO!N33</f>
        <v>34535</v>
      </c>
      <c r="E32" s="144">
        <f>[2]AUTO!S33</f>
        <v>0</v>
      </c>
      <c r="F32" s="144"/>
      <c r="G32" s="144">
        <f>[2]AUTO!AD33</f>
        <v>0</v>
      </c>
      <c r="H32" s="144">
        <f>[2]AUTO!AE33</f>
        <v>0</v>
      </c>
      <c r="I32" s="144">
        <f>[2]AUTO!AF33</f>
        <v>0</v>
      </c>
      <c r="J32" s="144">
        <f>[2]AUTO!AG33</f>
        <v>0</v>
      </c>
      <c r="K32" s="144">
        <f>[2]AUTO!AJ33</f>
        <v>0</v>
      </c>
      <c r="L32" s="144">
        <f>[2]AUTO!AM33</f>
        <v>0</v>
      </c>
      <c r="M32" s="144">
        <f>[2]AUTO!AQ33</f>
        <v>0</v>
      </c>
      <c r="N32" s="144">
        <f>[2]AUTO!AR33</f>
        <v>0</v>
      </c>
      <c r="O32" s="144">
        <f t="shared" si="6"/>
        <v>225106</v>
      </c>
    </row>
    <row r="33" spans="1:15" x14ac:dyDescent="0.2">
      <c r="A33" s="83" t="s">
        <v>123</v>
      </c>
      <c r="B33" s="144">
        <f>[2]AUTO!F34</f>
        <v>91046</v>
      </c>
      <c r="C33" s="144">
        <f>[2]AUTO!K34</f>
        <v>274518</v>
      </c>
      <c r="D33" s="144">
        <f>[2]AUTO!N34</f>
        <v>92294</v>
      </c>
      <c r="E33" s="144">
        <f>[2]AUTO!S34</f>
        <v>0</v>
      </c>
      <c r="F33" s="144"/>
      <c r="G33" s="144">
        <f>[2]AUTO!AD34</f>
        <v>0</v>
      </c>
      <c r="H33" s="144">
        <f>[2]AUTO!AE34</f>
        <v>0</v>
      </c>
      <c r="I33" s="144">
        <f>[2]AUTO!AF34</f>
        <v>0</v>
      </c>
      <c r="J33" s="144">
        <f>[2]AUTO!AG34</f>
        <v>0</v>
      </c>
      <c r="K33" s="144">
        <f>[2]AUTO!AJ34</f>
        <v>9538</v>
      </c>
      <c r="L33" s="144">
        <f>[2]AUTO!AM34</f>
        <v>0</v>
      </c>
      <c r="M33" s="144">
        <f>[2]AUTO!AQ34</f>
        <v>0</v>
      </c>
      <c r="N33" s="144">
        <f>[2]AUTO!AR34</f>
        <v>0</v>
      </c>
      <c r="O33" s="144">
        <f t="shared" si="6"/>
        <v>467396</v>
      </c>
    </row>
    <row r="34" spans="1:15" x14ac:dyDescent="0.2">
      <c r="A34" s="83" t="s">
        <v>124</v>
      </c>
      <c r="B34" s="144">
        <f>[2]AUTO!F35</f>
        <v>27485</v>
      </c>
      <c r="C34" s="144">
        <f>[2]AUTO!K35</f>
        <v>0</v>
      </c>
      <c r="D34" s="144">
        <f>[2]AUTO!N35</f>
        <v>0</v>
      </c>
      <c r="E34" s="144">
        <f>[2]AUTO!S35</f>
        <v>0</v>
      </c>
      <c r="F34" s="144"/>
      <c r="G34" s="144">
        <f>[2]AUTO!AD35</f>
        <v>0</v>
      </c>
      <c r="H34" s="144">
        <f>[2]AUTO!AE35</f>
        <v>0</v>
      </c>
      <c r="I34" s="144">
        <f>[2]AUTO!AF35</f>
        <v>0</v>
      </c>
      <c r="J34" s="144">
        <f>[2]AUTO!AG35</f>
        <v>0</v>
      </c>
      <c r="K34" s="144">
        <f>[2]AUTO!AJ35</f>
        <v>0</v>
      </c>
      <c r="L34" s="144">
        <f>[2]AUTO!AM35</f>
        <v>0</v>
      </c>
      <c r="M34" s="144">
        <f>[2]AUTO!AQ35</f>
        <v>0</v>
      </c>
      <c r="N34" s="144">
        <f>[2]AUTO!AR35</f>
        <v>0</v>
      </c>
      <c r="O34" s="144">
        <f t="shared" si="6"/>
        <v>27485</v>
      </c>
    </row>
    <row r="35" spans="1:15" x14ac:dyDescent="0.2">
      <c r="A35" s="83" t="s">
        <v>125</v>
      </c>
      <c r="B35" s="144">
        <f>[2]AUTO!F36</f>
        <v>102981</v>
      </c>
      <c r="C35" s="144">
        <f>[2]AUTO!K36</f>
        <v>0</v>
      </c>
      <c r="D35" s="144">
        <f>[2]AUTO!N36</f>
        <v>0</v>
      </c>
      <c r="E35" s="144">
        <f>[2]AUTO!S36</f>
        <v>20829</v>
      </c>
      <c r="F35" s="144"/>
      <c r="G35" s="144">
        <f>[2]AUTO!AD36</f>
        <v>0</v>
      </c>
      <c r="H35" s="144">
        <f>[2]AUTO!AE36</f>
        <v>0</v>
      </c>
      <c r="I35" s="144">
        <f>[2]AUTO!AF36</f>
        <v>0</v>
      </c>
      <c r="J35" s="144">
        <f>[2]AUTO!AG36</f>
        <v>0</v>
      </c>
      <c r="K35" s="144">
        <f>[2]AUTO!AJ36</f>
        <v>0</v>
      </c>
      <c r="L35" s="144">
        <f>[2]AUTO!AM36</f>
        <v>0</v>
      </c>
      <c r="M35" s="144">
        <f>[2]AUTO!AQ36</f>
        <v>0</v>
      </c>
      <c r="N35" s="144">
        <f>[2]AUTO!AR36</f>
        <v>0</v>
      </c>
      <c r="O35" s="144">
        <f t="shared" si="6"/>
        <v>123810</v>
      </c>
    </row>
    <row r="36" spans="1:15" x14ac:dyDescent="0.2">
      <c r="A36" s="83" t="s">
        <v>126</v>
      </c>
      <c r="B36" s="144">
        <f>[2]AUTO!F37</f>
        <v>133509</v>
      </c>
      <c r="C36" s="144">
        <f>[2]AUTO!K37</f>
        <v>0</v>
      </c>
      <c r="D36" s="144">
        <f>[2]AUTO!N37</f>
        <v>2181504</v>
      </c>
      <c r="E36" s="144">
        <f>[2]AUTO!S37</f>
        <v>738328</v>
      </c>
      <c r="F36" s="144">
        <f>[2]AUTO!W37</f>
        <v>331834</v>
      </c>
      <c r="G36" s="144">
        <f>[2]AUTO!AD37</f>
        <v>0</v>
      </c>
      <c r="H36" s="144">
        <f>[2]AUTO!AE37</f>
        <v>0</v>
      </c>
      <c r="I36" s="144">
        <f>[2]AUTO!AF37</f>
        <v>0</v>
      </c>
      <c r="J36" s="144">
        <f>[2]AUTO!AG37</f>
        <v>0</v>
      </c>
      <c r="K36" s="144">
        <f>[2]AUTO!AJ37</f>
        <v>0</v>
      </c>
      <c r="L36" s="144">
        <f>[2]AUTO!AM37</f>
        <v>0</v>
      </c>
      <c r="M36" s="144">
        <f>[2]AUTO!AQ37</f>
        <v>0</v>
      </c>
      <c r="N36" s="144">
        <f>[2]AUTO!AR37</f>
        <v>0</v>
      </c>
      <c r="O36" s="144">
        <f t="shared" si="6"/>
        <v>3385175</v>
      </c>
    </row>
    <row r="37" spans="1:15" x14ac:dyDescent="0.2">
      <c r="A37" s="83" t="s">
        <v>127</v>
      </c>
      <c r="B37" s="144">
        <f>[2]AUTO!F38</f>
        <v>144594</v>
      </c>
      <c r="C37" s="144">
        <f>[2]AUTO!K38</f>
        <v>114213</v>
      </c>
      <c r="D37" s="144">
        <f>[2]AUTO!N38</f>
        <v>0</v>
      </c>
      <c r="E37" s="144">
        <f>[2]AUTO!S38</f>
        <v>5700</v>
      </c>
      <c r="F37" s="144"/>
      <c r="G37" s="144">
        <f>[2]AUTO!AD38</f>
        <v>0</v>
      </c>
      <c r="H37" s="144">
        <f>[2]AUTO!AE38</f>
        <v>0</v>
      </c>
      <c r="I37" s="144">
        <f>[2]AUTO!AF38</f>
        <v>0</v>
      </c>
      <c r="J37" s="144">
        <f>[2]AUTO!AG38</f>
        <v>0</v>
      </c>
      <c r="K37" s="144">
        <f>[2]AUTO!AJ38</f>
        <v>0</v>
      </c>
      <c r="L37" s="144">
        <f>[2]AUTO!AM38</f>
        <v>0</v>
      </c>
      <c r="M37" s="144">
        <f>[2]AUTO!AQ38</f>
        <v>0</v>
      </c>
      <c r="N37" s="144">
        <f>[2]AUTO!AR38</f>
        <v>0</v>
      </c>
      <c r="O37" s="144">
        <f t="shared" si="6"/>
        <v>264507</v>
      </c>
    </row>
    <row r="38" spans="1:15" x14ac:dyDescent="0.2">
      <c r="A38" s="83" t="s">
        <v>128</v>
      </c>
      <c r="B38" s="144">
        <f>[2]AUTO!F39</f>
        <v>45122</v>
      </c>
      <c r="C38" s="144">
        <f>[2]AUTO!K39</f>
        <v>0</v>
      </c>
      <c r="D38" s="144">
        <f>[2]AUTO!N39</f>
        <v>0</v>
      </c>
      <c r="E38" s="144">
        <f>[2]AUTO!S39</f>
        <v>0</v>
      </c>
      <c r="F38" s="144"/>
      <c r="G38" s="144">
        <f>[2]AUTO!AD39</f>
        <v>0</v>
      </c>
      <c r="H38" s="144">
        <f>[2]AUTO!AE39</f>
        <v>0</v>
      </c>
      <c r="I38" s="144">
        <f>[2]AUTO!AF39</f>
        <v>0</v>
      </c>
      <c r="J38" s="144">
        <f>[2]AUTO!AG39</f>
        <v>0</v>
      </c>
      <c r="K38" s="144">
        <f>[2]AUTO!AJ39</f>
        <v>0</v>
      </c>
      <c r="L38" s="144">
        <f>[2]AUTO!AM39</f>
        <v>0</v>
      </c>
      <c r="M38" s="144">
        <f>[2]AUTO!AQ39</f>
        <v>0</v>
      </c>
      <c r="N38" s="144">
        <f>[2]AUTO!AR39</f>
        <v>0</v>
      </c>
      <c r="O38" s="144">
        <f t="shared" si="6"/>
        <v>45122</v>
      </c>
    </row>
    <row r="39" spans="1:15" x14ac:dyDescent="0.2">
      <c r="A39" s="83" t="s">
        <v>152</v>
      </c>
      <c r="B39" s="144">
        <f>[2]AUTO!F40</f>
        <v>209512</v>
      </c>
      <c r="C39" s="144">
        <f>[2]AUTO!K40</f>
        <v>0</v>
      </c>
      <c r="D39" s="144">
        <f>[2]AUTO!N40</f>
        <v>0</v>
      </c>
      <c r="E39" s="144">
        <f>[2]AUTO!S40</f>
        <v>0</v>
      </c>
      <c r="F39" s="144"/>
      <c r="G39" s="144">
        <f>[2]AUTO!AD40</f>
        <v>0</v>
      </c>
      <c r="H39" s="144">
        <f>[2]AUTO!AE40</f>
        <v>0</v>
      </c>
      <c r="I39" s="144">
        <f>[2]AUTO!AF40</f>
        <v>0</v>
      </c>
      <c r="J39" s="144">
        <f>[2]AUTO!AG40</f>
        <v>0</v>
      </c>
      <c r="K39" s="144">
        <f>[2]AUTO!AJ40</f>
        <v>0</v>
      </c>
      <c r="L39" s="144">
        <f>[2]AUTO!AM40</f>
        <v>0</v>
      </c>
      <c r="M39" s="144">
        <f>[2]AUTO!AQ40</f>
        <v>0</v>
      </c>
      <c r="N39" s="144">
        <f>[2]AUTO!AR40</f>
        <v>0</v>
      </c>
      <c r="O39" s="144">
        <f t="shared" si="6"/>
        <v>209512</v>
      </c>
    </row>
    <row r="40" spans="1:15" x14ac:dyDescent="0.2">
      <c r="A40" s="83" t="s">
        <v>129</v>
      </c>
      <c r="B40" s="144">
        <f>[2]AUTO!F41</f>
        <v>0</v>
      </c>
      <c r="C40" s="144">
        <f>[2]AUTO!K41</f>
        <v>0</v>
      </c>
      <c r="D40" s="144">
        <f>[2]AUTO!N41</f>
        <v>0</v>
      </c>
      <c r="E40" s="144">
        <f>[2]AUTO!S41</f>
        <v>0</v>
      </c>
      <c r="F40" s="144"/>
      <c r="G40" s="144">
        <f>[2]AUTO!AD41</f>
        <v>0</v>
      </c>
      <c r="H40" s="144">
        <f>[2]AUTO!AE41</f>
        <v>0</v>
      </c>
      <c r="I40" s="144">
        <f>[2]AUTO!AF41</f>
        <v>0</v>
      </c>
      <c r="J40" s="144">
        <f>[2]AUTO!AG41</f>
        <v>0</v>
      </c>
      <c r="K40" s="144">
        <f>[2]AUTO!AJ41</f>
        <v>0</v>
      </c>
      <c r="L40" s="144">
        <f>[2]AUTO!AM41</f>
        <v>0</v>
      </c>
      <c r="M40" s="144">
        <f>[2]AUTO!AQ41</f>
        <v>0</v>
      </c>
      <c r="N40" s="144">
        <f>[2]AUTO!AR41</f>
        <v>0</v>
      </c>
      <c r="O40" s="144">
        <f t="shared" si="6"/>
        <v>0</v>
      </c>
    </row>
    <row r="41" spans="1:15" x14ac:dyDescent="0.2">
      <c r="A41" s="83" t="s">
        <v>130</v>
      </c>
      <c r="B41" s="144">
        <f>[2]AUTO!F42</f>
        <v>786105</v>
      </c>
      <c r="C41" s="144">
        <f>[2]AUTO!K42</f>
        <v>0</v>
      </c>
      <c r="D41" s="144">
        <f>[2]AUTO!N42</f>
        <v>0</v>
      </c>
      <c r="E41" s="144">
        <f>[2]AUTO!S42</f>
        <v>0</v>
      </c>
      <c r="F41" s="144"/>
      <c r="G41" s="144">
        <f>[2]AUTO!AD42</f>
        <v>0</v>
      </c>
      <c r="H41" s="144">
        <f>[2]AUTO!AE42</f>
        <v>0</v>
      </c>
      <c r="I41" s="144">
        <f>[2]AUTO!AF42</f>
        <v>0</v>
      </c>
      <c r="J41" s="144">
        <f>[2]AUTO!AG42</f>
        <v>0</v>
      </c>
      <c r="K41" s="144">
        <f>[2]AUTO!AJ42</f>
        <v>0</v>
      </c>
      <c r="L41" s="144">
        <f>[2]AUTO!AM42</f>
        <v>0</v>
      </c>
      <c r="M41" s="144">
        <f>[2]AUTO!AQ42</f>
        <v>0</v>
      </c>
      <c r="N41" s="144">
        <f>[2]AUTO!AR42</f>
        <v>0</v>
      </c>
      <c r="O41" s="144">
        <f t="shared" si="6"/>
        <v>786105</v>
      </c>
    </row>
    <row r="42" spans="1:15" x14ac:dyDescent="0.2">
      <c r="A42" s="83" t="s">
        <v>131</v>
      </c>
      <c r="B42" s="144">
        <f>[2]AUTO!F43</f>
        <v>61651</v>
      </c>
      <c r="C42" s="144">
        <f>[2]AUTO!K43</f>
        <v>0</v>
      </c>
      <c r="D42" s="144">
        <f>[2]AUTO!N43</f>
        <v>0</v>
      </c>
      <c r="E42" s="144">
        <f>[2]AUTO!S43</f>
        <v>0</v>
      </c>
      <c r="F42" s="144"/>
      <c r="G42" s="144">
        <f>[2]AUTO!AD43</f>
        <v>0</v>
      </c>
      <c r="H42" s="144">
        <f>[2]AUTO!AE43</f>
        <v>0</v>
      </c>
      <c r="I42" s="144">
        <f>[2]AUTO!AF43</f>
        <v>0</v>
      </c>
      <c r="J42" s="144">
        <f>[2]AUTO!AG43</f>
        <v>0</v>
      </c>
      <c r="K42" s="144">
        <f>[2]AUTO!AJ43</f>
        <v>0</v>
      </c>
      <c r="L42" s="144">
        <f>[2]AUTO!AM43</f>
        <v>0</v>
      </c>
      <c r="M42" s="144">
        <f>[2]AUTO!AQ43</f>
        <v>0</v>
      </c>
      <c r="N42" s="144">
        <f>[2]AUTO!AR43</f>
        <v>0</v>
      </c>
      <c r="O42" s="144">
        <f t="shared" si="6"/>
        <v>61651</v>
      </c>
    </row>
    <row r="43" spans="1:15" x14ac:dyDescent="0.2">
      <c r="A43" s="83" t="s">
        <v>132</v>
      </c>
      <c r="B43" s="144">
        <f>[2]AUTO!F44</f>
        <v>756721</v>
      </c>
      <c r="C43" s="144">
        <f>[2]AUTO!K44</f>
        <v>0</v>
      </c>
      <c r="D43" s="144">
        <f>[2]AUTO!N44</f>
        <v>0</v>
      </c>
      <c r="E43" s="144">
        <f>[2]AUTO!S44</f>
        <v>0</v>
      </c>
      <c r="F43" s="144"/>
      <c r="G43" s="144">
        <f>[2]AUTO!AD44</f>
        <v>0</v>
      </c>
      <c r="H43" s="144">
        <f>[2]AUTO!AE44</f>
        <v>0</v>
      </c>
      <c r="I43" s="144">
        <f>[2]AUTO!AF44</f>
        <v>0</v>
      </c>
      <c r="J43" s="144">
        <f>[2]AUTO!AG44</f>
        <v>0</v>
      </c>
      <c r="K43" s="144">
        <f>[2]AUTO!AJ44</f>
        <v>0</v>
      </c>
      <c r="L43" s="144">
        <f>[2]AUTO!AM44</f>
        <v>0</v>
      </c>
      <c r="M43" s="144">
        <f>[2]AUTO!AQ44</f>
        <v>0</v>
      </c>
      <c r="N43" s="144">
        <f>[2]AUTO!AR44</f>
        <v>0</v>
      </c>
      <c r="O43" s="144">
        <f t="shared" si="6"/>
        <v>756721</v>
      </c>
    </row>
    <row r="44" spans="1:15" x14ac:dyDescent="0.2">
      <c r="A44" s="83" t="s">
        <v>133</v>
      </c>
      <c r="B44" s="144">
        <f>[2]AUTO!F45</f>
        <v>150190</v>
      </c>
      <c r="C44" s="144">
        <f>[2]AUTO!K45</f>
        <v>0</v>
      </c>
      <c r="D44" s="144">
        <f>[2]AUTO!N45</f>
        <v>0</v>
      </c>
      <c r="E44" s="144">
        <f>[2]AUTO!S45</f>
        <v>0</v>
      </c>
      <c r="F44" s="144"/>
      <c r="G44" s="144">
        <f>[2]AUTO!AD45</f>
        <v>0</v>
      </c>
      <c r="H44" s="144">
        <f>[2]AUTO!AE45</f>
        <v>0</v>
      </c>
      <c r="I44" s="144">
        <f>[2]AUTO!AF45</f>
        <v>0</v>
      </c>
      <c r="J44" s="144">
        <f>[2]AUTO!AG45</f>
        <v>0</v>
      </c>
      <c r="K44" s="144">
        <f>[2]AUTO!AJ45</f>
        <v>0</v>
      </c>
      <c r="L44" s="144">
        <f>[2]AUTO!AM45</f>
        <v>0</v>
      </c>
      <c r="M44" s="144">
        <f>[2]AUTO!AQ45</f>
        <v>0</v>
      </c>
      <c r="N44" s="144">
        <f>[2]AUTO!AR45</f>
        <v>0</v>
      </c>
      <c r="O44" s="144">
        <f t="shared" si="6"/>
        <v>150190</v>
      </c>
    </row>
    <row r="45" spans="1:15" x14ac:dyDescent="0.2">
      <c r="A45" s="83" t="s">
        <v>134</v>
      </c>
      <c r="B45" s="144">
        <f>[2]AUTO!F46</f>
        <v>60310</v>
      </c>
      <c r="C45" s="144">
        <f>[2]AUTO!K46</f>
        <v>0</v>
      </c>
      <c r="D45" s="144">
        <f>[2]AUTO!N46</f>
        <v>0</v>
      </c>
      <c r="E45" s="144">
        <f>[2]AUTO!S46</f>
        <v>0</v>
      </c>
      <c r="F45" s="144"/>
      <c r="G45" s="144">
        <f>[2]AUTO!AD46</f>
        <v>0</v>
      </c>
      <c r="H45" s="144">
        <f>[2]AUTO!AE46</f>
        <v>0</v>
      </c>
      <c r="I45" s="144">
        <f>[2]AUTO!AF46</f>
        <v>0</v>
      </c>
      <c r="J45" s="144">
        <f>[2]AUTO!AG46</f>
        <v>0</v>
      </c>
      <c r="K45" s="144">
        <f>[2]AUTO!AJ46</f>
        <v>1601</v>
      </c>
      <c r="L45" s="144">
        <f>[2]AUTO!AM46</f>
        <v>0</v>
      </c>
      <c r="M45" s="144">
        <f>[2]AUTO!AQ46</f>
        <v>0</v>
      </c>
      <c r="N45" s="144">
        <f>[2]AUTO!AR46</f>
        <v>0</v>
      </c>
      <c r="O45" s="144">
        <f t="shared" si="6"/>
        <v>61911</v>
      </c>
    </row>
    <row r="46" spans="1:15" x14ac:dyDescent="0.2">
      <c r="A46" s="83" t="s">
        <v>135</v>
      </c>
      <c r="B46" s="144">
        <f>[2]AUTO!F47</f>
        <v>20349</v>
      </c>
      <c r="C46" s="144">
        <f>[2]AUTO!K47</f>
        <v>0</v>
      </c>
      <c r="D46" s="144">
        <f>[2]AUTO!N47</f>
        <v>0</v>
      </c>
      <c r="E46" s="144">
        <f>[2]AUTO!S47</f>
        <v>0</v>
      </c>
      <c r="F46" s="144"/>
      <c r="G46" s="144">
        <f>[2]AUTO!AD47</f>
        <v>0</v>
      </c>
      <c r="H46" s="144">
        <f>[2]AUTO!AE47</f>
        <v>0</v>
      </c>
      <c r="I46" s="144">
        <f>[2]AUTO!AF47</f>
        <v>0</v>
      </c>
      <c r="J46" s="144">
        <f>[2]AUTO!AG47</f>
        <v>0</v>
      </c>
      <c r="K46" s="144">
        <f>[2]AUTO!AJ47</f>
        <v>0</v>
      </c>
      <c r="L46" s="144">
        <f>[2]AUTO!AM47</f>
        <v>0</v>
      </c>
      <c r="M46" s="144">
        <f>[2]AUTO!AQ47</f>
        <v>0</v>
      </c>
      <c r="N46" s="144">
        <f>[2]AUTO!AR47</f>
        <v>0</v>
      </c>
      <c r="O46" s="144">
        <f t="shared" si="6"/>
        <v>20349</v>
      </c>
    </row>
    <row r="47" spans="1:15" hidden="1" x14ac:dyDescent="0.2">
      <c r="A47" s="8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</row>
    <row r="48" spans="1:15" x14ac:dyDescent="0.2">
      <c r="A48" s="83" t="s">
        <v>136</v>
      </c>
      <c r="B48" s="109">
        <f t="shared" ref="B48:O48" si="7">SUM(B49:B52)+SUM(B55:B67)+SUM(B72:B87)</f>
        <v>327789</v>
      </c>
      <c r="C48" s="109">
        <f t="shared" si="7"/>
        <v>20382</v>
      </c>
      <c r="D48" s="109">
        <f t="shared" si="7"/>
        <v>0</v>
      </c>
      <c r="E48" s="109">
        <f t="shared" si="7"/>
        <v>2197932</v>
      </c>
      <c r="F48" s="109">
        <f t="shared" si="7"/>
        <v>0</v>
      </c>
      <c r="G48" s="109">
        <f t="shared" si="7"/>
        <v>0</v>
      </c>
      <c r="H48" s="109">
        <f t="shared" si="7"/>
        <v>0</v>
      </c>
      <c r="I48" s="109">
        <f t="shared" si="7"/>
        <v>0</v>
      </c>
      <c r="J48" s="109">
        <f t="shared" si="7"/>
        <v>0</v>
      </c>
      <c r="K48" s="109">
        <f t="shared" si="7"/>
        <v>21787</v>
      </c>
      <c r="L48" s="109">
        <f t="shared" si="7"/>
        <v>0</v>
      </c>
      <c r="M48" s="109">
        <f t="shared" si="7"/>
        <v>0</v>
      </c>
      <c r="N48" s="109">
        <f t="shared" si="7"/>
        <v>0</v>
      </c>
      <c r="O48" s="109">
        <f t="shared" si="7"/>
        <v>2567890</v>
      </c>
    </row>
    <row r="49" spans="1:15" hidden="1" x14ac:dyDescent="0.2">
      <c r="A49" s="83" t="s">
        <v>53</v>
      </c>
      <c r="B49" s="144">
        <f>[2]AUTO!F50</f>
        <v>0</v>
      </c>
      <c r="C49" s="144">
        <f>[2]AUTO!K50</f>
        <v>0</v>
      </c>
      <c r="D49" s="144">
        <f>[2]AUTO!N50</f>
        <v>0</v>
      </c>
      <c r="E49" s="144">
        <f>[2]AUTO!S50</f>
        <v>0</v>
      </c>
      <c r="F49" s="144"/>
      <c r="G49" s="144">
        <f>[2]AUTO!AD50</f>
        <v>0</v>
      </c>
      <c r="H49" s="144">
        <f>[2]AUTO!AE50</f>
        <v>0</v>
      </c>
      <c r="I49" s="144">
        <f>[2]AUTO!AF50</f>
        <v>0</v>
      </c>
      <c r="J49" s="144">
        <f>[2]AUTO!AG50</f>
        <v>0</v>
      </c>
      <c r="K49" s="144">
        <f>[2]AUTO!AJ50</f>
        <v>0</v>
      </c>
      <c r="L49" s="144">
        <f>[2]AUTO!AM50</f>
        <v>0</v>
      </c>
      <c r="M49" s="144">
        <f>[2]AUTO!AQ50</f>
        <v>0</v>
      </c>
      <c r="N49" s="144">
        <f>[2]AUTO!AR50</f>
        <v>0</v>
      </c>
      <c r="O49" s="144">
        <f>SUM(B49:N49)</f>
        <v>0</v>
      </c>
    </row>
    <row r="50" spans="1:15" x14ac:dyDescent="0.2">
      <c r="A50" s="83" t="s">
        <v>54</v>
      </c>
      <c r="B50" s="144">
        <f>[2]AUTO!F51</f>
        <v>2005</v>
      </c>
      <c r="C50" s="144">
        <f>[2]AUTO!K51</f>
        <v>0</v>
      </c>
      <c r="D50" s="144">
        <f>[2]AUTO!N51</f>
        <v>0</v>
      </c>
      <c r="E50" s="144">
        <f>[2]AUTO!S51</f>
        <v>0</v>
      </c>
      <c r="F50" s="144"/>
      <c r="G50" s="144">
        <f>[2]AUTO!AD51</f>
        <v>0</v>
      </c>
      <c r="H50" s="144">
        <f>[2]AUTO!AE51</f>
        <v>0</v>
      </c>
      <c r="I50" s="144">
        <f>[2]AUTO!AF51</f>
        <v>0</v>
      </c>
      <c r="J50" s="144">
        <f>[2]AUTO!AG51</f>
        <v>0</v>
      </c>
      <c r="K50" s="144">
        <f>[2]AUTO!AJ51</f>
        <v>0</v>
      </c>
      <c r="L50" s="144">
        <f>[2]AUTO!AM51</f>
        <v>0</v>
      </c>
      <c r="M50" s="144">
        <f>[2]AUTO!AQ51</f>
        <v>0</v>
      </c>
      <c r="N50" s="144">
        <f>[2]AUTO!AR51</f>
        <v>0</v>
      </c>
      <c r="O50" s="144">
        <f>SUM(B50:N50)</f>
        <v>2005</v>
      </c>
    </row>
    <row r="51" spans="1:15" x14ac:dyDescent="0.2">
      <c r="A51" s="83" t="s">
        <v>55</v>
      </c>
      <c r="B51" s="144">
        <f>[2]AUTO!F52</f>
        <v>2559</v>
      </c>
      <c r="C51" s="144">
        <f>[2]AUTO!K52</f>
        <v>0</v>
      </c>
      <c r="D51" s="144">
        <f>[2]AUTO!N52</f>
        <v>0</v>
      </c>
      <c r="E51" s="144">
        <f>[2]AUTO!S52</f>
        <v>1501</v>
      </c>
      <c r="F51" s="144"/>
      <c r="G51" s="144">
        <f>[2]AUTO!AD52</f>
        <v>0</v>
      </c>
      <c r="H51" s="144">
        <f>[2]AUTO!AE52</f>
        <v>0</v>
      </c>
      <c r="I51" s="144">
        <f>[2]AUTO!AF52</f>
        <v>0</v>
      </c>
      <c r="J51" s="144">
        <f>[2]AUTO!AG52</f>
        <v>0</v>
      </c>
      <c r="K51" s="144">
        <f>[2]AUTO!AJ52</f>
        <v>0</v>
      </c>
      <c r="L51" s="144">
        <f>[2]AUTO!AM52</f>
        <v>0</v>
      </c>
      <c r="M51" s="144">
        <f>[2]AUTO!AQ52</f>
        <v>0</v>
      </c>
      <c r="N51" s="144">
        <f>[2]AUTO!AR52</f>
        <v>0</v>
      </c>
      <c r="O51" s="144">
        <f>SUM(B51:N51)</f>
        <v>4060</v>
      </c>
    </row>
    <row r="52" spans="1:15" ht="14.25" customHeight="1" x14ac:dyDescent="0.2">
      <c r="A52" s="83" t="s">
        <v>56</v>
      </c>
      <c r="B52" s="144">
        <f t="shared" ref="B52:M52" si="8">+B53+B54</f>
        <v>24416</v>
      </c>
      <c r="C52" s="144">
        <f t="shared" si="8"/>
        <v>0</v>
      </c>
      <c r="D52" s="144">
        <f t="shared" si="8"/>
        <v>0</v>
      </c>
      <c r="E52" s="144">
        <f t="shared" si="8"/>
        <v>1111337</v>
      </c>
      <c r="F52" s="144"/>
      <c r="G52" s="144">
        <f t="shared" si="8"/>
        <v>0</v>
      </c>
      <c r="H52" s="144">
        <f t="shared" si="8"/>
        <v>0</v>
      </c>
      <c r="I52" s="144">
        <f t="shared" si="8"/>
        <v>0</v>
      </c>
      <c r="J52" s="144">
        <f t="shared" si="8"/>
        <v>0</v>
      </c>
      <c r="K52" s="144">
        <f t="shared" si="8"/>
        <v>21787</v>
      </c>
      <c r="L52" s="144">
        <f t="shared" si="8"/>
        <v>0</v>
      </c>
      <c r="M52" s="144">
        <f t="shared" si="8"/>
        <v>0</v>
      </c>
      <c r="N52" s="144">
        <f>+N53+N54</f>
        <v>0</v>
      </c>
      <c r="O52" s="144">
        <f>+O53+O54</f>
        <v>1157540</v>
      </c>
    </row>
    <row r="53" spans="1:15" ht="15" hidden="1" customHeight="1" x14ac:dyDescent="0.2">
      <c r="A53" s="83" t="s">
        <v>137</v>
      </c>
      <c r="B53" s="144">
        <f>[2]AUTO!F54</f>
        <v>8745</v>
      </c>
      <c r="C53" s="144">
        <f>[2]AUTO!K54</f>
        <v>0</v>
      </c>
      <c r="D53" s="144">
        <f>[2]AUTO!N54</f>
        <v>0</v>
      </c>
      <c r="E53" s="144">
        <f>[2]AUTO!S54</f>
        <v>1111337</v>
      </c>
      <c r="F53" s="144"/>
      <c r="G53" s="144">
        <f>[2]AUTO!AD54</f>
        <v>0</v>
      </c>
      <c r="H53" s="144">
        <f>[2]AUTO!AE54</f>
        <v>0</v>
      </c>
      <c r="I53" s="144">
        <f>[2]AUTO!AF54</f>
        <v>0</v>
      </c>
      <c r="J53" s="144">
        <f>[2]AUTO!AG54</f>
        <v>0</v>
      </c>
      <c r="K53" s="144">
        <f>[2]AUTO!AJ54</f>
        <v>21787</v>
      </c>
      <c r="L53" s="144">
        <f>[2]AUTO!AM54</f>
        <v>0</v>
      </c>
      <c r="M53" s="144">
        <f>[2]AUTO!AQ54</f>
        <v>0</v>
      </c>
      <c r="N53" s="144">
        <f>[2]AUTO!AR54</f>
        <v>0</v>
      </c>
      <c r="O53" s="144">
        <f>SUM(B53:N53)</f>
        <v>1141869</v>
      </c>
    </row>
    <row r="54" spans="1:15" ht="13.5" hidden="1" customHeight="1" x14ac:dyDescent="0.2">
      <c r="A54" s="83" t="s">
        <v>138</v>
      </c>
      <c r="B54" s="144">
        <f>[2]AUTO!F55</f>
        <v>15671</v>
      </c>
      <c r="C54" s="144">
        <f>[2]AUTO!K55</f>
        <v>0</v>
      </c>
      <c r="D54" s="144">
        <f>[2]AUTO!N55</f>
        <v>0</v>
      </c>
      <c r="E54" s="144">
        <f>[2]AUTO!S55</f>
        <v>0</v>
      </c>
      <c r="F54" s="144"/>
      <c r="G54" s="144">
        <f>[2]AUTO!AD55</f>
        <v>0</v>
      </c>
      <c r="H54" s="144">
        <f>[2]AUTO!AE55</f>
        <v>0</v>
      </c>
      <c r="I54" s="144">
        <f>[2]AUTO!AF55</f>
        <v>0</v>
      </c>
      <c r="J54" s="144">
        <f>[2]AUTO!AG55</f>
        <v>0</v>
      </c>
      <c r="K54" s="144">
        <f>[2]AUTO!AJ55</f>
        <v>0</v>
      </c>
      <c r="L54" s="144">
        <f>[2]AUTO!AM55</f>
        <v>0</v>
      </c>
      <c r="M54" s="144">
        <f>[2]AUTO!AQ55</f>
        <v>0</v>
      </c>
      <c r="N54" s="144">
        <f>[2]AUTO!AR55</f>
        <v>0</v>
      </c>
      <c r="O54" s="144">
        <f>SUM(B54:N54)</f>
        <v>15671</v>
      </c>
    </row>
    <row r="55" spans="1:15" x14ac:dyDescent="0.2">
      <c r="A55" s="83" t="s">
        <v>59</v>
      </c>
      <c r="B55" s="144">
        <f>[2]AUTO!F56</f>
        <v>2309</v>
      </c>
      <c r="C55" s="144">
        <f>[2]AUTO!K56</f>
        <v>0</v>
      </c>
      <c r="D55" s="144">
        <f>[2]AUTO!N56</f>
        <v>0</v>
      </c>
      <c r="E55" s="144">
        <f>[2]AUTO!S56</f>
        <v>0</v>
      </c>
      <c r="F55" s="144"/>
      <c r="G55" s="144">
        <f>[2]AUTO!AD56</f>
        <v>0</v>
      </c>
      <c r="H55" s="144">
        <f>[2]AUTO!AE56</f>
        <v>0</v>
      </c>
      <c r="I55" s="144">
        <f>[2]AUTO!AF56</f>
        <v>0</v>
      </c>
      <c r="J55" s="144">
        <f>[2]AUTO!AG56</f>
        <v>0</v>
      </c>
      <c r="K55" s="144">
        <f>[2]AUTO!AJ56</f>
        <v>0</v>
      </c>
      <c r="L55" s="144">
        <f>[2]AUTO!AM56</f>
        <v>0</v>
      </c>
      <c r="M55" s="144">
        <f>[2]AUTO!AQ56</f>
        <v>0</v>
      </c>
      <c r="N55" s="144">
        <f>[2]AUTO!AR56</f>
        <v>0</v>
      </c>
      <c r="O55" s="144">
        <f>SUM(B55:N55)</f>
        <v>2309</v>
      </c>
    </row>
    <row r="56" spans="1:15" x14ac:dyDescent="0.2">
      <c r="A56" s="83" t="s">
        <v>60</v>
      </c>
      <c r="B56" s="144">
        <f>[2]AUTO!F57</f>
        <v>3784</v>
      </c>
      <c r="C56" s="144">
        <f>[2]AUTO!K57</f>
        <v>0</v>
      </c>
      <c r="D56" s="144">
        <f>[2]AUTO!N57</f>
        <v>0</v>
      </c>
      <c r="E56" s="144">
        <f>[2]AUTO!S57</f>
        <v>77000</v>
      </c>
      <c r="F56" s="144"/>
      <c r="G56" s="144">
        <f>[2]AUTO!AD57</f>
        <v>0</v>
      </c>
      <c r="H56" s="144">
        <f>[2]AUTO!AE57</f>
        <v>0</v>
      </c>
      <c r="I56" s="144">
        <f>[2]AUTO!AF57</f>
        <v>0</v>
      </c>
      <c r="J56" s="144">
        <f>[2]AUTO!AG57</f>
        <v>0</v>
      </c>
      <c r="K56" s="144">
        <f>[2]AUTO!AJ57</f>
        <v>0</v>
      </c>
      <c r="L56" s="144">
        <f>[2]AUTO!AM57</f>
        <v>0</v>
      </c>
      <c r="M56" s="144">
        <f>[2]AUTO!AQ57</f>
        <v>0</v>
      </c>
      <c r="N56" s="144">
        <f>[2]AUTO!AR57</f>
        <v>0</v>
      </c>
      <c r="O56" s="144">
        <f>SUM(B56:N56)</f>
        <v>80784</v>
      </c>
    </row>
    <row r="57" spans="1:15" x14ac:dyDescent="0.2">
      <c r="A57" s="83" t="s">
        <v>61</v>
      </c>
      <c r="B57" s="144">
        <f>[2]AUTO!F58</f>
        <v>10245</v>
      </c>
      <c r="C57" s="144">
        <f>[2]AUTO!K58</f>
        <v>0</v>
      </c>
      <c r="D57" s="144">
        <f>[2]AUTO!N58</f>
        <v>0</v>
      </c>
      <c r="E57" s="144">
        <f>[2]AUTO!S58</f>
        <v>0</v>
      </c>
      <c r="F57" s="144"/>
      <c r="G57" s="144">
        <f>[2]AUTO!AD58</f>
        <v>0</v>
      </c>
      <c r="H57" s="144">
        <f>[2]AUTO!AE58</f>
        <v>0</v>
      </c>
      <c r="I57" s="144">
        <f>[2]AUTO!AF58</f>
        <v>0</v>
      </c>
      <c r="J57" s="144">
        <f>[2]AUTO!AG58</f>
        <v>0</v>
      </c>
      <c r="K57" s="144">
        <f>[2]AUTO!AJ58</f>
        <v>0</v>
      </c>
      <c r="L57" s="144">
        <f>[2]AUTO!AM58</f>
        <v>0</v>
      </c>
      <c r="M57" s="144">
        <f>[2]AUTO!AQ58</f>
        <v>0</v>
      </c>
      <c r="N57" s="144">
        <f>[2]AUTO!AR58</f>
        <v>0</v>
      </c>
      <c r="O57" s="144">
        <f>SUM(B57:N57)</f>
        <v>10245</v>
      </c>
    </row>
    <row r="58" spans="1:15" x14ac:dyDescent="0.2">
      <c r="A58" s="83" t="s">
        <v>62</v>
      </c>
      <c r="B58" s="144">
        <f>[2]AUTO!F59</f>
        <v>846</v>
      </c>
      <c r="C58" s="144">
        <f>[2]AUTO!K59</f>
        <v>0</v>
      </c>
      <c r="D58" s="144">
        <f>[2]AUTO!N59</f>
        <v>0</v>
      </c>
      <c r="E58" s="144">
        <f>[2]AUTO!S59</f>
        <v>78057</v>
      </c>
      <c r="F58" s="144"/>
      <c r="G58" s="144">
        <f>[2]AUTO!AD59</f>
        <v>0</v>
      </c>
      <c r="H58" s="144">
        <f>[2]AUTO!AE59</f>
        <v>0</v>
      </c>
      <c r="I58" s="144">
        <f>[2]AUTO!AF59</f>
        <v>0</v>
      </c>
      <c r="J58" s="144">
        <f>[2]AUTO!AG59</f>
        <v>0</v>
      </c>
      <c r="K58" s="144">
        <f>[2]AUTO!AJ59</f>
        <v>0</v>
      </c>
      <c r="L58" s="144">
        <f>[2]AUTO!AM59</f>
        <v>0</v>
      </c>
      <c r="M58" s="144">
        <f>[2]AUTO!AQ59</f>
        <v>0</v>
      </c>
      <c r="N58" s="144">
        <f>[2]AUTO!AR59</f>
        <v>0</v>
      </c>
      <c r="O58" s="144">
        <f t="shared" ref="O58:O66" si="9">SUM(B58:N58)</f>
        <v>78903</v>
      </c>
    </row>
    <row r="59" spans="1:15" x14ac:dyDescent="0.2">
      <c r="A59" s="83" t="s">
        <v>218</v>
      </c>
      <c r="B59" s="144">
        <f>[2]AUTO!F60</f>
        <v>3491</v>
      </c>
      <c r="C59" s="144">
        <f>[2]AUTO!K60</f>
        <v>0</v>
      </c>
      <c r="D59" s="144">
        <f>[2]AUTO!N60</f>
        <v>0</v>
      </c>
      <c r="E59" s="144">
        <f>[2]AUTO!S60</f>
        <v>0</v>
      </c>
      <c r="F59" s="144"/>
      <c r="G59" s="144">
        <f>[2]AUTO!AD60</f>
        <v>0</v>
      </c>
      <c r="H59" s="144">
        <f>[2]AUTO!AE60</f>
        <v>0</v>
      </c>
      <c r="I59" s="144">
        <f>[2]AUTO!AF60</f>
        <v>0</v>
      </c>
      <c r="J59" s="144">
        <f>[2]AUTO!AG60</f>
        <v>0</v>
      </c>
      <c r="K59" s="144">
        <f>[2]AUTO!AJ60</f>
        <v>0</v>
      </c>
      <c r="L59" s="144">
        <f>[2]AUTO!AM60</f>
        <v>0</v>
      </c>
      <c r="M59" s="144">
        <f>[2]AUTO!AQ60</f>
        <v>0</v>
      </c>
      <c r="N59" s="144">
        <f>[2]AUTO!AR60</f>
        <v>0</v>
      </c>
      <c r="O59" s="144">
        <f t="shared" si="9"/>
        <v>3491</v>
      </c>
    </row>
    <row r="60" spans="1:15" x14ac:dyDescent="0.2">
      <c r="A60" s="83" t="s">
        <v>63</v>
      </c>
      <c r="B60" s="144">
        <f>[2]AUTO!F61</f>
        <v>4966</v>
      </c>
      <c r="C60" s="144">
        <f>[2]AUTO!K61</f>
        <v>0</v>
      </c>
      <c r="D60" s="144">
        <f>[2]AUTO!N61</f>
        <v>0</v>
      </c>
      <c r="E60" s="144">
        <f>[2]AUTO!S61</f>
        <v>10830</v>
      </c>
      <c r="F60" s="144"/>
      <c r="G60" s="144">
        <f>[2]AUTO!AD61</f>
        <v>0</v>
      </c>
      <c r="H60" s="144">
        <f>[2]AUTO!AE61</f>
        <v>0</v>
      </c>
      <c r="I60" s="144">
        <f>[2]AUTO!AF61</f>
        <v>0</v>
      </c>
      <c r="J60" s="144">
        <f>[2]AUTO!AG61</f>
        <v>0</v>
      </c>
      <c r="K60" s="144">
        <f>[2]AUTO!AJ61</f>
        <v>0</v>
      </c>
      <c r="L60" s="144">
        <f>[2]AUTO!AM61</f>
        <v>0</v>
      </c>
      <c r="M60" s="144">
        <f>[2]AUTO!AQ61</f>
        <v>0</v>
      </c>
      <c r="N60" s="144">
        <f>[2]AUTO!AR61</f>
        <v>0</v>
      </c>
      <c r="O60" s="144">
        <f t="shared" si="9"/>
        <v>15796</v>
      </c>
    </row>
    <row r="61" spans="1:15" x14ac:dyDescent="0.2">
      <c r="A61" s="83" t="s">
        <v>177</v>
      </c>
      <c r="B61" s="144">
        <f>[2]AUTO!F62</f>
        <v>3706</v>
      </c>
      <c r="C61" s="144">
        <f>[2]AUTO!K62</f>
        <v>0</v>
      </c>
      <c r="D61" s="144">
        <f>[2]AUTO!N62</f>
        <v>0</v>
      </c>
      <c r="E61" s="144">
        <f>[2]AUTO!S62</f>
        <v>0</v>
      </c>
      <c r="F61" s="144"/>
      <c r="G61" s="144">
        <f>[2]AUTO!AD62</f>
        <v>0</v>
      </c>
      <c r="H61" s="144">
        <f>[2]AUTO!AE62</f>
        <v>0</v>
      </c>
      <c r="I61" s="144">
        <f>[2]AUTO!AF62</f>
        <v>0</v>
      </c>
      <c r="J61" s="144">
        <f>[2]AUTO!AG62</f>
        <v>0</v>
      </c>
      <c r="K61" s="144">
        <f>[2]AUTO!AJ62</f>
        <v>0</v>
      </c>
      <c r="L61" s="144">
        <f>[2]AUTO!AM62</f>
        <v>0</v>
      </c>
      <c r="M61" s="144">
        <f>[2]AUTO!AQ62</f>
        <v>0</v>
      </c>
      <c r="N61" s="144">
        <f>[2]AUTO!AR62</f>
        <v>0</v>
      </c>
      <c r="O61" s="144">
        <f t="shared" si="9"/>
        <v>3706</v>
      </c>
    </row>
    <row r="62" spans="1:15" x14ac:dyDescent="0.2">
      <c r="A62" s="83" t="s">
        <v>64</v>
      </c>
      <c r="B62" s="144">
        <f>[2]AUTO!F63</f>
        <v>18028</v>
      </c>
      <c r="C62" s="144">
        <f>[2]AUTO!K63</f>
        <v>0</v>
      </c>
      <c r="D62" s="144">
        <f>[2]AUTO!N63</f>
        <v>0</v>
      </c>
      <c r="E62" s="144">
        <f>[2]AUTO!S63</f>
        <v>134968</v>
      </c>
      <c r="F62" s="144"/>
      <c r="G62" s="144">
        <f>[2]AUTO!AD63</f>
        <v>0</v>
      </c>
      <c r="H62" s="144">
        <f>[2]AUTO!AE63</f>
        <v>0</v>
      </c>
      <c r="I62" s="144">
        <f>[2]AUTO!AF63</f>
        <v>0</v>
      </c>
      <c r="J62" s="144">
        <f>[2]AUTO!AG63</f>
        <v>0</v>
      </c>
      <c r="K62" s="144">
        <f>[2]AUTO!AJ63</f>
        <v>0</v>
      </c>
      <c r="L62" s="144">
        <f>[2]AUTO!AM63</f>
        <v>0</v>
      </c>
      <c r="M62" s="144">
        <f>[2]AUTO!AQ63</f>
        <v>0</v>
      </c>
      <c r="N62" s="144">
        <f>[2]AUTO!AR63</f>
        <v>0</v>
      </c>
      <c r="O62" s="144">
        <f t="shared" si="9"/>
        <v>152996</v>
      </c>
    </row>
    <row r="63" spans="1:15" x14ac:dyDescent="0.2">
      <c r="A63" s="83" t="s">
        <v>65</v>
      </c>
      <c r="B63" s="144">
        <f>[2]AUTO!F64</f>
        <v>3356</v>
      </c>
      <c r="C63" s="144">
        <f>[2]AUTO!K64</f>
        <v>0</v>
      </c>
      <c r="D63" s="144">
        <f>[2]AUTO!N64</f>
        <v>0</v>
      </c>
      <c r="E63" s="144">
        <f>[2]AUTO!S64</f>
        <v>0</v>
      </c>
      <c r="F63" s="144"/>
      <c r="G63" s="144">
        <f>[2]AUTO!AD64</f>
        <v>0</v>
      </c>
      <c r="H63" s="144">
        <f>[2]AUTO!AE64</f>
        <v>0</v>
      </c>
      <c r="I63" s="144">
        <f>[2]AUTO!AF64</f>
        <v>0</v>
      </c>
      <c r="J63" s="144">
        <f>[2]AUTO!AG64</f>
        <v>0</v>
      </c>
      <c r="K63" s="144">
        <f>[2]AUTO!AJ64</f>
        <v>0</v>
      </c>
      <c r="L63" s="144">
        <f>[2]AUTO!AM64</f>
        <v>0</v>
      </c>
      <c r="M63" s="144">
        <f>[2]AUTO!AQ64</f>
        <v>0</v>
      </c>
      <c r="N63" s="144">
        <f>[2]AUTO!AR64</f>
        <v>0</v>
      </c>
      <c r="O63" s="144">
        <f t="shared" si="9"/>
        <v>3356</v>
      </c>
    </row>
    <row r="64" spans="1:15" x14ac:dyDescent="0.2">
      <c r="A64" s="83" t="s">
        <v>66</v>
      </c>
      <c r="B64" s="144">
        <f>[2]AUTO!F65</f>
        <v>3386</v>
      </c>
      <c r="C64" s="144">
        <f>[2]AUTO!K65</f>
        <v>0</v>
      </c>
      <c r="D64" s="144">
        <f>[2]AUTO!N65</f>
        <v>0</v>
      </c>
      <c r="E64" s="144">
        <f>[2]AUTO!S65</f>
        <v>0</v>
      </c>
      <c r="F64" s="144"/>
      <c r="G64" s="144">
        <f>[2]AUTO!AD65</f>
        <v>0</v>
      </c>
      <c r="H64" s="144">
        <f>[2]AUTO!AE65</f>
        <v>0</v>
      </c>
      <c r="I64" s="144">
        <f>[2]AUTO!AF65</f>
        <v>0</v>
      </c>
      <c r="J64" s="144">
        <f>[2]AUTO!AG65</f>
        <v>0</v>
      </c>
      <c r="K64" s="144">
        <f>[2]AUTO!AJ65</f>
        <v>0</v>
      </c>
      <c r="L64" s="144">
        <f>[2]AUTO!AM65</f>
        <v>0</v>
      </c>
      <c r="M64" s="144">
        <f>[2]AUTO!AQ65</f>
        <v>0</v>
      </c>
      <c r="N64" s="144">
        <f>[2]AUTO!AR65</f>
        <v>0</v>
      </c>
      <c r="O64" s="144">
        <f t="shared" si="9"/>
        <v>3386</v>
      </c>
    </row>
    <row r="65" spans="1:15" x14ac:dyDescent="0.2">
      <c r="A65" s="83" t="s">
        <v>67</v>
      </c>
      <c r="B65" s="144">
        <f>[2]AUTO!F66</f>
        <v>1588</v>
      </c>
      <c r="C65" s="144">
        <f>[2]AUTO!K66</f>
        <v>0</v>
      </c>
      <c r="D65" s="144">
        <f>[2]AUTO!N66</f>
        <v>0</v>
      </c>
      <c r="E65" s="144">
        <f>[2]AUTO!S66</f>
        <v>85320</v>
      </c>
      <c r="F65" s="144"/>
      <c r="G65" s="144">
        <f>[2]AUTO!AD66</f>
        <v>0</v>
      </c>
      <c r="H65" s="144">
        <f>[2]AUTO!AE66</f>
        <v>0</v>
      </c>
      <c r="I65" s="144">
        <f>[2]AUTO!AF66</f>
        <v>0</v>
      </c>
      <c r="J65" s="144">
        <f>[2]AUTO!AG66</f>
        <v>0</v>
      </c>
      <c r="K65" s="144">
        <f>[2]AUTO!AJ66</f>
        <v>0</v>
      </c>
      <c r="L65" s="144">
        <f>[2]AUTO!AM66</f>
        <v>0</v>
      </c>
      <c r="M65" s="144">
        <f>[2]AUTO!AQ66</f>
        <v>0</v>
      </c>
      <c r="N65" s="144">
        <f>[2]AUTO!AR66</f>
        <v>0</v>
      </c>
      <c r="O65" s="144">
        <f t="shared" si="9"/>
        <v>86908</v>
      </c>
    </row>
    <row r="66" spans="1:15" x14ac:dyDescent="0.2">
      <c r="A66" s="83" t="s">
        <v>68</v>
      </c>
      <c r="B66" s="144">
        <f>[2]AUTO!F67</f>
        <v>2624</v>
      </c>
      <c r="C66" s="144">
        <f>[2]AUTO!K67</f>
        <v>2967</v>
      </c>
      <c r="D66" s="144">
        <f>[2]AUTO!N67</f>
        <v>0</v>
      </c>
      <c r="E66" s="144">
        <f>[2]AUTO!S67</f>
        <v>0</v>
      </c>
      <c r="F66" s="144"/>
      <c r="G66" s="144">
        <f>[2]AUTO!AD67</f>
        <v>0</v>
      </c>
      <c r="H66" s="144">
        <f>[2]AUTO!AE67</f>
        <v>0</v>
      </c>
      <c r="I66" s="144">
        <f>[2]AUTO!AF67</f>
        <v>0</v>
      </c>
      <c r="J66" s="144">
        <f>[2]AUTO!AG67</f>
        <v>0</v>
      </c>
      <c r="K66" s="144">
        <f>[2]AUTO!AJ67</f>
        <v>0</v>
      </c>
      <c r="L66" s="144">
        <f>[2]AUTO!AM67</f>
        <v>0</v>
      </c>
      <c r="M66" s="144">
        <f>[2]AUTO!AQ67</f>
        <v>0</v>
      </c>
      <c r="N66" s="144">
        <f>[2]AUTO!AR67</f>
        <v>0</v>
      </c>
      <c r="O66" s="144">
        <f t="shared" si="9"/>
        <v>5591</v>
      </c>
    </row>
    <row r="67" spans="1:15" x14ac:dyDescent="0.2">
      <c r="A67" s="13" t="s">
        <v>69</v>
      </c>
      <c r="B67" s="109">
        <f t="shared" ref="B67:N67" si="10">SUM(B68:B71)</f>
        <v>15360</v>
      </c>
      <c r="C67" s="109">
        <f t="shared" si="10"/>
        <v>0</v>
      </c>
      <c r="D67" s="109">
        <f t="shared" si="10"/>
        <v>0</v>
      </c>
      <c r="E67" s="109">
        <f t="shared" si="10"/>
        <v>667449</v>
      </c>
      <c r="F67" s="109"/>
      <c r="G67" s="109">
        <f t="shared" si="10"/>
        <v>0</v>
      </c>
      <c r="H67" s="109">
        <f t="shared" si="10"/>
        <v>0</v>
      </c>
      <c r="I67" s="109">
        <f t="shared" si="10"/>
        <v>0</v>
      </c>
      <c r="J67" s="109">
        <f t="shared" si="10"/>
        <v>0</v>
      </c>
      <c r="K67" s="109">
        <f t="shared" si="10"/>
        <v>0</v>
      </c>
      <c r="L67" s="109">
        <f t="shared" si="10"/>
        <v>0</v>
      </c>
      <c r="M67" s="109">
        <f t="shared" si="10"/>
        <v>0</v>
      </c>
      <c r="N67" s="109">
        <f t="shared" si="10"/>
        <v>0</v>
      </c>
      <c r="O67" s="109">
        <f>SUM(O68:O71)</f>
        <v>682809</v>
      </c>
    </row>
    <row r="68" spans="1:15" x14ac:dyDescent="0.2">
      <c r="A68" s="13" t="s">
        <v>70</v>
      </c>
      <c r="B68" s="144">
        <f>[2]AUTO!F69</f>
        <v>1540</v>
      </c>
      <c r="C68" s="144">
        <f>[2]AUTO!K69</f>
        <v>0</v>
      </c>
      <c r="D68" s="144">
        <f>[2]AUTO!N69</f>
        <v>0</v>
      </c>
      <c r="E68" s="144">
        <f>[2]AUTO!S69</f>
        <v>667449</v>
      </c>
      <c r="F68" s="144"/>
      <c r="G68" s="144">
        <f>[2]AUTO!AD69</f>
        <v>0</v>
      </c>
      <c r="H68" s="144">
        <f>[2]AUTO!AE69</f>
        <v>0</v>
      </c>
      <c r="I68" s="144">
        <f>[2]AUTO!AF69</f>
        <v>0</v>
      </c>
      <c r="J68" s="144">
        <f>[2]AUTO!AG69</f>
        <v>0</v>
      </c>
      <c r="K68" s="144">
        <f>[2]AUTO!AJ69</f>
        <v>0</v>
      </c>
      <c r="L68" s="144">
        <f>[2]AUTO!AM69</f>
        <v>0</v>
      </c>
      <c r="M68" s="144">
        <f>[2]AUTO!AQ69</f>
        <v>0</v>
      </c>
      <c r="N68" s="144">
        <f>[2]AUTO!AR69</f>
        <v>0</v>
      </c>
      <c r="O68" s="144">
        <f t="shared" ref="O68:O87" si="11">SUM(B68:N68)</f>
        <v>668989</v>
      </c>
    </row>
    <row r="69" spans="1:15" x14ac:dyDescent="0.2">
      <c r="A69" s="13" t="s">
        <v>71</v>
      </c>
      <c r="B69" s="144">
        <f>[2]AUTO!F70</f>
        <v>4688</v>
      </c>
      <c r="C69" s="144">
        <f>[2]AUTO!K70</f>
        <v>0</v>
      </c>
      <c r="D69" s="144">
        <f>[2]AUTO!N70</f>
        <v>0</v>
      </c>
      <c r="E69" s="144">
        <f>[2]AUTO!S70</f>
        <v>0</v>
      </c>
      <c r="F69" s="144"/>
      <c r="G69" s="144">
        <f>[2]AUTO!AD70</f>
        <v>0</v>
      </c>
      <c r="H69" s="144">
        <f>[2]AUTO!AE70</f>
        <v>0</v>
      </c>
      <c r="I69" s="144">
        <f>[2]AUTO!AF70</f>
        <v>0</v>
      </c>
      <c r="J69" s="144">
        <f>[2]AUTO!AG70</f>
        <v>0</v>
      </c>
      <c r="K69" s="144">
        <f>[2]AUTO!AJ70</f>
        <v>0</v>
      </c>
      <c r="L69" s="144">
        <f>[2]AUTO!AM70</f>
        <v>0</v>
      </c>
      <c r="M69" s="144">
        <f>[2]AUTO!AQ70</f>
        <v>0</v>
      </c>
      <c r="N69" s="144">
        <f>[2]AUTO!AR70</f>
        <v>0</v>
      </c>
      <c r="O69" s="144">
        <f t="shared" si="11"/>
        <v>4688</v>
      </c>
    </row>
    <row r="70" spans="1:15" x14ac:dyDescent="0.2">
      <c r="A70" s="13" t="s">
        <v>72</v>
      </c>
      <c r="B70" s="144">
        <f>[2]AUTO!F71</f>
        <v>4872</v>
      </c>
      <c r="C70" s="144">
        <f>[2]AUTO!K71</f>
        <v>0</v>
      </c>
      <c r="D70" s="144">
        <f>[2]AUTO!N71</f>
        <v>0</v>
      </c>
      <c r="E70" s="144">
        <f>[2]AUTO!S71</f>
        <v>0</v>
      </c>
      <c r="F70" s="144"/>
      <c r="G70" s="144">
        <f>[2]AUTO!AD71</f>
        <v>0</v>
      </c>
      <c r="H70" s="144">
        <f>[2]AUTO!AE71</f>
        <v>0</v>
      </c>
      <c r="I70" s="144">
        <f>[2]AUTO!AF71</f>
        <v>0</v>
      </c>
      <c r="J70" s="144">
        <f>[2]AUTO!AG71</f>
        <v>0</v>
      </c>
      <c r="K70" s="144">
        <f>[2]AUTO!AJ71</f>
        <v>0</v>
      </c>
      <c r="L70" s="144">
        <f>[2]AUTO!AM71</f>
        <v>0</v>
      </c>
      <c r="M70" s="144">
        <f>[2]AUTO!AQ71</f>
        <v>0</v>
      </c>
      <c r="N70" s="144">
        <f>[2]AUTO!AR71</f>
        <v>0</v>
      </c>
      <c r="O70" s="144">
        <f t="shared" si="11"/>
        <v>4872</v>
      </c>
    </row>
    <row r="71" spans="1:15" x14ac:dyDescent="0.2">
      <c r="A71" s="13" t="s">
        <v>73</v>
      </c>
      <c r="B71" s="144">
        <f>[2]AUTO!F72</f>
        <v>4260</v>
      </c>
      <c r="C71" s="144">
        <f>[2]AUTO!K72</f>
        <v>0</v>
      </c>
      <c r="D71" s="144">
        <f>[2]AUTO!N72</f>
        <v>0</v>
      </c>
      <c r="E71" s="144">
        <f>[2]AUTO!S72</f>
        <v>0</v>
      </c>
      <c r="F71" s="144"/>
      <c r="G71" s="144">
        <f>[2]AUTO!AD72</f>
        <v>0</v>
      </c>
      <c r="H71" s="144">
        <f>[2]AUTO!AE72</f>
        <v>0</v>
      </c>
      <c r="I71" s="144">
        <f>[2]AUTO!AF72</f>
        <v>0</v>
      </c>
      <c r="J71" s="144">
        <f>[2]AUTO!AG72</f>
        <v>0</v>
      </c>
      <c r="K71" s="144">
        <f>[2]AUTO!AJ72</f>
        <v>0</v>
      </c>
      <c r="L71" s="144">
        <f>[2]AUTO!AM72</f>
        <v>0</v>
      </c>
      <c r="M71" s="144">
        <f>[2]AUTO!AQ72</f>
        <v>0</v>
      </c>
      <c r="N71" s="144">
        <f>[2]AUTO!AR72</f>
        <v>0</v>
      </c>
      <c r="O71" s="144">
        <f t="shared" si="11"/>
        <v>4260</v>
      </c>
    </row>
    <row r="72" spans="1:15" x14ac:dyDescent="0.2">
      <c r="A72" s="13" t="s">
        <v>74</v>
      </c>
      <c r="B72" s="144">
        <f>[2]AUTO!F73</f>
        <v>47467</v>
      </c>
      <c r="C72" s="144">
        <f>[2]AUTO!K73</f>
        <v>0</v>
      </c>
      <c r="D72" s="144">
        <f>[2]AUTO!N73</f>
        <v>0</v>
      </c>
      <c r="E72" s="144">
        <f>[2]AUTO!S73</f>
        <v>0</v>
      </c>
      <c r="F72" s="144"/>
      <c r="G72" s="144">
        <f>[2]AUTO!AD73</f>
        <v>0</v>
      </c>
      <c r="H72" s="144">
        <f>[2]AUTO!AE73</f>
        <v>0</v>
      </c>
      <c r="I72" s="144">
        <f>[2]AUTO!AF73</f>
        <v>0</v>
      </c>
      <c r="J72" s="144">
        <f>[2]AUTO!AG73</f>
        <v>0</v>
      </c>
      <c r="K72" s="144">
        <f>[2]AUTO!AJ73</f>
        <v>0</v>
      </c>
      <c r="L72" s="144">
        <f>[2]AUTO!AM73</f>
        <v>0</v>
      </c>
      <c r="M72" s="144">
        <f>[2]AUTO!AQ73</f>
        <v>0</v>
      </c>
      <c r="N72" s="144">
        <f>[2]AUTO!AR73</f>
        <v>0</v>
      </c>
      <c r="O72" s="144">
        <f t="shared" si="11"/>
        <v>47467</v>
      </c>
    </row>
    <row r="73" spans="1:15" x14ac:dyDescent="0.2">
      <c r="A73" s="13" t="s">
        <v>139</v>
      </c>
      <c r="B73" s="144">
        <f>[2]AUTO!F74</f>
        <v>32895</v>
      </c>
      <c r="C73" s="144">
        <f>[2]AUTO!K74</f>
        <v>0</v>
      </c>
      <c r="D73" s="144">
        <f>[2]AUTO!N74</f>
        <v>0</v>
      </c>
      <c r="E73" s="144">
        <f>[2]AUTO!S74</f>
        <v>0</v>
      </c>
      <c r="F73" s="144"/>
      <c r="G73" s="144">
        <f>[2]AUTO!AD74</f>
        <v>0</v>
      </c>
      <c r="H73" s="144">
        <f>[2]AUTO!AE74</f>
        <v>0</v>
      </c>
      <c r="I73" s="144">
        <f>[2]AUTO!AF74</f>
        <v>0</v>
      </c>
      <c r="J73" s="144">
        <f>[2]AUTO!AG74</f>
        <v>0</v>
      </c>
      <c r="K73" s="144">
        <f>[2]AUTO!AJ74</f>
        <v>0</v>
      </c>
      <c r="L73" s="144">
        <f>[2]AUTO!AM74</f>
        <v>0</v>
      </c>
      <c r="M73" s="144">
        <f>[2]AUTO!AQ74</f>
        <v>0</v>
      </c>
      <c r="N73" s="144">
        <f>[2]AUTO!AR74</f>
        <v>0</v>
      </c>
      <c r="O73" s="144">
        <f t="shared" si="11"/>
        <v>32895</v>
      </c>
    </row>
    <row r="74" spans="1:15" x14ac:dyDescent="0.2">
      <c r="A74" s="13" t="s">
        <v>75</v>
      </c>
      <c r="B74" s="144">
        <f>[2]AUTO!F75</f>
        <v>32338</v>
      </c>
      <c r="C74" s="144">
        <f>[2]AUTO!K75</f>
        <v>0</v>
      </c>
      <c r="D74" s="144">
        <f>[2]AUTO!N75</f>
        <v>0</v>
      </c>
      <c r="E74" s="144">
        <f>[2]AUTO!S75</f>
        <v>0</v>
      </c>
      <c r="F74" s="144"/>
      <c r="G74" s="144">
        <f>[2]AUTO!AD75</f>
        <v>0</v>
      </c>
      <c r="H74" s="144">
        <f>[2]AUTO!AE75</f>
        <v>0</v>
      </c>
      <c r="I74" s="144">
        <f>[2]AUTO!AF75</f>
        <v>0</v>
      </c>
      <c r="J74" s="144">
        <f>[2]AUTO!AG75</f>
        <v>0</v>
      </c>
      <c r="K74" s="144">
        <f>[2]AUTO!AJ75</f>
        <v>0</v>
      </c>
      <c r="L74" s="144">
        <f>[2]AUTO!AM75</f>
        <v>0</v>
      </c>
      <c r="M74" s="144">
        <f>[2]AUTO!AQ75</f>
        <v>0</v>
      </c>
      <c r="N74" s="144">
        <f>[2]AUTO!AR75</f>
        <v>0</v>
      </c>
      <c r="O74" s="144">
        <f t="shared" si="11"/>
        <v>32338</v>
      </c>
    </row>
    <row r="75" spans="1:15" x14ac:dyDescent="0.2">
      <c r="A75" s="13" t="s">
        <v>76</v>
      </c>
      <c r="B75" s="144">
        <f>[2]AUTO!F76</f>
        <v>3767</v>
      </c>
      <c r="C75" s="144">
        <f>[2]AUTO!K76</f>
        <v>0</v>
      </c>
      <c r="D75" s="144">
        <f>[2]AUTO!N76</f>
        <v>0</v>
      </c>
      <c r="E75" s="144">
        <f>[2]AUTO!S76</f>
        <v>0</v>
      </c>
      <c r="F75" s="144"/>
      <c r="G75" s="144">
        <f>[2]AUTO!AD76</f>
        <v>0</v>
      </c>
      <c r="H75" s="144">
        <f>[2]AUTO!AE76</f>
        <v>0</v>
      </c>
      <c r="I75" s="144">
        <f>[2]AUTO!AF76</f>
        <v>0</v>
      </c>
      <c r="J75" s="144">
        <f>[2]AUTO!AG76</f>
        <v>0</v>
      </c>
      <c r="K75" s="144">
        <f>[2]AUTO!AJ76</f>
        <v>0</v>
      </c>
      <c r="L75" s="144">
        <f>[2]AUTO!AM76</f>
        <v>0</v>
      </c>
      <c r="M75" s="144">
        <f>[2]AUTO!AQ76</f>
        <v>0</v>
      </c>
      <c r="N75" s="144">
        <f>[2]AUTO!AR76</f>
        <v>0</v>
      </c>
      <c r="O75" s="144">
        <f t="shared" si="11"/>
        <v>3767</v>
      </c>
    </row>
    <row r="76" spans="1:15" x14ac:dyDescent="0.2">
      <c r="A76" s="13" t="s">
        <v>77</v>
      </c>
      <c r="B76" s="144">
        <f>[2]AUTO!F77</f>
        <v>17502</v>
      </c>
      <c r="C76" s="144">
        <f>[2]AUTO!K77</f>
        <v>0</v>
      </c>
      <c r="D76" s="144">
        <f>[2]AUTO!N77</f>
        <v>0</v>
      </c>
      <c r="E76" s="144">
        <f>[2]AUTO!S77</f>
        <v>0</v>
      </c>
      <c r="F76" s="144"/>
      <c r="G76" s="144">
        <f>[2]AUTO!AD77</f>
        <v>0</v>
      </c>
      <c r="H76" s="144">
        <f>[2]AUTO!AE77</f>
        <v>0</v>
      </c>
      <c r="I76" s="144">
        <f>[2]AUTO!AF77</f>
        <v>0</v>
      </c>
      <c r="J76" s="144">
        <f>[2]AUTO!AG77</f>
        <v>0</v>
      </c>
      <c r="K76" s="144">
        <f>[2]AUTO!AJ77</f>
        <v>0</v>
      </c>
      <c r="L76" s="144">
        <f>[2]AUTO!AM77</f>
        <v>0</v>
      </c>
      <c r="M76" s="144">
        <f>[2]AUTO!AQ77</f>
        <v>0</v>
      </c>
      <c r="N76" s="144">
        <f>[2]AUTO!AR77</f>
        <v>0</v>
      </c>
      <c r="O76" s="144">
        <f t="shared" si="11"/>
        <v>17502</v>
      </c>
    </row>
    <row r="77" spans="1:15" hidden="1" x14ac:dyDescent="0.2">
      <c r="A77" s="13" t="s">
        <v>78</v>
      </c>
      <c r="B77" s="144">
        <f>[2]AUTO!F78</f>
        <v>0</v>
      </c>
      <c r="C77" s="144">
        <f>[2]AUTO!K78</f>
        <v>0</v>
      </c>
      <c r="D77" s="144">
        <f>[2]AUTO!N78</f>
        <v>0</v>
      </c>
      <c r="E77" s="144">
        <f>[2]AUTO!S78</f>
        <v>0</v>
      </c>
      <c r="F77" s="144"/>
      <c r="G77" s="144">
        <f>[2]AUTO!AD78</f>
        <v>0</v>
      </c>
      <c r="H77" s="144">
        <f>[2]AUTO!AE78</f>
        <v>0</v>
      </c>
      <c r="I77" s="144">
        <f>[2]AUTO!AF78</f>
        <v>0</v>
      </c>
      <c r="J77" s="144">
        <f>[2]AUTO!AG78</f>
        <v>0</v>
      </c>
      <c r="K77" s="144">
        <f>[2]AUTO!AJ78</f>
        <v>0</v>
      </c>
      <c r="L77" s="144">
        <f>[2]AUTO!AM78</f>
        <v>0</v>
      </c>
      <c r="M77" s="144">
        <f>[2]AUTO!AQ78</f>
        <v>0</v>
      </c>
      <c r="N77" s="144">
        <f>[2]AUTO!AR78</f>
        <v>0</v>
      </c>
      <c r="O77" s="144">
        <f t="shared" si="11"/>
        <v>0</v>
      </c>
    </row>
    <row r="78" spans="1:15" x14ac:dyDescent="0.2">
      <c r="A78" s="13" t="s">
        <v>178</v>
      </c>
      <c r="B78" s="144">
        <f>[2]AUTO!F79</f>
        <v>2284</v>
      </c>
      <c r="C78" s="144">
        <f>[2]AUTO!K79</f>
        <v>0</v>
      </c>
      <c r="D78" s="144">
        <f>[2]AUTO!N79</f>
        <v>0</v>
      </c>
      <c r="E78" s="144">
        <f>[2]AUTO!S79</f>
        <v>0</v>
      </c>
      <c r="F78" s="144"/>
      <c r="G78" s="144">
        <f>[2]AUTO!AD79</f>
        <v>0</v>
      </c>
      <c r="H78" s="144">
        <f>[2]AUTO!AE79</f>
        <v>0</v>
      </c>
      <c r="I78" s="144">
        <f>[2]AUTO!AF79</f>
        <v>0</v>
      </c>
      <c r="J78" s="144">
        <f>[2]AUTO!AG79</f>
        <v>0</v>
      </c>
      <c r="K78" s="144">
        <f>[2]AUTO!AJ79</f>
        <v>0</v>
      </c>
      <c r="L78" s="144">
        <f>[2]AUTO!AM79</f>
        <v>0</v>
      </c>
      <c r="M78" s="144">
        <f>[2]AUTO!AQ79</f>
        <v>0</v>
      </c>
      <c r="N78" s="144">
        <f>[2]AUTO!AR79</f>
        <v>0</v>
      </c>
      <c r="O78" s="144">
        <f t="shared" si="11"/>
        <v>2284</v>
      </c>
    </row>
    <row r="79" spans="1:15" x14ac:dyDescent="0.2">
      <c r="A79" s="13" t="s">
        <v>81</v>
      </c>
      <c r="B79" s="144">
        <f>[2]AUTO!F80</f>
        <v>849</v>
      </c>
      <c r="C79" s="144">
        <f>[2]AUTO!K80</f>
        <v>0</v>
      </c>
      <c r="D79" s="144">
        <f>[2]AUTO!N80</f>
        <v>0</v>
      </c>
      <c r="E79" s="144">
        <f>[2]AUTO!S80</f>
        <v>0</v>
      </c>
      <c r="F79" s="144"/>
      <c r="G79" s="144">
        <f>[2]AUTO!AD80</f>
        <v>0</v>
      </c>
      <c r="H79" s="144">
        <f>[2]AUTO!AE80</f>
        <v>0</v>
      </c>
      <c r="I79" s="144">
        <f>[2]AUTO!AF80</f>
        <v>0</v>
      </c>
      <c r="J79" s="144">
        <f>[2]AUTO!AG80</f>
        <v>0</v>
      </c>
      <c r="K79" s="144">
        <f>[2]AUTO!AJ80</f>
        <v>0</v>
      </c>
      <c r="L79" s="144">
        <f>[2]AUTO!AM80</f>
        <v>0</v>
      </c>
      <c r="M79" s="144">
        <f>[2]AUTO!AQ80</f>
        <v>0</v>
      </c>
      <c r="N79" s="144">
        <f>[2]AUTO!AR80</f>
        <v>0</v>
      </c>
      <c r="O79" s="144">
        <f t="shared" si="11"/>
        <v>849</v>
      </c>
    </row>
    <row r="80" spans="1:15" x14ac:dyDescent="0.2">
      <c r="A80" s="13" t="s">
        <v>140</v>
      </c>
      <c r="B80" s="144">
        <f>[2]AUTO!F81</f>
        <v>2269</v>
      </c>
      <c r="C80" s="144">
        <f>[2]AUTO!K81</f>
        <v>17415</v>
      </c>
      <c r="D80" s="144">
        <f>[2]AUTO!N81</f>
        <v>0</v>
      </c>
      <c r="E80" s="144">
        <f>[2]AUTO!S81</f>
        <v>0</v>
      </c>
      <c r="F80" s="144"/>
      <c r="G80" s="144">
        <f>[2]AUTO!AD81</f>
        <v>0</v>
      </c>
      <c r="H80" s="144">
        <f>[2]AUTO!AE81</f>
        <v>0</v>
      </c>
      <c r="I80" s="144">
        <f>[2]AUTO!AF81</f>
        <v>0</v>
      </c>
      <c r="J80" s="144">
        <f>[2]AUTO!AG81</f>
        <v>0</v>
      </c>
      <c r="K80" s="144">
        <f>[2]AUTO!AJ81</f>
        <v>0</v>
      </c>
      <c r="L80" s="144">
        <f>[2]AUTO!AM81</f>
        <v>0</v>
      </c>
      <c r="M80" s="144">
        <f>[2]AUTO!AQ81</f>
        <v>0</v>
      </c>
      <c r="N80" s="144">
        <f>[2]AUTO!AR81</f>
        <v>0</v>
      </c>
      <c r="O80" s="144">
        <f t="shared" si="11"/>
        <v>19684</v>
      </c>
    </row>
    <row r="81" spans="1:15" x14ac:dyDescent="0.2">
      <c r="A81" s="13" t="s">
        <v>79</v>
      </c>
      <c r="B81" s="144">
        <f>[2]AUTO!F82</f>
        <v>56287</v>
      </c>
      <c r="C81" s="144">
        <f>[2]AUTO!K82</f>
        <v>0</v>
      </c>
      <c r="D81" s="144">
        <f>[2]AUTO!N82</f>
        <v>0</v>
      </c>
      <c r="E81" s="144">
        <f>[2]AUTO!S82</f>
        <v>0</v>
      </c>
      <c r="F81" s="144"/>
      <c r="G81" s="144">
        <f>[2]AUTO!AD82</f>
        <v>0</v>
      </c>
      <c r="H81" s="144">
        <f>[2]AUTO!AE82</f>
        <v>0</v>
      </c>
      <c r="I81" s="144">
        <f>[2]AUTO!AF82</f>
        <v>0</v>
      </c>
      <c r="J81" s="144">
        <f>[2]AUTO!AG82</f>
        <v>0</v>
      </c>
      <c r="K81" s="144">
        <f>[2]AUTO!AJ82</f>
        <v>0</v>
      </c>
      <c r="L81" s="144">
        <f>[2]AUTO!AM82</f>
        <v>0</v>
      </c>
      <c r="M81" s="144">
        <f>[2]AUTO!AQ82</f>
        <v>0</v>
      </c>
      <c r="N81" s="144">
        <f>[2]AUTO!AR82</f>
        <v>0</v>
      </c>
      <c r="O81" s="144">
        <f t="shared" si="11"/>
        <v>56287</v>
      </c>
    </row>
    <row r="82" spans="1:15" x14ac:dyDescent="0.2">
      <c r="A82" s="13" t="s">
        <v>80</v>
      </c>
      <c r="B82" s="144">
        <f>[2]AUTO!F83</f>
        <v>2484</v>
      </c>
      <c r="C82" s="144">
        <f>[2]AUTO!K83</f>
        <v>0</v>
      </c>
      <c r="D82" s="144">
        <f>[2]AUTO!N83</f>
        <v>0</v>
      </c>
      <c r="E82" s="144">
        <f>[2]AUTO!S83</f>
        <v>0</v>
      </c>
      <c r="F82" s="144"/>
      <c r="G82" s="144">
        <f>[2]AUTO!AD83</f>
        <v>0</v>
      </c>
      <c r="H82" s="144">
        <f>[2]AUTO!AE83</f>
        <v>0</v>
      </c>
      <c r="I82" s="144">
        <f>[2]AUTO!AF83</f>
        <v>0</v>
      </c>
      <c r="J82" s="144">
        <f>[2]AUTO!AG83</f>
        <v>0</v>
      </c>
      <c r="K82" s="144">
        <f>[2]AUTO!AJ83</f>
        <v>0</v>
      </c>
      <c r="L82" s="144">
        <f>[2]AUTO!AM83</f>
        <v>0</v>
      </c>
      <c r="M82" s="144">
        <f>[2]AUTO!AQ83</f>
        <v>0</v>
      </c>
      <c r="N82" s="144">
        <f>[2]AUTO!AR83</f>
        <v>0</v>
      </c>
      <c r="O82" s="144">
        <f t="shared" si="11"/>
        <v>2484</v>
      </c>
    </row>
    <row r="83" spans="1:15" x14ac:dyDescent="0.2">
      <c r="A83" s="13" t="s">
        <v>82</v>
      </c>
      <c r="B83" s="144">
        <f>[2]AUTO!F84</f>
        <v>4082</v>
      </c>
      <c r="C83" s="144">
        <f>[2]AUTO!K84</f>
        <v>0</v>
      </c>
      <c r="D83" s="144">
        <f>[2]AUTO!N84</f>
        <v>0</v>
      </c>
      <c r="E83" s="144">
        <f>[2]AUTO!S84</f>
        <v>31470</v>
      </c>
      <c r="F83" s="144"/>
      <c r="G83" s="144">
        <f>[2]AUTO!AD84</f>
        <v>0</v>
      </c>
      <c r="H83" s="144">
        <f>[2]AUTO!AE84</f>
        <v>0</v>
      </c>
      <c r="I83" s="144">
        <f>[2]AUTO!AF84</f>
        <v>0</v>
      </c>
      <c r="J83" s="144">
        <f>[2]AUTO!AG84</f>
        <v>0</v>
      </c>
      <c r="K83" s="144">
        <f>[2]AUTO!AJ84</f>
        <v>0</v>
      </c>
      <c r="L83" s="144">
        <f>[2]AUTO!AM84</f>
        <v>0</v>
      </c>
      <c r="M83" s="144">
        <f>[2]AUTO!AQ84</f>
        <v>0</v>
      </c>
      <c r="N83" s="144">
        <f>[2]AUTO!AR84</f>
        <v>0</v>
      </c>
      <c r="O83" s="144">
        <f t="shared" si="11"/>
        <v>35552</v>
      </c>
    </row>
    <row r="84" spans="1:15" ht="14.25" customHeight="1" x14ac:dyDescent="0.2">
      <c r="A84" s="13" t="s">
        <v>83</v>
      </c>
      <c r="B84" s="144">
        <f>[2]AUTO!F85</f>
        <v>5234</v>
      </c>
      <c r="C84" s="144">
        <f>[2]AUTO!K85</f>
        <v>0</v>
      </c>
      <c r="D84" s="144">
        <f>[2]AUTO!N85</f>
        <v>0</v>
      </c>
      <c r="E84" s="144">
        <f>[2]AUTO!S85</f>
        <v>0</v>
      </c>
      <c r="F84" s="144"/>
      <c r="G84" s="144">
        <f>[2]AUTO!AD85</f>
        <v>0</v>
      </c>
      <c r="H84" s="144">
        <f>[2]AUTO!AE85</f>
        <v>0</v>
      </c>
      <c r="I84" s="144">
        <f>[2]AUTO!AF85</f>
        <v>0</v>
      </c>
      <c r="J84" s="144">
        <f>[2]AUTO!AG85</f>
        <v>0</v>
      </c>
      <c r="K84" s="144">
        <f>[2]AUTO!AJ85</f>
        <v>0</v>
      </c>
      <c r="L84" s="144">
        <f>[2]AUTO!AM85</f>
        <v>0</v>
      </c>
      <c r="M84" s="144">
        <f>[2]AUTO!AQ85</f>
        <v>0</v>
      </c>
      <c r="N84" s="144">
        <f>[2]AUTO!AR85</f>
        <v>0</v>
      </c>
      <c r="O84" s="144">
        <f t="shared" si="11"/>
        <v>5234</v>
      </c>
    </row>
    <row r="85" spans="1:15" hidden="1" x14ac:dyDescent="0.2">
      <c r="A85" s="13" t="s">
        <v>209</v>
      </c>
      <c r="B85" s="144">
        <f>[2]AUTO!F86</f>
        <v>0</v>
      </c>
      <c r="C85" s="144">
        <f>[2]AUTO!K86</f>
        <v>0</v>
      </c>
      <c r="D85" s="144">
        <f>[2]AUTO!N86</f>
        <v>0</v>
      </c>
      <c r="E85" s="144">
        <f>[2]AUTO!S86</f>
        <v>0</v>
      </c>
      <c r="F85" s="144"/>
      <c r="G85" s="144">
        <f>[2]AUTO!AD86</f>
        <v>0</v>
      </c>
      <c r="H85" s="144">
        <f>[2]AUTO!AE86</f>
        <v>0</v>
      </c>
      <c r="I85" s="144">
        <f>[2]AUTO!AF86</f>
        <v>0</v>
      </c>
      <c r="J85" s="144">
        <f>[2]AUTO!AG86</f>
        <v>0</v>
      </c>
      <c r="K85" s="144">
        <f>[2]AUTO!AJ86</f>
        <v>0</v>
      </c>
      <c r="L85" s="144">
        <f>[2]AUTO!AM86</f>
        <v>0</v>
      </c>
      <c r="M85" s="144">
        <f>[2]AUTO!AQ86</f>
        <v>0</v>
      </c>
      <c r="N85" s="144">
        <f>[2]AUTO!AR86</f>
        <v>0</v>
      </c>
      <c r="O85" s="144">
        <f t="shared" si="11"/>
        <v>0</v>
      </c>
    </row>
    <row r="86" spans="1:15" x14ac:dyDescent="0.2">
      <c r="A86" s="13" t="s">
        <v>84</v>
      </c>
      <c r="B86" s="144">
        <f>[2]AUTO!F87</f>
        <v>2054</v>
      </c>
      <c r="C86" s="144">
        <f>[2]AUTO!K87</f>
        <v>0</v>
      </c>
      <c r="D86" s="144">
        <f>[2]AUTO!N87</f>
        <v>0</v>
      </c>
      <c r="E86" s="144">
        <f>[2]AUTO!S87</f>
        <v>0</v>
      </c>
      <c r="F86" s="144"/>
      <c r="G86" s="144">
        <f>[2]AUTO!AD87</f>
        <v>0</v>
      </c>
      <c r="H86" s="144">
        <f>[2]AUTO!AE87</f>
        <v>0</v>
      </c>
      <c r="I86" s="144">
        <f>[2]AUTO!AF87</f>
        <v>0</v>
      </c>
      <c r="J86" s="144">
        <f>[2]AUTO!AG87</f>
        <v>0</v>
      </c>
      <c r="K86" s="144">
        <f>[2]AUTO!AJ87</f>
        <v>0</v>
      </c>
      <c r="L86" s="144">
        <f>[2]AUTO!AM87</f>
        <v>0</v>
      </c>
      <c r="M86" s="144">
        <f>[2]AUTO!AQ87</f>
        <v>0</v>
      </c>
      <c r="N86" s="144">
        <f>[2]AUTO!AR87</f>
        <v>0</v>
      </c>
      <c r="O86" s="144">
        <f t="shared" si="11"/>
        <v>2054</v>
      </c>
    </row>
    <row r="87" spans="1:15" ht="14.25" customHeight="1" x14ac:dyDescent="0.2">
      <c r="A87" s="13" t="s">
        <v>85</v>
      </c>
      <c r="B87" s="144">
        <f>[2]AUTO!F88</f>
        <v>15608</v>
      </c>
      <c r="C87" s="144">
        <f>[2]AUTO!K88</f>
        <v>0</v>
      </c>
      <c r="D87" s="144">
        <f>[2]AUTO!N88</f>
        <v>0</v>
      </c>
      <c r="E87" s="144">
        <f>[2]AUTO!S88</f>
        <v>0</v>
      </c>
      <c r="F87" s="144"/>
      <c r="G87" s="144">
        <f>[2]AUTO!AD88</f>
        <v>0</v>
      </c>
      <c r="H87" s="144">
        <f>[2]AUTO!AE88</f>
        <v>0</v>
      </c>
      <c r="I87" s="144">
        <f>[2]AUTO!AF88</f>
        <v>0</v>
      </c>
      <c r="J87" s="144">
        <f>[2]AUTO!AG88</f>
        <v>0</v>
      </c>
      <c r="K87" s="144">
        <f>[2]AUTO!AJ88</f>
        <v>0</v>
      </c>
      <c r="L87" s="144">
        <f>[2]AUTO!AM88</f>
        <v>0</v>
      </c>
      <c r="M87" s="144">
        <f>[2]AUTO!AQ88</f>
        <v>0</v>
      </c>
      <c r="N87" s="144">
        <f>[2]AUTO!AR88</f>
        <v>0</v>
      </c>
      <c r="O87" s="144">
        <f t="shared" si="11"/>
        <v>15608</v>
      </c>
    </row>
    <row r="88" spans="1:15" hidden="1" x14ac:dyDescent="0.2">
      <c r="A88" s="275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</row>
    <row r="89" spans="1:15" x14ac:dyDescent="0.2">
      <c r="A89" s="83" t="s">
        <v>147</v>
      </c>
      <c r="B89" s="144">
        <f>[2]AUTO!F90</f>
        <v>0</v>
      </c>
      <c r="C89" s="144">
        <f>[2]AUTO!K90</f>
        <v>0</v>
      </c>
      <c r="D89" s="144">
        <f>[2]AUTO!N90</f>
        <v>10762977</v>
      </c>
      <c r="E89" s="144">
        <f>[2]AUTO!S90</f>
        <v>1622973</v>
      </c>
      <c r="F89" s="144"/>
      <c r="G89" s="144">
        <f>[2]AUTO!AD90</f>
        <v>0</v>
      </c>
      <c r="H89" s="144">
        <f>[2]AUTO!AE90</f>
        <v>0</v>
      </c>
      <c r="I89" s="144">
        <f>[2]AUTO!AF90</f>
        <v>0</v>
      </c>
      <c r="J89" s="144">
        <f>[2]AUTO!AG90</f>
        <v>9696000</v>
      </c>
      <c r="K89" s="144">
        <f>[2]AUTO!AJ90</f>
        <v>0</v>
      </c>
      <c r="L89" s="144">
        <f>[2]AUTO!AM90</f>
        <v>0</v>
      </c>
      <c r="M89" s="144">
        <f>[2]AUTO!AQ90</f>
        <v>0</v>
      </c>
      <c r="N89" s="144">
        <f>[2]AUTO!AR90</f>
        <v>0</v>
      </c>
      <c r="O89" s="144">
        <f>SUM(B89:N89)</f>
        <v>22081950</v>
      </c>
    </row>
    <row r="90" spans="1:15" ht="13.5" customHeight="1" x14ac:dyDescent="0.2">
      <c r="A90" s="276" t="s">
        <v>281</v>
      </c>
      <c r="B90" s="144">
        <f t="shared" ref="B90:K90" si="12">SUM(B91:B92)</f>
        <v>0</v>
      </c>
      <c r="C90" s="144">
        <f t="shared" si="12"/>
        <v>0</v>
      </c>
      <c r="D90" s="144">
        <f t="shared" si="12"/>
        <v>0</v>
      </c>
      <c r="E90" s="144">
        <f t="shared" si="12"/>
        <v>0</v>
      </c>
      <c r="F90" s="144"/>
      <c r="G90" s="144">
        <f t="shared" si="12"/>
        <v>0</v>
      </c>
      <c r="H90" s="144">
        <f t="shared" si="12"/>
        <v>0</v>
      </c>
      <c r="I90" s="144">
        <f t="shared" si="12"/>
        <v>0</v>
      </c>
      <c r="J90" s="144">
        <f t="shared" si="12"/>
        <v>0</v>
      </c>
      <c r="K90" s="144">
        <f t="shared" si="12"/>
        <v>0</v>
      </c>
      <c r="L90" s="144">
        <f>SUM(L91:L92)</f>
        <v>0</v>
      </c>
      <c r="M90" s="144">
        <f>SUM(M91:M92)</f>
        <v>389860429</v>
      </c>
      <c r="N90" s="144">
        <f>SUM(N91:N92)</f>
        <v>0</v>
      </c>
      <c r="O90" s="144">
        <f>SUM(O91:O92)</f>
        <v>389860429</v>
      </c>
    </row>
    <row r="91" spans="1:15" hidden="1" x14ac:dyDescent="0.2">
      <c r="A91" s="276" t="s">
        <v>149</v>
      </c>
      <c r="B91" s="144">
        <f>[2]AUTO!F92</f>
        <v>0</v>
      </c>
      <c r="C91" s="144">
        <f>[2]AUTO!K92</f>
        <v>0</v>
      </c>
      <c r="D91" s="144">
        <f>[2]AUTO!N92</f>
        <v>0</v>
      </c>
      <c r="E91" s="144">
        <f>[2]AUTO!S92</f>
        <v>0</v>
      </c>
      <c r="F91" s="144"/>
      <c r="G91" s="144">
        <f>[2]AUTO!AD92</f>
        <v>0</v>
      </c>
      <c r="H91" s="144">
        <f>[2]AUTO!AE92</f>
        <v>0</v>
      </c>
      <c r="I91" s="144">
        <f>[2]AUTO!AF92</f>
        <v>0</v>
      </c>
      <c r="J91" s="144">
        <f>[2]AUTO!AG92</f>
        <v>0</v>
      </c>
      <c r="K91" s="144">
        <f>[2]AUTO!AJ92</f>
        <v>0</v>
      </c>
      <c r="L91" s="144">
        <f>[2]AUTO!AM92</f>
        <v>0</v>
      </c>
      <c r="M91" s="144">
        <f>[2]AUTO!AQ92</f>
        <v>389860429</v>
      </c>
      <c r="N91" s="144">
        <f>[2]AUTO!AR92</f>
        <v>0</v>
      </c>
      <c r="O91" s="144">
        <f>SUM(B91:N91)</f>
        <v>389860429</v>
      </c>
    </row>
    <row r="92" spans="1:15" hidden="1" x14ac:dyDescent="0.2">
      <c r="A92" s="276" t="s">
        <v>150</v>
      </c>
      <c r="B92" s="144">
        <f>[2]AUTO!F93</f>
        <v>0</v>
      </c>
      <c r="C92" s="144">
        <f>[2]AUTO!K93</f>
        <v>0</v>
      </c>
      <c r="D92" s="144">
        <f>[2]AUTO!N93</f>
        <v>0</v>
      </c>
      <c r="E92" s="144">
        <f>[2]AUTO!S93</f>
        <v>0</v>
      </c>
      <c r="F92" s="144"/>
      <c r="G92" s="144">
        <f>[2]AUTO!AD93</f>
        <v>0</v>
      </c>
      <c r="H92" s="144">
        <f>[2]AUTO!AE93</f>
        <v>0</v>
      </c>
      <c r="I92" s="144">
        <f>[2]AUTO!AF93</f>
        <v>0</v>
      </c>
      <c r="J92" s="144">
        <f>[2]AUTO!AG93</f>
        <v>0</v>
      </c>
      <c r="K92" s="144">
        <f>[2]AUTO!AJ93</f>
        <v>0</v>
      </c>
      <c r="L92" s="144">
        <f>[2]AUTO!AM93</f>
        <v>0</v>
      </c>
      <c r="M92" s="144">
        <f>[2]AUTO!AQ93</f>
        <v>0</v>
      </c>
      <c r="N92" s="144">
        <f>[2]AUTO!AR93</f>
        <v>0</v>
      </c>
      <c r="O92" s="144">
        <f>SUM(B92:N92)</f>
        <v>0</v>
      </c>
    </row>
    <row r="93" spans="1:15" x14ac:dyDescent="0.2">
      <c r="A93" s="83" t="s">
        <v>151</v>
      </c>
      <c r="B93" s="144">
        <f>[2]AUTO!F94</f>
        <v>2072</v>
      </c>
      <c r="C93" s="144">
        <f>[2]AUTO!K94</f>
        <v>2239</v>
      </c>
      <c r="D93" s="144">
        <f>[2]AUTO!N94</f>
        <v>0</v>
      </c>
      <c r="E93" s="144">
        <f>[2]AUTO!S94</f>
        <v>0</v>
      </c>
      <c r="F93" s="144"/>
      <c r="G93" s="144">
        <f>[2]AUTO!AD94</f>
        <v>0</v>
      </c>
      <c r="H93" s="144">
        <f>[2]AUTO!AE94</f>
        <v>0</v>
      </c>
      <c r="I93" s="144">
        <f>[2]AUTO!AF94</f>
        <v>0</v>
      </c>
      <c r="J93" s="144">
        <f>[2]AUTO!AG94</f>
        <v>0</v>
      </c>
      <c r="K93" s="144">
        <f>[2]AUTO!AJ94</f>
        <v>0</v>
      </c>
      <c r="L93" s="144">
        <f>[2]AUTO!AM94</f>
        <v>0</v>
      </c>
      <c r="M93" s="144">
        <f>[2]AUTO!AQ94</f>
        <v>0</v>
      </c>
      <c r="N93" s="144">
        <f>[2]AUTO!AR94</f>
        <v>0</v>
      </c>
      <c r="O93" s="144">
        <f>SUM(B93:N93)</f>
        <v>4311</v>
      </c>
    </row>
    <row r="94" spans="1:15" ht="13.5" customHeight="1" x14ac:dyDescent="0.2">
      <c r="A94" s="275" t="s">
        <v>339</v>
      </c>
      <c r="B94" s="144">
        <f>[2]AUTO!F95</f>
        <v>0</v>
      </c>
      <c r="C94" s="144">
        <f>[2]AUTO!K95</f>
        <v>0</v>
      </c>
      <c r="D94" s="144">
        <f>[2]AUTO!N95</f>
        <v>0</v>
      </c>
      <c r="E94" s="144">
        <f>[2]AUTO!S95</f>
        <v>0</v>
      </c>
      <c r="F94" s="144"/>
      <c r="G94" s="144">
        <f>[2]AUTO!AD95</f>
        <v>0</v>
      </c>
      <c r="H94" s="144">
        <f>[2]AUTO!AE95</f>
        <v>0</v>
      </c>
      <c r="I94" s="144">
        <f>[2]AUTO!AF95</f>
        <v>372863000</v>
      </c>
      <c r="J94" s="144">
        <f>[2]AUTO!AG95</f>
        <v>0</v>
      </c>
      <c r="K94" s="144">
        <f>[2]AUTO!AJ95</f>
        <v>0</v>
      </c>
      <c r="L94" s="144">
        <f>[2]AUTO!AM95</f>
        <v>0</v>
      </c>
      <c r="M94" s="144">
        <f>[2]AUTO!AQ95</f>
        <v>0</v>
      </c>
      <c r="N94" s="144">
        <f>[2]AUTO!AR95</f>
        <v>0</v>
      </c>
      <c r="O94" s="144">
        <f>SUM(B94:N94)</f>
        <v>372863000</v>
      </c>
    </row>
    <row r="95" spans="1:15" ht="20.25" customHeight="1" thickBot="1" x14ac:dyDescent="0.25">
      <c r="A95" s="297" t="s">
        <v>13</v>
      </c>
      <c r="B95" s="282">
        <f t="shared" ref="B95:O95" si="13">SUM(B6:B12)+SUM(B15:B20)+SUM(B23:B25)+SUM(B28:B29)+SUM(B32:B48)+B90+B94+B89+B93</f>
        <v>32666135</v>
      </c>
      <c r="C95" s="282">
        <f t="shared" si="13"/>
        <v>1952320</v>
      </c>
      <c r="D95" s="282">
        <f t="shared" si="13"/>
        <v>18148421</v>
      </c>
      <c r="E95" s="282">
        <f t="shared" si="13"/>
        <v>8056535</v>
      </c>
      <c r="F95" s="282">
        <f t="shared" si="13"/>
        <v>14399771</v>
      </c>
      <c r="G95" s="282">
        <f t="shared" si="13"/>
        <v>0</v>
      </c>
      <c r="H95" s="282">
        <f t="shared" si="13"/>
        <v>331</v>
      </c>
      <c r="I95" s="282">
        <f t="shared" si="13"/>
        <v>372863000</v>
      </c>
      <c r="J95" s="282">
        <f t="shared" si="13"/>
        <v>9696000</v>
      </c>
      <c r="K95" s="282">
        <f t="shared" si="13"/>
        <v>51173</v>
      </c>
      <c r="L95" s="282">
        <f t="shared" si="13"/>
        <v>804888</v>
      </c>
      <c r="M95" s="282">
        <f t="shared" si="13"/>
        <v>389860429</v>
      </c>
      <c r="N95" s="282">
        <f t="shared" si="13"/>
        <v>0</v>
      </c>
      <c r="O95" s="282">
        <f t="shared" si="13"/>
        <v>848499003</v>
      </c>
    </row>
    <row r="96" spans="1:15" ht="13.5" thickTop="1" x14ac:dyDescent="0.2"/>
  </sheetData>
  <printOptions gridLines="1"/>
  <pageMargins left="0.24" right="0.17" top="0.51" bottom="0.35" header="0.17" footer="0.17"/>
  <pageSetup paperSize="9" scale="7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9"/>
  <sheetViews>
    <sheetView zoomScaleNormal="120" workbookViewId="0">
      <pane xSplit="1" ySplit="5" topLeftCell="B24" activePane="bottomRight" state="frozen"/>
      <selection pane="topRight" activeCell="B1" sqref="B1"/>
      <selection pane="bottomLeft" activeCell="A7" sqref="A7"/>
      <selection pane="bottomRight" activeCell="K117" sqref="K117"/>
    </sheetView>
  </sheetViews>
  <sheetFormatPr defaultRowHeight="14.25" x14ac:dyDescent="0.2"/>
  <cols>
    <col min="1" max="1" width="18.5703125" style="309" customWidth="1"/>
    <col min="2" max="2" width="16.140625" style="309" customWidth="1"/>
    <col min="3" max="3" width="16.7109375" style="309" hidden="1" customWidth="1"/>
    <col min="4" max="4" width="15.7109375" style="309" customWidth="1"/>
    <col min="5" max="5" width="17.42578125" style="309" customWidth="1"/>
    <col min="6" max="7" width="16.7109375" style="309" customWidth="1"/>
    <col min="8" max="8" width="15.7109375" style="309" hidden="1" customWidth="1"/>
    <col min="9" max="9" width="16" style="309" customWidth="1"/>
    <col min="10" max="256" width="9.140625" style="309"/>
    <col min="257" max="257" width="18.5703125" style="309" customWidth="1"/>
    <col min="258" max="258" width="16.140625" style="309" customWidth="1"/>
    <col min="259" max="259" width="0" style="309" hidden="1" customWidth="1"/>
    <col min="260" max="260" width="15.7109375" style="309" customWidth="1"/>
    <col min="261" max="261" width="17.42578125" style="309" customWidth="1"/>
    <col min="262" max="263" width="16.7109375" style="309" customWidth="1"/>
    <col min="264" max="264" width="0" style="309" hidden="1" customWidth="1"/>
    <col min="265" max="265" width="16" style="309" customWidth="1"/>
    <col min="266" max="512" width="9.140625" style="309"/>
    <col min="513" max="513" width="18.5703125" style="309" customWidth="1"/>
    <col min="514" max="514" width="16.140625" style="309" customWidth="1"/>
    <col min="515" max="515" width="0" style="309" hidden="1" customWidth="1"/>
    <col min="516" max="516" width="15.7109375" style="309" customWidth="1"/>
    <col min="517" max="517" width="17.42578125" style="309" customWidth="1"/>
    <col min="518" max="519" width="16.7109375" style="309" customWidth="1"/>
    <col min="520" max="520" width="0" style="309" hidden="1" customWidth="1"/>
    <col min="521" max="521" width="16" style="309" customWidth="1"/>
    <col min="522" max="768" width="9.140625" style="309"/>
    <col min="769" max="769" width="18.5703125" style="309" customWidth="1"/>
    <col min="770" max="770" width="16.140625" style="309" customWidth="1"/>
    <col min="771" max="771" width="0" style="309" hidden="1" customWidth="1"/>
    <col min="772" max="772" width="15.7109375" style="309" customWidth="1"/>
    <col min="773" max="773" width="17.42578125" style="309" customWidth="1"/>
    <col min="774" max="775" width="16.7109375" style="309" customWidth="1"/>
    <col min="776" max="776" width="0" style="309" hidden="1" customWidth="1"/>
    <col min="777" max="777" width="16" style="309" customWidth="1"/>
    <col min="778" max="1024" width="9.140625" style="309"/>
    <col min="1025" max="1025" width="18.5703125" style="309" customWidth="1"/>
    <col min="1026" max="1026" width="16.140625" style="309" customWidth="1"/>
    <col min="1027" max="1027" width="0" style="309" hidden="1" customWidth="1"/>
    <col min="1028" max="1028" width="15.7109375" style="309" customWidth="1"/>
    <col min="1029" max="1029" width="17.42578125" style="309" customWidth="1"/>
    <col min="1030" max="1031" width="16.7109375" style="309" customWidth="1"/>
    <col min="1032" max="1032" width="0" style="309" hidden="1" customWidth="1"/>
    <col min="1033" max="1033" width="16" style="309" customWidth="1"/>
    <col min="1034" max="1280" width="9.140625" style="309"/>
    <col min="1281" max="1281" width="18.5703125" style="309" customWidth="1"/>
    <col min="1282" max="1282" width="16.140625" style="309" customWidth="1"/>
    <col min="1283" max="1283" width="0" style="309" hidden="1" customWidth="1"/>
    <col min="1284" max="1284" width="15.7109375" style="309" customWidth="1"/>
    <col min="1285" max="1285" width="17.42578125" style="309" customWidth="1"/>
    <col min="1286" max="1287" width="16.7109375" style="309" customWidth="1"/>
    <col min="1288" max="1288" width="0" style="309" hidden="1" customWidth="1"/>
    <col min="1289" max="1289" width="16" style="309" customWidth="1"/>
    <col min="1290" max="1536" width="9.140625" style="309"/>
    <col min="1537" max="1537" width="18.5703125" style="309" customWidth="1"/>
    <col min="1538" max="1538" width="16.140625" style="309" customWidth="1"/>
    <col min="1539" max="1539" width="0" style="309" hidden="1" customWidth="1"/>
    <col min="1540" max="1540" width="15.7109375" style="309" customWidth="1"/>
    <col min="1541" max="1541" width="17.42578125" style="309" customWidth="1"/>
    <col min="1542" max="1543" width="16.7109375" style="309" customWidth="1"/>
    <col min="1544" max="1544" width="0" style="309" hidden="1" customWidth="1"/>
    <col min="1545" max="1545" width="16" style="309" customWidth="1"/>
    <col min="1546" max="1792" width="9.140625" style="309"/>
    <col min="1793" max="1793" width="18.5703125" style="309" customWidth="1"/>
    <col min="1794" max="1794" width="16.140625" style="309" customWidth="1"/>
    <col min="1795" max="1795" width="0" style="309" hidden="1" customWidth="1"/>
    <col min="1796" max="1796" width="15.7109375" style="309" customWidth="1"/>
    <col min="1797" max="1797" width="17.42578125" style="309" customWidth="1"/>
    <col min="1798" max="1799" width="16.7109375" style="309" customWidth="1"/>
    <col min="1800" max="1800" width="0" style="309" hidden="1" customWidth="1"/>
    <col min="1801" max="1801" width="16" style="309" customWidth="1"/>
    <col min="1802" max="2048" width="9.140625" style="309"/>
    <col min="2049" max="2049" width="18.5703125" style="309" customWidth="1"/>
    <col min="2050" max="2050" width="16.140625" style="309" customWidth="1"/>
    <col min="2051" max="2051" width="0" style="309" hidden="1" customWidth="1"/>
    <col min="2052" max="2052" width="15.7109375" style="309" customWidth="1"/>
    <col min="2053" max="2053" width="17.42578125" style="309" customWidth="1"/>
    <col min="2054" max="2055" width="16.7109375" style="309" customWidth="1"/>
    <col min="2056" max="2056" width="0" style="309" hidden="1" customWidth="1"/>
    <col min="2057" max="2057" width="16" style="309" customWidth="1"/>
    <col min="2058" max="2304" width="9.140625" style="309"/>
    <col min="2305" max="2305" width="18.5703125" style="309" customWidth="1"/>
    <col min="2306" max="2306" width="16.140625" style="309" customWidth="1"/>
    <col min="2307" max="2307" width="0" style="309" hidden="1" customWidth="1"/>
    <col min="2308" max="2308" width="15.7109375" style="309" customWidth="1"/>
    <col min="2309" max="2309" width="17.42578125" style="309" customWidth="1"/>
    <col min="2310" max="2311" width="16.7109375" style="309" customWidth="1"/>
    <col min="2312" max="2312" width="0" style="309" hidden="1" customWidth="1"/>
    <col min="2313" max="2313" width="16" style="309" customWidth="1"/>
    <col min="2314" max="2560" width="9.140625" style="309"/>
    <col min="2561" max="2561" width="18.5703125" style="309" customWidth="1"/>
    <col min="2562" max="2562" width="16.140625" style="309" customWidth="1"/>
    <col min="2563" max="2563" width="0" style="309" hidden="1" customWidth="1"/>
    <col min="2564" max="2564" width="15.7109375" style="309" customWidth="1"/>
    <col min="2565" max="2565" width="17.42578125" style="309" customWidth="1"/>
    <col min="2566" max="2567" width="16.7109375" style="309" customWidth="1"/>
    <col min="2568" max="2568" width="0" style="309" hidden="1" customWidth="1"/>
    <col min="2569" max="2569" width="16" style="309" customWidth="1"/>
    <col min="2570" max="2816" width="9.140625" style="309"/>
    <col min="2817" max="2817" width="18.5703125" style="309" customWidth="1"/>
    <col min="2818" max="2818" width="16.140625" style="309" customWidth="1"/>
    <col min="2819" max="2819" width="0" style="309" hidden="1" customWidth="1"/>
    <col min="2820" max="2820" width="15.7109375" style="309" customWidth="1"/>
    <col min="2821" max="2821" width="17.42578125" style="309" customWidth="1"/>
    <col min="2822" max="2823" width="16.7109375" style="309" customWidth="1"/>
    <col min="2824" max="2824" width="0" style="309" hidden="1" customWidth="1"/>
    <col min="2825" max="2825" width="16" style="309" customWidth="1"/>
    <col min="2826" max="3072" width="9.140625" style="309"/>
    <col min="3073" max="3073" width="18.5703125" style="309" customWidth="1"/>
    <col min="3074" max="3074" width="16.140625" style="309" customWidth="1"/>
    <col min="3075" max="3075" width="0" style="309" hidden="1" customWidth="1"/>
    <col min="3076" max="3076" width="15.7109375" style="309" customWidth="1"/>
    <col min="3077" max="3077" width="17.42578125" style="309" customWidth="1"/>
    <col min="3078" max="3079" width="16.7109375" style="309" customWidth="1"/>
    <col min="3080" max="3080" width="0" style="309" hidden="1" customWidth="1"/>
    <col min="3081" max="3081" width="16" style="309" customWidth="1"/>
    <col min="3082" max="3328" width="9.140625" style="309"/>
    <col min="3329" max="3329" width="18.5703125" style="309" customWidth="1"/>
    <col min="3330" max="3330" width="16.140625" style="309" customWidth="1"/>
    <col min="3331" max="3331" width="0" style="309" hidden="1" customWidth="1"/>
    <col min="3332" max="3332" width="15.7109375" style="309" customWidth="1"/>
    <col min="3333" max="3333" width="17.42578125" style="309" customWidth="1"/>
    <col min="3334" max="3335" width="16.7109375" style="309" customWidth="1"/>
    <col min="3336" max="3336" width="0" style="309" hidden="1" customWidth="1"/>
    <col min="3337" max="3337" width="16" style="309" customWidth="1"/>
    <col min="3338" max="3584" width="9.140625" style="309"/>
    <col min="3585" max="3585" width="18.5703125" style="309" customWidth="1"/>
    <col min="3586" max="3586" width="16.140625" style="309" customWidth="1"/>
    <col min="3587" max="3587" width="0" style="309" hidden="1" customWidth="1"/>
    <col min="3588" max="3588" width="15.7109375" style="309" customWidth="1"/>
    <col min="3589" max="3589" width="17.42578125" style="309" customWidth="1"/>
    <col min="3590" max="3591" width="16.7109375" style="309" customWidth="1"/>
    <col min="3592" max="3592" width="0" style="309" hidden="1" customWidth="1"/>
    <col min="3593" max="3593" width="16" style="309" customWidth="1"/>
    <col min="3594" max="3840" width="9.140625" style="309"/>
    <col min="3841" max="3841" width="18.5703125" style="309" customWidth="1"/>
    <col min="3842" max="3842" width="16.140625" style="309" customWidth="1"/>
    <col min="3843" max="3843" width="0" style="309" hidden="1" customWidth="1"/>
    <col min="3844" max="3844" width="15.7109375" style="309" customWidth="1"/>
    <col min="3845" max="3845" width="17.42578125" style="309" customWidth="1"/>
    <col min="3846" max="3847" width="16.7109375" style="309" customWidth="1"/>
    <col min="3848" max="3848" width="0" style="309" hidden="1" customWidth="1"/>
    <col min="3849" max="3849" width="16" style="309" customWidth="1"/>
    <col min="3850" max="4096" width="9.140625" style="309"/>
    <col min="4097" max="4097" width="18.5703125" style="309" customWidth="1"/>
    <col min="4098" max="4098" width="16.140625" style="309" customWidth="1"/>
    <col min="4099" max="4099" width="0" style="309" hidden="1" customWidth="1"/>
    <col min="4100" max="4100" width="15.7109375" style="309" customWidth="1"/>
    <col min="4101" max="4101" width="17.42578125" style="309" customWidth="1"/>
    <col min="4102" max="4103" width="16.7109375" style="309" customWidth="1"/>
    <col min="4104" max="4104" width="0" style="309" hidden="1" customWidth="1"/>
    <col min="4105" max="4105" width="16" style="309" customWidth="1"/>
    <col min="4106" max="4352" width="9.140625" style="309"/>
    <col min="4353" max="4353" width="18.5703125" style="309" customWidth="1"/>
    <col min="4354" max="4354" width="16.140625" style="309" customWidth="1"/>
    <col min="4355" max="4355" width="0" style="309" hidden="1" customWidth="1"/>
    <col min="4356" max="4356" width="15.7109375" style="309" customWidth="1"/>
    <col min="4357" max="4357" width="17.42578125" style="309" customWidth="1"/>
    <col min="4358" max="4359" width="16.7109375" style="309" customWidth="1"/>
    <col min="4360" max="4360" width="0" style="309" hidden="1" customWidth="1"/>
    <col min="4361" max="4361" width="16" style="309" customWidth="1"/>
    <col min="4362" max="4608" width="9.140625" style="309"/>
    <col min="4609" max="4609" width="18.5703125" style="309" customWidth="1"/>
    <col min="4610" max="4610" width="16.140625" style="309" customWidth="1"/>
    <col min="4611" max="4611" width="0" style="309" hidden="1" customWidth="1"/>
    <col min="4612" max="4612" width="15.7109375" style="309" customWidth="1"/>
    <col min="4613" max="4613" width="17.42578125" style="309" customWidth="1"/>
    <col min="4614" max="4615" width="16.7109375" style="309" customWidth="1"/>
    <col min="4616" max="4616" width="0" style="309" hidden="1" customWidth="1"/>
    <col min="4617" max="4617" width="16" style="309" customWidth="1"/>
    <col min="4618" max="4864" width="9.140625" style="309"/>
    <col min="4865" max="4865" width="18.5703125" style="309" customWidth="1"/>
    <col min="4866" max="4866" width="16.140625" style="309" customWidth="1"/>
    <col min="4867" max="4867" width="0" style="309" hidden="1" customWidth="1"/>
    <col min="4868" max="4868" width="15.7109375" style="309" customWidth="1"/>
    <col min="4869" max="4869" width="17.42578125" style="309" customWidth="1"/>
    <col min="4870" max="4871" width="16.7109375" style="309" customWidth="1"/>
    <col min="4872" max="4872" width="0" style="309" hidden="1" customWidth="1"/>
    <col min="4873" max="4873" width="16" style="309" customWidth="1"/>
    <col min="4874" max="5120" width="9.140625" style="309"/>
    <col min="5121" max="5121" width="18.5703125" style="309" customWidth="1"/>
    <col min="5122" max="5122" width="16.140625" style="309" customWidth="1"/>
    <col min="5123" max="5123" width="0" style="309" hidden="1" customWidth="1"/>
    <col min="5124" max="5124" width="15.7109375" style="309" customWidth="1"/>
    <col min="5125" max="5125" width="17.42578125" style="309" customWidth="1"/>
    <col min="5126" max="5127" width="16.7109375" style="309" customWidth="1"/>
    <col min="5128" max="5128" width="0" style="309" hidden="1" customWidth="1"/>
    <col min="5129" max="5129" width="16" style="309" customWidth="1"/>
    <col min="5130" max="5376" width="9.140625" style="309"/>
    <col min="5377" max="5377" width="18.5703125" style="309" customWidth="1"/>
    <col min="5378" max="5378" width="16.140625" style="309" customWidth="1"/>
    <col min="5379" max="5379" width="0" style="309" hidden="1" customWidth="1"/>
    <col min="5380" max="5380" width="15.7109375" style="309" customWidth="1"/>
    <col min="5381" max="5381" width="17.42578125" style="309" customWidth="1"/>
    <col min="5382" max="5383" width="16.7109375" style="309" customWidth="1"/>
    <col min="5384" max="5384" width="0" style="309" hidden="1" customWidth="1"/>
    <col min="5385" max="5385" width="16" style="309" customWidth="1"/>
    <col min="5386" max="5632" width="9.140625" style="309"/>
    <col min="5633" max="5633" width="18.5703125" style="309" customWidth="1"/>
    <col min="5634" max="5634" width="16.140625" style="309" customWidth="1"/>
    <col min="5635" max="5635" width="0" style="309" hidden="1" customWidth="1"/>
    <col min="5636" max="5636" width="15.7109375" style="309" customWidth="1"/>
    <col min="5637" max="5637" width="17.42578125" style="309" customWidth="1"/>
    <col min="5638" max="5639" width="16.7109375" style="309" customWidth="1"/>
    <col min="5640" max="5640" width="0" style="309" hidden="1" customWidth="1"/>
    <col min="5641" max="5641" width="16" style="309" customWidth="1"/>
    <col min="5642" max="5888" width="9.140625" style="309"/>
    <col min="5889" max="5889" width="18.5703125" style="309" customWidth="1"/>
    <col min="5890" max="5890" width="16.140625" style="309" customWidth="1"/>
    <col min="5891" max="5891" width="0" style="309" hidden="1" customWidth="1"/>
    <col min="5892" max="5892" width="15.7109375" style="309" customWidth="1"/>
    <col min="5893" max="5893" width="17.42578125" style="309" customWidth="1"/>
    <col min="5894" max="5895" width="16.7109375" style="309" customWidth="1"/>
    <col min="5896" max="5896" width="0" style="309" hidden="1" customWidth="1"/>
    <col min="5897" max="5897" width="16" style="309" customWidth="1"/>
    <col min="5898" max="6144" width="9.140625" style="309"/>
    <col min="6145" max="6145" width="18.5703125" style="309" customWidth="1"/>
    <col min="6146" max="6146" width="16.140625" style="309" customWidth="1"/>
    <col min="6147" max="6147" width="0" style="309" hidden="1" customWidth="1"/>
    <col min="6148" max="6148" width="15.7109375" style="309" customWidth="1"/>
    <col min="6149" max="6149" width="17.42578125" style="309" customWidth="1"/>
    <col min="6150" max="6151" width="16.7109375" style="309" customWidth="1"/>
    <col min="6152" max="6152" width="0" style="309" hidden="1" customWidth="1"/>
    <col min="6153" max="6153" width="16" style="309" customWidth="1"/>
    <col min="6154" max="6400" width="9.140625" style="309"/>
    <col min="6401" max="6401" width="18.5703125" style="309" customWidth="1"/>
    <col min="6402" max="6402" width="16.140625" style="309" customWidth="1"/>
    <col min="6403" max="6403" width="0" style="309" hidden="1" customWidth="1"/>
    <col min="6404" max="6404" width="15.7109375" style="309" customWidth="1"/>
    <col min="6405" max="6405" width="17.42578125" style="309" customWidth="1"/>
    <col min="6406" max="6407" width="16.7109375" style="309" customWidth="1"/>
    <col min="6408" max="6408" width="0" style="309" hidden="1" customWidth="1"/>
    <col min="6409" max="6409" width="16" style="309" customWidth="1"/>
    <col min="6410" max="6656" width="9.140625" style="309"/>
    <col min="6657" max="6657" width="18.5703125" style="309" customWidth="1"/>
    <col min="6658" max="6658" width="16.140625" style="309" customWidth="1"/>
    <col min="6659" max="6659" width="0" style="309" hidden="1" customWidth="1"/>
    <col min="6660" max="6660" width="15.7109375" style="309" customWidth="1"/>
    <col min="6661" max="6661" width="17.42578125" style="309" customWidth="1"/>
    <col min="6662" max="6663" width="16.7109375" style="309" customWidth="1"/>
    <col min="6664" max="6664" width="0" style="309" hidden="1" customWidth="1"/>
    <col min="6665" max="6665" width="16" style="309" customWidth="1"/>
    <col min="6666" max="6912" width="9.140625" style="309"/>
    <col min="6913" max="6913" width="18.5703125" style="309" customWidth="1"/>
    <col min="6914" max="6914" width="16.140625" style="309" customWidth="1"/>
    <col min="6915" max="6915" width="0" style="309" hidden="1" customWidth="1"/>
    <col min="6916" max="6916" width="15.7109375" style="309" customWidth="1"/>
    <col min="6917" max="6917" width="17.42578125" style="309" customWidth="1"/>
    <col min="6918" max="6919" width="16.7109375" style="309" customWidth="1"/>
    <col min="6920" max="6920" width="0" style="309" hidden="1" customWidth="1"/>
    <col min="6921" max="6921" width="16" style="309" customWidth="1"/>
    <col min="6922" max="7168" width="9.140625" style="309"/>
    <col min="7169" max="7169" width="18.5703125" style="309" customWidth="1"/>
    <col min="7170" max="7170" width="16.140625" style="309" customWidth="1"/>
    <col min="7171" max="7171" width="0" style="309" hidden="1" customWidth="1"/>
    <col min="7172" max="7172" width="15.7109375" style="309" customWidth="1"/>
    <col min="7173" max="7173" width="17.42578125" style="309" customWidth="1"/>
    <col min="7174" max="7175" width="16.7109375" style="309" customWidth="1"/>
    <col min="7176" max="7176" width="0" style="309" hidden="1" customWidth="1"/>
    <col min="7177" max="7177" width="16" style="309" customWidth="1"/>
    <col min="7178" max="7424" width="9.140625" style="309"/>
    <col min="7425" max="7425" width="18.5703125" style="309" customWidth="1"/>
    <col min="7426" max="7426" width="16.140625" style="309" customWidth="1"/>
    <col min="7427" max="7427" width="0" style="309" hidden="1" customWidth="1"/>
    <col min="7428" max="7428" width="15.7109375" style="309" customWidth="1"/>
    <col min="7429" max="7429" width="17.42578125" style="309" customWidth="1"/>
    <col min="7430" max="7431" width="16.7109375" style="309" customWidth="1"/>
    <col min="7432" max="7432" width="0" style="309" hidden="1" customWidth="1"/>
    <col min="7433" max="7433" width="16" style="309" customWidth="1"/>
    <col min="7434" max="7680" width="9.140625" style="309"/>
    <col min="7681" max="7681" width="18.5703125" style="309" customWidth="1"/>
    <col min="7682" max="7682" width="16.140625" style="309" customWidth="1"/>
    <col min="7683" max="7683" width="0" style="309" hidden="1" customWidth="1"/>
    <col min="7684" max="7684" width="15.7109375" style="309" customWidth="1"/>
    <col min="7685" max="7685" width="17.42578125" style="309" customWidth="1"/>
    <col min="7686" max="7687" width="16.7109375" style="309" customWidth="1"/>
    <col min="7688" max="7688" width="0" style="309" hidden="1" customWidth="1"/>
    <col min="7689" max="7689" width="16" style="309" customWidth="1"/>
    <col min="7690" max="7936" width="9.140625" style="309"/>
    <col min="7937" max="7937" width="18.5703125" style="309" customWidth="1"/>
    <col min="7938" max="7938" width="16.140625" style="309" customWidth="1"/>
    <col min="7939" max="7939" width="0" style="309" hidden="1" customWidth="1"/>
    <col min="7940" max="7940" width="15.7109375" style="309" customWidth="1"/>
    <col min="7941" max="7941" width="17.42578125" style="309" customWidth="1"/>
    <col min="7942" max="7943" width="16.7109375" style="309" customWidth="1"/>
    <col min="7944" max="7944" width="0" style="309" hidden="1" customWidth="1"/>
    <col min="7945" max="7945" width="16" style="309" customWidth="1"/>
    <col min="7946" max="8192" width="9.140625" style="309"/>
    <col min="8193" max="8193" width="18.5703125" style="309" customWidth="1"/>
    <col min="8194" max="8194" width="16.140625" style="309" customWidth="1"/>
    <col min="8195" max="8195" width="0" style="309" hidden="1" customWidth="1"/>
    <col min="8196" max="8196" width="15.7109375" style="309" customWidth="1"/>
    <col min="8197" max="8197" width="17.42578125" style="309" customWidth="1"/>
    <col min="8198" max="8199" width="16.7109375" style="309" customWidth="1"/>
    <col min="8200" max="8200" width="0" style="309" hidden="1" customWidth="1"/>
    <col min="8201" max="8201" width="16" style="309" customWidth="1"/>
    <col min="8202" max="8448" width="9.140625" style="309"/>
    <col min="8449" max="8449" width="18.5703125" style="309" customWidth="1"/>
    <col min="8450" max="8450" width="16.140625" style="309" customWidth="1"/>
    <col min="8451" max="8451" width="0" style="309" hidden="1" customWidth="1"/>
    <col min="8452" max="8452" width="15.7109375" style="309" customWidth="1"/>
    <col min="8453" max="8453" width="17.42578125" style="309" customWidth="1"/>
    <col min="8454" max="8455" width="16.7109375" style="309" customWidth="1"/>
    <col min="8456" max="8456" width="0" style="309" hidden="1" customWidth="1"/>
    <col min="8457" max="8457" width="16" style="309" customWidth="1"/>
    <col min="8458" max="8704" width="9.140625" style="309"/>
    <col min="8705" max="8705" width="18.5703125" style="309" customWidth="1"/>
    <col min="8706" max="8706" width="16.140625" style="309" customWidth="1"/>
    <col min="8707" max="8707" width="0" style="309" hidden="1" customWidth="1"/>
    <col min="8708" max="8708" width="15.7109375" style="309" customWidth="1"/>
    <col min="8709" max="8709" width="17.42578125" style="309" customWidth="1"/>
    <col min="8710" max="8711" width="16.7109375" style="309" customWidth="1"/>
    <col min="8712" max="8712" width="0" style="309" hidden="1" customWidth="1"/>
    <col min="8713" max="8713" width="16" style="309" customWidth="1"/>
    <col min="8714" max="8960" width="9.140625" style="309"/>
    <col min="8961" max="8961" width="18.5703125" style="309" customWidth="1"/>
    <col min="8962" max="8962" width="16.140625" style="309" customWidth="1"/>
    <col min="8963" max="8963" width="0" style="309" hidden="1" customWidth="1"/>
    <col min="8964" max="8964" width="15.7109375" style="309" customWidth="1"/>
    <col min="8965" max="8965" width="17.42578125" style="309" customWidth="1"/>
    <col min="8966" max="8967" width="16.7109375" style="309" customWidth="1"/>
    <col min="8968" max="8968" width="0" style="309" hidden="1" customWidth="1"/>
    <col min="8969" max="8969" width="16" style="309" customWidth="1"/>
    <col min="8970" max="9216" width="9.140625" style="309"/>
    <col min="9217" max="9217" width="18.5703125" style="309" customWidth="1"/>
    <col min="9218" max="9218" width="16.140625" style="309" customWidth="1"/>
    <col min="9219" max="9219" width="0" style="309" hidden="1" customWidth="1"/>
    <col min="9220" max="9220" width="15.7109375" style="309" customWidth="1"/>
    <col min="9221" max="9221" width="17.42578125" style="309" customWidth="1"/>
    <col min="9222" max="9223" width="16.7109375" style="309" customWidth="1"/>
    <col min="9224" max="9224" width="0" style="309" hidden="1" customWidth="1"/>
    <col min="9225" max="9225" width="16" style="309" customWidth="1"/>
    <col min="9226" max="9472" width="9.140625" style="309"/>
    <col min="9473" max="9473" width="18.5703125" style="309" customWidth="1"/>
    <col min="9474" max="9474" width="16.140625" style="309" customWidth="1"/>
    <col min="9475" max="9475" width="0" style="309" hidden="1" customWidth="1"/>
    <col min="9476" max="9476" width="15.7109375" style="309" customWidth="1"/>
    <col min="9477" max="9477" width="17.42578125" style="309" customWidth="1"/>
    <col min="9478" max="9479" width="16.7109375" style="309" customWidth="1"/>
    <col min="9480" max="9480" width="0" style="309" hidden="1" customWidth="1"/>
    <col min="9481" max="9481" width="16" style="309" customWidth="1"/>
    <col min="9482" max="9728" width="9.140625" style="309"/>
    <col min="9729" max="9729" width="18.5703125" style="309" customWidth="1"/>
    <col min="9730" max="9730" width="16.140625" style="309" customWidth="1"/>
    <col min="9731" max="9731" width="0" style="309" hidden="1" customWidth="1"/>
    <col min="9732" max="9732" width="15.7109375" style="309" customWidth="1"/>
    <col min="9733" max="9733" width="17.42578125" style="309" customWidth="1"/>
    <col min="9734" max="9735" width="16.7109375" style="309" customWidth="1"/>
    <col min="9736" max="9736" width="0" style="309" hidden="1" customWidth="1"/>
    <col min="9737" max="9737" width="16" style="309" customWidth="1"/>
    <col min="9738" max="9984" width="9.140625" style="309"/>
    <col min="9985" max="9985" width="18.5703125" style="309" customWidth="1"/>
    <col min="9986" max="9986" width="16.140625" style="309" customWidth="1"/>
    <col min="9987" max="9987" width="0" style="309" hidden="1" customWidth="1"/>
    <col min="9988" max="9988" width="15.7109375" style="309" customWidth="1"/>
    <col min="9989" max="9989" width="17.42578125" style="309" customWidth="1"/>
    <col min="9990" max="9991" width="16.7109375" style="309" customWidth="1"/>
    <col min="9992" max="9992" width="0" style="309" hidden="1" customWidth="1"/>
    <col min="9993" max="9993" width="16" style="309" customWidth="1"/>
    <col min="9994" max="10240" width="9.140625" style="309"/>
    <col min="10241" max="10241" width="18.5703125" style="309" customWidth="1"/>
    <col min="10242" max="10242" width="16.140625" style="309" customWidth="1"/>
    <col min="10243" max="10243" width="0" style="309" hidden="1" customWidth="1"/>
    <col min="10244" max="10244" width="15.7109375" style="309" customWidth="1"/>
    <col min="10245" max="10245" width="17.42578125" style="309" customWidth="1"/>
    <col min="10246" max="10247" width="16.7109375" style="309" customWidth="1"/>
    <col min="10248" max="10248" width="0" style="309" hidden="1" customWidth="1"/>
    <col min="10249" max="10249" width="16" style="309" customWidth="1"/>
    <col min="10250" max="10496" width="9.140625" style="309"/>
    <col min="10497" max="10497" width="18.5703125" style="309" customWidth="1"/>
    <col min="10498" max="10498" width="16.140625" style="309" customWidth="1"/>
    <col min="10499" max="10499" width="0" style="309" hidden="1" customWidth="1"/>
    <col min="10500" max="10500" width="15.7109375" style="309" customWidth="1"/>
    <col min="10501" max="10501" width="17.42578125" style="309" customWidth="1"/>
    <col min="10502" max="10503" width="16.7109375" style="309" customWidth="1"/>
    <col min="10504" max="10504" width="0" style="309" hidden="1" customWidth="1"/>
    <col min="10505" max="10505" width="16" style="309" customWidth="1"/>
    <col min="10506" max="10752" width="9.140625" style="309"/>
    <col min="10753" max="10753" width="18.5703125" style="309" customWidth="1"/>
    <col min="10754" max="10754" width="16.140625" style="309" customWidth="1"/>
    <col min="10755" max="10755" width="0" style="309" hidden="1" customWidth="1"/>
    <col min="10756" max="10756" width="15.7109375" style="309" customWidth="1"/>
    <col min="10757" max="10757" width="17.42578125" style="309" customWidth="1"/>
    <col min="10758" max="10759" width="16.7109375" style="309" customWidth="1"/>
    <col min="10760" max="10760" width="0" style="309" hidden="1" customWidth="1"/>
    <col min="10761" max="10761" width="16" style="309" customWidth="1"/>
    <col min="10762" max="11008" width="9.140625" style="309"/>
    <col min="11009" max="11009" width="18.5703125" style="309" customWidth="1"/>
    <col min="11010" max="11010" width="16.140625" style="309" customWidth="1"/>
    <col min="11011" max="11011" width="0" style="309" hidden="1" customWidth="1"/>
    <col min="11012" max="11012" width="15.7109375" style="309" customWidth="1"/>
    <col min="11013" max="11013" width="17.42578125" style="309" customWidth="1"/>
    <col min="11014" max="11015" width="16.7109375" style="309" customWidth="1"/>
    <col min="11016" max="11016" width="0" style="309" hidden="1" customWidth="1"/>
    <col min="11017" max="11017" width="16" style="309" customWidth="1"/>
    <col min="11018" max="11264" width="9.140625" style="309"/>
    <col min="11265" max="11265" width="18.5703125" style="309" customWidth="1"/>
    <col min="11266" max="11266" width="16.140625" style="309" customWidth="1"/>
    <col min="11267" max="11267" width="0" style="309" hidden="1" customWidth="1"/>
    <col min="11268" max="11268" width="15.7109375" style="309" customWidth="1"/>
    <col min="11269" max="11269" width="17.42578125" style="309" customWidth="1"/>
    <col min="11270" max="11271" width="16.7109375" style="309" customWidth="1"/>
    <col min="11272" max="11272" width="0" style="309" hidden="1" customWidth="1"/>
    <col min="11273" max="11273" width="16" style="309" customWidth="1"/>
    <col min="11274" max="11520" width="9.140625" style="309"/>
    <col min="11521" max="11521" width="18.5703125" style="309" customWidth="1"/>
    <col min="11522" max="11522" width="16.140625" style="309" customWidth="1"/>
    <col min="11523" max="11523" width="0" style="309" hidden="1" customWidth="1"/>
    <col min="11524" max="11524" width="15.7109375" style="309" customWidth="1"/>
    <col min="11525" max="11525" width="17.42578125" style="309" customWidth="1"/>
    <col min="11526" max="11527" width="16.7109375" style="309" customWidth="1"/>
    <col min="11528" max="11528" width="0" style="309" hidden="1" customWidth="1"/>
    <col min="11529" max="11529" width="16" style="309" customWidth="1"/>
    <col min="11530" max="11776" width="9.140625" style="309"/>
    <col min="11777" max="11777" width="18.5703125" style="309" customWidth="1"/>
    <col min="11778" max="11778" width="16.140625" style="309" customWidth="1"/>
    <col min="11779" max="11779" width="0" style="309" hidden="1" customWidth="1"/>
    <col min="11780" max="11780" width="15.7109375" style="309" customWidth="1"/>
    <col min="11781" max="11781" width="17.42578125" style="309" customWidth="1"/>
    <col min="11782" max="11783" width="16.7109375" style="309" customWidth="1"/>
    <col min="11784" max="11784" width="0" style="309" hidden="1" customWidth="1"/>
    <col min="11785" max="11785" width="16" style="309" customWidth="1"/>
    <col min="11786" max="12032" width="9.140625" style="309"/>
    <col min="12033" max="12033" width="18.5703125" style="309" customWidth="1"/>
    <col min="12034" max="12034" width="16.140625" style="309" customWidth="1"/>
    <col min="12035" max="12035" width="0" style="309" hidden="1" customWidth="1"/>
    <col min="12036" max="12036" width="15.7109375" style="309" customWidth="1"/>
    <col min="12037" max="12037" width="17.42578125" style="309" customWidth="1"/>
    <col min="12038" max="12039" width="16.7109375" style="309" customWidth="1"/>
    <col min="12040" max="12040" width="0" style="309" hidden="1" customWidth="1"/>
    <col min="12041" max="12041" width="16" style="309" customWidth="1"/>
    <col min="12042" max="12288" width="9.140625" style="309"/>
    <col min="12289" max="12289" width="18.5703125" style="309" customWidth="1"/>
    <col min="12290" max="12290" width="16.140625" style="309" customWidth="1"/>
    <col min="12291" max="12291" width="0" style="309" hidden="1" customWidth="1"/>
    <col min="12292" max="12292" width="15.7109375" style="309" customWidth="1"/>
    <col min="12293" max="12293" width="17.42578125" style="309" customWidth="1"/>
    <col min="12294" max="12295" width="16.7109375" style="309" customWidth="1"/>
    <col min="12296" max="12296" width="0" style="309" hidden="1" customWidth="1"/>
    <col min="12297" max="12297" width="16" style="309" customWidth="1"/>
    <col min="12298" max="12544" width="9.140625" style="309"/>
    <col min="12545" max="12545" width="18.5703125" style="309" customWidth="1"/>
    <col min="12546" max="12546" width="16.140625" style="309" customWidth="1"/>
    <col min="12547" max="12547" width="0" style="309" hidden="1" customWidth="1"/>
    <col min="12548" max="12548" width="15.7109375" style="309" customWidth="1"/>
    <col min="12549" max="12549" width="17.42578125" style="309" customWidth="1"/>
    <col min="12550" max="12551" width="16.7109375" style="309" customWidth="1"/>
    <col min="12552" max="12552" width="0" style="309" hidden="1" customWidth="1"/>
    <col min="12553" max="12553" width="16" style="309" customWidth="1"/>
    <col min="12554" max="12800" width="9.140625" style="309"/>
    <col min="12801" max="12801" width="18.5703125" style="309" customWidth="1"/>
    <col min="12802" max="12802" width="16.140625" style="309" customWidth="1"/>
    <col min="12803" max="12803" width="0" style="309" hidden="1" customWidth="1"/>
    <col min="12804" max="12804" width="15.7109375" style="309" customWidth="1"/>
    <col min="12805" max="12805" width="17.42578125" style="309" customWidth="1"/>
    <col min="12806" max="12807" width="16.7109375" style="309" customWidth="1"/>
    <col min="12808" max="12808" width="0" style="309" hidden="1" customWidth="1"/>
    <col min="12809" max="12809" width="16" style="309" customWidth="1"/>
    <col min="12810" max="13056" width="9.140625" style="309"/>
    <col min="13057" max="13057" width="18.5703125" style="309" customWidth="1"/>
    <col min="13058" max="13058" width="16.140625" style="309" customWidth="1"/>
    <col min="13059" max="13059" width="0" style="309" hidden="1" customWidth="1"/>
    <col min="13060" max="13060" width="15.7109375" style="309" customWidth="1"/>
    <col min="13061" max="13061" width="17.42578125" style="309" customWidth="1"/>
    <col min="13062" max="13063" width="16.7109375" style="309" customWidth="1"/>
    <col min="13064" max="13064" width="0" style="309" hidden="1" customWidth="1"/>
    <col min="13065" max="13065" width="16" style="309" customWidth="1"/>
    <col min="13066" max="13312" width="9.140625" style="309"/>
    <col min="13313" max="13313" width="18.5703125" style="309" customWidth="1"/>
    <col min="13314" max="13314" width="16.140625" style="309" customWidth="1"/>
    <col min="13315" max="13315" width="0" style="309" hidden="1" customWidth="1"/>
    <col min="13316" max="13316" width="15.7109375" style="309" customWidth="1"/>
    <col min="13317" max="13317" width="17.42578125" style="309" customWidth="1"/>
    <col min="13318" max="13319" width="16.7109375" style="309" customWidth="1"/>
    <col min="13320" max="13320" width="0" style="309" hidden="1" customWidth="1"/>
    <col min="13321" max="13321" width="16" style="309" customWidth="1"/>
    <col min="13322" max="13568" width="9.140625" style="309"/>
    <col min="13569" max="13569" width="18.5703125" style="309" customWidth="1"/>
    <col min="13570" max="13570" width="16.140625" style="309" customWidth="1"/>
    <col min="13571" max="13571" width="0" style="309" hidden="1" customWidth="1"/>
    <col min="13572" max="13572" width="15.7109375" style="309" customWidth="1"/>
    <col min="13573" max="13573" width="17.42578125" style="309" customWidth="1"/>
    <col min="13574" max="13575" width="16.7109375" style="309" customWidth="1"/>
    <col min="13576" max="13576" width="0" style="309" hidden="1" customWidth="1"/>
    <col min="13577" max="13577" width="16" style="309" customWidth="1"/>
    <col min="13578" max="13824" width="9.140625" style="309"/>
    <col min="13825" max="13825" width="18.5703125" style="309" customWidth="1"/>
    <col min="13826" max="13826" width="16.140625" style="309" customWidth="1"/>
    <col min="13827" max="13827" width="0" style="309" hidden="1" customWidth="1"/>
    <col min="13828" max="13828" width="15.7109375" style="309" customWidth="1"/>
    <col min="13829" max="13829" width="17.42578125" style="309" customWidth="1"/>
    <col min="13830" max="13831" width="16.7109375" style="309" customWidth="1"/>
    <col min="13832" max="13832" width="0" style="309" hidden="1" customWidth="1"/>
    <col min="13833" max="13833" width="16" style="309" customWidth="1"/>
    <col min="13834" max="14080" width="9.140625" style="309"/>
    <col min="14081" max="14081" width="18.5703125" style="309" customWidth="1"/>
    <col min="14082" max="14082" width="16.140625" style="309" customWidth="1"/>
    <col min="14083" max="14083" width="0" style="309" hidden="1" customWidth="1"/>
    <col min="14084" max="14084" width="15.7109375" style="309" customWidth="1"/>
    <col min="14085" max="14085" width="17.42578125" style="309" customWidth="1"/>
    <col min="14086" max="14087" width="16.7109375" style="309" customWidth="1"/>
    <col min="14088" max="14088" width="0" style="309" hidden="1" customWidth="1"/>
    <col min="14089" max="14089" width="16" style="309" customWidth="1"/>
    <col min="14090" max="14336" width="9.140625" style="309"/>
    <col min="14337" max="14337" width="18.5703125" style="309" customWidth="1"/>
    <col min="14338" max="14338" width="16.140625" style="309" customWidth="1"/>
    <col min="14339" max="14339" width="0" style="309" hidden="1" customWidth="1"/>
    <col min="14340" max="14340" width="15.7109375" style="309" customWidth="1"/>
    <col min="14341" max="14341" width="17.42578125" style="309" customWidth="1"/>
    <col min="14342" max="14343" width="16.7109375" style="309" customWidth="1"/>
    <col min="14344" max="14344" width="0" style="309" hidden="1" customWidth="1"/>
    <col min="14345" max="14345" width="16" style="309" customWidth="1"/>
    <col min="14346" max="14592" width="9.140625" style="309"/>
    <col min="14593" max="14593" width="18.5703125" style="309" customWidth="1"/>
    <col min="14594" max="14594" width="16.140625" style="309" customWidth="1"/>
    <col min="14595" max="14595" width="0" style="309" hidden="1" customWidth="1"/>
    <col min="14596" max="14596" width="15.7109375" style="309" customWidth="1"/>
    <col min="14597" max="14597" width="17.42578125" style="309" customWidth="1"/>
    <col min="14598" max="14599" width="16.7109375" style="309" customWidth="1"/>
    <col min="14600" max="14600" width="0" style="309" hidden="1" customWidth="1"/>
    <col min="14601" max="14601" width="16" style="309" customWidth="1"/>
    <col min="14602" max="14848" width="9.140625" style="309"/>
    <col min="14849" max="14849" width="18.5703125" style="309" customWidth="1"/>
    <col min="14850" max="14850" width="16.140625" style="309" customWidth="1"/>
    <col min="14851" max="14851" width="0" style="309" hidden="1" customWidth="1"/>
    <col min="14852" max="14852" width="15.7109375" style="309" customWidth="1"/>
    <col min="14853" max="14853" width="17.42578125" style="309" customWidth="1"/>
    <col min="14854" max="14855" width="16.7109375" style="309" customWidth="1"/>
    <col min="14856" max="14856" width="0" style="309" hidden="1" customWidth="1"/>
    <col min="14857" max="14857" width="16" style="309" customWidth="1"/>
    <col min="14858" max="15104" width="9.140625" style="309"/>
    <col min="15105" max="15105" width="18.5703125" style="309" customWidth="1"/>
    <col min="15106" max="15106" width="16.140625" style="309" customWidth="1"/>
    <col min="15107" max="15107" width="0" style="309" hidden="1" customWidth="1"/>
    <col min="15108" max="15108" width="15.7109375" style="309" customWidth="1"/>
    <col min="15109" max="15109" width="17.42578125" style="309" customWidth="1"/>
    <col min="15110" max="15111" width="16.7109375" style="309" customWidth="1"/>
    <col min="15112" max="15112" width="0" style="309" hidden="1" customWidth="1"/>
    <col min="15113" max="15113" width="16" style="309" customWidth="1"/>
    <col min="15114" max="15360" width="9.140625" style="309"/>
    <col min="15361" max="15361" width="18.5703125" style="309" customWidth="1"/>
    <col min="15362" max="15362" width="16.140625" style="309" customWidth="1"/>
    <col min="15363" max="15363" width="0" style="309" hidden="1" customWidth="1"/>
    <col min="15364" max="15364" width="15.7109375" style="309" customWidth="1"/>
    <col min="15365" max="15365" width="17.42578125" style="309" customWidth="1"/>
    <col min="15366" max="15367" width="16.7109375" style="309" customWidth="1"/>
    <col min="15368" max="15368" width="0" style="309" hidden="1" customWidth="1"/>
    <col min="15369" max="15369" width="16" style="309" customWidth="1"/>
    <col min="15370" max="15616" width="9.140625" style="309"/>
    <col min="15617" max="15617" width="18.5703125" style="309" customWidth="1"/>
    <col min="15618" max="15618" width="16.140625" style="309" customWidth="1"/>
    <col min="15619" max="15619" width="0" style="309" hidden="1" customWidth="1"/>
    <col min="15620" max="15620" width="15.7109375" style="309" customWidth="1"/>
    <col min="15621" max="15621" width="17.42578125" style="309" customWidth="1"/>
    <col min="15622" max="15623" width="16.7109375" style="309" customWidth="1"/>
    <col min="15624" max="15624" width="0" style="309" hidden="1" customWidth="1"/>
    <col min="15625" max="15625" width="16" style="309" customWidth="1"/>
    <col min="15626" max="15872" width="9.140625" style="309"/>
    <col min="15873" max="15873" width="18.5703125" style="309" customWidth="1"/>
    <col min="15874" max="15874" width="16.140625" style="309" customWidth="1"/>
    <col min="15875" max="15875" width="0" style="309" hidden="1" customWidth="1"/>
    <col min="15876" max="15876" width="15.7109375" style="309" customWidth="1"/>
    <col min="15877" max="15877" width="17.42578125" style="309" customWidth="1"/>
    <col min="15878" max="15879" width="16.7109375" style="309" customWidth="1"/>
    <col min="15880" max="15880" width="0" style="309" hidden="1" customWidth="1"/>
    <col min="15881" max="15881" width="16" style="309" customWidth="1"/>
    <col min="15882" max="16128" width="9.140625" style="309"/>
    <col min="16129" max="16129" width="18.5703125" style="309" customWidth="1"/>
    <col min="16130" max="16130" width="16.140625" style="309" customWidth="1"/>
    <col min="16131" max="16131" width="0" style="309" hidden="1" customWidth="1"/>
    <col min="16132" max="16132" width="15.7109375" style="309" customWidth="1"/>
    <col min="16133" max="16133" width="17.42578125" style="309" customWidth="1"/>
    <col min="16134" max="16135" width="16.7109375" style="309" customWidth="1"/>
    <col min="16136" max="16136" width="0" style="309" hidden="1" customWidth="1"/>
    <col min="16137" max="16137" width="16" style="309" customWidth="1"/>
    <col min="16138" max="16384" width="9.140625" style="309"/>
  </cols>
  <sheetData>
    <row r="1" spans="1:9" ht="16.5" customHeight="1" x14ac:dyDescent="0.25">
      <c r="A1" s="306" t="str">
        <f>[2]SUM!A1</f>
        <v>CY 2015 ALLOTMENT RELEASES</v>
      </c>
      <c r="B1" s="306"/>
      <c r="C1" s="306"/>
      <c r="D1" s="306"/>
      <c r="E1" s="306"/>
      <c r="F1" s="307"/>
      <c r="G1" s="307"/>
      <c r="H1" s="307"/>
      <c r="I1" s="308"/>
    </row>
    <row r="2" spans="1:9" ht="15" x14ac:dyDescent="0.25">
      <c r="A2" s="310" t="s">
        <v>215</v>
      </c>
      <c r="B2" s="310"/>
      <c r="C2" s="310"/>
      <c r="D2" s="310"/>
      <c r="E2" s="310"/>
      <c r="F2" s="307"/>
      <c r="G2" s="307"/>
      <c r="H2" s="307"/>
      <c r="I2" s="307"/>
    </row>
    <row r="3" spans="1:9" ht="15" x14ac:dyDescent="0.25">
      <c r="A3" s="310" t="str">
        <f>[2]SUM!A3</f>
        <v>January 1-December 31, 2015</v>
      </c>
      <c r="B3" s="310"/>
      <c r="C3" s="306"/>
      <c r="D3" s="306"/>
      <c r="E3" s="306"/>
      <c r="F3" s="307"/>
      <c r="G3" s="307"/>
      <c r="H3" s="307"/>
      <c r="I3" s="307"/>
    </row>
    <row r="4" spans="1:9" ht="15" x14ac:dyDescent="0.25">
      <c r="A4" s="306" t="s">
        <v>0</v>
      </c>
      <c r="B4" s="306"/>
      <c r="C4" s="306"/>
      <c r="D4" s="306"/>
      <c r="E4" s="306"/>
      <c r="F4" s="307"/>
      <c r="G4" s="307"/>
      <c r="H4" s="307"/>
      <c r="I4" s="307"/>
    </row>
    <row r="5" spans="1:9" s="314" customFormat="1" ht="78.75" customHeight="1" x14ac:dyDescent="0.2">
      <c r="A5" s="311" t="s">
        <v>1</v>
      </c>
      <c r="B5" s="312" t="s">
        <v>141</v>
      </c>
      <c r="C5" s="312" t="s">
        <v>301</v>
      </c>
      <c r="D5" s="312" t="s">
        <v>302</v>
      </c>
      <c r="E5" s="312" t="s">
        <v>347</v>
      </c>
      <c r="F5" s="312" t="s">
        <v>303</v>
      </c>
      <c r="G5" s="312" t="s">
        <v>232</v>
      </c>
      <c r="H5" s="312" t="s">
        <v>304</v>
      </c>
      <c r="I5" s="313" t="s">
        <v>13</v>
      </c>
    </row>
    <row r="6" spans="1:9" ht="18" hidden="1" customHeight="1" x14ac:dyDescent="0.2">
      <c r="A6" s="263" t="s">
        <v>102</v>
      </c>
      <c r="C6" s="309">
        <f>[2]UF!H7</f>
        <v>0</v>
      </c>
      <c r="D6" s="309">
        <f>[2]UF!L7</f>
        <v>0</v>
      </c>
      <c r="F6" s="309">
        <f>[2]UF!P7</f>
        <v>0</v>
      </c>
      <c r="I6" s="309">
        <f t="shared" ref="I6:I11" si="0">SUM(B6:H6)</f>
        <v>0</v>
      </c>
    </row>
    <row r="7" spans="1:9" ht="18" hidden="1" customHeight="1" x14ac:dyDescent="0.2">
      <c r="A7" s="35" t="s">
        <v>103</v>
      </c>
      <c r="C7" s="309">
        <f>[2]UF!H8</f>
        <v>0</v>
      </c>
      <c r="D7" s="309">
        <f>[2]UF!L8</f>
        <v>0</v>
      </c>
      <c r="F7" s="309">
        <f>[2]UF!P8</f>
        <v>0</v>
      </c>
      <c r="I7" s="309">
        <f t="shared" si="0"/>
        <v>0</v>
      </c>
    </row>
    <row r="8" spans="1:9" ht="18" hidden="1" customHeight="1" x14ac:dyDescent="0.2">
      <c r="A8" s="35" t="s">
        <v>104</v>
      </c>
      <c r="C8" s="309">
        <f>[2]UF!H9</f>
        <v>0</v>
      </c>
      <c r="D8" s="309">
        <f>[2]UF!L9</f>
        <v>0</v>
      </c>
      <c r="F8" s="309">
        <f>[2]UF!P9</f>
        <v>0</v>
      </c>
      <c r="I8" s="309">
        <f t="shared" si="0"/>
        <v>0</v>
      </c>
    </row>
    <row r="9" spans="1:9" ht="18" hidden="1" customHeight="1" x14ac:dyDescent="0.2">
      <c r="A9" s="35" t="s">
        <v>105</v>
      </c>
      <c r="C9" s="309">
        <f>[2]UF!H10</f>
        <v>0</v>
      </c>
      <c r="D9" s="309">
        <f>[2]UF!L10</f>
        <v>0</v>
      </c>
      <c r="F9" s="309">
        <f>[2]UF!P10</f>
        <v>0</v>
      </c>
      <c r="I9" s="309">
        <f t="shared" si="0"/>
        <v>0</v>
      </c>
    </row>
    <row r="10" spans="1:9" ht="35.25" hidden="1" customHeight="1" x14ac:dyDescent="0.2">
      <c r="A10" s="35" t="s">
        <v>106</v>
      </c>
      <c r="C10" s="309">
        <f>[2]UF!H11</f>
        <v>0</v>
      </c>
      <c r="D10" s="309">
        <f>[2]UF!L11</f>
        <v>0</v>
      </c>
      <c r="F10" s="309">
        <f>[2]UF!P11</f>
        <v>0</v>
      </c>
      <c r="I10" s="309">
        <f t="shared" si="0"/>
        <v>0</v>
      </c>
    </row>
    <row r="11" spans="1:9" ht="18" hidden="1" customHeight="1" x14ac:dyDescent="0.2">
      <c r="A11" s="35" t="s">
        <v>107</v>
      </c>
      <c r="C11" s="309">
        <f>[2]UF!H12</f>
        <v>0</v>
      </c>
      <c r="D11" s="309">
        <f>[2]UF!L12</f>
        <v>0</v>
      </c>
      <c r="F11" s="309">
        <f>[2]UF!P12</f>
        <v>0</v>
      </c>
      <c r="I11" s="309">
        <f t="shared" si="0"/>
        <v>0</v>
      </c>
    </row>
    <row r="12" spans="1:9" ht="18" hidden="1" customHeight="1" x14ac:dyDescent="0.2">
      <c r="A12" s="83" t="s">
        <v>108</v>
      </c>
      <c r="C12" s="309">
        <f>SUM(C13:C14)</f>
        <v>0</v>
      </c>
      <c r="D12" s="309">
        <f>SUM(D13:D14)</f>
        <v>0</v>
      </c>
      <c r="F12" s="309">
        <f>SUM(F13:F14)</f>
        <v>0</v>
      </c>
      <c r="H12" s="309">
        <f>SUM(H13:H14)</f>
        <v>0</v>
      </c>
      <c r="I12" s="309">
        <f>SUM(I13:I14)</f>
        <v>0</v>
      </c>
    </row>
    <row r="13" spans="1:9" ht="18" hidden="1" customHeight="1" x14ac:dyDescent="0.2">
      <c r="A13" s="83" t="s">
        <v>109</v>
      </c>
      <c r="C13" s="309">
        <f>[2]UF!H14</f>
        <v>0</v>
      </c>
      <c r="D13" s="309">
        <f>[2]UF!L14</f>
        <v>0</v>
      </c>
      <c r="F13" s="309">
        <f>[2]UF!P14</f>
        <v>0</v>
      </c>
      <c r="I13" s="309">
        <f t="shared" ref="I13:I19" si="1">SUM(B13:H13)</f>
        <v>0</v>
      </c>
    </row>
    <row r="14" spans="1:9" ht="18" hidden="1" customHeight="1" x14ac:dyDescent="0.2">
      <c r="A14" s="83" t="s">
        <v>110</v>
      </c>
      <c r="C14" s="309">
        <f>[2]UF!H15</f>
        <v>0</v>
      </c>
      <c r="D14" s="309">
        <f>[2]UF!L15</f>
        <v>0</v>
      </c>
      <c r="F14" s="309">
        <f>[2]UF!P15</f>
        <v>0</v>
      </c>
      <c r="I14" s="309">
        <f t="shared" si="1"/>
        <v>0</v>
      </c>
    </row>
    <row r="15" spans="1:9" ht="18" hidden="1" customHeight="1" x14ac:dyDescent="0.2">
      <c r="A15" s="83" t="s">
        <v>111</v>
      </c>
      <c r="C15" s="309">
        <f>[2]UF!H16</f>
        <v>0</v>
      </c>
      <c r="D15" s="309">
        <f>[2]UF!L16</f>
        <v>0</v>
      </c>
      <c r="F15" s="309">
        <f>[2]UF!P16</f>
        <v>0</v>
      </c>
      <c r="I15" s="309">
        <f t="shared" si="1"/>
        <v>0</v>
      </c>
    </row>
    <row r="16" spans="1:9" ht="18" hidden="1" customHeight="1" x14ac:dyDescent="0.2">
      <c r="A16" s="83" t="s">
        <v>112</v>
      </c>
      <c r="C16" s="309">
        <f>[2]UF!H17</f>
        <v>0</v>
      </c>
      <c r="D16" s="309">
        <f>[2]UF!L17</f>
        <v>0</v>
      </c>
      <c r="F16" s="309">
        <f>[2]UF!P17</f>
        <v>0</v>
      </c>
      <c r="I16" s="309">
        <f t="shared" si="1"/>
        <v>0</v>
      </c>
    </row>
    <row r="17" spans="1:9" ht="18" hidden="1" customHeight="1" x14ac:dyDescent="0.2">
      <c r="A17" s="83" t="s">
        <v>113</v>
      </c>
      <c r="C17" s="309">
        <f>[2]UF!H18</f>
        <v>0</v>
      </c>
      <c r="D17" s="309">
        <f>[2]UF!L18</f>
        <v>0</v>
      </c>
      <c r="F17" s="309">
        <f>[2]UF!P18</f>
        <v>0</v>
      </c>
      <c r="I17" s="309">
        <f t="shared" si="1"/>
        <v>0</v>
      </c>
    </row>
    <row r="18" spans="1:9" ht="18" hidden="1" customHeight="1" x14ac:dyDescent="0.2">
      <c r="A18" s="83" t="s">
        <v>114</v>
      </c>
      <c r="C18" s="309">
        <f>[2]UF!H19</f>
        <v>0</v>
      </c>
      <c r="D18" s="309">
        <f>[2]UF!L19</f>
        <v>0</v>
      </c>
      <c r="F18" s="309">
        <f>[2]UF!P19</f>
        <v>0</v>
      </c>
      <c r="I18" s="309">
        <f t="shared" si="1"/>
        <v>0</v>
      </c>
    </row>
    <row r="19" spans="1:9" ht="18" hidden="1" customHeight="1" x14ac:dyDescent="0.2">
      <c r="A19" s="83" t="s">
        <v>115</v>
      </c>
      <c r="C19" s="309">
        <f>[2]UF!H20</f>
        <v>0</v>
      </c>
      <c r="D19" s="309">
        <f>[2]UF!L20</f>
        <v>0</v>
      </c>
      <c r="F19" s="309">
        <f>[2]UF!P20</f>
        <v>0</v>
      </c>
      <c r="I19" s="309">
        <f t="shared" si="1"/>
        <v>0</v>
      </c>
    </row>
    <row r="20" spans="1:9" ht="18" hidden="1" customHeight="1" x14ac:dyDescent="0.2">
      <c r="A20" s="83" t="s">
        <v>116</v>
      </c>
      <c r="C20" s="309">
        <f>SUM(C21:C22)</f>
        <v>0</v>
      </c>
      <c r="D20" s="309">
        <f>SUM(D21:D22)</f>
        <v>0</v>
      </c>
      <c r="F20" s="309">
        <f>SUM(F21:F22)</f>
        <v>0</v>
      </c>
      <c r="H20" s="309">
        <f>SUM(H21:H22)</f>
        <v>0</v>
      </c>
      <c r="I20" s="309">
        <f>SUM(I21:I22)</f>
        <v>0</v>
      </c>
    </row>
    <row r="21" spans="1:9" ht="18" hidden="1" customHeight="1" x14ac:dyDescent="0.2">
      <c r="A21" s="83" t="s">
        <v>109</v>
      </c>
      <c r="C21" s="309">
        <f>[2]UF!H22</f>
        <v>0</v>
      </c>
      <c r="D21" s="309">
        <f>[2]UF!L22</f>
        <v>0</v>
      </c>
      <c r="F21" s="309">
        <f>[2]UF!P22</f>
        <v>0</v>
      </c>
      <c r="I21" s="309">
        <f>SUM(B21:H21)</f>
        <v>0</v>
      </c>
    </row>
    <row r="22" spans="1:9" ht="18" hidden="1" customHeight="1" x14ac:dyDescent="0.2">
      <c r="A22" s="83" t="s">
        <v>110</v>
      </c>
      <c r="C22" s="309">
        <f>[2]UF!H23</f>
        <v>0</v>
      </c>
      <c r="D22" s="309">
        <f>[2]UF!L23</f>
        <v>0</v>
      </c>
      <c r="F22" s="309">
        <f>[2]UF!P23</f>
        <v>0</v>
      </c>
      <c r="I22" s="309">
        <f>SUM(B22:H22)</f>
        <v>0</v>
      </c>
    </row>
    <row r="23" spans="1:9" ht="18" hidden="1" customHeight="1" x14ac:dyDescent="0.2">
      <c r="A23" s="83" t="s">
        <v>117</v>
      </c>
      <c r="C23" s="309">
        <f>[2]UF!H24</f>
        <v>0</v>
      </c>
      <c r="D23" s="309">
        <f>[2]UF!L24</f>
        <v>0</v>
      </c>
      <c r="F23" s="309">
        <f>[2]UF!P24</f>
        <v>0</v>
      </c>
      <c r="I23" s="309">
        <f>SUM(B23:H23)</f>
        <v>0</v>
      </c>
    </row>
    <row r="24" spans="1:9" ht="45" customHeight="1" x14ac:dyDescent="0.2">
      <c r="A24" s="315" t="s">
        <v>118</v>
      </c>
      <c r="B24" s="316"/>
      <c r="C24" s="316">
        <f>[2]UF!H25</f>
        <v>0</v>
      </c>
      <c r="D24" s="316">
        <f>[2]UF!L25</f>
        <v>0</v>
      </c>
      <c r="E24" s="316">
        <f>[2]UF!T25</f>
        <v>17788</v>
      </c>
      <c r="F24" s="316">
        <f>[2]UF!P25</f>
        <v>0</v>
      </c>
      <c r="G24" s="316"/>
      <c r="H24" s="316"/>
      <c r="I24" s="316">
        <f>SUM(B24:H24)</f>
        <v>17788</v>
      </c>
    </row>
    <row r="25" spans="1:9" ht="18" hidden="1" customHeight="1" x14ac:dyDescent="0.2">
      <c r="A25" s="83" t="s">
        <v>119</v>
      </c>
      <c r="C25" s="309">
        <f>SUM(C26:C27)</f>
        <v>0</v>
      </c>
      <c r="D25" s="309">
        <f>SUM(D26:D27)</f>
        <v>0</v>
      </c>
      <c r="F25" s="309">
        <f>SUM(F26:F27)</f>
        <v>0</v>
      </c>
      <c r="H25" s="309">
        <f>SUM(H26:H27)</f>
        <v>0</v>
      </c>
      <c r="I25" s="309">
        <f>SUM(I26:I27)</f>
        <v>0</v>
      </c>
    </row>
    <row r="26" spans="1:9" ht="18" hidden="1" customHeight="1" x14ac:dyDescent="0.2">
      <c r="A26" s="83" t="s">
        <v>109</v>
      </c>
      <c r="C26" s="309">
        <f>[2]UF!H27</f>
        <v>0</v>
      </c>
      <c r="D26" s="309">
        <f>[2]UF!L27</f>
        <v>0</v>
      </c>
      <c r="F26" s="309">
        <f>[2]UF!P27</f>
        <v>0</v>
      </c>
      <c r="I26" s="309">
        <f>SUM(B26:H26)</f>
        <v>0</v>
      </c>
    </row>
    <row r="27" spans="1:9" ht="18" hidden="1" customHeight="1" x14ac:dyDescent="0.2">
      <c r="A27" s="83" t="s">
        <v>110</v>
      </c>
      <c r="C27" s="309">
        <f>[2]UF!H28</f>
        <v>0</v>
      </c>
      <c r="D27" s="309">
        <f>[2]UF!L28</f>
        <v>0</v>
      </c>
      <c r="F27" s="309">
        <f>[2]UF!P28</f>
        <v>0</v>
      </c>
      <c r="I27" s="309">
        <f>SUM(B27:H27)</f>
        <v>0</v>
      </c>
    </row>
    <row r="28" spans="1:9" ht="28.5" hidden="1" customHeight="1" x14ac:dyDescent="0.2">
      <c r="A28" s="83" t="s">
        <v>120</v>
      </c>
      <c r="C28" s="309">
        <f>[2]UF!H29</f>
        <v>0</v>
      </c>
      <c r="D28" s="309">
        <f>[2]UF!L29</f>
        <v>0</v>
      </c>
      <c r="F28" s="309">
        <f>[2]UF!P29</f>
        <v>0</v>
      </c>
      <c r="H28" s="309">
        <f>[2]UF!X29</f>
        <v>0</v>
      </c>
      <c r="I28" s="309">
        <f>SUM(B28:H28)</f>
        <v>0</v>
      </c>
    </row>
    <row r="29" spans="1:9" ht="29.25" hidden="1" customHeight="1" x14ac:dyDescent="0.2">
      <c r="A29" s="83" t="s">
        <v>121</v>
      </c>
      <c r="C29" s="309">
        <f>SUM(C30:C31)</f>
        <v>0</v>
      </c>
      <c r="D29" s="309">
        <f>SUM(D30:D31)</f>
        <v>0</v>
      </c>
      <c r="F29" s="309">
        <f>SUM(F30:F31)</f>
        <v>0</v>
      </c>
      <c r="H29" s="309">
        <f>SUM(H30:H31)</f>
        <v>0</v>
      </c>
      <c r="I29" s="309">
        <f>SUM(I30:I31)</f>
        <v>0</v>
      </c>
    </row>
    <row r="30" spans="1:9" ht="18" hidden="1" customHeight="1" x14ac:dyDescent="0.2">
      <c r="A30" s="83" t="s">
        <v>109</v>
      </c>
      <c r="C30" s="309">
        <f>[2]UF!H31</f>
        <v>0</v>
      </c>
      <c r="D30" s="309">
        <f>[2]UF!L31</f>
        <v>0</v>
      </c>
      <c r="F30" s="309">
        <f>[2]UF!P31</f>
        <v>0</v>
      </c>
      <c r="I30" s="309">
        <f t="shared" ref="I30:I46" si="2">SUM(B30:H30)</f>
        <v>0</v>
      </c>
    </row>
    <row r="31" spans="1:9" ht="18" hidden="1" customHeight="1" x14ac:dyDescent="0.2">
      <c r="A31" s="83" t="s">
        <v>110</v>
      </c>
      <c r="C31" s="309">
        <f>[2]UF!H32</f>
        <v>0</v>
      </c>
      <c r="D31" s="309">
        <f>[2]UF!L32</f>
        <v>0</v>
      </c>
      <c r="F31" s="309">
        <f>[2]UF!P32</f>
        <v>0</v>
      </c>
      <c r="I31" s="309">
        <f t="shared" si="2"/>
        <v>0</v>
      </c>
    </row>
    <row r="32" spans="1:9" ht="18" hidden="1" customHeight="1" x14ac:dyDescent="0.2">
      <c r="A32" s="83" t="s">
        <v>122</v>
      </c>
      <c r="C32" s="309">
        <f>[2]UF!H33</f>
        <v>0</v>
      </c>
      <c r="D32" s="309">
        <f>[2]UF!L33</f>
        <v>0</v>
      </c>
      <c r="F32" s="309">
        <f>[2]UF!P33</f>
        <v>0</v>
      </c>
      <c r="I32" s="309">
        <f t="shared" si="2"/>
        <v>0</v>
      </c>
    </row>
    <row r="33" spans="1:9" ht="45" customHeight="1" x14ac:dyDescent="0.2">
      <c r="A33" s="315" t="s">
        <v>123</v>
      </c>
      <c r="B33" s="316"/>
      <c r="C33" s="316">
        <f>[2]UF!H34</f>
        <v>0</v>
      </c>
      <c r="D33" s="316">
        <f>[2]UF!L34</f>
        <v>0</v>
      </c>
      <c r="E33" s="316">
        <f>[2]UF!M34</f>
        <v>0</v>
      </c>
      <c r="F33" s="316">
        <f>[2]UF!P34</f>
        <v>6180520</v>
      </c>
      <c r="G33" s="316">
        <f>[2]UF!AB34</f>
        <v>5000000</v>
      </c>
      <c r="H33" s="316"/>
      <c r="I33" s="316">
        <f t="shared" si="2"/>
        <v>11180520</v>
      </c>
    </row>
    <row r="34" spans="1:9" ht="18" hidden="1" customHeight="1" x14ac:dyDescent="0.2">
      <c r="A34" s="315" t="s">
        <v>124</v>
      </c>
      <c r="B34" s="316"/>
      <c r="C34" s="316">
        <f>[2]UF!H35</f>
        <v>0</v>
      </c>
      <c r="D34" s="316">
        <f>[2]UF!L35</f>
        <v>0</v>
      </c>
      <c r="E34" s="316">
        <f>[2]UF!M35</f>
        <v>0</v>
      </c>
      <c r="F34" s="316">
        <f>[2]UF!P35</f>
        <v>0</v>
      </c>
      <c r="G34" s="316"/>
      <c r="H34" s="316"/>
      <c r="I34" s="316">
        <f t="shared" si="2"/>
        <v>0</v>
      </c>
    </row>
    <row r="35" spans="1:9" ht="18" hidden="1" customHeight="1" x14ac:dyDescent="0.2">
      <c r="A35" s="315" t="s">
        <v>125</v>
      </c>
      <c r="B35" s="316"/>
      <c r="C35" s="316">
        <f>[2]UF!H36</f>
        <v>0</v>
      </c>
      <c r="D35" s="316">
        <f>[2]UF!L36</f>
        <v>0</v>
      </c>
      <c r="E35" s="316">
        <f>[2]UF!M36</f>
        <v>0</v>
      </c>
      <c r="F35" s="316">
        <f>[2]UF!P36</f>
        <v>0</v>
      </c>
      <c r="G35" s="316"/>
      <c r="H35" s="316"/>
      <c r="I35" s="316">
        <f t="shared" si="2"/>
        <v>0</v>
      </c>
    </row>
    <row r="36" spans="1:9" ht="37.5" hidden="1" customHeight="1" x14ac:dyDescent="0.2">
      <c r="A36" s="315" t="s">
        <v>126</v>
      </c>
      <c r="B36" s="316"/>
      <c r="C36" s="316">
        <f>[2]UF!H37</f>
        <v>0</v>
      </c>
      <c r="D36" s="316">
        <f>[2]UF!L37</f>
        <v>0</v>
      </c>
      <c r="E36" s="316">
        <f>[2]UF!M37</f>
        <v>0</v>
      </c>
      <c r="F36" s="316">
        <f>[2]UF!P37</f>
        <v>0</v>
      </c>
      <c r="G36" s="316"/>
      <c r="H36" s="316"/>
      <c r="I36" s="316">
        <f t="shared" si="2"/>
        <v>0</v>
      </c>
    </row>
    <row r="37" spans="1:9" ht="45" customHeight="1" x14ac:dyDescent="0.2">
      <c r="A37" s="315" t="s">
        <v>127</v>
      </c>
      <c r="B37" s="316"/>
      <c r="C37" s="316">
        <f>[2]UF!H38</f>
        <v>0</v>
      </c>
      <c r="D37" s="316">
        <f>[2]UF!L38</f>
        <v>0</v>
      </c>
      <c r="E37" s="316">
        <f>[2]UF!M38</f>
        <v>0</v>
      </c>
      <c r="F37" s="316">
        <f>[2]UF!P38</f>
        <v>1161612</v>
      </c>
      <c r="G37" s="316"/>
      <c r="H37" s="316"/>
      <c r="I37" s="316">
        <f t="shared" si="2"/>
        <v>1161612</v>
      </c>
    </row>
    <row r="38" spans="1:9" ht="18" hidden="1" customHeight="1" x14ac:dyDescent="0.2">
      <c r="A38" s="315" t="s">
        <v>128</v>
      </c>
      <c r="B38" s="316"/>
      <c r="C38" s="316">
        <f>[2]UF!H39</f>
        <v>0</v>
      </c>
      <c r="D38" s="316">
        <f>[2]UF!L39</f>
        <v>0</v>
      </c>
      <c r="E38" s="316">
        <f>[2]UF!M39</f>
        <v>0</v>
      </c>
      <c r="F38" s="316">
        <f>[2]UF!P39</f>
        <v>0</v>
      </c>
      <c r="G38" s="316"/>
      <c r="H38" s="316"/>
      <c r="I38" s="316">
        <f t="shared" si="2"/>
        <v>0</v>
      </c>
    </row>
    <row r="39" spans="1:9" ht="45" customHeight="1" x14ac:dyDescent="0.2">
      <c r="A39" s="315" t="s">
        <v>152</v>
      </c>
      <c r="B39" s="316"/>
      <c r="C39" s="316">
        <f>[2]UF!H40</f>
        <v>0</v>
      </c>
      <c r="D39" s="316">
        <f>[2]UF!L40</f>
        <v>800000</v>
      </c>
      <c r="E39" s="316">
        <f>[2]UF!M40</f>
        <v>0</v>
      </c>
      <c r="F39" s="316">
        <f>[2]UF!P40</f>
        <v>0</v>
      </c>
      <c r="G39" s="316"/>
      <c r="H39" s="316"/>
      <c r="I39" s="316">
        <f t="shared" si="2"/>
        <v>800000</v>
      </c>
    </row>
    <row r="40" spans="1:9" ht="18" hidden="1" customHeight="1" x14ac:dyDescent="0.2">
      <c r="A40" s="83" t="s">
        <v>129</v>
      </c>
      <c r="C40" s="309">
        <f>[2]UF!H41</f>
        <v>0</v>
      </c>
      <c r="D40" s="309">
        <f>[2]UF!L41</f>
        <v>0</v>
      </c>
      <c r="E40" s="309">
        <f>[2]UF!M41</f>
        <v>0</v>
      </c>
      <c r="F40" s="309">
        <f>[2]UF!P41</f>
        <v>0</v>
      </c>
      <c r="I40" s="309">
        <f t="shared" si="2"/>
        <v>0</v>
      </c>
    </row>
    <row r="41" spans="1:9" ht="18" hidden="1" customHeight="1" x14ac:dyDescent="0.2">
      <c r="A41" s="83" t="s">
        <v>130</v>
      </c>
      <c r="C41" s="309">
        <f>[2]UF!H42</f>
        <v>0</v>
      </c>
      <c r="D41" s="309">
        <f>[2]UF!L42</f>
        <v>0</v>
      </c>
      <c r="E41" s="309">
        <f>[2]UF!M42</f>
        <v>0</v>
      </c>
      <c r="F41" s="309">
        <f>[2]UF!P42</f>
        <v>0</v>
      </c>
      <c r="I41" s="309">
        <f t="shared" si="2"/>
        <v>0</v>
      </c>
    </row>
    <row r="42" spans="1:9" ht="18" hidden="1" customHeight="1" x14ac:dyDescent="0.2">
      <c r="A42" s="83" t="s">
        <v>131</v>
      </c>
      <c r="C42" s="309">
        <f>[2]UF!H43</f>
        <v>0</v>
      </c>
      <c r="D42" s="309">
        <f>[2]UF!L43</f>
        <v>0</v>
      </c>
      <c r="E42" s="309">
        <f>[2]UF!M43</f>
        <v>0</v>
      </c>
      <c r="F42" s="309">
        <f>[2]UF!P43</f>
        <v>0</v>
      </c>
      <c r="I42" s="309">
        <f t="shared" si="2"/>
        <v>0</v>
      </c>
    </row>
    <row r="43" spans="1:9" ht="18" hidden="1" customHeight="1" x14ac:dyDescent="0.2">
      <c r="A43" s="83" t="s">
        <v>132</v>
      </c>
      <c r="C43" s="309">
        <f>[2]UF!H44</f>
        <v>0</v>
      </c>
      <c r="D43" s="309">
        <f>[2]UF!L44</f>
        <v>0</v>
      </c>
      <c r="E43" s="309">
        <f>[2]UF!M44</f>
        <v>0</v>
      </c>
      <c r="F43" s="309">
        <f>[2]UF!P44</f>
        <v>0</v>
      </c>
      <c r="I43" s="309">
        <f t="shared" si="2"/>
        <v>0</v>
      </c>
    </row>
    <row r="44" spans="1:9" ht="18" hidden="1" customHeight="1" x14ac:dyDescent="0.2">
      <c r="A44" s="83" t="s">
        <v>133</v>
      </c>
      <c r="C44" s="309">
        <f>[2]UF!H45</f>
        <v>0</v>
      </c>
      <c r="D44" s="309">
        <f>[2]UF!L45</f>
        <v>0</v>
      </c>
      <c r="E44" s="309">
        <f>[2]UF!M45</f>
        <v>0</v>
      </c>
      <c r="F44" s="309">
        <f>[2]UF!P45</f>
        <v>0</v>
      </c>
      <c r="I44" s="309">
        <f t="shared" si="2"/>
        <v>0</v>
      </c>
    </row>
    <row r="45" spans="1:9" ht="18" hidden="1" customHeight="1" x14ac:dyDescent="0.2">
      <c r="A45" s="83" t="s">
        <v>134</v>
      </c>
      <c r="C45" s="309">
        <f>[2]UF!H46</f>
        <v>0</v>
      </c>
      <c r="D45" s="309">
        <f>[2]UF!L46</f>
        <v>0</v>
      </c>
      <c r="E45" s="309">
        <f>[2]UF!M46</f>
        <v>0</v>
      </c>
      <c r="F45" s="309">
        <f>[2]UF!P46</f>
        <v>0</v>
      </c>
      <c r="I45" s="309">
        <f t="shared" si="2"/>
        <v>0</v>
      </c>
    </row>
    <row r="46" spans="1:9" ht="18" hidden="1" customHeight="1" x14ac:dyDescent="0.2">
      <c r="A46" s="83" t="s">
        <v>135</v>
      </c>
      <c r="C46" s="309">
        <f>[2]UF!H47</f>
        <v>0</v>
      </c>
      <c r="D46" s="309">
        <f>[2]UF!L47</f>
        <v>0</v>
      </c>
      <c r="E46" s="309">
        <f>[2]UF!M47</f>
        <v>0</v>
      </c>
      <c r="F46" s="309">
        <f>[2]UF!P47</f>
        <v>0</v>
      </c>
      <c r="I46" s="309">
        <f t="shared" si="2"/>
        <v>0</v>
      </c>
    </row>
    <row r="47" spans="1:9" ht="18" hidden="1" customHeight="1" x14ac:dyDescent="0.2">
      <c r="A47" s="83"/>
    </row>
    <row r="48" spans="1:9" ht="18" hidden="1" customHeight="1" x14ac:dyDescent="0.2">
      <c r="A48" s="95" t="s">
        <v>136</v>
      </c>
      <c r="B48" s="317">
        <f t="shared" ref="B48:I48" si="3">SUM(B49:B52)+SUM(B55:B66)+SUM(B71:B87)</f>
        <v>0</v>
      </c>
      <c r="C48" s="317">
        <f t="shared" si="3"/>
        <v>0</v>
      </c>
      <c r="D48" s="317">
        <f t="shared" si="3"/>
        <v>0</v>
      </c>
      <c r="E48" s="317">
        <f t="shared" si="3"/>
        <v>0</v>
      </c>
      <c r="F48" s="317">
        <f t="shared" si="3"/>
        <v>0</v>
      </c>
      <c r="G48" s="317"/>
      <c r="H48" s="317">
        <f t="shared" si="3"/>
        <v>0</v>
      </c>
      <c r="I48" s="317">
        <f t="shared" si="3"/>
        <v>0</v>
      </c>
    </row>
    <row r="49" spans="1:9" ht="18" hidden="1" customHeight="1" x14ac:dyDescent="0.2">
      <c r="A49" s="83" t="s">
        <v>53</v>
      </c>
      <c r="C49" s="309">
        <f>[2]UF!H50</f>
        <v>0</v>
      </c>
      <c r="D49" s="309">
        <f>[2]UF!L50</f>
        <v>0</v>
      </c>
      <c r="E49" s="309">
        <f>[2]UF!M50</f>
        <v>0</v>
      </c>
      <c r="F49" s="309">
        <f>[2]UF!P50</f>
        <v>0</v>
      </c>
      <c r="I49" s="309">
        <f>SUM(B49:H49)</f>
        <v>0</v>
      </c>
    </row>
    <row r="50" spans="1:9" ht="18" hidden="1" customHeight="1" x14ac:dyDescent="0.2">
      <c r="A50" s="83" t="s">
        <v>54</v>
      </c>
      <c r="C50" s="309">
        <f>[2]UF!H51</f>
        <v>0</v>
      </c>
      <c r="D50" s="309">
        <f>[2]UF!L51</f>
        <v>0</v>
      </c>
      <c r="E50" s="309">
        <f>[2]UF!M51</f>
        <v>0</v>
      </c>
      <c r="F50" s="309">
        <f>[2]UF!P51</f>
        <v>0</v>
      </c>
      <c r="I50" s="309">
        <f>SUM(B50:H50)</f>
        <v>0</v>
      </c>
    </row>
    <row r="51" spans="1:9" ht="18" hidden="1" customHeight="1" x14ac:dyDescent="0.2">
      <c r="A51" s="83" t="s">
        <v>55</v>
      </c>
      <c r="C51" s="309">
        <f>[2]UF!H52</f>
        <v>0</v>
      </c>
      <c r="D51" s="309">
        <f>[2]UF!L52</f>
        <v>0</v>
      </c>
      <c r="E51" s="309">
        <f>[2]UF!M52</f>
        <v>0</v>
      </c>
      <c r="F51" s="309">
        <f>[2]UF!P52</f>
        <v>0</v>
      </c>
      <c r="I51" s="309">
        <f>SUM(B51:H51)</f>
        <v>0</v>
      </c>
    </row>
    <row r="52" spans="1:9" ht="18" hidden="1" customHeight="1" x14ac:dyDescent="0.2">
      <c r="A52" s="83" t="s">
        <v>56</v>
      </c>
      <c r="C52" s="309">
        <f>SUM(C53:C54)</f>
        <v>0</v>
      </c>
      <c r="D52" s="309">
        <f>SUM(D53:D54)</f>
        <v>0</v>
      </c>
      <c r="E52" s="309">
        <f>SUM(E53:E54)</f>
        <v>0</v>
      </c>
      <c r="F52" s="309">
        <f>SUM(F53:F54)</f>
        <v>0</v>
      </c>
      <c r="H52" s="309">
        <f>SUM(H53:H54)</f>
        <v>0</v>
      </c>
      <c r="I52" s="309">
        <f>SUM(I53:I54)</f>
        <v>0</v>
      </c>
    </row>
    <row r="53" spans="1:9" ht="18" hidden="1" customHeight="1" x14ac:dyDescent="0.2">
      <c r="A53" s="83" t="s">
        <v>137</v>
      </c>
      <c r="C53" s="309">
        <f>[2]UF!H54</f>
        <v>0</v>
      </c>
      <c r="D53" s="309">
        <f>[2]UF!L54</f>
        <v>0</v>
      </c>
      <c r="E53" s="309">
        <f>[2]UF!M54</f>
        <v>0</v>
      </c>
      <c r="F53" s="309">
        <f>[2]UF!P54</f>
        <v>0</v>
      </c>
      <c r="I53" s="309">
        <f t="shared" ref="I53:I65" si="4">SUM(B53:H53)</f>
        <v>0</v>
      </c>
    </row>
    <row r="54" spans="1:9" ht="18" hidden="1" customHeight="1" x14ac:dyDescent="0.2">
      <c r="A54" s="83" t="s">
        <v>138</v>
      </c>
      <c r="C54" s="309">
        <f>[2]UF!H55</f>
        <v>0</v>
      </c>
      <c r="D54" s="309">
        <f>[2]UF!L55</f>
        <v>0</v>
      </c>
      <c r="E54" s="309">
        <f>[2]UF!M55</f>
        <v>0</v>
      </c>
      <c r="F54" s="309">
        <f>[2]UF!P55</f>
        <v>0</v>
      </c>
      <c r="I54" s="309">
        <f t="shared" si="4"/>
        <v>0</v>
      </c>
    </row>
    <row r="55" spans="1:9" ht="18" hidden="1" customHeight="1" x14ac:dyDescent="0.2">
      <c r="A55" s="83" t="s">
        <v>59</v>
      </c>
      <c r="C55" s="309">
        <f>[2]UF!H56</f>
        <v>0</v>
      </c>
      <c r="D55" s="309">
        <f>[2]UF!L56</f>
        <v>0</v>
      </c>
      <c r="E55" s="309">
        <f>[2]UF!M56</f>
        <v>0</v>
      </c>
      <c r="F55" s="309">
        <f>[2]UF!P56</f>
        <v>0</v>
      </c>
      <c r="I55" s="309">
        <f t="shared" si="4"/>
        <v>0</v>
      </c>
    </row>
    <row r="56" spans="1:9" ht="18" hidden="1" customHeight="1" x14ac:dyDescent="0.2">
      <c r="A56" s="83" t="s">
        <v>60</v>
      </c>
      <c r="C56" s="309">
        <f>[2]UF!H57</f>
        <v>0</v>
      </c>
      <c r="D56" s="309">
        <f>[2]UF!L57</f>
        <v>0</v>
      </c>
      <c r="E56" s="309">
        <f>[2]UF!M57</f>
        <v>0</v>
      </c>
      <c r="F56" s="309">
        <f>[2]UF!P57</f>
        <v>0</v>
      </c>
      <c r="I56" s="309">
        <f t="shared" si="4"/>
        <v>0</v>
      </c>
    </row>
    <row r="57" spans="1:9" ht="18" hidden="1" customHeight="1" x14ac:dyDescent="0.2">
      <c r="A57" s="83" t="s">
        <v>61</v>
      </c>
      <c r="C57" s="309">
        <f>[2]UF!H58</f>
        <v>0</v>
      </c>
      <c r="D57" s="309">
        <f>[2]UF!L58</f>
        <v>0</v>
      </c>
      <c r="E57" s="309">
        <f>[2]UF!M58</f>
        <v>0</v>
      </c>
      <c r="F57" s="309">
        <f>[2]UF!P58</f>
        <v>0</v>
      </c>
      <c r="I57" s="309">
        <f t="shared" si="4"/>
        <v>0</v>
      </c>
    </row>
    <row r="58" spans="1:9" ht="18" hidden="1" customHeight="1" x14ac:dyDescent="0.2">
      <c r="A58" s="83" t="s">
        <v>62</v>
      </c>
      <c r="C58" s="309">
        <f>[2]UF!H59</f>
        <v>0</v>
      </c>
      <c r="D58" s="309">
        <f>[2]UF!L59</f>
        <v>0</v>
      </c>
      <c r="E58" s="309">
        <f>[2]UF!M59</f>
        <v>0</v>
      </c>
      <c r="F58" s="309">
        <f>[2]UF!P59</f>
        <v>0</v>
      </c>
      <c r="I58" s="309">
        <f t="shared" si="4"/>
        <v>0</v>
      </c>
    </row>
    <row r="59" spans="1:9" ht="18" hidden="1" customHeight="1" x14ac:dyDescent="0.2">
      <c r="A59" s="83" t="s">
        <v>63</v>
      </c>
      <c r="C59" s="309">
        <f>[2]UF!H61</f>
        <v>0</v>
      </c>
      <c r="D59" s="309">
        <f>[2]UF!L61</f>
        <v>0</v>
      </c>
      <c r="E59" s="309">
        <f>[2]UF!M61</f>
        <v>0</v>
      </c>
      <c r="F59" s="309">
        <f>[2]UF!P61</f>
        <v>0</v>
      </c>
      <c r="I59" s="309">
        <f t="shared" si="4"/>
        <v>0</v>
      </c>
    </row>
    <row r="60" spans="1:9" ht="18" hidden="1" customHeight="1" x14ac:dyDescent="0.2">
      <c r="A60" s="83" t="s">
        <v>177</v>
      </c>
    </row>
    <row r="61" spans="1:9" ht="18" hidden="1" customHeight="1" x14ac:dyDescent="0.2">
      <c r="A61" s="83" t="s">
        <v>64</v>
      </c>
      <c r="C61" s="309">
        <f>[2]UF!H63</f>
        <v>0</v>
      </c>
      <c r="D61" s="309">
        <f>[2]UF!L63</f>
        <v>0</v>
      </c>
      <c r="E61" s="309">
        <f>[2]UF!M63</f>
        <v>0</v>
      </c>
      <c r="F61" s="309">
        <f>[2]UF!P63</f>
        <v>0</v>
      </c>
      <c r="I61" s="309">
        <f t="shared" si="4"/>
        <v>0</v>
      </c>
    </row>
    <row r="62" spans="1:9" ht="18" hidden="1" customHeight="1" x14ac:dyDescent="0.2">
      <c r="A62" s="83" t="s">
        <v>65</v>
      </c>
      <c r="C62" s="309">
        <f>[2]UF!H64</f>
        <v>0</v>
      </c>
      <c r="D62" s="309">
        <f>[2]UF!L64</f>
        <v>0</v>
      </c>
      <c r="E62" s="309">
        <f>[2]UF!M64</f>
        <v>0</v>
      </c>
      <c r="F62" s="309">
        <f>[2]UF!P64</f>
        <v>0</v>
      </c>
      <c r="I62" s="309">
        <f t="shared" si="4"/>
        <v>0</v>
      </c>
    </row>
    <row r="63" spans="1:9" ht="18" hidden="1" customHeight="1" x14ac:dyDescent="0.2">
      <c r="A63" s="83" t="s">
        <v>66</v>
      </c>
      <c r="C63" s="309">
        <f>[2]UF!H65</f>
        <v>0</v>
      </c>
      <c r="D63" s="309">
        <f>[2]UF!L65</f>
        <v>0</v>
      </c>
      <c r="E63" s="309">
        <f>[2]UF!M65</f>
        <v>0</v>
      </c>
      <c r="F63" s="309">
        <f>[2]UF!P65</f>
        <v>0</v>
      </c>
      <c r="I63" s="309">
        <f t="shared" si="4"/>
        <v>0</v>
      </c>
    </row>
    <row r="64" spans="1:9" ht="18" hidden="1" customHeight="1" x14ac:dyDescent="0.2">
      <c r="A64" s="83" t="s">
        <v>67</v>
      </c>
      <c r="C64" s="309">
        <f>[2]UF!H66</f>
        <v>0</v>
      </c>
      <c r="D64" s="309">
        <f>[2]UF!L66</f>
        <v>0</v>
      </c>
      <c r="E64" s="309">
        <f>[2]UF!M66</f>
        <v>0</v>
      </c>
      <c r="F64" s="309">
        <f>[2]UF!P66</f>
        <v>0</v>
      </c>
      <c r="I64" s="309">
        <f t="shared" si="4"/>
        <v>0</v>
      </c>
    </row>
    <row r="65" spans="1:9" ht="18" hidden="1" customHeight="1" x14ac:dyDescent="0.2">
      <c r="A65" s="83" t="s">
        <v>68</v>
      </c>
      <c r="C65" s="309">
        <f>[2]UF!H67</f>
        <v>0</v>
      </c>
      <c r="D65" s="309">
        <f>[2]UF!L67</f>
        <v>0</v>
      </c>
      <c r="E65" s="309">
        <f>[2]UF!M67</f>
        <v>0</v>
      </c>
      <c r="F65" s="309">
        <f>[2]UF!P67</f>
        <v>0</v>
      </c>
      <c r="I65" s="309">
        <f t="shared" si="4"/>
        <v>0</v>
      </c>
    </row>
    <row r="66" spans="1:9" ht="18" hidden="1" customHeight="1" x14ac:dyDescent="0.2">
      <c r="A66" s="13" t="s">
        <v>69</v>
      </c>
      <c r="B66" s="318">
        <f t="shared" ref="B66:I66" si="5">SUM(B67:B70)</f>
        <v>0</v>
      </c>
      <c r="C66" s="317">
        <f t="shared" si="5"/>
        <v>0</v>
      </c>
      <c r="D66" s="317">
        <f t="shared" si="5"/>
        <v>0</v>
      </c>
      <c r="E66" s="317">
        <f t="shared" si="5"/>
        <v>0</v>
      </c>
      <c r="F66" s="317">
        <f t="shared" si="5"/>
        <v>0</v>
      </c>
      <c r="G66" s="317"/>
      <c r="H66" s="317">
        <f t="shared" si="5"/>
        <v>0</v>
      </c>
      <c r="I66" s="317">
        <f t="shared" si="5"/>
        <v>0</v>
      </c>
    </row>
    <row r="67" spans="1:9" ht="18" hidden="1" customHeight="1" x14ac:dyDescent="0.2">
      <c r="A67" s="13" t="s">
        <v>70</v>
      </c>
      <c r="C67" s="309">
        <f>[2]UF!H69</f>
        <v>0</v>
      </c>
      <c r="D67" s="309">
        <f>[2]UF!L69</f>
        <v>0</v>
      </c>
      <c r="E67" s="309">
        <f>[2]UF!M69</f>
        <v>0</v>
      </c>
      <c r="F67" s="309">
        <f>[2]UF!P69</f>
        <v>0</v>
      </c>
      <c r="I67" s="309">
        <f t="shared" ref="I67:I86" si="6">SUM(B67:H67)</f>
        <v>0</v>
      </c>
    </row>
    <row r="68" spans="1:9" ht="18" hidden="1" customHeight="1" x14ac:dyDescent="0.2">
      <c r="A68" s="13" t="s">
        <v>71</v>
      </c>
      <c r="C68" s="309">
        <f>[2]UF!H70</f>
        <v>0</v>
      </c>
      <c r="D68" s="309">
        <f>[2]UF!L70</f>
        <v>0</v>
      </c>
      <c r="E68" s="309">
        <f>[2]UF!M70</f>
        <v>0</v>
      </c>
      <c r="F68" s="309">
        <f>[2]UF!P70</f>
        <v>0</v>
      </c>
      <c r="I68" s="309">
        <f t="shared" si="6"/>
        <v>0</v>
      </c>
    </row>
    <row r="69" spans="1:9" ht="18" hidden="1" customHeight="1" x14ac:dyDescent="0.2">
      <c r="A69" s="13" t="s">
        <v>72</v>
      </c>
      <c r="C69" s="309">
        <f>[2]UF!H71</f>
        <v>0</v>
      </c>
      <c r="D69" s="309">
        <f>[2]UF!L71</f>
        <v>0</v>
      </c>
      <c r="E69" s="309">
        <f>[2]UF!M71</f>
        <v>0</v>
      </c>
      <c r="F69" s="309">
        <f>[2]UF!P71</f>
        <v>0</v>
      </c>
      <c r="I69" s="309">
        <f t="shared" si="6"/>
        <v>0</v>
      </c>
    </row>
    <row r="70" spans="1:9" ht="18" hidden="1" customHeight="1" x14ac:dyDescent="0.2">
      <c r="A70" s="13" t="s">
        <v>73</v>
      </c>
      <c r="C70" s="309">
        <f>[2]UF!H72</f>
        <v>0</v>
      </c>
      <c r="D70" s="309">
        <f>[2]UF!L72</f>
        <v>0</v>
      </c>
      <c r="E70" s="309">
        <f>[2]UF!M72</f>
        <v>0</v>
      </c>
      <c r="F70" s="309">
        <f>[2]UF!P72</f>
        <v>0</v>
      </c>
      <c r="I70" s="309">
        <f t="shared" si="6"/>
        <v>0</v>
      </c>
    </row>
    <row r="71" spans="1:9" ht="18" hidden="1" customHeight="1" x14ac:dyDescent="0.2">
      <c r="A71" s="13" t="s">
        <v>74</v>
      </c>
      <c r="C71" s="309">
        <f>[2]UF!H73</f>
        <v>0</v>
      </c>
      <c r="D71" s="309">
        <f>[2]UF!L73</f>
        <v>0</v>
      </c>
      <c r="E71" s="309">
        <f>[2]UF!M73</f>
        <v>0</v>
      </c>
      <c r="F71" s="309">
        <f>[2]UF!P73</f>
        <v>0</v>
      </c>
      <c r="I71" s="309">
        <f>SUM(B71:H71)</f>
        <v>0</v>
      </c>
    </row>
    <row r="72" spans="1:9" ht="18" hidden="1" customHeight="1" x14ac:dyDescent="0.2">
      <c r="A72" s="13" t="s">
        <v>139</v>
      </c>
      <c r="C72" s="309">
        <f>[2]UF!H74</f>
        <v>0</v>
      </c>
      <c r="D72" s="309">
        <f>[2]UF!L74</f>
        <v>0</v>
      </c>
      <c r="E72" s="309">
        <f>[2]UF!M74</f>
        <v>0</v>
      </c>
      <c r="F72" s="309">
        <f>[2]UF!P74</f>
        <v>0</v>
      </c>
      <c r="I72" s="309">
        <f t="shared" si="6"/>
        <v>0</v>
      </c>
    </row>
    <row r="73" spans="1:9" ht="18" hidden="1" customHeight="1" x14ac:dyDescent="0.2">
      <c r="A73" s="13" t="s">
        <v>75</v>
      </c>
      <c r="C73" s="309">
        <f>[2]UF!H75</f>
        <v>0</v>
      </c>
      <c r="D73" s="309">
        <f>[2]UF!L75</f>
        <v>0</v>
      </c>
      <c r="E73" s="309">
        <f>[2]UF!M75</f>
        <v>0</v>
      </c>
      <c r="F73" s="309">
        <f>[2]UF!P75</f>
        <v>0</v>
      </c>
      <c r="I73" s="309">
        <f t="shared" si="6"/>
        <v>0</v>
      </c>
    </row>
    <row r="74" spans="1:9" ht="18" hidden="1" customHeight="1" x14ac:dyDescent="0.2">
      <c r="A74" s="13" t="s">
        <v>76</v>
      </c>
      <c r="C74" s="309">
        <f>[2]UF!H76</f>
        <v>0</v>
      </c>
      <c r="D74" s="309">
        <f>[2]UF!L76</f>
        <v>0</v>
      </c>
      <c r="E74" s="309">
        <f>[2]UF!M76</f>
        <v>0</v>
      </c>
      <c r="F74" s="309">
        <f>[2]UF!P76</f>
        <v>0</v>
      </c>
      <c r="I74" s="309">
        <f t="shared" si="6"/>
        <v>0</v>
      </c>
    </row>
    <row r="75" spans="1:9" ht="18" hidden="1" customHeight="1" x14ac:dyDescent="0.2">
      <c r="A75" s="13" t="s">
        <v>77</v>
      </c>
    </row>
    <row r="76" spans="1:9" ht="18" hidden="1" customHeight="1" x14ac:dyDescent="0.2">
      <c r="A76" s="13" t="s">
        <v>78</v>
      </c>
      <c r="C76" s="309">
        <f>[2]UF!H78</f>
        <v>0</v>
      </c>
      <c r="D76" s="309">
        <f>[2]UF!L78</f>
        <v>0</v>
      </c>
      <c r="E76" s="309">
        <f>[2]UF!M78</f>
        <v>0</v>
      </c>
      <c r="F76" s="309">
        <f>[2]UF!P78</f>
        <v>0</v>
      </c>
      <c r="I76" s="309">
        <f t="shared" si="6"/>
        <v>0</v>
      </c>
    </row>
    <row r="77" spans="1:9" ht="18" hidden="1" customHeight="1" x14ac:dyDescent="0.2">
      <c r="A77" s="13" t="s">
        <v>178</v>
      </c>
    </row>
    <row r="78" spans="1:9" ht="18" hidden="1" customHeight="1" x14ac:dyDescent="0.2">
      <c r="A78" s="13" t="s">
        <v>81</v>
      </c>
      <c r="C78" s="309">
        <f>[2]UF!H80</f>
        <v>0</v>
      </c>
      <c r="D78" s="309">
        <f>[2]UF!L80</f>
        <v>0</v>
      </c>
      <c r="E78" s="309">
        <f>[2]UF!M80</f>
        <v>0</v>
      </c>
      <c r="F78" s="309">
        <f>[2]UF!P80</f>
        <v>0</v>
      </c>
      <c r="I78" s="309">
        <f t="shared" si="6"/>
        <v>0</v>
      </c>
    </row>
    <row r="79" spans="1:9" ht="18" hidden="1" customHeight="1" x14ac:dyDescent="0.2">
      <c r="A79" s="13" t="s">
        <v>140</v>
      </c>
      <c r="C79" s="309">
        <f>[2]UF!H81</f>
        <v>0</v>
      </c>
      <c r="D79" s="309">
        <f>[2]UF!L81</f>
        <v>0</v>
      </c>
      <c r="E79" s="309">
        <f>[2]UF!M81</f>
        <v>0</v>
      </c>
      <c r="F79" s="309">
        <f>[2]UF!P81</f>
        <v>0</v>
      </c>
      <c r="I79" s="309">
        <f t="shared" si="6"/>
        <v>0</v>
      </c>
    </row>
    <row r="80" spans="1:9" ht="18" hidden="1" customHeight="1" x14ac:dyDescent="0.2">
      <c r="A80" s="13" t="s">
        <v>79</v>
      </c>
      <c r="C80" s="309">
        <f>[2]UF!H82</f>
        <v>0</v>
      </c>
      <c r="D80" s="309">
        <f>[2]UF!L82</f>
        <v>0</v>
      </c>
      <c r="E80" s="309">
        <f>[2]UF!M82</f>
        <v>0</v>
      </c>
      <c r="F80" s="309">
        <f>[2]UF!P82</f>
        <v>0</v>
      </c>
      <c r="I80" s="309">
        <f t="shared" si="6"/>
        <v>0</v>
      </c>
    </row>
    <row r="81" spans="1:9" ht="18" hidden="1" customHeight="1" x14ac:dyDescent="0.2">
      <c r="A81" s="13" t="s">
        <v>80</v>
      </c>
    </row>
    <row r="82" spans="1:9" ht="18" hidden="1" customHeight="1" x14ac:dyDescent="0.2">
      <c r="A82" s="13" t="s">
        <v>82</v>
      </c>
      <c r="C82" s="309">
        <f>[2]UF!H84</f>
        <v>0</v>
      </c>
      <c r="D82" s="309">
        <f>[2]UF!L84</f>
        <v>0</v>
      </c>
      <c r="E82" s="309">
        <f>[2]UF!M84</f>
        <v>0</v>
      </c>
      <c r="F82" s="309">
        <f>[2]UF!P84</f>
        <v>0</v>
      </c>
      <c r="I82" s="309">
        <f t="shared" si="6"/>
        <v>0</v>
      </c>
    </row>
    <row r="83" spans="1:9" ht="18" hidden="1" customHeight="1" x14ac:dyDescent="0.2">
      <c r="A83" s="13" t="s">
        <v>83</v>
      </c>
      <c r="C83" s="309">
        <f>[2]UF!H85</f>
        <v>0</v>
      </c>
      <c r="D83" s="309">
        <f>[2]UF!L85</f>
        <v>0</v>
      </c>
      <c r="E83" s="309">
        <f>[2]UF!M85</f>
        <v>0</v>
      </c>
      <c r="F83" s="309">
        <f>[2]UF!P85</f>
        <v>0</v>
      </c>
      <c r="I83" s="309">
        <f t="shared" si="6"/>
        <v>0</v>
      </c>
    </row>
    <row r="84" spans="1:9" ht="18" hidden="1" customHeight="1" x14ac:dyDescent="0.2">
      <c r="A84" s="13" t="s">
        <v>209</v>
      </c>
      <c r="C84" s="309">
        <f>[2]UF!H86</f>
        <v>0</v>
      </c>
      <c r="D84" s="309">
        <f>[2]UF!L86</f>
        <v>0</v>
      </c>
      <c r="E84" s="309">
        <f>[2]UF!M86</f>
        <v>0</v>
      </c>
      <c r="F84" s="309">
        <f>[2]UF!P86</f>
        <v>0</v>
      </c>
      <c r="I84" s="309">
        <f t="shared" si="6"/>
        <v>0</v>
      </c>
    </row>
    <row r="85" spans="1:9" ht="18" hidden="1" customHeight="1" x14ac:dyDescent="0.2">
      <c r="A85" s="13" t="s">
        <v>84</v>
      </c>
      <c r="C85" s="309">
        <f>[2]UF!H87</f>
        <v>0</v>
      </c>
      <c r="D85" s="309">
        <f>[2]UF!L87</f>
        <v>0</v>
      </c>
      <c r="E85" s="309">
        <f>[2]UF!M87</f>
        <v>0</v>
      </c>
      <c r="F85" s="309">
        <f>[2]UF!P87</f>
        <v>0</v>
      </c>
      <c r="I85" s="309">
        <f t="shared" si="6"/>
        <v>0</v>
      </c>
    </row>
    <row r="86" spans="1:9" ht="18" hidden="1" customHeight="1" x14ac:dyDescent="0.2">
      <c r="A86" s="13" t="s">
        <v>85</v>
      </c>
      <c r="C86" s="309">
        <f>[2]UF!H88</f>
        <v>0</v>
      </c>
      <c r="D86" s="309">
        <f>[2]UF!L88</f>
        <v>0</v>
      </c>
      <c r="E86" s="309">
        <f>[2]UF!M88</f>
        <v>0</v>
      </c>
      <c r="F86" s="309">
        <f>[2]UF!P88</f>
        <v>0</v>
      </c>
      <c r="I86" s="309">
        <f t="shared" si="6"/>
        <v>0</v>
      </c>
    </row>
    <row r="87" spans="1:9" ht="18" hidden="1" customHeight="1" x14ac:dyDescent="0.2">
      <c r="A87" s="83"/>
    </row>
    <row r="88" spans="1:9" ht="18" hidden="1" customHeight="1" x14ac:dyDescent="0.2">
      <c r="A88" s="275"/>
    </row>
    <row r="89" spans="1:9" ht="40.5" customHeight="1" x14ac:dyDescent="0.2">
      <c r="A89" s="315" t="s">
        <v>147</v>
      </c>
      <c r="B89" s="316">
        <f>[2]UF!D90</f>
        <v>472485</v>
      </c>
      <c r="C89" s="316">
        <f>[2]UF!H90</f>
        <v>0</v>
      </c>
      <c r="D89" s="316">
        <f>[2]UF!L90</f>
        <v>0</v>
      </c>
      <c r="E89" s="316">
        <f>[2]UF!M90</f>
        <v>0</v>
      </c>
      <c r="F89" s="316">
        <f>[2]UF!P90</f>
        <v>0</v>
      </c>
      <c r="G89" s="316">
        <f>[2]UF!AB90</f>
        <v>9935400</v>
      </c>
      <c r="H89" s="316"/>
      <c r="I89" s="316">
        <f>SUM(B89:H89)</f>
        <v>10407885</v>
      </c>
    </row>
    <row r="90" spans="1:9" ht="18" hidden="1" customHeight="1" x14ac:dyDescent="0.2">
      <c r="A90" s="276" t="s">
        <v>148</v>
      </c>
      <c r="C90" s="309">
        <f>SUM(C91:C92)</f>
        <v>0</v>
      </c>
      <c r="D90" s="309">
        <f>SUM(D91:D92)</f>
        <v>0</v>
      </c>
      <c r="E90" s="309">
        <f>SUM(E91:E92)</f>
        <v>0</v>
      </c>
      <c r="F90" s="309">
        <f>SUM(F91:F92)</f>
        <v>0</v>
      </c>
      <c r="I90" s="309">
        <f>SUM(I91:I92)</f>
        <v>0</v>
      </c>
    </row>
    <row r="91" spans="1:9" ht="18" hidden="1" customHeight="1" x14ac:dyDescent="0.2">
      <c r="A91" s="83" t="s">
        <v>137</v>
      </c>
      <c r="C91" s="309">
        <f>[2]UF!H92</f>
        <v>0</v>
      </c>
      <c r="D91" s="309">
        <f>[2]UF!L92</f>
        <v>0</v>
      </c>
      <c r="E91" s="309">
        <f>[2]UF!M92</f>
        <v>0</v>
      </c>
      <c r="F91" s="309">
        <f>[2]UF!P92</f>
        <v>0</v>
      </c>
      <c r="I91" s="309">
        <f>SUM(B91:H91)</f>
        <v>0</v>
      </c>
    </row>
    <row r="92" spans="1:9" ht="18" hidden="1" customHeight="1" x14ac:dyDescent="0.2">
      <c r="A92" s="83" t="s">
        <v>138</v>
      </c>
      <c r="C92" s="309">
        <f>[2]UF!H93</f>
        <v>0</v>
      </c>
      <c r="D92" s="309">
        <f>[2]UF!L93</f>
        <v>0</v>
      </c>
      <c r="E92" s="309">
        <f>[2]UF!M93</f>
        <v>0</v>
      </c>
      <c r="F92" s="309">
        <f>[2]UF!P93</f>
        <v>0</v>
      </c>
      <c r="I92" s="309">
        <f>SUM(B92:H92)</f>
        <v>0</v>
      </c>
    </row>
    <row r="93" spans="1:9" ht="18" hidden="1" customHeight="1" x14ac:dyDescent="0.2">
      <c r="A93" s="83" t="s">
        <v>305</v>
      </c>
      <c r="C93" s="309">
        <f>[2]UF!H94</f>
        <v>0</v>
      </c>
      <c r="D93" s="309">
        <f>[2]UF!L94</f>
        <v>0</v>
      </c>
      <c r="E93" s="309">
        <f>[2]UF!M94</f>
        <v>0</v>
      </c>
      <c r="F93" s="309">
        <f>[2]UF!P94</f>
        <v>0</v>
      </c>
      <c r="I93" s="309">
        <f>SUM(B93:H93)</f>
        <v>0</v>
      </c>
    </row>
    <row r="94" spans="1:9" ht="18" hidden="1" customHeight="1" x14ac:dyDescent="0.2">
      <c r="A94" s="275"/>
      <c r="C94" s="309">
        <f>[2]UF!H95</f>
        <v>0</v>
      </c>
      <c r="D94" s="309">
        <f>[2]UF!L95</f>
        <v>0</v>
      </c>
      <c r="E94" s="309">
        <f>[2]UF!M95</f>
        <v>0</v>
      </c>
      <c r="F94" s="309">
        <f>[2]UF!P95</f>
        <v>0</v>
      </c>
      <c r="I94" s="309">
        <f>SUM(B94:H94)</f>
        <v>0</v>
      </c>
    </row>
    <row r="95" spans="1:9" s="321" customFormat="1" ht="38.25" customHeight="1" thickBot="1" x14ac:dyDescent="0.25">
      <c r="A95" s="319" t="s">
        <v>13</v>
      </c>
      <c r="B95" s="320">
        <f t="shared" ref="B95:I95" si="7">SUM(B6:B12)+SUM(B15:B20)+SUM(B23:B25)+SUM(B28:B29)+SUM(B32:B48)+B90+B94+B89+B93</f>
        <v>472485</v>
      </c>
      <c r="C95" s="320">
        <f t="shared" si="7"/>
        <v>0</v>
      </c>
      <c r="D95" s="320">
        <f t="shared" si="7"/>
        <v>800000</v>
      </c>
      <c r="E95" s="320">
        <f t="shared" si="7"/>
        <v>17788</v>
      </c>
      <c r="F95" s="320">
        <f t="shared" si="7"/>
        <v>7342132</v>
      </c>
      <c r="G95" s="320">
        <f t="shared" si="7"/>
        <v>14935400</v>
      </c>
      <c r="H95" s="320">
        <f t="shared" si="7"/>
        <v>0</v>
      </c>
      <c r="I95" s="320">
        <f t="shared" si="7"/>
        <v>23567805</v>
      </c>
    </row>
    <row r="96" spans="1:9" ht="18" customHeight="1" thickTop="1" x14ac:dyDescent="0.2">
      <c r="A96" s="322"/>
      <c r="B96" s="322"/>
      <c r="C96" s="322"/>
      <c r="D96" s="322"/>
      <c r="E96" s="322"/>
    </row>
    <row r="97" spans="1:5" ht="18" customHeight="1" x14ac:dyDescent="0.2">
      <c r="A97" s="322"/>
      <c r="B97" s="322"/>
      <c r="C97" s="322"/>
      <c r="D97" s="322"/>
      <c r="E97" s="322"/>
    </row>
    <row r="98" spans="1:5" ht="18" customHeight="1" x14ac:dyDescent="0.2">
      <c r="A98" s="322"/>
      <c r="B98" s="322"/>
      <c r="C98" s="322"/>
      <c r="D98" s="322"/>
      <c r="E98" s="322"/>
    </row>
    <row r="99" spans="1:5" ht="18" customHeight="1" x14ac:dyDescent="0.2">
      <c r="A99" s="322"/>
      <c r="B99" s="322"/>
      <c r="C99" s="322"/>
      <c r="D99" s="322"/>
      <c r="E99" s="322"/>
    </row>
    <row r="100" spans="1:5" ht="18" customHeight="1" x14ac:dyDescent="0.2">
      <c r="A100" s="322"/>
      <c r="B100" s="322"/>
      <c r="C100" s="322"/>
      <c r="D100" s="322"/>
      <c r="E100" s="322"/>
    </row>
    <row r="101" spans="1:5" ht="18" customHeight="1" x14ac:dyDescent="0.2">
      <c r="A101" s="322"/>
      <c r="B101" s="322"/>
      <c r="C101" s="322"/>
      <c r="D101" s="322"/>
      <c r="E101" s="322"/>
    </row>
    <row r="102" spans="1:5" ht="18" customHeight="1" x14ac:dyDescent="0.2">
      <c r="A102" s="322"/>
      <c r="B102" s="322"/>
      <c r="C102" s="322"/>
      <c r="D102" s="322"/>
      <c r="E102" s="322"/>
    </row>
    <row r="103" spans="1:5" ht="18" customHeight="1" x14ac:dyDescent="0.2">
      <c r="A103" s="322"/>
      <c r="B103" s="322"/>
      <c r="C103" s="322"/>
      <c r="D103" s="322"/>
      <c r="E103" s="322"/>
    </row>
    <row r="104" spans="1:5" ht="18" customHeight="1" x14ac:dyDescent="0.2">
      <c r="A104" s="322"/>
      <c r="B104" s="322"/>
      <c r="C104" s="322"/>
      <c r="D104" s="322"/>
      <c r="E104" s="322"/>
    </row>
    <row r="105" spans="1:5" ht="18" customHeight="1" x14ac:dyDescent="0.2">
      <c r="A105" s="322"/>
      <c r="B105" s="322"/>
      <c r="C105" s="322"/>
      <c r="D105" s="322"/>
      <c r="E105" s="322"/>
    </row>
    <row r="106" spans="1:5" ht="18" customHeight="1" x14ac:dyDescent="0.2">
      <c r="A106" s="322"/>
      <c r="B106" s="322"/>
      <c r="C106" s="322"/>
      <c r="D106" s="322"/>
      <c r="E106" s="322"/>
    </row>
    <row r="107" spans="1:5" ht="18" customHeight="1" x14ac:dyDescent="0.2">
      <c r="A107" s="322"/>
      <c r="B107" s="322"/>
      <c r="C107" s="322"/>
      <c r="D107" s="322"/>
      <c r="E107" s="322"/>
    </row>
    <row r="108" spans="1:5" ht="18" customHeight="1" x14ac:dyDescent="0.2">
      <c r="A108" s="322"/>
      <c r="B108" s="322"/>
      <c r="C108" s="322"/>
      <c r="D108" s="322"/>
      <c r="E108" s="322"/>
    </row>
    <row r="109" spans="1:5" ht="18" customHeight="1" x14ac:dyDescent="0.2">
      <c r="A109" s="322"/>
      <c r="B109" s="322"/>
      <c r="C109" s="322"/>
      <c r="D109" s="322"/>
      <c r="E109" s="322"/>
    </row>
    <row r="110" spans="1:5" ht="18" customHeight="1" x14ac:dyDescent="0.2">
      <c r="A110" s="322"/>
      <c r="B110" s="322"/>
      <c r="C110" s="322"/>
      <c r="D110" s="322"/>
      <c r="E110" s="322"/>
    </row>
    <row r="111" spans="1:5" ht="18" customHeight="1" x14ac:dyDescent="0.2">
      <c r="A111" s="322"/>
      <c r="B111" s="322"/>
      <c r="C111" s="322"/>
      <c r="D111" s="322"/>
      <c r="E111" s="322"/>
    </row>
    <row r="112" spans="1:5" ht="18" customHeight="1" x14ac:dyDescent="0.2">
      <c r="A112" s="322"/>
      <c r="B112" s="322"/>
      <c r="C112" s="322"/>
      <c r="D112" s="322"/>
      <c r="E112" s="322"/>
    </row>
    <row r="113" spans="1:5" ht="18" customHeight="1" x14ac:dyDescent="0.2">
      <c r="A113" s="322"/>
      <c r="B113" s="322"/>
      <c r="C113" s="322"/>
      <c r="D113" s="322"/>
      <c r="E113" s="322"/>
    </row>
    <row r="114" spans="1:5" ht="18" customHeight="1" x14ac:dyDescent="0.2">
      <c r="A114" s="322"/>
      <c r="B114" s="322"/>
      <c r="C114" s="322"/>
      <c r="D114" s="322"/>
      <c r="E114" s="322"/>
    </row>
    <row r="115" spans="1:5" ht="18" customHeight="1" x14ac:dyDescent="0.2">
      <c r="A115" s="322"/>
      <c r="B115" s="322"/>
      <c r="C115" s="322"/>
      <c r="D115" s="322"/>
      <c r="E115" s="322"/>
    </row>
    <row r="116" spans="1:5" ht="18" customHeight="1" x14ac:dyDescent="0.2">
      <c r="A116" s="322"/>
      <c r="B116" s="322"/>
      <c r="C116" s="322"/>
      <c r="D116" s="322"/>
      <c r="E116" s="322"/>
    </row>
    <row r="117" spans="1:5" ht="18" customHeight="1" x14ac:dyDescent="0.2">
      <c r="A117" s="322"/>
      <c r="B117" s="322"/>
      <c r="C117" s="322"/>
      <c r="D117" s="322"/>
      <c r="E117" s="322"/>
    </row>
    <row r="118" spans="1:5" ht="18" customHeight="1" x14ac:dyDescent="0.2">
      <c r="A118" s="322"/>
      <c r="B118" s="322"/>
      <c r="C118" s="322"/>
      <c r="D118" s="322"/>
      <c r="E118" s="322"/>
    </row>
    <row r="119" spans="1:5" ht="18" customHeight="1" x14ac:dyDescent="0.2">
      <c r="A119" s="322"/>
      <c r="B119" s="322"/>
      <c r="C119" s="322"/>
      <c r="D119" s="322"/>
      <c r="E119" s="322"/>
    </row>
    <row r="120" spans="1:5" ht="18" customHeight="1" x14ac:dyDescent="0.2">
      <c r="A120" s="322"/>
      <c r="B120" s="322"/>
      <c r="C120" s="322"/>
      <c r="D120" s="322"/>
      <c r="E120" s="322"/>
    </row>
    <row r="121" spans="1:5" ht="18" customHeight="1" x14ac:dyDescent="0.2">
      <c r="A121" s="322"/>
      <c r="B121" s="322"/>
      <c r="C121" s="322"/>
      <c r="D121" s="322"/>
      <c r="E121" s="322"/>
    </row>
    <row r="122" spans="1:5" ht="18" customHeight="1" x14ac:dyDescent="0.2">
      <c r="A122" s="322"/>
      <c r="B122" s="322"/>
      <c r="C122" s="322"/>
      <c r="D122" s="322"/>
      <c r="E122" s="322"/>
    </row>
    <row r="123" spans="1:5" ht="18" customHeight="1" x14ac:dyDescent="0.2">
      <c r="A123" s="322"/>
      <c r="B123" s="322"/>
      <c r="C123" s="322"/>
      <c r="D123" s="322"/>
      <c r="E123" s="322"/>
    </row>
    <row r="124" spans="1:5" ht="18" customHeight="1" x14ac:dyDescent="0.2">
      <c r="A124" s="322"/>
      <c r="B124" s="322"/>
      <c r="C124" s="322"/>
      <c r="D124" s="322"/>
      <c r="E124" s="322"/>
    </row>
    <row r="125" spans="1:5" ht="18" customHeight="1" x14ac:dyDescent="0.2">
      <c r="A125" s="322"/>
      <c r="B125" s="322"/>
      <c r="C125" s="322"/>
      <c r="D125" s="322"/>
      <c r="E125" s="322"/>
    </row>
    <row r="126" spans="1:5" ht="18" customHeight="1" x14ac:dyDescent="0.2">
      <c r="A126" s="322"/>
      <c r="B126" s="322"/>
      <c r="C126" s="322"/>
      <c r="D126" s="322"/>
      <c r="E126" s="322"/>
    </row>
    <row r="127" spans="1:5" ht="18" customHeight="1" x14ac:dyDescent="0.2">
      <c r="A127" s="322"/>
      <c r="B127" s="322"/>
      <c r="C127" s="322"/>
      <c r="D127" s="322"/>
      <c r="E127" s="322"/>
    </row>
    <row r="128" spans="1:5" ht="18" customHeight="1" x14ac:dyDescent="0.2">
      <c r="A128" s="322"/>
      <c r="B128" s="322"/>
      <c r="C128" s="322"/>
      <c r="D128" s="322"/>
      <c r="E128" s="322"/>
    </row>
    <row r="129" spans="1:9" ht="18" customHeight="1" x14ac:dyDescent="0.2">
      <c r="A129" s="322"/>
      <c r="B129" s="322"/>
      <c r="C129" s="322"/>
      <c r="D129" s="322"/>
      <c r="E129" s="322"/>
    </row>
    <row r="130" spans="1:9" ht="18" customHeight="1" x14ac:dyDescent="0.2">
      <c r="A130" s="322"/>
      <c r="B130" s="322"/>
      <c r="C130" s="322"/>
      <c r="D130" s="322"/>
      <c r="E130" s="322"/>
    </row>
    <row r="131" spans="1:9" ht="18" customHeight="1" x14ac:dyDescent="0.2">
      <c r="A131" s="322"/>
      <c r="B131" s="322"/>
      <c r="C131" s="322"/>
      <c r="D131" s="322"/>
      <c r="E131" s="322"/>
    </row>
    <row r="132" spans="1:9" ht="18" customHeight="1" x14ac:dyDescent="0.2">
      <c r="A132" s="322"/>
      <c r="B132" s="322"/>
      <c r="C132" s="322"/>
      <c r="D132" s="322"/>
      <c r="E132" s="322"/>
      <c r="I132" s="309">
        <v>173</v>
      </c>
    </row>
    <row r="133" spans="1:9" ht="18" customHeight="1" x14ac:dyDescent="0.2">
      <c r="A133" s="322"/>
      <c r="B133" s="322"/>
      <c r="C133" s="322"/>
      <c r="D133" s="322"/>
      <c r="E133" s="322"/>
      <c r="I133" s="309">
        <f>+I86+I132</f>
        <v>173</v>
      </c>
    </row>
    <row r="134" spans="1:9" ht="18" customHeight="1" x14ac:dyDescent="0.2">
      <c r="A134" s="322"/>
      <c r="B134" s="322"/>
      <c r="C134" s="322"/>
      <c r="D134" s="322"/>
      <c r="E134" s="322"/>
      <c r="I134" s="309">
        <f>11472796-I133</f>
        <v>11472623</v>
      </c>
    </row>
    <row r="135" spans="1:9" ht="18" customHeight="1" x14ac:dyDescent="0.2">
      <c r="A135" s="322"/>
      <c r="B135" s="322"/>
      <c r="C135" s="322"/>
      <c r="D135" s="322"/>
      <c r="E135" s="322"/>
    </row>
    <row r="136" spans="1:9" ht="18" customHeight="1" x14ac:dyDescent="0.2">
      <c r="A136" s="322"/>
      <c r="B136" s="322"/>
      <c r="C136" s="322"/>
      <c r="D136" s="322"/>
      <c r="E136" s="322"/>
    </row>
    <row r="137" spans="1:9" ht="18" customHeight="1" x14ac:dyDescent="0.2">
      <c r="A137" s="322"/>
      <c r="B137" s="322"/>
      <c r="C137" s="322"/>
      <c r="D137" s="322"/>
      <c r="E137" s="322"/>
    </row>
    <row r="138" spans="1:9" ht="18" customHeight="1" x14ac:dyDescent="0.2">
      <c r="A138" s="322"/>
      <c r="B138" s="322"/>
      <c r="C138" s="322"/>
      <c r="D138" s="322"/>
      <c r="E138" s="322"/>
    </row>
    <row r="139" spans="1:9" ht="18" customHeight="1" x14ac:dyDescent="0.2">
      <c r="A139" s="322"/>
      <c r="B139" s="322"/>
      <c r="C139" s="322"/>
      <c r="D139" s="322"/>
      <c r="E139" s="322"/>
    </row>
    <row r="140" spans="1:9" ht="18" customHeight="1" x14ac:dyDescent="0.2">
      <c r="A140" s="322"/>
      <c r="B140" s="322"/>
      <c r="C140" s="322"/>
      <c r="D140" s="322"/>
      <c r="E140" s="322"/>
    </row>
    <row r="141" spans="1:9" ht="18" customHeight="1" x14ac:dyDescent="0.2">
      <c r="A141" s="322"/>
      <c r="B141" s="322"/>
      <c r="C141" s="322"/>
      <c r="D141" s="322"/>
      <c r="E141" s="322"/>
    </row>
    <row r="142" spans="1:9" ht="18" customHeight="1" x14ac:dyDescent="0.2">
      <c r="A142" s="322"/>
      <c r="B142" s="322"/>
      <c r="C142" s="322"/>
      <c r="D142" s="322"/>
      <c r="E142" s="322"/>
    </row>
    <row r="143" spans="1:9" ht="18" customHeight="1" x14ac:dyDescent="0.2">
      <c r="A143" s="322"/>
      <c r="B143" s="322"/>
      <c r="C143" s="322"/>
      <c r="D143" s="322"/>
      <c r="E143" s="322"/>
    </row>
    <row r="144" spans="1:9" ht="18" customHeight="1" x14ac:dyDescent="0.2">
      <c r="A144" s="322"/>
      <c r="B144" s="322"/>
      <c r="C144" s="322"/>
      <c r="D144" s="322"/>
      <c r="E144" s="322"/>
    </row>
    <row r="145" spans="1:5" ht="18" customHeight="1" x14ac:dyDescent="0.2">
      <c r="A145" s="322"/>
      <c r="B145" s="322"/>
      <c r="C145" s="322"/>
      <c r="D145" s="322"/>
      <c r="E145" s="322"/>
    </row>
    <row r="146" spans="1:5" x14ac:dyDescent="0.2">
      <c r="A146" s="322"/>
      <c r="B146" s="322"/>
      <c r="C146" s="322"/>
      <c r="D146" s="322"/>
      <c r="E146" s="322"/>
    </row>
    <row r="147" spans="1:5" x14ac:dyDescent="0.2">
      <c r="A147" s="322"/>
      <c r="B147" s="322"/>
      <c r="C147" s="322"/>
      <c r="D147" s="322"/>
      <c r="E147" s="322"/>
    </row>
    <row r="148" spans="1:5" x14ac:dyDescent="0.2">
      <c r="A148" s="322"/>
      <c r="B148" s="322"/>
      <c r="C148" s="322"/>
      <c r="D148" s="322"/>
      <c r="E148" s="322"/>
    </row>
    <row r="149" spans="1:5" x14ac:dyDescent="0.2">
      <c r="A149" s="322"/>
      <c r="B149" s="322"/>
      <c r="C149" s="322"/>
      <c r="D149" s="322"/>
      <c r="E149" s="322"/>
    </row>
  </sheetData>
  <printOptions gridLines="1"/>
  <pageMargins left="0.8" right="0.27" top="1.19" bottom="0.26" header="0.17" footer="0.17"/>
  <pageSetup paperSize="9" scale="75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4"/>
  <sheetViews>
    <sheetView zoomScale="148" zoomScaleNormal="148" workbookViewId="0">
      <pane xSplit="1" ySplit="5" topLeftCell="B33" activePane="bottomRight" state="frozen"/>
      <selection pane="topRight" activeCell="B1" sqref="B1"/>
      <selection pane="bottomLeft" activeCell="A7" sqref="A7"/>
      <selection pane="bottomRight" activeCell="J101" sqref="J101"/>
    </sheetView>
  </sheetViews>
  <sheetFormatPr defaultRowHeight="12" customHeight="1" x14ac:dyDescent="0.2"/>
  <cols>
    <col min="1" max="1" width="14.140625" style="183" customWidth="1"/>
    <col min="2" max="2" width="10.42578125" style="183" customWidth="1"/>
    <col min="3" max="3" width="9.5703125" style="183" customWidth="1"/>
    <col min="4" max="4" width="8.85546875" style="183" customWidth="1"/>
    <col min="5" max="5" width="10.42578125" style="183" customWidth="1"/>
    <col min="6" max="6" width="8.42578125" style="183" customWidth="1"/>
    <col min="7" max="7" width="8.7109375" style="183" customWidth="1"/>
    <col min="8" max="8" width="8.5703125" style="183" customWidth="1"/>
    <col min="9" max="9" width="9.42578125" style="183" customWidth="1"/>
    <col min="10" max="10" width="8.28515625" style="183" customWidth="1"/>
    <col min="11" max="11" width="10.140625" style="183" customWidth="1"/>
    <col min="12" max="12" width="10.28515625" style="183" customWidth="1"/>
    <col min="13" max="13" width="9.85546875" style="183" customWidth="1"/>
    <col min="14" max="256" width="9.140625" style="50"/>
    <col min="257" max="257" width="14.140625" style="50" customWidth="1"/>
    <col min="258" max="258" width="10.42578125" style="50" customWidth="1"/>
    <col min="259" max="259" width="9.5703125" style="50" customWidth="1"/>
    <col min="260" max="260" width="8.85546875" style="50" customWidth="1"/>
    <col min="261" max="261" width="10.42578125" style="50" customWidth="1"/>
    <col min="262" max="262" width="8.42578125" style="50" customWidth="1"/>
    <col min="263" max="263" width="8.7109375" style="50" customWidth="1"/>
    <col min="264" max="264" width="8.5703125" style="50" customWidth="1"/>
    <col min="265" max="265" width="9.42578125" style="50" customWidth="1"/>
    <col min="266" max="266" width="8.28515625" style="50" customWidth="1"/>
    <col min="267" max="267" width="10.7109375" style="50" customWidth="1"/>
    <col min="268" max="268" width="10.28515625" style="50" customWidth="1"/>
    <col min="269" max="269" width="9.85546875" style="50" customWidth="1"/>
    <col min="270" max="512" width="9.140625" style="50"/>
    <col min="513" max="513" width="14.140625" style="50" customWidth="1"/>
    <col min="514" max="514" width="10.42578125" style="50" customWidth="1"/>
    <col min="515" max="515" width="9.5703125" style="50" customWidth="1"/>
    <col min="516" max="516" width="8.85546875" style="50" customWidth="1"/>
    <col min="517" max="517" width="10.42578125" style="50" customWidth="1"/>
    <col min="518" max="518" width="8.42578125" style="50" customWidth="1"/>
    <col min="519" max="519" width="8.7109375" style="50" customWidth="1"/>
    <col min="520" max="520" width="8.5703125" style="50" customWidth="1"/>
    <col min="521" max="521" width="9.42578125" style="50" customWidth="1"/>
    <col min="522" max="522" width="8.28515625" style="50" customWidth="1"/>
    <col min="523" max="523" width="10.7109375" style="50" customWidth="1"/>
    <col min="524" max="524" width="10.28515625" style="50" customWidth="1"/>
    <col min="525" max="525" width="9.85546875" style="50" customWidth="1"/>
    <col min="526" max="768" width="9.140625" style="50"/>
    <col min="769" max="769" width="14.140625" style="50" customWidth="1"/>
    <col min="770" max="770" width="10.42578125" style="50" customWidth="1"/>
    <col min="771" max="771" width="9.5703125" style="50" customWidth="1"/>
    <col min="772" max="772" width="8.85546875" style="50" customWidth="1"/>
    <col min="773" max="773" width="10.42578125" style="50" customWidth="1"/>
    <col min="774" max="774" width="8.42578125" style="50" customWidth="1"/>
    <col min="775" max="775" width="8.7109375" style="50" customWidth="1"/>
    <col min="776" max="776" width="8.5703125" style="50" customWidth="1"/>
    <col min="777" max="777" width="9.42578125" style="50" customWidth="1"/>
    <col min="778" max="778" width="8.28515625" style="50" customWidth="1"/>
    <col min="779" max="779" width="10.7109375" style="50" customWidth="1"/>
    <col min="780" max="780" width="10.28515625" style="50" customWidth="1"/>
    <col min="781" max="781" width="9.85546875" style="50" customWidth="1"/>
    <col min="782" max="1024" width="9.140625" style="50"/>
    <col min="1025" max="1025" width="14.140625" style="50" customWidth="1"/>
    <col min="1026" max="1026" width="10.42578125" style="50" customWidth="1"/>
    <col min="1027" max="1027" width="9.5703125" style="50" customWidth="1"/>
    <col min="1028" max="1028" width="8.85546875" style="50" customWidth="1"/>
    <col min="1029" max="1029" width="10.42578125" style="50" customWidth="1"/>
    <col min="1030" max="1030" width="8.42578125" style="50" customWidth="1"/>
    <col min="1031" max="1031" width="8.7109375" style="50" customWidth="1"/>
    <col min="1032" max="1032" width="8.5703125" style="50" customWidth="1"/>
    <col min="1033" max="1033" width="9.42578125" style="50" customWidth="1"/>
    <col min="1034" max="1034" width="8.28515625" style="50" customWidth="1"/>
    <col min="1035" max="1035" width="10.7109375" style="50" customWidth="1"/>
    <col min="1036" max="1036" width="10.28515625" style="50" customWidth="1"/>
    <col min="1037" max="1037" width="9.85546875" style="50" customWidth="1"/>
    <col min="1038" max="1280" width="9.140625" style="50"/>
    <col min="1281" max="1281" width="14.140625" style="50" customWidth="1"/>
    <col min="1282" max="1282" width="10.42578125" style="50" customWidth="1"/>
    <col min="1283" max="1283" width="9.5703125" style="50" customWidth="1"/>
    <col min="1284" max="1284" width="8.85546875" style="50" customWidth="1"/>
    <col min="1285" max="1285" width="10.42578125" style="50" customWidth="1"/>
    <col min="1286" max="1286" width="8.42578125" style="50" customWidth="1"/>
    <col min="1287" max="1287" width="8.7109375" style="50" customWidth="1"/>
    <col min="1288" max="1288" width="8.5703125" style="50" customWidth="1"/>
    <col min="1289" max="1289" width="9.42578125" style="50" customWidth="1"/>
    <col min="1290" max="1290" width="8.28515625" style="50" customWidth="1"/>
    <col min="1291" max="1291" width="10.7109375" style="50" customWidth="1"/>
    <col min="1292" max="1292" width="10.28515625" style="50" customWidth="1"/>
    <col min="1293" max="1293" width="9.85546875" style="50" customWidth="1"/>
    <col min="1294" max="1536" width="9.140625" style="50"/>
    <col min="1537" max="1537" width="14.140625" style="50" customWidth="1"/>
    <col min="1538" max="1538" width="10.42578125" style="50" customWidth="1"/>
    <col min="1539" max="1539" width="9.5703125" style="50" customWidth="1"/>
    <col min="1540" max="1540" width="8.85546875" style="50" customWidth="1"/>
    <col min="1541" max="1541" width="10.42578125" style="50" customWidth="1"/>
    <col min="1542" max="1542" width="8.42578125" style="50" customWidth="1"/>
    <col min="1543" max="1543" width="8.7109375" style="50" customWidth="1"/>
    <col min="1544" max="1544" width="8.5703125" style="50" customWidth="1"/>
    <col min="1545" max="1545" width="9.42578125" style="50" customWidth="1"/>
    <col min="1546" max="1546" width="8.28515625" style="50" customWidth="1"/>
    <col min="1547" max="1547" width="10.7109375" style="50" customWidth="1"/>
    <col min="1548" max="1548" width="10.28515625" style="50" customWidth="1"/>
    <col min="1549" max="1549" width="9.85546875" style="50" customWidth="1"/>
    <col min="1550" max="1792" width="9.140625" style="50"/>
    <col min="1793" max="1793" width="14.140625" style="50" customWidth="1"/>
    <col min="1794" max="1794" width="10.42578125" style="50" customWidth="1"/>
    <col min="1795" max="1795" width="9.5703125" style="50" customWidth="1"/>
    <col min="1796" max="1796" width="8.85546875" style="50" customWidth="1"/>
    <col min="1797" max="1797" width="10.42578125" style="50" customWidth="1"/>
    <col min="1798" max="1798" width="8.42578125" style="50" customWidth="1"/>
    <col min="1799" max="1799" width="8.7109375" style="50" customWidth="1"/>
    <col min="1800" max="1800" width="8.5703125" style="50" customWidth="1"/>
    <col min="1801" max="1801" width="9.42578125" style="50" customWidth="1"/>
    <col min="1802" max="1802" width="8.28515625" style="50" customWidth="1"/>
    <col min="1803" max="1803" width="10.7109375" style="50" customWidth="1"/>
    <col min="1804" max="1804" width="10.28515625" style="50" customWidth="1"/>
    <col min="1805" max="1805" width="9.85546875" style="50" customWidth="1"/>
    <col min="1806" max="2048" width="9.140625" style="50"/>
    <col min="2049" max="2049" width="14.140625" style="50" customWidth="1"/>
    <col min="2050" max="2050" width="10.42578125" style="50" customWidth="1"/>
    <col min="2051" max="2051" width="9.5703125" style="50" customWidth="1"/>
    <col min="2052" max="2052" width="8.85546875" style="50" customWidth="1"/>
    <col min="2053" max="2053" width="10.42578125" style="50" customWidth="1"/>
    <col min="2054" max="2054" width="8.42578125" style="50" customWidth="1"/>
    <col min="2055" max="2055" width="8.7109375" style="50" customWidth="1"/>
    <col min="2056" max="2056" width="8.5703125" style="50" customWidth="1"/>
    <col min="2057" max="2057" width="9.42578125" style="50" customWidth="1"/>
    <col min="2058" max="2058" width="8.28515625" style="50" customWidth="1"/>
    <col min="2059" max="2059" width="10.7109375" style="50" customWidth="1"/>
    <col min="2060" max="2060" width="10.28515625" style="50" customWidth="1"/>
    <col min="2061" max="2061" width="9.85546875" style="50" customWidth="1"/>
    <col min="2062" max="2304" width="9.140625" style="50"/>
    <col min="2305" max="2305" width="14.140625" style="50" customWidth="1"/>
    <col min="2306" max="2306" width="10.42578125" style="50" customWidth="1"/>
    <col min="2307" max="2307" width="9.5703125" style="50" customWidth="1"/>
    <col min="2308" max="2308" width="8.85546875" style="50" customWidth="1"/>
    <col min="2309" max="2309" width="10.42578125" style="50" customWidth="1"/>
    <col min="2310" max="2310" width="8.42578125" style="50" customWidth="1"/>
    <col min="2311" max="2311" width="8.7109375" style="50" customWidth="1"/>
    <col min="2312" max="2312" width="8.5703125" style="50" customWidth="1"/>
    <col min="2313" max="2313" width="9.42578125" style="50" customWidth="1"/>
    <col min="2314" max="2314" width="8.28515625" style="50" customWidth="1"/>
    <col min="2315" max="2315" width="10.7109375" style="50" customWidth="1"/>
    <col min="2316" max="2316" width="10.28515625" style="50" customWidth="1"/>
    <col min="2317" max="2317" width="9.85546875" style="50" customWidth="1"/>
    <col min="2318" max="2560" width="9.140625" style="50"/>
    <col min="2561" max="2561" width="14.140625" style="50" customWidth="1"/>
    <col min="2562" max="2562" width="10.42578125" style="50" customWidth="1"/>
    <col min="2563" max="2563" width="9.5703125" style="50" customWidth="1"/>
    <col min="2564" max="2564" width="8.85546875" style="50" customWidth="1"/>
    <col min="2565" max="2565" width="10.42578125" style="50" customWidth="1"/>
    <col min="2566" max="2566" width="8.42578125" style="50" customWidth="1"/>
    <col min="2567" max="2567" width="8.7109375" style="50" customWidth="1"/>
    <col min="2568" max="2568" width="8.5703125" style="50" customWidth="1"/>
    <col min="2569" max="2569" width="9.42578125" style="50" customWidth="1"/>
    <col min="2570" max="2570" width="8.28515625" style="50" customWidth="1"/>
    <col min="2571" max="2571" width="10.7109375" style="50" customWidth="1"/>
    <col min="2572" max="2572" width="10.28515625" style="50" customWidth="1"/>
    <col min="2573" max="2573" width="9.85546875" style="50" customWidth="1"/>
    <col min="2574" max="2816" width="9.140625" style="50"/>
    <col min="2817" max="2817" width="14.140625" style="50" customWidth="1"/>
    <col min="2818" max="2818" width="10.42578125" style="50" customWidth="1"/>
    <col min="2819" max="2819" width="9.5703125" style="50" customWidth="1"/>
    <col min="2820" max="2820" width="8.85546875" style="50" customWidth="1"/>
    <col min="2821" max="2821" width="10.42578125" style="50" customWidth="1"/>
    <col min="2822" max="2822" width="8.42578125" style="50" customWidth="1"/>
    <col min="2823" max="2823" width="8.7109375" style="50" customWidth="1"/>
    <col min="2824" max="2824" width="8.5703125" style="50" customWidth="1"/>
    <col min="2825" max="2825" width="9.42578125" style="50" customWidth="1"/>
    <col min="2826" max="2826" width="8.28515625" style="50" customWidth="1"/>
    <col min="2827" max="2827" width="10.7109375" style="50" customWidth="1"/>
    <col min="2828" max="2828" width="10.28515625" style="50" customWidth="1"/>
    <col min="2829" max="2829" width="9.85546875" style="50" customWidth="1"/>
    <col min="2830" max="3072" width="9.140625" style="50"/>
    <col min="3073" max="3073" width="14.140625" style="50" customWidth="1"/>
    <col min="3074" max="3074" width="10.42578125" style="50" customWidth="1"/>
    <col min="3075" max="3075" width="9.5703125" style="50" customWidth="1"/>
    <col min="3076" max="3076" width="8.85546875" style="50" customWidth="1"/>
    <col min="3077" max="3077" width="10.42578125" style="50" customWidth="1"/>
    <col min="3078" max="3078" width="8.42578125" style="50" customWidth="1"/>
    <col min="3079" max="3079" width="8.7109375" style="50" customWidth="1"/>
    <col min="3080" max="3080" width="8.5703125" style="50" customWidth="1"/>
    <col min="3081" max="3081" width="9.42578125" style="50" customWidth="1"/>
    <col min="3082" max="3082" width="8.28515625" style="50" customWidth="1"/>
    <col min="3083" max="3083" width="10.7109375" style="50" customWidth="1"/>
    <col min="3084" max="3084" width="10.28515625" style="50" customWidth="1"/>
    <col min="3085" max="3085" width="9.85546875" style="50" customWidth="1"/>
    <col min="3086" max="3328" width="9.140625" style="50"/>
    <col min="3329" max="3329" width="14.140625" style="50" customWidth="1"/>
    <col min="3330" max="3330" width="10.42578125" style="50" customWidth="1"/>
    <col min="3331" max="3331" width="9.5703125" style="50" customWidth="1"/>
    <col min="3332" max="3332" width="8.85546875" style="50" customWidth="1"/>
    <col min="3333" max="3333" width="10.42578125" style="50" customWidth="1"/>
    <col min="3334" max="3334" width="8.42578125" style="50" customWidth="1"/>
    <col min="3335" max="3335" width="8.7109375" style="50" customWidth="1"/>
    <col min="3336" max="3336" width="8.5703125" style="50" customWidth="1"/>
    <col min="3337" max="3337" width="9.42578125" style="50" customWidth="1"/>
    <col min="3338" max="3338" width="8.28515625" style="50" customWidth="1"/>
    <col min="3339" max="3339" width="10.7109375" style="50" customWidth="1"/>
    <col min="3340" max="3340" width="10.28515625" style="50" customWidth="1"/>
    <col min="3341" max="3341" width="9.85546875" style="50" customWidth="1"/>
    <col min="3342" max="3584" width="9.140625" style="50"/>
    <col min="3585" max="3585" width="14.140625" style="50" customWidth="1"/>
    <col min="3586" max="3586" width="10.42578125" style="50" customWidth="1"/>
    <col min="3587" max="3587" width="9.5703125" style="50" customWidth="1"/>
    <col min="3588" max="3588" width="8.85546875" style="50" customWidth="1"/>
    <col min="3589" max="3589" width="10.42578125" style="50" customWidth="1"/>
    <col min="3590" max="3590" width="8.42578125" style="50" customWidth="1"/>
    <col min="3591" max="3591" width="8.7109375" style="50" customWidth="1"/>
    <col min="3592" max="3592" width="8.5703125" style="50" customWidth="1"/>
    <col min="3593" max="3593" width="9.42578125" style="50" customWidth="1"/>
    <col min="3594" max="3594" width="8.28515625" style="50" customWidth="1"/>
    <col min="3595" max="3595" width="10.7109375" style="50" customWidth="1"/>
    <col min="3596" max="3596" width="10.28515625" style="50" customWidth="1"/>
    <col min="3597" max="3597" width="9.85546875" style="50" customWidth="1"/>
    <col min="3598" max="3840" width="9.140625" style="50"/>
    <col min="3841" max="3841" width="14.140625" style="50" customWidth="1"/>
    <col min="3842" max="3842" width="10.42578125" style="50" customWidth="1"/>
    <col min="3843" max="3843" width="9.5703125" style="50" customWidth="1"/>
    <col min="3844" max="3844" width="8.85546875" style="50" customWidth="1"/>
    <col min="3845" max="3845" width="10.42578125" style="50" customWidth="1"/>
    <col min="3846" max="3846" width="8.42578125" style="50" customWidth="1"/>
    <col min="3847" max="3847" width="8.7109375" style="50" customWidth="1"/>
    <col min="3848" max="3848" width="8.5703125" style="50" customWidth="1"/>
    <col min="3849" max="3849" width="9.42578125" style="50" customWidth="1"/>
    <col min="3850" max="3850" width="8.28515625" style="50" customWidth="1"/>
    <col min="3851" max="3851" width="10.7109375" style="50" customWidth="1"/>
    <col min="3852" max="3852" width="10.28515625" style="50" customWidth="1"/>
    <col min="3853" max="3853" width="9.85546875" style="50" customWidth="1"/>
    <col min="3854" max="4096" width="9.140625" style="50"/>
    <col min="4097" max="4097" width="14.140625" style="50" customWidth="1"/>
    <col min="4098" max="4098" width="10.42578125" style="50" customWidth="1"/>
    <col min="4099" max="4099" width="9.5703125" style="50" customWidth="1"/>
    <col min="4100" max="4100" width="8.85546875" style="50" customWidth="1"/>
    <col min="4101" max="4101" width="10.42578125" style="50" customWidth="1"/>
    <col min="4102" max="4102" width="8.42578125" style="50" customWidth="1"/>
    <col min="4103" max="4103" width="8.7109375" style="50" customWidth="1"/>
    <col min="4104" max="4104" width="8.5703125" style="50" customWidth="1"/>
    <col min="4105" max="4105" width="9.42578125" style="50" customWidth="1"/>
    <col min="4106" max="4106" width="8.28515625" style="50" customWidth="1"/>
    <col min="4107" max="4107" width="10.7109375" style="50" customWidth="1"/>
    <col min="4108" max="4108" width="10.28515625" style="50" customWidth="1"/>
    <col min="4109" max="4109" width="9.85546875" style="50" customWidth="1"/>
    <col min="4110" max="4352" width="9.140625" style="50"/>
    <col min="4353" max="4353" width="14.140625" style="50" customWidth="1"/>
    <col min="4354" max="4354" width="10.42578125" style="50" customWidth="1"/>
    <col min="4355" max="4355" width="9.5703125" style="50" customWidth="1"/>
    <col min="4356" max="4356" width="8.85546875" style="50" customWidth="1"/>
    <col min="4357" max="4357" width="10.42578125" style="50" customWidth="1"/>
    <col min="4358" max="4358" width="8.42578125" style="50" customWidth="1"/>
    <col min="4359" max="4359" width="8.7109375" style="50" customWidth="1"/>
    <col min="4360" max="4360" width="8.5703125" style="50" customWidth="1"/>
    <col min="4361" max="4361" width="9.42578125" style="50" customWidth="1"/>
    <col min="4362" max="4362" width="8.28515625" style="50" customWidth="1"/>
    <col min="4363" max="4363" width="10.7109375" style="50" customWidth="1"/>
    <col min="4364" max="4364" width="10.28515625" style="50" customWidth="1"/>
    <col min="4365" max="4365" width="9.85546875" style="50" customWidth="1"/>
    <col min="4366" max="4608" width="9.140625" style="50"/>
    <col min="4609" max="4609" width="14.140625" style="50" customWidth="1"/>
    <col min="4610" max="4610" width="10.42578125" style="50" customWidth="1"/>
    <col min="4611" max="4611" width="9.5703125" style="50" customWidth="1"/>
    <col min="4612" max="4612" width="8.85546875" style="50" customWidth="1"/>
    <col min="4613" max="4613" width="10.42578125" style="50" customWidth="1"/>
    <col min="4614" max="4614" width="8.42578125" style="50" customWidth="1"/>
    <col min="4615" max="4615" width="8.7109375" style="50" customWidth="1"/>
    <col min="4616" max="4616" width="8.5703125" style="50" customWidth="1"/>
    <col min="4617" max="4617" width="9.42578125" style="50" customWidth="1"/>
    <col min="4618" max="4618" width="8.28515625" style="50" customWidth="1"/>
    <col min="4619" max="4619" width="10.7109375" style="50" customWidth="1"/>
    <col min="4620" max="4620" width="10.28515625" style="50" customWidth="1"/>
    <col min="4621" max="4621" width="9.85546875" style="50" customWidth="1"/>
    <col min="4622" max="4864" width="9.140625" style="50"/>
    <col min="4865" max="4865" width="14.140625" style="50" customWidth="1"/>
    <col min="4866" max="4866" width="10.42578125" style="50" customWidth="1"/>
    <col min="4867" max="4867" width="9.5703125" style="50" customWidth="1"/>
    <col min="4868" max="4868" width="8.85546875" style="50" customWidth="1"/>
    <col min="4869" max="4869" width="10.42578125" style="50" customWidth="1"/>
    <col min="4870" max="4870" width="8.42578125" style="50" customWidth="1"/>
    <col min="4871" max="4871" width="8.7109375" style="50" customWidth="1"/>
    <col min="4872" max="4872" width="8.5703125" style="50" customWidth="1"/>
    <col min="4873" max="4873" width="9.42578125" style="50" customWidth="1"/>
    <col min="4874" max="4874" width="8.28515625" style="50" customWidth="1"/>
    <col min="4875" max="4875" width="10.7109375" style="50" customWidth="1"/>
    <col min="4876" max="4876" width="10.28515625" style="50" customWidth="1"/>
    <col min="4877" max="4877" width="9.85546875" style="50" customWidth="1"/>
    <col min="4878" max="5120" width="9.140625" style="50"/>
    <col min="5121" max="5121" width="14.140625" style="50" customWidth="1"/>
    <col min="5122" max="5122" width="10.42578125" style="50" customWidth="1"/>
    <col min="5123" max="5123" width="9.5703125" style="50" customWidth="1"/>
    <col min="5124" max="5124" width="8.85546875" style="50" customWidth="1"/>
    <col min="5125" max="5125" width="10.42578125" style="50" customWidth="1"/>
    <col min="5126" max="5126" width="8.42578125" style="50" customWidth="1"/>
    <col min="5127" max="5127" width="8.7109375" style="50" customWidth="1"/>
    <col min="5128" max="5128" width="8.5703125" style="50" customWidth="1"/>
    <col min="5129" max="5129" width="9.42578125" style="50" customWidth="1"/>
    <col min="5130" max="5130" width="8.28515625" style="50" customWidth="1"/>
    <col min="5131" max="5131" width="10.7109375" style="50" customWidth="1"/>
    <col min="5132" max="5132" width="10.28515625" style="50" customWidth="1"/>
    <col min="5133" max="5133" width="9.85546875" style="50" customWidth="1"/>
    <col min="5134" max="5376" width="9.140625" style="50"/>
    <col min="5377" max="5377" width="14.140625" style="50" customWidth="1"/>
    <col min="5378" max="5378" width="10.42578125" style="50" customWidth="1"/>
    <col min="5379" max="5379" width="9.5703125" style="50" customWidth="1"/>
    <col min="5380" max="5380" width="8.85546875" style="50" customWidth="1"/>
    <col min="5381" max="5381" width="10.42578125" style="50" customWidth="1"/>
    <col min="5382" max="5382" width="8.42578125" style="50" customWidth="1"/>
    <col min="5383" max="5383" width="8.7109375" style="50" customWidth="1"/>
    <col min="5384" max="5384" width="8.5703125" style="50" customWidth="1"/>
    <col min="5385" max="5385" width="9.42578125" style="50" customWidth="1"/>
    <col min="5386" max="5386" width="8.28515625" style="50" customWidth="1"/>
    <col min="5387" max="5387" width="10.7109375" style="50" customWidth="1"/>
    <col min="5388" max="5388" width="10.28515625" style="50" customWidth="1"/>
    <col min="5389" max="5389" width="9.85546875" style="50" customWidth="1"/>
    <col min="5390" max="5632" width="9.140625" style="50"/>
    <col min="5633" max="5633" width="14.140625" style="50" customWidth="1"/>
    <col min="5634" max="5634" width="10.42578125" style="50" customWidth="1"/>
    <col min="5635" max="5635" width="9.5703125" style="50" customWidth="1"/>
    <col min="5636" max="5636" width="8.85546875" style="50" customWidth="1"/>
    <col min="5637" max="5637" width="10.42578125" style="50" customWidth="1"/>
    <col min="5638" max="5638" width="8.42578125" style="50" customWidth="1"/>
    <col min="5639" max="5639" width="8.7109375" style="50" customWidth="1"/>
    <col min="5640" max="5640" width="8.5703125" style="50" customWidth="1"/>
    <col min="5641" max="5641" width="9.42578125" style="50" customWidth="1"/>
    <col min="5642" max="5642" width="8.28515625" style="50" customWidth="1"/>
    <col min="5643" max="5643" width="10.7109375" style="50" customWidth="1"/>
    <col min="5644" max="5644" width="10.28515625" style="50" customWidth="1"/>
    <col min="5645" max="5645" width="9.85546875" style="50" customWidth="1"/>
    <col min="5646" max="5888" width="9.140625" style="50"/>
    <col min="5889" max="5889" width="14.140625" style="50" customWidth="1"/>
    <col min="5890" max="5890" width="10.42578125" style="50" customWidth="1"/>
    <col min="5891" max="5891" width="9.5703125" style="50" customWidth="1"/>
    <col min="5892" max="5892" width="8.85546875" style="50" customWidth="1"/>
    <col min="5893" max="5893" width="10.42578125" style="50" customWidth="1"/>
    <col min="5894" max="5894" width="8.42578125" style="50" customWidth="1"/>
    <col min="5895" max="5895" width="8.7109375" style="50" customWidth="1"/>
    <col min="5896" max="5896" width="8.5703125" style="50" customWidth="1"/>
    <col min="5897" max="5897" width="9.42578125" style="50" customWidth="1"/>
    <col min="5898" max="5898" width="8.28515625" style="50" customWidth="1"/>
    <col min="5899" max="5899" width="10.7109375" style="50" customWidth="1"/>
    <col min="5900" max="5900" width="10.28515625" style="50" customWidth="1"/>
    <col min="5901" max="5901" width="9.85546875" style="50" customWidth="1"/>
    <col min="5902" max="6144" width="9.140625" style="50"/>
    <col min="6145" max="6145" width="14.140625" style="50" customWidth="1"/>
    <col min="6146" max="6146" width="10.42578125" style="50" customWidth="1"/>
    <col min="6147" max="6147" width="9.5703125" style="50" customWidth="1"/>
    <col min="6148" max="6148" width="8.85546875" style="50" customWidth="1"/>
    <col min="6149" max="6149" width="10.42578125" style="50" customWidth="1"/>
    <col min="6150" max="6150" width="8.42578125" style="50" customWidth="1"/>
    <col min="6151" max="6151" width="8.7109375" style="50" customWidth="1"/>
    <col min="6152" max="6152" width="8.5703125" style="50" customWidth="1"/>
    <col min="6153" max="6153" width="9.42578125" style="50" customWidth="1"/>
    <col min="6154" max="6154" width="8.28515625" style="50" customWidth="1"/>
    <col min="6155" max="6155" width="10.7109375" style="50" customWidth="1"/>
    <col min="6156" max="6156" width="10.28515625" style="50" customWidth="1"/>
    <col min="6157" max="6157" width="9.85546875" style="50" customWidth="1"/>
    <col min="6158" max="6400" width="9.140625" style="50"/>
    <col min="6401" max="6401" width="14.140625" style="50" customWidth="1"/>
    <col min="6402" max="6402" width="10.42578125" style="50" customWidth="1"/>
    <col min="6403" max="6403" width="9.5703125" style="50" customWidth="1"/>
    <col min="6404" max="6404" width="8.85546875" style="50" customWidth="1"/>
    <col min="6405" max="6405" width="10.42578125" style="50" customWidth="1"/>
    <col min="6406" max="6406" width="8.42578125" style="50" customWidth="1"/>
    <col min="6407" max="6407" width="8.7109375" style="50" customWidth="1"/>
    <col min="6408" max="6408" width="8.5703125" style="50" customWidth="1"/>
    <col min="6409" max="6409" width="9.42578125" style="50" customWidth="1"/>
    <col min="6410" max="6410" width="8.28515625" style="50" customWidth="1"/>
    <col min="6411" max="6411" width="10.7109375" style="50" customWidth="1"/>
    <col min="6412" max="6412" width="10.28515625" style="50" customWidth="1"/>
    <col min="6413" max="6413" width="9.85546875" style="50" customWidth="1"/>
    <col min="6414" max="6656" width="9.140625" style="50"/>
    <col min="6657" max="6657" width="14.140625" style="50" customWidth="1"/>
    <col min="6658" max="6658" width="10.42578125" style="50" customWidth="1"/>
    <col min="6659" max="6659" width="9.5703125" style="50" customWidth="1"/>
    <col min="6660" max="6660" width="8.85546875" style="50" customWidth="1"/>
    <col min="6661" max="6661" width="10.42578125" style="50" customWidth="1"/>
    <col min="6662" max="6662" width="8.42578125" style="50" customWidth="1"/>
    <col min="6663" max="6663" width="8.7109375" style="50" customWidth="1"/>
    <col min="6664" max="6664" width="8.5703125" style="50" customWidth="1"/>
    <col min="6665" max="6665" width="9.42578125" style="50" customWidth="1"/>
    <col min="6666" max="6666" width="8.28515625" style="50" customWidth="1"/>
    <col min="6667" max="6667" width="10.7109375" style="50" customWidth="1"/>
    <col min="6668" max="6668" width="10.28515625" style="50" customWidth="1"/>
    <col min="6669" max="6669" width="9.85546875" style="50" customWidth="1"/>
    <col min="6670" max="6912" width="9.140625" style="50"/>
    <col min="6913" max="6913" width="14.140625" style="50" customWidth="1"/>
    <col min="6914" max="6914" width="10.42578125" style="50" customWidth="1"/>
    <col min="6915" max="6915" width="9.5703125" style="50" customWidth="1"/>
    <col min="6916" max="6916" width="8.85546875" style="50" customWidth="1"/>
    <col min="6917" max="6917" width="10.42578125" style="50" customWidth="1"/>
    <col min="6918" max="6918" width="8.42578125" style="50" customWidth="1"/>
    <col min="6919" max="6919" width="8.7109375" style="50" customWidth="1"/>
    <col min="6920" max="6920" width="8.5703125" style="50" customWidth="1"/>
    <col min="6921" max="6921" width="9.42578125" style="50" customWidth="1"/>
    <col min="6922" max="6922" width="8.28515625" style="50" customWidth="1"/>
    <col min="6923" max="6923" width="10.7109375" style="50" customWidth="1"/>
    <col min="6924" max="6924" width="10.28515625" style="50" customWidth="1"/>
    <col min="6925" max="6925" width="9.85546875" style="50" customWidth="1"/>
    <col min="6926" max="7168" width="9.140625" style="50"/>
    <col min="7169" max="7169" width="14.140625" style="50" customWidth="1"/>
    <col min="7170" max="7170" width="10.42578125" style="50" customWidth="1"/>
    <col min="7171" max="7171" width="9.5703125" style="50" customWidth="1"/>
    <col min="7172" max="7172" width="8.85546875" style="50" customWidth="1"/>
    <col min="7173" max="7173" width="10.42578125" style="50" customWidth="1"/>
    <col min="7174" max="7174" width="8.42578125" style="50" customWidth="1"/>
    <col min="7175" max="7175" width="8.7109375" style="50" customWidth="1"/>
    <col min="7176" max="7176" width="8.5703125" style="50" customWidth="1"/>
    <col min="7177" max="7177" width="9.42578125" style="50" customWidth="1"/>
    <col min="7178" max="7178" width="8.28515625" style="50" customWidth="1"/>
    <col min="7179" max="7179" width="10.7109375" style="50" customWidth="1"/>
    <col min="7180" max="7180" width="10.28515625" style="50" customWidth="1"/>
    <col min="7181" max="7181" width="9.85546875" style="50" customWidth="1"/>
    <col min="7182" max="7424" width="9.140625" style="50"/>
    <col min="7425" max="7425" width="14.140625" style="50" customWidth="1"/>
    <col min="7426" max="7426" width="10.42578125" style="50" customWidth="1"/>
    <col min="7427" max="7427" width="9.5703125" style="50" customWidth="1"/>
    <col min="7428" max="7428" width="8.85546875" style="50" customWidth="1"/>
    <col min="7429" max="7429" width="10.42578125" style="50" customWidth="1"/>
    <col min="7430" max="7430" width="8.42578125" style="50" customWidth="1"/>
    <col min="7431" max="7431" width="8.7109375" style="50" customWidth="1"/>
    <col min="7432" max="7432" width="8.5703125" style="50" customWidth="1"/>
    <col min="7433" max="7433" width="9.42578125" style="50" customWidth="1"/>
    <col min="7434" max="7434" width="8.28515625" style="50" customWidth="1"/>
    <col min="7435" max="7435" width="10.7109375" style="50" customWidth="1"/>
    <col min="7436" max="7436" width="10.28515625" style="50" customWidth="1"/>
    <col min="7437" max="7437" width="9.85546875" style="50" customWidth="1"/>
    <col min="7438" max="7680" width="9.140625" style="50"/>
    <col min="7681" max="7681" width="14.140625" style="50" customWidth="1"/>
    <col min="7682" max="7682" width="10.42578125" style="50" customWidth="1"/>
    <col min="7683" max="7683" width="9.5703125" style="50" customWidth="1"/>
    <col min="7684" max="7684" width="8.85546875" style="50" customWidth="1"/>
    <col min="7685" max="7685" width="10.42578125" style="50" customWidth="1"/>
    <col min="7686" max="7686" width="8.42578125" style="50" customWidth="1"/>
    <col min="7687" max="7687" width="8.7109375" style="50" customWidth="1"/>
    <col min="7688" max="7688" width="8.5703125" style="50" customWidth="1"/>
    <col min="7689" max="7689" width="9.42578125" style="50" customWidth="1"/>
    <col min="7690" max="7690" width="8.28515625" style="50" customWidth="1"/>
    <col min="7691" max="7691" width="10.7109375" style="50" customWidth="1"/>
    <col min="7692" max="7692" width="10.28515625" style="50" customWidth="1"/>
    <col min="7693" max="7693" width="9.85546875" style="50" customWidth="1"/>
    <col min="7694" max="7936" width="9.140625" style="50"/>
    <col min="7937" max="7937" width="14.140625" style="50" customWidth="1"/>
    <col min="7938" max="7938" width="10.42578125" style="50" customWidth="1"/>
    <col min="7939" max="7939" width="9.5703125" style="50" customWidth="1"/>
    <col min="7940" max="7940" width="8.85546875" style="50" customWidth="1"/>
    <col min="7941" max="7941" width="10.42578125" style="50" customWidth="1"/>
    <col min="7942" max="7942" width="8.42578125" style="50" customWidth="1"/>
    <col min="7943" max="7943" width="8.7109375" style="50" customWidth="1"/>
    <col min="7944" max="7944" width="8.5703125" style="50" customWidth="1"/>
    <col min="7945" max="7945" width="9.42578125" style="50" customWidth="1"/>
    <col min="7946" max="7946" width="8.28515625" style="50" customWidth="1"/>
    <col min="7947" max="7947" width="10.7109375" style="50" customWidth="1"/>
    <col min="7948" max="7948" width="10.28515625" style="50" customWidth="1"/>
    <col min="7949" max="7949" width="9.85546875" style="50" customWidth="1"/>
    <col min="7950" max="8192" width="9.140625" style="50"/>
    <col min="8193" max="8193" width="14.140625" style="50" customWidth="1"/>
    <col min="8194" max="8194" width="10.42578125" style="50" customWidth="1"/>
    <col min="8195" max="8195" width="9.5703125" style="50" customWidth="1"/>
    <col min="8196" max="8196" width="8.85546875" style="50" customWidth="1"/>
    <col min="8197" max="8197" width="10.42578125" style="50" customWidth="1"/>
    <col min="8198" max="8198" width="8.42578125" style="50" customWidth="1"/>
    <col min="8199" max="8199" width="8.7109375" style="50" customWidth="1"/>
    <col min="8200" max="8200" width="8.5703125" style="50" customWidth="1"/>
    <col min="8201" max="8201" width="9.42578125" style="50" customWidth="1"/>
    <col min="8202" max="8202" width="8.28515625" style="50" customWidth="1"/>
    <col min="8203" max="8203" width="10.7109375" style="50" customWidth="1"/>
    <col min="8204" max="8204" width="10.28515625" style="50" customWidth="1"/>
    <col min="8205" max="8205" width="9.85546875" style="50" customWidth="1"/>
    <col min="8206" max="8448" width="9.140625" style="50"/>
    <col min="8449" max="8449" width="14.140625" style="50" customWidth="1"/>
    <col min="8450" max="8450" width="10.42578125" style="50" customWidth="1"/>
    <col min="8451" max="8451" width="9.5703125" style="50" customWidth="1"/>
    <col min="8452" max="8452" width="8.85546875" style="50" customWidth="1"/>
    <col min="8453" max="8453" width="10.42578125" style="50" customWidth="1"/>
    <col min="8454" max="8454" width="8.42578125" style="50" customWidth="1"/>
    <col min="8455" max="8455" width="8.7109375" style="50" customWidth="1"/>
    <col min="8456" max="8456" width="8.5703125" style="50" customWidth="1"/>
    <col min="8457" max="8457" width="9.42578125" style="50" customWidth="1"/>
    <col min="8458" max="8458" width="8.28515625" style="50" customWidth="1"/>
    <col min="8459" max="8459" width="10.7109375" style="50" customWidth="1"/>
    <col min="8460" max="8460" width="10.28515625" style="50" customWidth="1"/>
    <col min="8461" max="8461" width="9.85546875" style="50" customWidth="1"/>
    <col min="8462" max="8704" width="9.140625" style="50"/>
    <col min="8705" max="8705" width="14.140625" style="50" customWidth="1"/>
    <col min="8706" max="8706" width="10.42578125" style="50" customWidth="1"/>
    <col min="8707" max="8707" width="9.5703125" style="50" customWidth="1"/>
    <col min="8708" max="8708" width="8.85546875" style="50" customWidth="1"/>
    <col min="8709" max="8709" width="10.42578125" style="50" customWidth="1"/>
    <col min="8710" max="8710" width="8.42578125" style="50" customWidth="1"/>
    <col min="8711" max="8711" width="8.7109375" style="50" customWidth="1"/>
    <col min="8712" max="8712" width="8.5703125" style="50" customWidth="1"/>
    <col min="8713" max="8713" width="9.42578125" style="50" customWidth="1"/>
    <col min="8714" max="8714" width="8.28515625" style="50" customWidth="1"/>
    <col min="8715" max="8715" width="10.7109375" style="50" customWidth="1"/>
    <col min="8716" max="8716" width="10.28515625" style="50" customWidth="1"/>
    <col min="8717" max="8717" width="9.85546875" style="50" customWidth="1"/>
    <col min="8718" max="8960" width="9.140625" style="50"/>
    <col min="8961" max="8961" width="14.140625" style="50" customWidth="1"/>
    <col min="8962" max="8962" width="10.42578125" style="50" customWidth="1"/>
    <col min="8963" max="8963" width="9.5703125" style="50" customWidth="1"/>
    <col min="8964" max="8964" width="8.85546875" style="50" customWidth="1"/>
    <col min="8965" max="8965" width="10.42578125" style="50" customWidth="1"/>
    <col min="8966" max="8966" width="8.42578125" style="50" customWidth="1"/>
    <col min="8967" max="8967" width="8.7109375" style="50" customWidth="1"/>
    <col min="8968" max="8968" width="8.5703125" style="50" customWidth="1"/>
    <col min="8969" max="8969" width="9.42578125" style="50" customWidth="1"/>
    <col min="8970" max="8970" width="8.28515625" style="50" customWidth="1"/>
    <col min="8971" max="8971" width="10.7109375" style="50" customWidth="1"/>
    <col min="8972" max="8972" width="10.28515625" style="50" customWidth="1"/>
    <col min="8973" max="8973" width="9.85546875" style="50" customWidth="1"/>
    <col min="8974" max="9216" width="9.140625" style="50"/>
    <col min="9217" max="9217" width="14.140625" style="50" customWidth="1"/>
    <col min="9218" max="9218" width="10.42578125" style="50" customWidth="1"/>
    <col min="9219" max="9219" width="9.5703125" style="50" customWidth="1"/>
    <col min="9220" max="9220" width="8.85546875" style="50" customWidth="1"/>
    <col min="9221" max="9221" width="10.42578125" style="50" customWidth="1"/>
    <col min="9222" max="9222" width="8.42578125" style="50" customWidth="1"/>
    <col min="9223" max="9223" width="8.7109375" style="50" customWidth="1"/>
    <col min="9224" max="9224" width="8.5703125" style="50" customWidth="1"/>
    <col min="9225" max="9225" width="9.42578125" style="50" customWidth="1"/>
    <col min="9226" max="9226" width="8.28515625" style="50" customWidth="1"/>
    <col min="9227" max="9227" width="10.7109375" style="50" customWidth="1"/>
    <col min="9228" max="9228" width="10.28515625" style="50" customWidth="1"/>
    <col min="9229" max="9229" width="9.85546875" style="50" customWidth="1"/>
    <col min="9230" max="9472" width="9.140625" style="50"/>
    <col min="9473" max="9473" width="14.140625" style="50" customWidth="1"/>
    <col min="9474" max="9474" width="10.42578125" style="50" customWidth="1"/>
    <col min="9475" max="9475" width="9.5703125" style="50" customWidth="1"/>
    <col min="9476" max="9476" width="8.85546875" style="50" customWidth="1"/>
    <col min="9477" max="9477" width="10.42578125" style="50" customWidth="1"/>
    <col min="9478" max="9478" width="8.42578125" style="50" customWidth="1"/>
    <col min="9479" max="9479" width="8.7109375" style="50" customWidth="1"/>
    <col min="9480" max="9480" width="8.5703125" style="50" customWidth="1"/>
    <col min="9481" max="9481" width="9.42578125" style="50" customWidth="1"/>
    <col min="9482" max="9482" width="8.28515625" style="50" customWidth="1"/>
    <col min="9483" max="9483" width="10.7109375" style="50" customWidth="1"/>
    <col min="9484" max="9484" width="10.28515625" style="50" customWidth="1"/>
    <col min="9485" max="9485" width="9.85546875" style="50" customWidth="1"/>
    <col min="9486" max="9728" width="9.140625" style="50"/>
    <col min="9729" max="9729" width="14.140625" style="50" customWidth="1"/>
    <col min="9730" max="9730" width="10.42578125" style="50" customWidth="1"/>
    <col min="9731" max="9731" width="9.5703125" style="50" customWidth="1"/>
    <col min="9732" max="9732" width="8.85546875" style="50" customWidth="1"/>
    <col min="9733" max="9733" width="10.42578125" style="50" customWidth="1"/>
    <col min="9734" max="9734" width="8.42578125" style="50" customWidth="1"/>
    <col min="9735" max="9735" width="8.7109375" style="50" customWidth="1"/>
    <col min="9736" max="9736" width="8.5703125" style="50" customWidth="1"/>
    <col min="9737" max="9737" width="9.42578125" style="50" customWidth="1"/>
    <col min="9738" max="9738" width="8.28515625" style="50" customWidth="1"/>
    <col min="9739" max="9739" width="10.7109375" style="50" customWidth="1"/>
    <col min="9740" max="9740" width="10.28515625" style="50" customWidth="1"/>
    <col min="9741" max="9741" width="9.85546875" style="50" customWidth="1"/>
    <col min="9742" max="9984" width="9.140625" style="50"/>
    <col min="9985" max="9985" width="14.140625" style="50" customWidth="1"/>
    <col min="9986" max="9986" width="10.42578125" style="50" customWidth="1"/>
    <col min="9987" max="9987" width="9.5703125" style="50" customWidth="1"/>
    <col min="9988" max="9988" width="8.85546875" style="50" customWidth="1"/>
    <col min="9989" max="9989" width="10.42578125" style="50" customWidth="1"/>
    <col min="9990" max="9990" width="8.42578125" style="50" customWidth="1"/>
    <col min="9991" max="9991" width="8.7109375" style="50" customWidth="1"/>
    <col min="9992" max="9992" width="8.5703125" style="50" customWidth="1"/>
    <col min="9993" max="9993" width="9.42578125" style="50" customWidth="1"/>
    <col min="9994" max="9994" width="8.28515625" style="50" customWidth="1"/>
    <col min="9995" max="9995" width="10.7109375" style="50" customWidth="1"/>
    <col min="9996" max="9996" width="10.28515625" style="50" customWidth="1"/>
    <col min="9997" max="9997" width="9.85546875" style="50" customWidth="1"/>
    <col min="9998" max="10240" width="9.140625" style="50"/>
    <col min="10241" max="10241" width="14.140625" style="50" customWidth="1"/>
    <col min="10242" max="10242" width="10.42578125" style="50" customWidth="1"/>
    <col min="10243" max="10243" width="9.5703125" style="50" customWidth="1"/>
    <col min="10244" max="10244" width="8.85546875" style="50" customWidth="1"/>
    <col min="10245" max="10245" width="10.42578125" style="50" customWidth="1"/>
    <col min="10246" max="10246" width="8.42578125" style="50" customWidth="1"/>
    <col min="10247" max="10247" width="8.7109375" style="50" customWidth="1"/>
    <col min="10248" max="10248" width="8.5703125" style="50" customWidth="1"/>
    <col min="10249" max="10249" width="9.42578125" style="50" customWidth="1"/>
    <col min="10250" max="10250" width="8.28515625" style="50" customWidth="1"/>
    <col min="10251" max="10251" width="10.7109375" style="50" customWidth="1"/>
    <col min="10252" max="10252" width="10.28515625" style="50" customWidth="1"/>
    <col min="10253" max="10253" width="9.85546875" style="50" customWidth="1"/>
    <col min="10254" max="10496" width="9.140625" style="50"/>
    <col min="10497" max="10497" width="14.140625" style="50" customWidth="1"/>
    <col min="10498" max="10498" width="10.42578125" style="50" customWidth="1"/>
    <col min="10499" max="10499" width="9.5703125" style="50" customWidth="1"/>
    <col min="10500" max="10500" width="8.85546875" style="50" customWidth="1"/>
    <col min="10501" max="10501" width="10.42578125" style="50" customWidth="1"/>
    <col min="10502" max="10502" width="8.42578125" style="50" customWidth="1"/>
    <col min="10503" max="10503" width="8.7109375" style="50" customWidth="1"/>
    <col min="10504" max="10504" width="8.5703125" style="50" customWidth="1"/>
    <col min="10505" max="10505" width="9.42578125" style="50" customWidth="1"/>
    <col min="10506" max="10506" width="8.28515625" style="50" customWidth="1"/>
    <col min="10507" max="10507" width="10.7109375" style="50" customWidth="1"/>
    <col min="10508" max="10508" width="10.28515625" style="50" customWidth="1"/>
    <col min="10509" max="10509" width="9.85546875" style="50" customWidth="1"/>
    <col min="10510" max="10752" width="9.140625" style="50"/>
    <col min="10753" max="10753" width="14.140625" style="50" customWidth="1"/>
    <col min="10754" max="10754" width="10.42578125" style="50" customWidth="1"/>
    <col min="10755" max="10755" width="9.5703125" style="50" customWidth="1"/>
    <col min="10756" max="10756" width="8.85546875" style="50" customWidth="1"/>
    <col min="10757" max="10757" width="10.42578125" style="50" customWidth="1"/>
    <col min="10758" max="10758" width="8.42578125" style="50" customWidth="1"/>
    <col min="10759" max="10759" width="8.7109375" style="50" customWidth="1"/>
    <col min="10760" max="10760" width="8.5703125" style="50" customWidth="1"/>
    <col min="10761" max="10761" width="9.42578125" style="50" customWidth="1"/>
    <col min="10762" max="10762" width="8.28515625" style="50" customWidth="1"/>
    <col min="10763" max="10763" width="10.7109375" style="50" customWidth="1"/>
    <col min="10764" max="10764" width="10.28515625" style="50" customWidth="1"/>
    <col min="10765" max="10765" width="9.85546875" style="50" customWidth="1"/>
    <col min="10766" max="11008" width="9.140625" style="50"/>
    <col min="11009" max="11009" width="14.140625" style="50" customWidth="1"/>
    <col min="11010" max="11010" width="10.42578125" style="50" customWidth="1"/>
    <col min="11011" max="11011" width="9.5703125" style="50" customWidth="1"/>
    <col min="11012" max="11012" width="8.85546875" style="50" customWidth="1"/>
    <col min="11013" max="11013" width="10.42578125" style="50" customWidth="1"/>
    <col min="11014" max="11014" width="8.42578125" style="50" customWidth="1"/>
    <col min="11015" max="11015" width="8.7109375" style="50" customWidth="1"/>
    <col min="11016" max="11016" width="8.5703125" style="50" customWidth="1"/>
    <col min="11017" max="11017" width="9.42578125" style="50" customWidth="1"/>
    <col min="11018" max="11018" width="8.28515625" style="50" customWidth="1"/>
    <col min="11019" max="11019" width="10.7109375" style="50" customWidth="1"/>
    <col min="11020" max="11020" width="10.28515625" style="50" customWidth="1"/>
    <col min="11021" max="11021" width="9.85546875" style="50" customWidth="1"/>
    <col min="11022" max="11264" width="9.140625" style="50"/>
    <col min="11265" max="11265" width="14.140625" style="50" customWidth="1"/>
    <col min="11266" max="11266" width="10.42578125" style="50" customWidth="1"/>
    <col min="11267" max="11267" width="9.5703125" style="50" customWidth="1"/>
    <col min="11268" max="11268" width="8.85546875" style="50" customWidth="1"/>
    <col min="11269" max="11269" width="10.42578125" style="50" customWidth="1"/>
    <col min="11270" max="11270" width="8.42578125" style="50" customWidth="1"/>
    <col min="11271" max="11271" width="8.7109375" style="50" customWidth="1"/>
    <col min="11272" max="11272" width="8.5703125" style="50" customWidth="1"/>
    <col min="11273" max="11273" width="9.42578125" style="50" customWidth="1"/>
    <col min="11274" max="11274" width="8.28515625" style="50" customWidth="1"/>
    <col min="11275" max="11275" width="10.7109375" style="50" customWidth="1"/>
    <col min="11276" max="11276" width="10.28515625" style="50" customWidth="1"/>
    <col min="11277" max="11277" width="9.85546875" style="50" customWidth="1"/>
    <col min="11278" max="11520" width="9.140625" style="50"/>
    <col min="11521" max="11521" width="14.140625" style="50" customWidth="1"/>
    <col min="11522" max="11522" width="10.42578125" style="50" customWidth="1"/>
    <col min="11523" max="11523" width="9.5703125" style="50" customWidth="1"/>
    <col min="11524" max="11524" width="8.85546875" style="50" customWidth="1"/>
    <col min="11525" max="11525" width="10.42578125" style="50" customWidth="1"/>
    <col min="11526" max="11526" width="8.42578125" style="50" customWidth="1"/>
    <col min="11527" max="11527" width="8.7109375" style="50" customWidth="1"/>
    <col min="11528" max="11528" width="8.5703125" style="50" customWidth="1"/>
    <col min="11529" max="11529" width="9.42578125" style="50" customWidth="1"/>
    <col min="11530" max="11530" width="8.28515625" style="50" customWidth="1"/>
    <col min="11531" max="11531" width="10.7109375" style="50" customWidth="1"/>
    <col min="11532" max="11532" width="10.28515625" style="50" customWidth="1"/>
    <col min="11533" max="11533" width="9.85546875" style="50" customWidth="1"/>
    <col min="11534" max="11776" width="9.140625" style="50"/>
    <col min="11777" max="11777" width="14.140625" style="50" customWidth="1"/>
    <col min="11778" max="11778" width="10.42578125" style="50" customWidth="1"/>
    <col min="11779" max="11779" width="9.5703125" style="50" customWidth="1"/>
    <col min="11780" max="11780" width="8.85546875" style="50" customWidth="1"/>
    <col min="11781" max="11781" width="10.42578125" style="50" customWidth="1"/>
    <col min="11782" max="11782" width="8.42578125" style="50" customWidth="1"/>
    <col min="11783" max="11783" width="8.7109375" style="50" customWidth="1"/>
    <col min="11784" max="11784" width="8.5703125" style="50" customWidth="1"/>
    <col min="11785" max="11785" width="9.42578125" style="50" customWidth="1"/>
    <col min="11786" max="11786" width="8.28515625" style="50" customWidth="1"/>
    <col min="11787" max="11787" width="10.7109375" style="50" customWidth="1"/>
    <col min="11788" max="11788" width="10.28515625" style="50" customWidth="1"/>
    <col min="11789" max="11789" width="9.85546875" style="50" customWidth="1"/>
    <col min="11790" max="12032" width="9.140625" style="50"/>
    <col min="12033" max="12033" width="14.140625" style="50" customWidth="1"/>
    <col min="12034" max="12034" width="10.42578125" style="50" customWidth="1"/>
    <col min="12035" max="12035" width="9.5703125" style="50" customWidth="1"/>
    <col min="12036" max="12036" width="8.85546875" style="50" customWidth="1"/>
    <col min="12037" max="12037" width="10.42578125" style="50" customWidth="1"/>
    <col min="12038" max="12038" width="8.42578125" style="50" customWidth="1"/>
    <col min="12039" max="12039" width="8.7109375" style="50" customWidth="1"/>
    <col min="12040" max="12040" width="8.5703125" style="50" customWidth="1"/>
    <col min="12041" max="12041" width="9.42578125" style="50" customWidth="1"/>
    <col min="12042" max="12042" width="8.28515625" style="50" customWidth="1"/>
    <col min="12043" max="12043" width="10.7109375" style="50" customWidth="1"/>
    <col min="12044" max="12044" width="10.28515625" style="50" customWidth="1"/>
    <col min="12045" max="12045" width="9.85546875" style="50" customWidth="1"/>
    <col min="12046" max="12288" width="9.140625" style="50"/>
    <col min="12289" max="12289" width="14.140625" style="50" customWidth="1"/>
    <col min="12290" max="12290" width="10.42578125" style="50" customWidth="1"/>
    <col min="12291" max="12291" width="9.5703125" style="50" customWidth="1"/>
    <col min="12292" max="12292" width="8.85546875" style="50" customWidth="1"/>
    <col min="12293" max="12293" width="10.42578125" style="50" customWidth="1"/>
    <col min="12294" max="12294" width="8.42578125" style="50" customWidth="1"/>
    <col min="12295" max="12295" width="8.7109375" style="50" customWidth="1"/>
    <col min="12296" max="12296" width="8.5703125" style="50" customWidth="1"/>
    <col min="12297" max="12297" width="9.42578125" style="50" customWidth="1"/>
    <col min="12298" max="12298" width="8.28515625" style="50" customWidth="1"/>
    <col min="12299" max="12299" width="10.7109375" style="50" customWidth="1"/>
    <col min="12300" max="12300" width="10.28515625" style="50" customWidth="1"/>
    <col min="12301" max="12301" width="9.85546875" style="50" customWidth="1"/>
    <col min="12302" max="12544" width="9.140625" style="50"/>
    <col min="12545" max="12545" width="14.140625" style="50" customWidth="1"/>
    <col min="12546" max="12546" width="10.42578125" style="50" customWidth="1"/>
    <col min="12547" max="12547" width="9.5703125" style="50" customWidth="1"/>
    <col min="12548" max="12548" width="8.85546875" style="50" customWidth="1"/>
    <col min="12549" max="12549" width="10.42578125" style="50" customWidth="1"/>
    <col min="12550" max="12550" width="8.42578125" style="50" customWidth="1"/>
    <col min="12551" max="12551" width="8.7109375" style="50" customWidth="1"/>
    <col min="12552" max="12552" width="8.5703125" style="50" customWidth="1"/>
    <col min="12553" max="12553" width="9.42578125" style="50" customWidth="1"/>
    <col min="12554" max="12554" width="8.28515625" style="50" customWidth="1"/>
    <col min="12555" max="12555" width="10.7109375" style="50" customWidth="1"/>
    <col min="12556" max="12556" width="10.28515625" style="50" customWidth="1"/>
    <col min="12557" max="12557" width="9.85546875" style="50" customWidth="1"/>
    <col min="12558" max="12800" width="9.140625" style="50"/>
    <col min="12801" max="12801" width="14.140625" style="50" customWidth="1"/>
    <col min="12802" max="12802" width="10.42578125" style="50" customWidth="1"/>
    <col min="12803" max="12803" width="9.5703125" style="50" customWidth="1"/>
    <col min="12804" max="12804" width="8.85546875" style="50" customWidth="1"/>
    <col min="12805" max="12805" width="10.42578125" style="50" customWidth="1"/>
    <col min="12806" max="12806" width="8.42578125" style="50" customWidth="1"/>
    <col min="12807" max="12807" width="8.7109375" style="50" customWidth="1"/>
    <col min="12808" max="12808" width="8.5703125" style="50" customWidth="1"/>
    <col min="12809" max="12809" width="9.42578125" style="50" customWidth="1"/>
    <col min="12810" max="12810" width="8.28515625" style="50" customWidth="1"/>
    <col min="12811" max="12811" width="10.7109375" style="50" customWidth="1"/>
    <col min="12812" max="12812" width="10.28515625" style="50" customWidth="1"/>
    <col min="12813" max="12813" width="9.85546875" style="50" customWidth="1"/>
    <col min="12814" max="13056" width="9.140625" style="50"/>
    <col min="13057" max="13057" width="14.140625" style="50" customWidth="1"/>
    <col min="13058" max="13058" width="10.42578125" style="50" customWidth="1"/>
    <col min="13059" max="13059" width="9.5703125" style="50" customWidth="1"/>
    <col min="13060" max="13060" width="8.85546875" style="50" customWidth="1"/>
    <col min="13061" max="13061" width="10.42578125" style="50" customWidth="1"/>
    <col min="13062" max="13062" width="8.42578125" style="50" customWidth="1"/>
    <col min="13063" max="13063" width="8.7109375" style="50" customWidth="1"/>
    <col min="13064" max="13064" width="8.5703125" style="50" customWidth="1"/>
    <col min="13065" max="13065" width="9.42578125" style="50" customWidth="1"/>
    <col min="13066" max="13066" width="8.28515625" style="50" customWidth="1"/>
    <col min="13067" max="13067" width="10.7109375" style="50" customWidth="1"/>
    <col min="13068" max="13068" width="10.28515625" style="50" customWidth="1"/>
    <col min="13069" max="13069" width="9.85546875" style="50" customWidth="1"/>
    <col min="13070" max="13312" width="9.140625" style="50"/>
    <col min="13313" max="13313" width="14.140625" style="50" customWidth="1"/>
    <col min="13314" max="13314" width="10.42578125" style="50" customWidth="1"/>
    <col min="13315" max="13315" width="9.5703125" style="50" customWidth="1"/>
    <col min="13316" max="13316" width="8.85546875" style="50" customWidth="1"/>
    <col min="13317" max="13317" width="10.42578125" style="50" customWidth="1"/>
    <col min="13318" max="13318" width="8.42578125" style="50" customWidth="1"/>
    <col min="13319" max="13319" width="8.7109375" style="50" customWidth="1"/>
    <col min="13320" max="13320" width="8.5703125" style="50" customWidth="1"/>
    <col min="13321" max="13321" width="9.42578125" style="50" customWidth="1"/>
    <col min="13322" max="13322" width="8.28515625" style="50" customWidth="1"/>
    <col min="13323" max="13323" width="10.7109375" style="50" customWidth="1"/>
    <col min="13324" max="13324" width="10.28515625" style="50" customWidth="1"/>
    <col min="13325" max="13325" width="9.85546875" style="50" customWidth="1"/>
    <col min="13326" max="13568" width="9.140625" style="50"/>
    <col min="13569" max="13569" width="14.140625" style="50" customWidth="1"/>
    <col min="13570" max="13570" width="10.42578125" style="50" customWidth="1"/>
    <col min="13571" max="13571" width="9.5703125" style="50" customWidth="1"/>
    <col min="13572" max="13572" width="8.85546875" style="50" customWidth="1"/>
    <col min="13573" max="13573" width="10.42578125" style="50" customWidth="1"/>
    <col min="13574" max="13574" width="8.42578125" style="50" customWidth="1"/>
    <col min="13575" max="13575" width="8.7109375" style="50" customWidth="1"/>
    <col min="13576" max="13576" width="8.5703125" style="50" customWidth="1"/>
    <col min="13577" max="13577" width="9.42578125" style="50" customWidth="1"/>
    <col min="13578" max="13578" width="8.28515625" style="50" customWidth="1"/>
    <col min="13579" max="13579" width="10.7109375" style="50" customWidth="1"/>
    <col min="13580" max="13580" width="10.28515625" style="50" customWidth="1"/>
    <col min="13581" max="13581" width="9.85546875" style="50" customWidth="1"/>
    <col min="13582" max="13824" width="9.140625" style="50"/>
    <col min="13825" max="13825" width="14.140625" style="50" customWidth="1"/>
    <col min="13826" max="13826" width="10.42578125" style="50" customWidth="1"/>
    <col min="13827" max="13827" width="9.5703125" style="50" customWidth="1"/>
    <col min="13828" max="13828" width="8.85546875" style="50" customWidth="1"/>
    <col min="13829" max="13829" width="10.42578125" style="50" customWidth="1"/>
    <col min="13830" max="13830" width="8.42578125" style="50" customWidth="1"/>
    <col min="13831" max="13831" width="8.7109375" style="50" customWidth="1"/>
    <col min="13832" max="13832" width="8.5703125" style="50" customWidth="1"/>
    <col min="13833" max="13833" width="9.42578125" style="50" customWidth="1"/>
    <col min="13834" max="13834" width="8.28515625" style="50" customWidth="1"/>
    <col min="13835" max="13835" width="10.7109375" style="50" customWidth="1"/>
    <col min="13836" max="13836" width="10.28515625" style="50" customWidth="1"/>
    <col min="13837" max="13837" width="9.85546875" style="50" customWidth="1"/>
    <col min="13838" max="14080" width="9.140625" style="50"/>
    <col min="14081" max="14081" width="14.140625" style="50" customWidth="1"/>
    <col min="14082" max="14082" width="10.42578125" style="50" customWidth="1"/>
    <col min="14083" max="14083" width="9.5703125" style="50" customWidth="1"/>
    <col min="14084" max="14084" width="8.85546875" style="50" customWidth="1"/>
    <col min="14085" max="14085" width="10.42578125" style="50" customWidth="1"/>
    <col min="14086" max="14086" width="8.42578125" style="50" customWidth="1"/>
    <col min="14087" max="14087" width="8.7109375" style="50" customWidth="1"/>
    <col min="14088" max="14088" width="8.5703125" style="50" customWidth="1"/>
    <col min="14089" max="14089" width="9.42578125" style="50" customWidth="1"/>
    <col min="14090" max="14090" width="8.28515625" style="50" customWidth="1"/>
    <col min="14091" max="14091" width="10.7109375" style="50" customWidth="1"/>
    <col min="14092" max="14092" width="10.28515625" style="50" customWidth="1"/>
    <col min="14093" max="14093" width="9.85546875" style="50" customWidth="1"/>
    <col min="14094" max="14336" width="9.140625" style="50"/>
    <col min="14337" max="14337" width="14.140625" style="50" customWidth="1"/>
    <col min="14338" max="14338" width="10.42578125" style="50" customWidth="1"/>
    <col min="14339" max="14339" width="9.5703125" style="50" customWidth="1"/>
    <col min="14340" max="14340" width="8.85546875" style="50" customWidth="1"/>
    <col min="14341" max="14341" width="10.42578125" style="50" customWidth="1"/>
    <col min="14342" max="14342" width="8.42578125" style="50" customWidth="1"/>
    <col min="14343" max="14343" width="8.7109375" style="50" customWidth="1"/>
    <col min="14344" max="14344" width="8.5703125" style="50" customWidth="1"/>
    <col min="14345" max="14345" width="9.42578125" style="50" customWidth="1"/>
    <col min="14346" max="14346" width="8.28515625" style="50" customWidth="1"/>
    <col min="14347" max="14347" width="10.7109375" style="50" customWidth="1"/>
    <col min="14348" max="14348" width="10.28515625" style="50" customWidth="1"/>
    <col min="14349" max="14349" width="9.85546875" style="50" customWidth="1"/>
    <col min="14350" max="14592" width="9.140625" style="50"/>
    <col min="14593" max="14593" width="14.140625" style="50" customWidth="1"/>
    <col min="14594" max="14594" width="10.42578125" style="50" customWidth="1"/>
    <col min="14595" max="14595" width="9.5703125" style="50" customWidth="1"/>
    <col min="14596" max="14596" width="8.85546875" style="50" customWidth="1"/>
    <col min="14597" max="14597" width="10.42578125" style="50" customWidth="1"/>
    <col min="14598" max="14598" width="8.42578125" style="50" customWidth="1"/>
    <col min="14599" max="14599" width="8.7109375" style="50" customWidth="1"/>
    <col min="14600" max="14600" width="8.5703125" style="50" customWidth="1"/>
    <col min="14601" max="14601" width="9.42578125" style="50" customWidth="1"/>
    <col min="14602" max="14602" width="8.28515625" style="50" customWidth="1"/>
    <col min="14603" max="14603" width="10.7109375" style="50" customWidth="1"/>
    <col min="14604" max="14604" width="10.28515625" style="50" customWidth="1"/>
    <col min="14605" max="14605" width="9.85546875" style="50" customWidth="1"/>
    <col min="14606" max="14848" width="9.140625" style="50"/>
    <col min="14849" max="14849" width="14.140625" style="50" customWidth="1"/>
    <col min="14850" max="14850" width="10.42578125" style="50" customWidth="1"/>
    <col min="14851" max="14851" width="9.5703125" style="50" customWidth="1"/>
    <col min="14852" max="14852" width="8.85546875" style="50" customWidth="1"/>
    <col min="14853" max="14853" width="10.42578125" style="50" customWidth="1"/>
    <col min="14854" max="14854" width="8.42578125" style="50" customWidth="1"/>
    <col min="14855" max="14855" width="8.7109375" style="50" customWidth="1"/>
    <col min="14856" max="14856" width="8.5703125" style="50" customWidth="1"/>
    <col min="14857" max="14857" width="9.42578125" style="50" customWidth="1"/>
    <col min="14858" max="14858" width="8.28515625" style="50" customWidth="1"/>
    <col min="14859" max="14859" width="10.7109375" style="50" customWidth="1"/>
    <col min="14860" max="14860" width="10.28515625" style="50" customWidth="1"/>
    <col min="14861" max="14861" width="9.85546875" style="50" customWidth="1"/>
    <col min="14862" max="15104" width="9.140625" style="50"/>
    <col min="15105" max="15105" width="14.140625" style="50" customWidth="1"/>
    <col min="15106" max="15106" width="10.42578125" style="50" customWidth="1"/>
    <col min="15107" max="15107" width="9.5703125" style="50" customWidth="1"/>
    <col min="15108" max="15108" width="8.85546875" style="50" customWidth="1"/>
    <col min="15109" max="15109" width="10.42578125" style="50" customWidth="1"/>
    <col min="15110" max="15110" width="8.42578125" style="50" customWidth="1"/>
    <col min="15111" max="15111" width="8.7109375" style="50" customWidth="1"/>
    <col min="15112" max="15112" width="8.5703125" style="50" customWidth="1"/>
    <col min="15113" max="15113" width="9.42578125" style="50" customWidth="1"/>
    <col min="15114" max="15114" width="8.28515625" style="50" customWidth="1"/>
    <col min="15115" max="15115" width="10.7109375" style="50" customWidth="1"/>
    <col min="15116" max="15116" width="10.28515625" style="50" customWidth="1"/>
    <col min="15117" max="15117" width="9.85546875" style="50" customWidth="1"/>
    <col min="15118" max="15360" width="9.140625" style="50"/>
    <col min="15361" max="15361" width="14.140625" style="50" customWidth="1"/>
    <col min="15362" max="15362" width="10.42578125" style="50" customWidth="1"/>
    <col min="15363" max="15363" width="9.5703125" style="50" customWidth="1"/>
    <col min="15364" max="15364" width="8.85546875" style="50" customWidth="1"/>
    <col min="15365" max="15365" width="10.42578125" style="50" customWidth="1"/>
    <col min="15366" max="15366" width="8.42578125" style="50" customWidth="1"/>
    <col min="15367" max="15367" width="8.7109375" style="50" customWidth="1"/>
    <col min="15368" max="15368" width="8.5703125" style="50" customWidth="1"/>
    <col min="15369" max="15369" width="9.42578125" style="50" customWidth="1"/>
    <col min="15370" max="15370" width="8.28515625" style="50" customWidth="1"/>
    <col min="15371" max="15371" width="10.7109375" style="50" customWidth="1"/>
    <col min="15372" max="15372" width="10.28515625" style="50" customWidth="1"/>
    <col min="15373" max="15373" width="9.85546875" style="50" customWidth="1"/>
    <col min="15374" max="15616" width="9.140625" style="50"/>
    <col min="15617" max="15617" width="14.140625" style="50" customWidth="1"/>
    <col min="15618" max="15618" width="10.42578125" style="50" customWidth="1"/>
    <col min="15619" max="15619" width="9.5703125" style="50" customWidth="1"/>
    <col min="15620" max="15620" width="8.85546875" style="50" customWidth="1"/>
    <col min="15621" max="15621" width="10.42578125" style="50" customWidth="1"/>
    <col min="15622" max="15622" width="8.42578125" style="50" customWidth="1"/>
    <col min="15623" max="15623" width="8.7109375" style="50" customWidth="1"/>
    <col min="15624" max="15624" width="8.5703125" style="50" customWidth="1"/>
    <col min="15625" max="15625" width="9.42578125" style="50" customWidth="1"/>
    <col min="15626" max="15626" width="8.28515625" style="50" customWidth="1"/>
    <col min="15627" max="15627" width="10.7109375" style="50" customWidth="1"/>
    <col min="15628" max="15628" width="10.28515625" style="50" customWidth="1"/>
    <col min="15629" max="15629" width="9.85546875" style="50" customWidth="1"/>
    <col min="15630" max="15872" width="9.140625" style="50"/>
    <col min="15873" max="15873" width="14.140625" style="50" customWidth="1"/>
    <col min="15874" max="15874" width="10.42578125" style="50" customWidth="1"/>
    <col min="15875" max="15875" width="9.5703125" style="50" customWidth="1"/>
    <col min="15876" max="15876" width="8.85546875" style="50" customWidth="1"/>
    <col min="15877" max="15877" width="10.42578125" style="50" customWidth="1"/>
    <col min="15878" max="15878" width="8.42578125" style="50" customWidth="1"/>
    <col min="15879" max="15879" width="8.7109375" style="50" customWidth="1"/>
    <col min="15880" max="15880" width="8.5703125" style="50" customWidth="1"/>
    <col min="15881" max="15881" width="9.42578125" style="50" customWidth="1"/>
    <col min="15882" max="15882" width="8.28515625" style="50" customWidth="1"/>
    <col min="15883" max="15883" width="10.7109375" style="50" customWidth="1"/>
    <col min="15884" max="15884" width="10.28515625" style="50" customWidth="1"/>
    <col min="15885" max="15885" width="9.85546875" style="50" customWidth="1"/>
    <col min="15886" max="16128" width="9.140625" style="50"/>
    <col min="16129" max="16129" width="14.140625" style="50" customWidth="1"/>
    <col min="16130" max="16130" width="10.42578125" style="50" customWidth="1"/>
    <col min="16131" max="16131" width="9.5703125" style="50" customWidth="1"/>
    <col min="16132" max="16132" width="8.85546875" style="50" customWidth="1"/>
    <col min="16133" max="16133" width="10.42578125" style="50" customWidth="1"/>
    <col min="16134" max="16134" width="8.42578125" style="50" customWidth="1"/>
    <col min="16135" max="16135" width="8.7109375" style="50" customWidth="1"/>
    <col min="16136" max="16136" width="8.5703125" style="50" customWidth="1"/>
    <col min="16137" max="16137" width="9.42578125" style="50" customWidth="1"/>
    <col min="16138" max="16138" width="8.28515625" style="50" customWidth="1"/>
    <col min="16139" max="16139" width="10.7109375" style="50" customWidth="1"/>
    <col min="16140" max="16140" width="10.28515625" style="50" customWidth="1"/>
    <col min="16141" max="16141" width="9.85546875" style="50" customWidth="1"/>
    <col min="16142" max="16384" width="9.140625" style="50"/>
  </cols>
  <sheetData>
    <row r="1" spans="1:13" s="284" customFormat="1" ht="12" customHeight="1" x14ac:dyDescent="0.2">
      <c r="A1" s="261" t="str">
        <f>[2]SUM!A1</f>
        <v>CY 2015 ALLOTMENT RELEASES</v>
      </c>
      <c r="B1" s="261"/>
      <c r="C1" s="261"/>
      <c r="M1" s="285"/>
    </row>
    <row r="2" spans="1:13" s="284" customFormat="1" ht="12" customHeight="1" x14ac:dyDescent="0.2">
      <c r="A2" s="286" t="s">
        <v>254</v>
      </c>
      <c r="B2" s="286"/>
      <c r="C2" s="286"/>
    </row>
    <row r="3" spans="1:13" s="284" customFormat="1" ht="12" customHeight="1" x14ac:dyDescent="0.2">
      <c r="A3" s="261" t="str">
        <f>[2]SUM!A3</f>
        <v>January 1-December 31, 2015</v>
      </c>
      <c r="B3" s="261"/>
      <c r="C3" s="261"/>
      <c r="D3" s="186"/>
    </row>
    <row r="4" spans="1:13" s="284" customFormat="1" ht="12" customHeight="1" x14ac:dyDescent="0.2">
      <c r="A4" s="261" t="s">
        <v>0</v>
      </c>
      <c r="B4" s="261"/>
      <c r="C4" s="261"/>
    </row>
    <row r="5" spans="1:13" ht="61.5" customHeight="1" x14ac:dyDescent="0.2">
      <c r="A5" s="298" t="s">
        <v>1</v>
      </c>
      <c r="B5" s="298" t="s">
        <v>255</v>
      </c>
      <c r="C5" s="292" t="s">
        <v>141</v>
      </c>
      <c r="D5" s="294" t="s">
        <v>142</v>
      </c>
      <c r="E5" s="299" t="s">
        <v>231</v>
      </c>
      <c r="F5" s="292" t="s">
        <v>143</v>
      </c>
      <c r="G5" s="299" t="s">
        <v>256</v>
      </c>
      <c r="H5" s="292" t="s">
        <v>349</v>
      </c>
      <c r="I5" s="299" t="s">
        <v>145</v>
      </c>
      <c r="J5" s="291" t="s">
        <v>229</v>
      </c>
      <c r="K5" s="291" t="s">
        <v>247</v>
      </c>
      <c r="L5" s="294" t="s">
        <v>257</v>
      </c>
      <c r="M5" s="294" t="s">
        <v>258</v>
      </c>
    </row>
    <row r="6" spans="1:13" ht="20.100000000000001" hidden="1" customHeight="1" x14ac:dyDescent="0.2">
      <c r="A6" s="263" t="s">
        <v>102</v>
      </c>
      <c r="B6" s="141">
        <f>'[2]CONT-RA10633'!B7</f>
        <v>0</v>
      </c>
      <c r="C6" s="183">
        <f>'[2]CONT-RA10633'!E7</f>
        <v>0</v>
      </c>
      <c r="D6" s="183">
        <f>'[2]CONT-RA10633'!H7</f>
        <v>0</v>
      </c>
      <c r="E6" s="183">
        <f>'[2]CONT-RA10633'!K7</f>
        <v>0</v>
      </c>
      <c r="F6" s="183">
        <f>'[2]CONT-RA10633'!N7</f>
        <v>0</v>
      </c>
      <c r="G6" s="183">
        <f>'[2]CONT-RA10633'!O7</f>
        <v>0</v>
      </c>
      <c r="H6" s="183">
        <f>'[2]CONT-RA10633'!R7</f>
        <v>0</v>
      </c>
      <c r="I6" s="183">
        <f>'[2]CONT-RA10633'!S7</f>
        <v>0</v>
      </c>
      <c r="K6" s="183">
        <f>'[2]CONT-RA10633'!AA7</f>
        <v>0</v>
      </c>
      <c r="L6" s="183">
        <f t="shared" ref="L6:L11" si="0">SUM(C6:K6)</f>
        <v>0</v>
      </c>
      <c r="M6" s="183">
        <f t="shared" ref="M6:M46" si="1">L6+B6</f>
        <v>0</v>
      </c>
    </row>
    <row r="7" spans="1:13" ht="20.100000000000001" hidden="1" customHeight="1" x14ac:dyDescent="0.2">
      <c r="A7" s="35" t="s">
        <v>103</v>
      </c>
      <c r="B7" s="141">
        <f>'[2]CONT-RA10633'!B8</f>
        <v>0</v>
      </c>
      <c r="C7" s="183">
        <f>'[2]CONT-RA10633'!E8</f>
        <v>0</v>
      </c>
      <c r="D7" s="183">
        <f>'[2]CONT-RA10633'!H8</f>
        <v>0</v>
      </c>
      <c r="E7" s="183">
        <f>'[2]CONT-RA10633'!K8</f>
        <v>0</v>
      </c>
      <c r="F7" s="183">
        <f>'[2]CONT-RA10633'!N8</f>
        <v>0</v>
      </c>
      <c r="G7" s="183">
        <f>'[2]CONT-RA10633'!O8</f>
        <v>0</v>
      </c>
      <c r="H7" s="183">
        <f>'[2]CONT-RA10633'!R8</f>
        <v>0</v>
      </c>
      <c r="I7" s="183">
        <f>'[2]CONT-RA10633'!S8</f>
        <v>0</v>
      </c>
      <c r="K7" s="183">
        <f>'[2]CONT-RA10633'!AA8</f>
        <v>0</v>
      </c>
      <c r="L7" s="183">
        <f t="shared" si="0"/>
        <v>0</v>
      </c>
      <c r="M7" s="183">
        <f t="shared" si="1"/>
        <v>0</v>
      </c>
    </row>
    <row r="8" spans="1:13" ht="20.100000000000001" hidden="1" customHeight="1" x14ac:dyDescent="0.2">
      <c r="A8" s="35" t="s">
        <v>104</v>
      </c>
      <c r="B8" s="141">
        <f>'[2]CONT-RA10633'!B9</f>
        <v>0</v>
      </c>
      <c r="C8" s="183">
        <f>'[2]CONT-RA10633'!E9</f>
        <v>0</v>
      </c>
      <c r="D8" s="183">
        <f>'[2]CONT-RA10633'!H9</f>
        <v>0</v>
      </c>
      <c r="E8" s="183">
        <f>'[2]CONT-RA10633'!K9</f>
        <v>0</v>
      </c>
      <c r="F8" s="183">
        <f>'[2]CONT-RA10633'!N9</f>
        <v>0</v>
      </c>
      <c r="G8" s="183">
        <f>'[2]CONT-RA10633'!O9</f>
        <v>0</v>
      </c>
      <c r="H8" s="183">
        <f>'[2]CONT-RA10633'!R9</f>
        <v>0</v>
      </c>
      <c r="I8" s="183">
        <f>'[2]CONT-RA10633'!S9</f>
        <v>0</v>
      </c>
      <c r="K8" s="183">
        <f>'[2]CONT-RA10633'!AA9</f>
        <v>0</v>
      </c>
      <c r="L8" s="183">
        <f t="shared" si="0"/>
        <v>0</v>
      </c>
      <c r="M8" s="183">
        <f t="shared" si="1"/>
        <v>0</v>
      </c>
    </row>
    <row r="9" spans="1:13" ht="20.100000000000001" hidden="1" customHeight="1" x14ac:dyDescent="0.2">
      <c r="A9" s="35" t="s">
        <v>105</v>
      </c>
      <c r="B9" s="141">
        <f>'[2]CONT-RA10633'!B10</f>
        <v>0</v>
      </c>
      <c r="C9" s="183">
        <f>'[2]CONT-RA10633'!E10</f>
        <v>0</v>
      </c>
      <c r="D9" s="183">
        <f>'[2]CONT-RA10633'!H10</f>
        <v>0</v>
      </c>
      <c r="E9" s="183">
        <f>'[2]CONT-RA10633'!K10</f>
        <v>0</v>
      </c>
      <c r="F9" s="183">
        <f>'[2]CONT-RA10633'!N10</f>
        <v>0</v>
      </c>
      <c r="G9" s="183">
        <f>'[2]CONT-RA10633'!O10</f>
        <v>0</v>
      </c>
      <c r="H9" s="183">
        <f>'[2]CONT-RA10633'!R10</f>
        <v>0</v>
      </c>
      <c r="I9" s="183">
        <f>'[2]CONT-RA10633'!S10</f>
        <v>0</v>
      </c>
      <c r="K9" s="183">
        <f>'[2]CONT-RA10633'!AA10</f>
        <v>0</v>
      </c>
      <c r="L9" s="183">
        <f t="shared" si="0"/>
        <v>0</v>
      </c>
      <c r="M9" s="183">
        <f t="shared" si="1"/>
        <v>0</v>
      </c>
    </row>
    <row r="10" spans="1:13" ht="20.100000000000001" customHeight="1" x14ac:dyDescent="0.2">
      <c r="A10" s="35" t="s">
        <v>106</v>
      </c>
      <c r="B10" s="141">
        <f>'[2]CONT-RA10633'!B11</f>
        <v>80000</v>
      </c>
      <c r="C10" s="183">
        <f>'[2]CONT-RA10633'!E11</f>
        <v>0</v>
      </c>
      <c r="D10" s="183">
        <f>'[2]CONT-RA10633'!H11</f>
        <v>0</v>
      </c>
      <c r="E10" s="183">
        <f>'[2]CONT-RA10633'!K11</f>
        <v>0</v>
      </c>
      <c r="F10" s="183">
        <f>'[2]CONT-RA10633'!N11</f>
        <v>0</v>
      </c>
      <c r="G10" s="183">
        <f>'[2]CONT-RA10633'!O11</f>
        <v>0</v>
      </c>
      <c r="H10" s="183">
        <f>'[2]CONT-RA10633'!R11</f>
        <v>0</v>
      </c>
      <c r="I10" s="183">
        <f>'[2]CONT-RA10633'!S11</f>
        <v>0</v>
      </c>
      <c r="K10" s="183">
        <f>'[2]CONT-RA10633'!X11</f>
        <v>500000</v>
      </c>
      <c r="L10" s="183">
        <f t="shared" si="0"/>
        <v>500000</v>
      </c>
      <c r="M10" s="183">
        <f t="shared" si="1"/>
        <v>580000</v>
      </c>
    </row>
    <row r="11" spans="1:13" ht="20.100000000000001" customHeight="1" x14ac:dyDescent="0.2">
      <c r="A11" s="35" t="s">
        <v>107</v>
      </c>
      <c r="B11" s="141">
        <f>'[2]CONT-RA10633'!B12</f>
        <v>0</v>
      </c>
      <c r="C11" s="183">
        <f>'[2]CONT-RA10633'!E12</f>
        <v>0</v>
      </c>
      <c r="D11" s="183">
        <f>'[2]CONT-RA10633'!H12</f>
        <v>0</v>
      </c>
      <c r="E11" s="183">
        <f>'[2]CONT-RA10633'!K12</f>
        <v>0</v>
      </c>
      <c r="F11" s="183">
        <f>'[2]CONT-RA10633'!N12</f>
        <v>0</v>
      </c>
      <c r="G11" s="183">
        <f>'[2]CONT-RA10633'!O12</f>
        <v>0</v>
      </c>
      <c r="H11" s="183">
        <f>'[2]CONT-RA10633'!R12</f>
        <v>495074</v>
      </c>
      <c r="I11" s="183">
        <f>'[2]CONT-RA10633'!S12</f>
        <v>0</v>
      </c>
      <c r="K11" s="183">
        <f>'[2]CONT-RA10633'!AA12</f>
        <v>0</v>
      </c>
      <c r="L11" s="183">
        <f t="shared" si="0"/>
        <v>495074</v>
      </c>
      <c r="M11" s="183">
        <f t="shared" si="1"/>
        <v>495074</v>
      </c>
    </row>
    <row r="12" spans="1:13" ht="20.100000000000001" customHeight="1" x14ac:dyDescent="0.2">
      <c r="A12" s="83" t="s">
        <v>108</v>
      </c>
      <c r="B12" s="183">
        <f t="shared" ref="B12:K12" si="2">SUM(B13:B14)</f>
        <v>2192620</v>
      </c>
      <c r="C12" s="183">
        <f t="shared" si="2"/>
        <v>0</v>
      </c>
      <c r="D12" s="183">
        <f t="shared" si="2"/>
        <v>0</v>
      </c>
      <c r="E12" s="183">
        <f t="shared" si="2"/>
        <v>0</v>
      </c>
      <c r="F12" s="183">
        <f t="shared" si="2"/>
        <v>0</v>
      </c>
      <c r="G12" s="183">
        <f t="shared" si="2"/>
        <v>58959</v>
      </c>
      <c r="H12" s="183">
        <f t="shared" si="2"/>
        <v>0</v>
      </c>
      <c r="I12" s="183">
        <f t="shared" si="2"/>
        <v>0</v>
      </c>
      <c r="K12" s="183">
        <f t="shared" si="2"/>
        <v>0</v>
      </c>
      <c r="L12" s="183">
        <f>SUM(L13:L14)</f>
        <v>58959</v>
      </c>
      <c r="M12" s="183">
        <f t="shared" si="1"/>
        <v>2251579</v>
      </c>
    </row>
    <row r="13" spans="1:13" ht="20.100000000000001" hidden="1" customHeight="1" x14ac:dyDescent="0.2">
      <c r="A13" s="83" t="s">
        <v>109</v>
      </c>
      <c r="B13" s="141">
        <f>'[2]CONT-RA10633'!B14</f>
        <v>2192620</v>
      </c>
      <c r="C13" s="183">
        <f>'[2]CONT-RA10633'!E14</f>
        <v>0</v>
      </c>
      <c r="D13" s="183">
        <f>'[2]CONT-RA10633'!H14</f>
        <v>0</v>
      </c>
      <c r="E13" s="183">
        <f>'[2]CONT-RA10633'!K14</f>
        <v>0</v>
      </c>
      <c r="F13" s="183">
        <f>'[2]CONT-RA10633'!N14</f>
        <v>0</v>
      </c>
      <c r="G13" s="183">
        <f>'[2]CONT-RA10633'!O14</f>
        <v>58959</v>
      </c>
      <c r="H13" s="183">
        <f>'[2]CONT-RA10633'!R14</f>
        <v>0</v>
      </c>
      <c r="I13" s="183">
        <f>'[2]CONT-RA10633'!S14</f>
        <v>0</v>
      </c>
      <c r="K13" s="183">
        <f>'[2]CONT-RA10633'!AA14</f>
        <v>0</v>
      </c>
      <c r="L13" s="183">
        <f t="shared" ref="L13:L19" si="3">SUM(C13:K13)</f>
        <v>58959</v>
      </c>
      <c r="M13" s="183">
        <f t="shared" si="1"/>
        <v>2251579</v>
      </c>
    </row>
    <row r="14" spans="1:13" ht="20.100000000000001" hidden="1" customHeight="1" x14ac:dyDescent="0.2">
      <c r="A14" s="83" t="s">
        <v>110</v>
      </c>
      <c r="B14" s="141">
        <f>'[2]CONT-RA10633'!B15</f>
        <v>0</v>
      </c>
      <c r="C14" s="183">
        <f>'[2]CONT-RA10633'!E15</f>
        <v>0</v>
      </c>
      <c r="D14" s="183">
        <f>'[2]CONT-RA10633'!H15</f>
        <v>0</v>
      </c>
      <c r="E14" s="183">
        <f>'[2]CONT-RA10633'!K15</f>
        <v>0</v>
      </c>
      <c r="F14" s="183">
        <f>'[2]CONT-RA10633'!N15</f>
        <v>0</v>
      </c>
      <c r="G14" s="183">
        <f>'[2]CONT-RA10633'!O15</f>
        <v>0</v>
      </c>
      <c r="H14" s="183">
        <f>'[2]CONT-RA10633'!R15</f>
        <v>0</v>
      </c>
      <c r="I14" s="183">
        <f>'[2]CONT-RA10633'!S15</f>
        <v>0</v>
      </c>
      <c r="K14" s="183">
        <f>'[2]CONT-RA10633'!AA15</f>
        <v>0</v>
      </c>
      <c r="L14" s="183">
        <f t="shared" si="3"/>
        <v>0</v>
      </c>
      <c r="M14" s="183">
        <f t="shared" si="1"/>
        <v>0</v>
      </c>
    </row>
    <row r="15" spans="1:13" ht="20.100000000000001" customHeight="1" x14ac:dyDescent="0.2">
      <c r="A15" s="83" t="s">
        <v>111</v>
      </c>
      <c r="B15" s="141">
        <f>'[2]CONT-RA10633'!B16</f>
        <v>292334</v>
      </c>
      <c r="C15" s="183">
        <f>'[2]CONT-RA10633'!E16</f>
        <v>0</v>
      </c>
      <c r="D15" s="183">
        <f>'[2]CONT-RA10633'!H16</f>
        <v>0</v>
      </c>
      <c r="E15" s="183">
        <f>'[2]CONT-RA10633'!K16</f>
        <v>0</v>
      </c>
      <c r="F15" s="183">
        <f>'[2]CONT-RA10633'!N16</f>
        <v>0</v>
      </c>
      <c r="G15" s="183">
        <f>'[2]CONT-RA10633'!O16</f>
        <v>0</v>
      </c>
      <c r="H15" s="183">
        <f>'[2]CONT-RA10633'!R16</f>
        <v>0</v>
      </c>
      <c r="I15" s="183">
        <f>'[2]CONT-RA10633'!S16</f>
        <v>0</v>
      </c>
      <c r="K15" s="183">
        <f>'[2]CONT-RA10633'!X16</f>
        <v>1336546</v>
      </c>
      <c r="L15" s="183">
        <f t="shared" si="3"/>
        <v>1336546</v>
      </c>
      <c r="M15" s="183">
        <f t="shared" si="1"/>
        <v>1628880</v>
      </c>
    </row>
    <row r="16" spans="1:13" ht="20.100000000000001" hidden="1" customHeight="1" x14ac:dyDescent="0.2">
      <c r="A16" s="83" t="s">
        <v>112</v>
      </c>
      <c r="B16" s="141">
        <f>'[2]CONT-RA10633'!B17</f>
        <v>0</v>
      </c>
      <c r="C16" s="183">
        <f>'[2]CONT-RA10633'!E17</f>
        <v>0</v>
      </c>
      <c r="D16" s="183">
        <f>'[2]CONT-RA10633'!H17</f>
        <v>0</v>
      </c>
      <c r="E16" s="183">
        <f>'[2]CONT-RA10633'!K17</f>
        <v>0</v>
      </c>
      <c r="F16" s="183">
        <f>'[2]CONT-RA10633'!N17</f>
        <v>0</v>
      </c>
      <c r="G16" s="183">
        <f>'[2]CONT-RA10633'!O17</f>
        <v>0</v>
      </c>
      <c r="H16" s="183">
        <f>'[2]CONT-RA10633'!R17</f>
        <v>0</v>
      </c>
      <c r="I16" s="183">
        <f>'[2]CONT-RA10633'!S17</f>
        <v>0</v>
      </c>
      <c r="K16" s="183">
        <f>'[2]CONT-RA10633'!AA17</f>
        <v>0</v>
      </c>
      <c r="L16" s="183">
        <f t="shared" si="3"/>
        <v>0</v>
      </c>
      <c r="M16" s="183">
        <f t="shared" si="1"/>
        <v>0</v>
      </c>
    </row>
    <row r="17" spans="1:13" ht="20.100000000000001" customHeight="1" x14ac:dyDescent="0.2">
      <c r="A17" s="83" t="s">
        <v>113</v>
      </c>
      <c r="B17" s="141">
        <f>'[2]CONT-RA10633'!B18</f>
        <v>0</v>
      </c>
      <c r="C17" s="183">
        <f>'[2]CONT-RA10633'!E18</f>
        <v>0</v>
      </c>
      <c r="D17" s="183">
        <f>'[2]CONT-RA10633'!H18</f>
        <v>0</v>
      </c>
      <c r="E17" s="183">
        <f>'[2]CONT-RA10633'!K18</f>
        <v>0</v>
      </c>
      <c r="F17" s="183">
        <f>'[2]CONT-RA10633'!N18</f>
        <v>0</v>
      </c>
      <c r="G17" s="183">
        <f>'[2]CONT-RA10633'!O18</f>
        <v>0</v>
      </c>
      <c r="H17" s="183">
        <f>'[2]CONT-RA10633'!R18</f>
        <v>35000</v>
      </c>
      <c r="I17" s="183">
        <f>'[2]CONT-RA10633'!S18</f>
        <v>0</v>
      </c>
      <c r="K17" s="183">
        <f>'[2]CONT-RA10633'!X18</f>
        <v>1000000</v>
      </c>
      <c r="L17" s="183">
        <f t="shared" si="3"/>
        <v>1035000</v>
      </c>
      <c r="M17" s="183">
        <f t="shared" si="1"/>
        <v>1035000</v>
      </c>
    </row>
    <row r="18" spans="1:13" ht="20.100000000000001" customHeight="1" x14ac:dyDescent="0.2">
      <c r="A18" s="83" t="s">
        <v>114</v>
      </c>
      <c r="B18" s="141">
        <f>'[2]CONT-RA10633'!B19</f>
        <v>565453</v>
      </c>
      <c r="C18" s="183">
        <f>'[2]CONT-RA10633'!E19</f>
        <v>0</v>
      </c>
      <c r="D18" s="183">
        <f>'[2]CONT-RA10633'!H19</f>
        <v>0</v>
      </c>
      <c r="E18" s="183">
        <f>'[2]CONT-RA10633'!K19</f>
        <v>0</v>
      </c>
      <c r="F18" s="183">
        <f>'[2]CONT-RA10633'!N19</f>
        <v>0</v>
      </c>
      <c r="G18" s="183">
        <f>'[2]CONT-RA10633'!O19</f>
        <v>0</v>
      </c>
      <c r="H18" s="183">
        <f>'[2]CONT-RA10633'!R19</f>
        <v>51647</v>
      </c>
      <c r="I18" s="183">
        <f>'[2]CONT-RA10633'!S19</f>
        <v>9700</v>
      </c>
      <c r="K18" s="183">
        <f>'[2]CONT-RA10633'!AA19</f>
        <v>0</v>
      </c>
      <c r="L18" s="183">
        <f t="shared" si="3"/>
        <v>61347</v>
      </c>
      <c r="M18" s="183">
        <f t="shared" si="1"/>
        <v>626800</v>
      </c>
    </row>
    <row r="19" spans="1:13" ht="20.100000000000001" customHeight="1" x14ac:dyDescent="0.2">
      <c r="A19" s="83" t="s">
        <v>115</v>
      </c>
      <c r="B19" s="141">
        <f>'[2]CONT-RA10633'!B20</f>
        <v>478702</v>
      </c>
      <c r="C19" s="183">
        <f>'[2]CONT-RA10633'!E20</f>
        <v>0</v>
      </c>
      <c r="D19" s="183">
        <f>'[2]CONT-RA10633'!H20</f>
        <v>0</v>
      </c>
      <c r="E19" s="183">
        <f>'[2]CONT-RA10633'!K20</f>
        <v>0</v>
      </c>
      <c r="F19" s="183">
        <f>'[2]CONT-RA10633'!N20</f>
        <v>4572</v>
      </c>
      <c r="G19" s="183">
        <f>'[2]CONT-RA10633'!O20</f>
        <v>0</v>
      </c>
      <c r="H19" s="183">
        <f>'[2]CONT-RA10633'!R20</f>
        <v>0</v>
      </c>
      <c r="I19" s="183">
        <f>'[2]CONT-RA10633'!S20</f>
        <v>50000</v>
      </c>
      <c r="K19" s="183">
        <f>'[2]CONT-RA10633'!AA20</f>
        <v>0</v>
      </c>
      <c r="L19" s="183">
        <f t="shared" si="3"/>
        <v>54572</v>
      </c>
      <c r="M19" s="183">
        <f t="shared" si="1"/>
        <v>533274</v>
      </c>
    </row>
    <row r="20" spans="1:13" ht="20.100000000000001" customHeight="1" x14ac:dyDescent="0.2">
      <c r="A20" s="83" t="s">
        <v>116</v>
      </c>
      <c r="B20" s="183">
        <f t="shared" ref="B20:K20" si="4">+B21+B22</f>
        <v>0</v>
      </c>
      <c r="C20" s="183">
        <f t="shared" si="4"/>
        <v>0</v>
      </c>
      <c r="D20" s="183">
        <f t="shared" si="4"/>
        <v>0</v>
      </c>
      <c r="E20" s="183">
        <f t="shared" si="4"/>
        <v>0</v>
      </c>
      <c r="F20" s="183">
        <f t="shared" si="4"/>
        <v>0</v>
      </c>
      <c r="G20" s="183">
        <f t="shared" si="4"/>
        <v>0</v>
      </c>
      <c r="H20" s="183">
        <f t="shared" si="4"/>
        <v>89419</v>
      </c>
      <c r="I20" s="183">
        <f t="shared" si="4"/>
        <v>0</v>
      </c>
      <c r="K20" s="183">
        <f t="shared" si="4"/>
        <v>0</v>
      </c>
      <c r="L20" s="183">
        <f>+L21+L22</f>
        <v>89419</v>
      </c>
      <c r="M20" s="183">
        <f t="shared" si="1"/>
        <v>89419</v>
      </c>
    </row>
    <row r="21" spans="1:13" ht="20.100000000000001" hidden="1" customHeight="1" x14ac:dyDescent="0.2">
      <c r="A21" s="83" t="s">
        <v>109</v>
      </c>
      <c r="B21" s="141">
        <f>'[2]CONT-RA10633'!B22</f>
        <v>0</v>
      </c>
      <c r="C21" s="183">
        <f>'[2]CONT-RA10633'!E22</f>
        <v>0</v>
      </c>
      <c r="D21" s="183">
        <f>'[2]CONT-RA10633'!H22</f>
        <v>0</v>
      </c>
      <c r="E21" s="183">
        <f>'[2]CONT-RA10633'!K22</f>
        <v>0</v>
      </c>
      <c r="F21" s="183">
        <f>'[2]CONT-RA10633'!N22</f>
        <v>0</v>
      </c>
      <c r="G21" s="183">
        <f>'[2]CONT-RA10633'!O22</f>
        <v>0</v>
      </c>
      <c r="H21" s="183">
        <f>'[2]CONT-RA10633'!R22</f>
        <v>89419</v>
      </c>
      <c r="I21" s="183">
        <f>'[2]CONT-RA10633'!S22</f>
        <v>0</v>
      </c>
      <c r="K21" s="183">
        <f>'[2]CONT-RA10633'!AA22</f>
        <v>0</v>
      </c>
      <c r="L21" s="183">
        <f>SUM(C21:K21)</f>
        <v>89419</v>
      </c>
      <c r="M21" s="183">
        <f t="shared" si="1"/>
        <v>89419</v>
      </c>
    </row>
    <row r="22" spans="1:13" ht="20.100000000000001" hidden="1" customHeight="1" x14ac:dyDescent="0.2">
      <c r="A22" s="83" t="s">
        <v>110</v>
      </c>
      <c r="B22" s="141">
        <f>'[2]CONT-RA10633'!B23</f>
        <v>0</v>
      </c>
      <c r="C22" s="183">
        <f>'[2]CONT-RA10633'!E23</f>
        <v>0</v>
      </c>
      <c r="D22" s="183">
        <f>'[2]CONT-RA10633'!H23</f>
        <v>0</v>
      </c>
      <c r="E22" s="183">
        <f>'[2]CONT-RA10633'!K23</f>
        <v>0</v>
      </c>
      <c r="F22" s="183">
        <f>'[2]CONT-RA10633'!N23</f>
        <v>0</v>
      </c>
      <c r="G22" s="183">
        <f>'[2]CONT-RA10633'!O23</f>
        <v>0</v>
      </c>
      <c r="H22" s="183">
        <f>'[2]CONT-RA10633'!R23</f>
        <v>0</v>
      </c>
      <c r="I22" s="183">
        <f>'[2]CONT-RA10633'!S23</f>
        <v>0</v>
      </c>
      <c r="K22" s="183">
        <f>'[2]CONT-RA10633'!AA23</f>
        <v>0</v>
      </c>
      <c r="L22" s="183">
        <f>SUM(C22:K22)</f>
        <v>0</v>
      </c>
      <c r="M22" s="183">
        <f t="shared" si="1"/>
        <v>0</v>
      </c>
    </row>
    <row r="23" spans="1:13" ht="20.100000000000001" customHeight="1" x14ac:dyDescent="0.2">
      <c r="A23" s="83" t="s">
        <v>117</v>
      </c>
      <c r="B23" s="141">
        <f>'[2]CONT-RA10633'!B24</f>
        <v>1207938</v>
      </c>
      <c r="C23" s="183">
        <f>'[2]CONT-RA10633'!E24</f>
        <v>0</v>
      </c>
      <c r="D23" s="183">
        <f>'[2]CONT-RA10633'!H24</f>
        <v>0</v>
      </c>
      <c r="E23" s="183">
        <f>'[2]CONT-RA10633'!K24</f>
        <v>0</v>
      </c>
      <c r="F23" s="183">
        <f>'[2]CONT-RA10633'!N24</f>
        <v>0</v>
      </c>
      <c r="G23" s="183">
        <f>'[2]CONT-RA10633'!O24</f>
        <v>0</v>
      </c>
      <c r="H23" s="183">
        <f>'[2]CONT-RA10633'!R24</f>
        <v>0</v>
      </c>
      <c r="I23" s="183">
        <f>'[2]CONT-RA10633'!S24</f>
        <v>0</v>
      </c>
      <c r="K23" s="183">
        <f>'[2]CONT-RA10633'!AA24</f>
        <v>0</v>
      </c>
      <c r="L23" s="183">
        <f>SUM(C23:K23)</f>
        <v>0</v>
      </c>
      <c r="M23" s="183">
        <f t="shared" si="1"/>
        <v>1207938</v>
      </c>
    </row>
    <row r="24" spans="1:13" ht="20.100000000000001" customHeight="1" x14ac:dyDescent="0.2">
      <c r="A24" s="83" t="s">
        <v>118</v>
      </c>
      <c r="B24" s="141">
        <f>'[2]CONT-RA10633'!B25</f>
        <v>0</v>
      </c>
      <c r="C24" s="183">
        <f>'[2]CONT-RA10633'!E25</f>
        <v>0</v>
      </c>
      <c r="D24" s="183">
        <f>'[2]CONT-RA10633'!H25</f>
        <v>0</v>
      </c>
      <c r="E24" s="183">
        <f>'[2]CONT-RA10633'!K25</f>
        <v>0</v>
      </c>
      <c r="F24" s="183">
        <f>'[2]CONT-RA10633'!N25</f>
        <v>0</v>
      </c>
      <c r="G24" s="183">
        <f>'[2]CONT-RA10633'!O25</f>
        <v>0</v>
      </c>
      <c r="H24" s="183">
        <f>'[2]CONT-RA10633'!R25</f>
        <v>47108</v>
      </c>
      <c r="I24" s="183">
        <f>'[2]CONT-RA10633'!S25</f>
        <v>0</v>
      </c>
      <c r="K24" s="183">
        <f>'[2]CONT-RA10633'!AA25</f>
        <v>0</v>
      </c>
      <c r="L24" s="183">
        <f>SUM(C24:K24)</f>
        <v>47108</v>
      </c>
      <c r="M24" s="183">
        <f t="shared" si="1"/>
        <v>47108</v>
      </c>
    </row>
    <row r="25" spans="1:13" ht="20.100000000000001" hidden="1" customHeight="1" x14ac:dyDescent="0.2">
      <c r="A25" s="83" t="s">
        <v>119</v>
      </c>
      <c r="B25" s="183">
        <f t="shared" ref="B25:H25" si="5">+B26+B27</f>
        <v>0</v>
      </c>
      <c r="C25" s="183">
        <f t="shared" si="5"/>
        <v>0</v>
      </c>
      <c r="D25" s="183">
        <f t="shared" si="5"/>
        <v>0</v>
      </c>
      <c r="E25" s="183">
        <f t="shared" si="5"/>
        <v>0</v>
      </c>
      <c r="F25" s="183">
        <f t="shared" si="5"/>
        <v>0</v>
      </c>
      <c r="G25" s="183">
        <f t="shared" si="5"/>
        <v>0</v>
      </c>
      <c r="H25" s="183">
        <f t="shared" si="5"/>
        <v>0</v>
      </c>
      <c r="I25" s="183">
        <f>+I26+I27</f>
        <v>0</v>
      </c>
      <c r="K25" s="183">
        <f>+K26+K27</f>
        <v>0</v>
      </c>
      <c r="L25" s="183">
        <f>+L26+L27</f>
        <v>0</v>
      </c>
      <c r="M25" s="183">
        <f t="shared" si="1"/>
        <v>0</v>
      </c>
    </row>
    <row r="26" spans="1:13" ht="20.100000000000001" hidden="1" customHeight="1" x14ac:dyDescent="0.2">
      <c r="A26" s="83" t="s">
        <v>109</v>
      </c>
      <c r="B26" s="141">
        <f>'[2]CONT-RA10633'!B27</f>
        <v>0</v>
      </c>
      <c r="C26" s="183">
        <f>'[2]CONT-RA10633'!E27</f>
        <v>0</v>
      </c>
      <c r="D26" s="183">
        <f>'[2]CONT-RA10633'!H27</f>
        <v>0</v>
      </c>
      <c r="E26" s="183">
        <f>'[2]CONT-RA10633'!K27</f>
        <v>0</v>
      </c>
      <c r="F26" s="183">
        <f>'[2]CONT-RA10633'!N27</f>
        <v>0</v>
      </c>
      <c r="G26" s="183">
        <f>'[2]CONT-RA10633'!O27</f>
        <v>0</v>
      </c>
      <c r="H26" s="183">
        <f>'[2]CONT-RA10633'!R27</f>
        <v>0</v>
      </c>
      <c r="I26" s="183">
        <f>'[2]CONT-RA10633'!S27</f>
        <v>0</v>
      </c>
      <c r="K26" s="183">
        <f>'[2]CONT-RA10633'!AA27</f>
        <v>0</v>
      </c>
      <c r="L26" s="183">
        <f>SUM(C26:K26)</f>
        <v>0</v>
      </c>
      <c r="M26" s="183">
        <f t="shared" si="1"/>
        <v>0</v>
      </c>
    </row>
    <row r="27" spans="1:13" ht="20.100000000000001" hidden="1" customHeight="1" x14ac:dyDescent="0.2">
      <c r="A27" s="83" t="s">
        <v>110</v>
      </c>
      <c r="B27" s="141">
        <f>'[2]CONT-RA10633'!B28</f>
        <v>0</v>
      </c>
      <c r="C27" s="183">
        <f>'[2]CONT-RA10633'!E28</f>
        <v>0</v>
      </c>
      <c r="D27" s="183">
        <f>'[2]CONT-RA10633'!H28</f>
        <v>0</v>
      </c>
      <c r="E27" s="183">
        <f>'[2]CONT-RA10633'!K28</f>
        <v>0</v>
      </c>
      <c r="F27" s="183">
        <f>'[2]CONT-RA10633'!N28</f>
        <v>0</v>
      </c>
      <c r="G27" s="183">
        <f>'[2]CONT-RA10633'!O28</f>
        <v>0</v>
      </c>
      <c r="H27" s="183">
        <f>'[2]CONT-RA10633'!R28</f>
        <v>0</v>
      </c>
      <c r="I27" s="183">
        <f>'[2]CONT-RA10633'!S28</f>
        <v>0</v>
      </c>
      <c r="K27" s="183">
        <f>'[2]CONT-RA10633'!AA28</f>
        <v>0</v>
      </c>
      <c r="L27" s="183">
        <f>SUM(C27:K27)</f>
        <v>0</v>
      </c>
      <c r="M27" s="183">
        <f t="shared" si="1"/>
        <v>0</v>
      </c>
    </row>
    <row r="28" spans="1:13" ht="20.100000000000001" hidden="1" customHeight="1" x14ac:dyDescent="0.2">
      <c r="A28" s="83" t="s">
        <v>120</v>
      </c>
      <c r="B28" s="141">
        <f>'[2]CONT-RA10633'!B29</f>
        <v>0</v>
      </c>
      <c r="C28" s="183">
        <f>'[2]CONT-RA10633'!E29</f>
        <v>0</v>
      </c>
      <c r="D28" s="183">
        <f>'[2]CONT-RA10633'!H29</f>
        <v>0</v>
      </c>
      <c r="E28" s="183">
        <f>'[2]CONT-RA10633'!K29</f>
        <v>0</v>
      </c>
      <c r="F28" s="183">
        <f>'[2]CONT-RA10633'!N29</f>
        <v>0</v>
      </c>
      <c r="G28" s="183">
        <f>'[2]CONT-RA10633'!O29</f>
        <v>0</v>
      </c>
      <c r="H28" s="183">
        <f>'[2]CONT-RA10633'!R29</f>
        <v>0</v>
      </c>
      <c r="I28" s="183">
        <f>'[2]CONT-RA10633'!S29</f>
        <v>0</v>
      </c>
      <c r="K28" s="183">
        <f>'[2]CONT-RA10633'!AA29</f>
        <v>0</v>
      </c>
      <c r="L28" s="183">
        <f>SUM(C28:K28)</f>
        <v>0</v>
      </c>
      <c r="M28" s="183">
        <f t="shared" si="1"/>
        <v>0</v>
      </c>
    </row>
    <row r="29" spans="1:13" ht="20.100000000000001" customHeight="1" x14ac:dyDescent="0.2">
      <c r="A29" s="83" t="s">
        <v>121</v>
      </c>
      <c r="B29" s="183">
        <f t="shared" ref="B29:L29" si="6">+B30+B31</f>
        <v>24881767</v>
      </c>
      <c r="C29" s="183">
        <f t="shared" si="6"/>
        <v>0</v>
      </c>
      <c r="D29" s="183">
        <f t="shared" si="6"/>
        <v>0</v>
      </c>
      <c r="E29" s="183">
        <f t="shared" si="6"/>
        <v>41026</v>
      </c>
      <c r="F29" s="183">
        <f t="shared" si="6"/>
        <v>0</v>
      </c>
      <c r="G29" s="183">
        <f t="shared" si="6"/>
        <v>734190</v>
      </c>
      <c r="H29" s="183">
        <f t="shared" si="6"/>
        <v>0</v>
      </c>
      <c r="I29" s="183">
        <f t="shared" si="6"/>
        <v>0</v>
      </c>
      <c r="K29" s="183">
        <f t="shared" si="6"/>
        <v>2141762</v>
      </c>
      <c r="L29" s="183">
        <f t="shared" si="6"/>
        <v>2916978</v>
      </c>
      <c r="M29" s="183">
        <f t="shared" si="1"/>
        <v>27798745</v>
      </c>
    </row>
    <row r="30" spans="1:13" ht="20.100000000000001" hidden="1" customHeight="1" x14ac:dyDescent="0.2">
      <c r="A30" s="83" t="s">
        <v>109</v>
      </c>
      <c r="B30" s="141">
        <f>'[2]CONT-RA10633'!B31</f>
        <v>24881767</v>
      </c>
      <c r="C30" s="183">
        <f>'[2]CONT-RA10633'!E31</f>
        <v>0</v>
      </c>
      <c r="D30" s="183">
        <f>'[2]CONT-RA10633'!H31</f>
        <v>0</v>
      </c>
      <c r="E30" s="183">
        <f>'[2]CONT-RA10633'!K31</f>
        <v>41026</v>
      </c>
      <c r="F30" s="183">
        <f>'[2]CONT-RA10633'!N31</f>
        <v>0</v>
      </c>
      <c r="G30" s="183">
        <f>'[2]CONT-RA10633'!O31</f>
        <v>734190</v>
      </c>
      <c r="H30" s="183">
        <f>'[2]CONT-RA10633'!R31</f>
        <v>0</v>
      </c>
      <c r="I30" s="183">
        <f>'[2]CONT-RA10633'!S31</f>
        <v>0</v>
      </c>
      <c r="K30" s="183">
        <f>'[2]CONT-RA10633'!W31</f>
        <v>2141762</v>
      </c>
      <c r="L30" s="183">
        <f t="shared" ref="L30:L46" si="7">SUM(C30:K30)</f>
        <v>2916978</v>
      </c>
      <c r="M30" s="183">
        <f t="shared" si="1"/>
        <v>27798745</v>
      </c>
    </row>
    <row r="31" spans="1:13" ht="20.100000000000001" hidden="1" customHeight="1" x14ac:dyDescent="0.2">
      <c r="A31" s="83" t="s">
        <v>110</v>
      </c>
      <c r="B31" s="141">
        <f>'[2]CONT-RA10633'!B32</f>
        <v>0</v>
      </c>
      <c r="C31" s="183">
        <f>'[2]CONT-RA10633'!E32</f>
        <v>0</v>
      </c>
      <c r="D31" s="183">
        <f>'[2]CONT-RA10633'!H32</f>
        <v>0</v>
      </c>
      <c r="E31" s="183">
        <f>'[2]CONT-RA10633'!K32</f>
        <v>0</v>
      </c>
      <c r="F31" s="183">
        <f>'[2]CONT-RA10633'!N32</f>
        <v>0</v>
      </c>
      <c r="G31" s="183">
        <f>'[2]CONT-RA10633'!O32</f>
        <v>0</v>
      </c>
      <c r="H31" s="183">
        <f>'[2]CONT-RA10633'!R32</f>
        <v>0</v>
      </c>
      <c r="I31" s="183">
        <f>'[2]CONT-RA10633'!S32</f>
        <v>0</v>
      </c>
      <c r="K31" s="183">
        <f>'[2]CONT-RA10633'!AA32</f>
        <v>0</v>
      </c>
      <c r="L31" s="183">
        <f t="shared" si="7"/>
        <v>0</v>
      </c>
      <c r="M31" s="183">
        <f t="shared" si="1"/>
        <v>0</v>
      </c>
    </row>
    <row r="32" spans="1:13" ht="20.100000000000001" customHeight="1" x14ac:dyDescent="0.2">
      <c r="A32" s="83" t="s">
        <v>122</v>
      </c>
      <c r="B32" s="141">
        <f>'[2]CONT-RA10633'!B33</f>
        <v>0</v>
      </c>
      <c r="C32" s="183">
        <f>'[2]CONT-RA10633'!E33</f>
        <v>0</v>
      </c>
      <c r="D32" s="183">
        <f>'[2]CONT-RA10633'!H33</f>
        <v>0</v>
      </c>
      <c r="E32" s="183">
        <f>'[2]CONT-RA10633'!K33</f>
        <v>17600</v>
      </c>
      <c r="F32" s="183">
        <f>'[2]CONT-RA10633'!N33</f>
        <v>0</v>
      </c>
      <c r="G32" s="183">
        <f>'[2]CONT-RA10633'!O33</f>
        <v>0</v>
      </c>
      <c r="H32" s="183">
        <f>'[2]CONT-RA10633'!R33</f>
        <v>0</v>
      </c>
      <c r="I32" s="183">
        <f>'[2]CONT-RA10633'!S33</f>
        <v>2682</v>
      </c>
      <c r="K32" s="183">
        <f>'[2]CONT-RA10633'!AA33</f>
        <v>0</v>
      </c>
      <c r="L32" s="183">
        <f t="shared" si="7"/>
        <v>20282</v>
      </c>
      <c r="M32" s="183">
        <f t="shared" si="1"/>
        <v>20282</v>
      </c>
    </row>
    <row r="33" spans="1:13" ht="20.100000000000001" customHeight="1" x14ac:dyDescent="0.2">
      <c r="A33" s="83" t="s">
        <v>123</v>
      </c>
      <c r="B33" s="141">
        <f>'[2]CONT-RA10633'!B34</f>
        <v>53517</v>
      </c>
      <c r="C33" s="183">
        <f>'[2]CONT-RA10633'!E34</f>
        <v>0</v>
      </c>
      <c r="D33" s="183">
        <f>'[2]CONT-RA10633'!H34</f>
        <v>0</v>
      </c>
      <c r="E33" s="183">
        <f>'[2]CONT-RA10633'!K34</f>
        <v>0</v>
      </c>
      <c r="F33" s="183">
        <f>'[2]CONT-RA10633'!N34</f>
        <v>0</v>
      </c>
      <c r="G33" s="183">
        <f>'[2]CONT-RA10633'!O34</f>
        <v>0</v>
      </c>
      <c r="H33" s="183">
        <f>'[2]CONT-RA10633'!R34</f>
        <v>0</v>
      </c>
      <c r="I33" s="183">
        <f>'[2]CONT-RA10633'!S34</f>
        <v>0</v>
      </c>
      <c r="K33" s="183">
        <f>'[2]CONT-RA10633'!AA34</f>
        <v>0</v>
      </c>
      <c r="L33" s="183">
        <f t="shared" si="7"/>
        <v>0</v>
      </c>
      <c r="M33" s="183">
        <f t="shared" si="1"/>
        <v>53517</v>
      </c>
    </row>
    <row r="34" spans="1:13" ht="20.100000000000001" hidden="1" customHeight="1" x14ac:dyDescent="0.2">
      <c r="A34" s="83" t="s">
        <v>124</v>
      </c>
      <c r="B34" s="141">
        <f>'[2]CONT-RA10633'!B35</f>
        <v>0</v>
      </c>
      <c r="C34" s="183">
        <f>'[2]CONT-RA10633'!E35</f>
        <v>0</v>
      </c>
      <c r="D34" s="183">
        <f>'[2]CONT-RA10633'!H35</f>
        <v>0</v>
      </c>
      <c r="E34" s="183">
        <f>'[2]CONT-RA10633'!K35</f>
        <v>0</v>
      </c>
      <c r="F34" s="183">
        <f>'[2]CONT-RA10633'!N35</f>
        <v>0</v>
      </c>
      <c r="G34" s="183">
        <f>'[2]CONT-RA10633'!O35</f>
        <v>0</v>
      </c>
      <c r="H34" s="183">
        <f>'[2]CONT-RA10633'!R35</f>
        <v>0</v>
      </c>
      <c r="I34" s="183">
        <f>'[2]CONT-RA10633'!S35</f>
        <v>0</v>
      </c>
      <c r="K34" s="183">
        <f>'[2]CONT-RA10633'!AA35</f>
        <v>0</v>
      </c>
      <c r="L34" s="183">
        <f t="shared" si="7"/>
        <v>0</v>
      </c>
      <c r="M34" s="183">
        <f t="shared" si="1"/>
        <v>0</v>
      </c>
    </row>
    <row r="35" spans="1:13" ht="20.100000000000001" customHeight="1" x14ac:dyDescent="0.2">
      <c r="A35" s="83" t="s">
        <v>125</v>
      </c>
      <c r="B35" s="141">
        <f>'[2]CONT-RA10633'!B36</f>
        <v>770000</v>
      </c>
      <c r="C35" s="183">
        <f>'[2]CONT-RA10633'!E36</f>
        <v>0</v>
      </c>
      <c r="D35" s="183">
        <f>'[2]CONT-RA10633'!H36</f>
        <v>0</v>
      </c>
      <c r="E35" s="183">
        <f>'[2]CONT-RA10633'!K36</f>
        <v>0</v>
      </c>
      <c r="F35" s="183">
        <f>'[2]CONT-RA10633'!N36</f>
        <v>0</v>
      </c>
      <c r="G35" s="183">
        <f>'[2]CONT-RA10633'!O36</f>
        <v>0</v>
      </c>
      <c r="H35" s="183">
        <f>'[2]CONT-RA10633'!R36</f>
        <v>0</v>
      </c>
      <c r="I35" s="183">
        <f>'[2]CONT-RA10633'!S36</f>
        <v>0</v>
      </c>
      <c r="K35" s="183">
        <f>'[2]CONT-RA10633'!AA36</f>
        <v>0</v>
      </c>
      <c r="L35" s="183">
        <f t="shared" si="7"/>
        <v>0</v>
      </c>
      <c r="M35" s="183">
        <f t="shared" si="1"/>
        <v>770000</v>
      </c>
    </row>
    <row r="36" spans="1:13" ht="20.100000000000001" customHeight="1" x14ac:dyDescent="0.2">
      <c r="A36" s="83" t="s">
        <v>126</v>
      </c>
      <c r="B36" s="141">
        <f>'[2]CONT-RA10633'!B37</f>
        <v>17500</v>
      </c>
      <c r="C36" s="183">
        <f>'[2]CONT-RA10633'!E37</f>
        <v>0</v>
      </c>
      <c r="D36" s="183">
        <f>'[2]CONT-RA10633'!H37</f>
        <v>0</v>
      </c>
      <c r="E36" s="183">
        <f>'[2]CONT-RA10633'!K37</f>
        <v>0</v>
      </c>
      <c r="F36" s="183">
        <f>'[2]CONT-RA10633'!N37</f>
        <v>0</v>
      </c>
      <c r="G36" s="183">
        <f>'[2]CONT-RA10633'!O37</f>
        <v>0</v>
      </c>
      <c r="H36" s="183">
        <f>'[2]CONT-RA10633'!R37</f>
        <v>0</v>
      </c>
      <c r="I36" s="183">
        <f>'[2]CONT-RA10633'!S37</f>
        <v>0</v>
      </c>
      <c r="K36" s="183">
        <f>'[2]CONT-RA10633'!X37</f>
        <v>658500</v>
      </c>
      <c r="L36" s="183">
        <f t="shared" si="7"/>
        <v>658500</v>
      </c>
      <c r="M36" s="183">
        <f t="shared" si="1"/>
        <v>676000</v>
      </c>
    </row>
    <row r="37" spans="1:13" ht="20.100000000000001" customHeight="1" x14ac:dyDescent="0.2">
      <c r="A37" s="83" t="s">
        <v>127</v>
      </c>
      <c r="B37" s="141">
        <f>'[2]CONT-RA10633'!B38</f>
        <v>0</v>
      </c>
      <c r="C37" s="183">
        <f>'[2]CONT-RA10633'!E38</f>
        <v>0</v>
      </c>
      <c r="D37" s="183">
        <f>'[2]CONT-RA10633'!H38</f>
        <v>0</v>
      </c>
      <c r="E37" s="183">
        <f>'[2]CONT-RA10633'!K38</f>
        <v>0</v>
      </c>
      <c r="F37" s="183">
        <f>'[2]CONT-RA10633'!N38</f>
        <v>0</v>
      </c>
      <c r="G37" s="183">
        <f>'[2]CONT-RA10633'!O38</f>
        <v>0</v>
      </c>
      <c r="H37" s="183">
        <f>'[2]CONT-RA10633'!R38</f>
        <v>0</v>
      </c>
      <c r="I37" s="183">
        <f>'[2]CONT-RA10633'!S38</f>
        <v>0</v>
      </c>
      <c r="J37" s="183">
        <f>'[2]CONT-RA10633'!T38</f>
        <v>170037</v>
      </c>
      <c r="K37" s="183">
        <f>'[2]CONT-RA10633'!AA38</f>
        <v>0</v>
      </c>
      <c r="L37" s="183">
        <f t="shared" si="7"/>
        <v>170037</v>
      </c>
      <c r="M37" s="183">
        <f t="shared" si="1"/>
        <v>170037</v>
      </c>
    </row>
    <row r="38" spans="1:13" ht="20.100000000000001" hidden="1" customHeight="1" x14ac:dyDescent="0.2">
      <c r="A38" s="83" t="s">
        <v>128</v>
      </c>
      <c r="B38" s="141">
        <f>'[2]CONT-RA10633'!B39</f>
        <v>0</v>
      </c>
      <c r="C38" s="183">
        <f>'[2]CONT-RA10633'!E39</f>
        <v>0</v>
      </c>
      <c r="D38" s="183">
        <f>'[2]CONT-RA10633'!H39</f>
        <v>0</v>
      </c>
      <c r="E38" s="183">
        <f>'[2]CONT-RA10633'!K39</f>
        <v>0</v>
      </c>
      <c r="F38" s="183">
        <f>'[2]CONT-RA10633'!N39</f>
        <v>0</v>
      </c>
      <c r="G38" s="183">
        <f>'[2]CONT-RA10633'!O39</f>
        <v>0</v>
      </c>
      <c r="H38" s="183">
        <f>'[2]CONT-RA10633'!R39</f>
        <v>0</v>
      </c>
      <c r="I38" s="183">
        <f>'[2]CONT-RA10633'!S39</f>
        <v>0</v>
      </c>
      <c r="K38" s="183">
        <f>'[2]CONT-RA10633'!AA39</f>
        <v>0</v>
      </c>
      <c r="L38" s="183">
        <f t="shared" si="7"/>
        <v>0</v>
      </c>
      <c r="M38" s="183">
        <f t="shared" si="1"/>
        <v>0</v>
      </c>
    </row>
    <row r="39" spans="1:13" ht="20.100000000000001" customHeight="1" x14ac:dyDescent="0.2">
      <c r="A39" s="83" t="s">
        <v>152</v>
      </c>
      <c r="B39" s="141">
        <f>'[2]CONT-RA10633'!B40</f>
        <v>387758</v>
      </c>
      <c r="C39" s="183">
        <f>'[2]CONT-RA10633'!E40</f>
        <v>0</v>
      </c>
      <c r="D39" s="183">
        <f>'[2]CONT-RA10633'!H40</f>
        <v>0</v>
      </c>
      <c r="E39" s="183">
        <f>'[2]CONT-RA10633'!K40</f>
        <v>0</v>
      </c>
      <c r="F39" s="183">
        <f>'[2]CONT-RA10633'!N40</f>
        <v>0</v>
      </c>
      <c r="G39" s="183">
        <f>'[2]CONT-RA10633'!O40</f>
        <v>25099</v>
      </c>
      <c r="H39" s="183">
        <f>'[2]CONT-RA10633'!R40</f>
        <v>0</v>
      </c>
      <c r="I39" s="183">
        <f>'[2]CONT-RA10633'!S40</f>
        <v>0</v>
      </c>
      <c r="K39" s="183">
        <f>'[2]CONT-RA10633'!AA40</f>
        <v>0</v>
      </c>
      <c r="L39" s="183">
        <f t="shared" si="7"/>
        <v>25099</v>
      </c>
      <c r="M39" s="183">
        <f t="shared" si="1"/>
        <v>412857</v>
      </c>
    </row>
    <row r="40" spans="1:13" ht="20.100000000000001" hidden="1" customHeight="1" x14ac:dyDescent="0.2">
      <c r="A40" s="83" t="s">
        <v>129</v>
      </c>
      <c r="B40" s="141">
        <f>'[2]CONT-RA10633'!B41</f>
        <v>0</v>
      </c>
      <c r="C40" s="183">
        <f>'[2]CONT-RA10633'!E41</f>
        <v>0</v>
      </c>
      <c r="D40" s="183">
        <f>'[2]CONT-RA10633'!H41</f>
        <v>0</v>
      </c>
      <c r="E40" s="183">
        <f>'[2]CONT-RA10633'!K41</f>
        <v>0</v>
      </c>
      <c r="F40" s="183">
        <f>'[2]CONT-RA10633'!N41</f>
        <v>0</v>
      </c>
      <c r="G40" s="183">
        <f>'[2]CONT-RA10633'!O41</f>
        <v>0</v>
      </c>
      <c r="H40" s="183">
        <f>'[2]CONT-RA10633'!R41</f>
        <v>0</v>
      </c>
      <c r="I40" s="183">
        <f>'[2]CONT-RA10633'!S41</f>
        <v>0</v>
      </c>
      <c r="K40" s="183">
        <f>'[2]CONT-RA10633'!AA41</f>
        <v>0</v>
      </c>
      <c r="L40" s="183">
        <f t="shared" si="7"/>
        <v>0</v>
      </c>
      <c r="M40" s="183">
        <f t="shared" si="1"/>
        <v>0</v>
      </c>
    </row>
    <row r="41" spans="1:13" ht="20.100000000000001" hidden="1" customHeight="1" x14ac:dyDescent="0.2">
      <c r="A41" s="83" t="s">
        <v>130</v>
      </c>
      <c r="B41" s="141">
        <f>'[2]CONT-RA10633'!B42</f>
        <v>0</v>
      </c>
      <c r="C41" s="183">
        <f>'[2]CONT-RA10633'!E42</f>
        <v>0</v>
      </c>
      <c r="D41" s="183">
        <f>'[2]CONT-RA10633'!H42</f>
        <v>0</v>
      </c>
      <c r="E41" s="183">
        <f>'[2]CONT-RA10633'!K42</f>
        <v>0</v>
      </c>
      <c r="F41" s="183">
        <f>'[2]CONT-RA10633'!N42</f>
        <v>0</v>
      </c>
      <c r="G41" s="183">
        <f>'[2]CONT-RA10633'!O42</f>
        <v>0</v>
      </c>
      <c r="H41" s="183">
        <f>'[2]CONT-RA10633'!R42</f>
        <v>0</v>
      </c>
      <c r="I41" s="183">
        <f>'[2]CONT-RA10633'!S42</f>
        <v>0</v>
      </c>
      <c r="K41" s="183">
        <f>'[2]CONT-RA10633'!AA42</f>
        <v>0</v>
      </c>
      <c r="L41" s="183">
        <f t="shared" si="7"/>
        <v>0</v>
      </c>
      <c r="M41" s="183">
        <f t="shared" si="1"/>
        <v>0</v>
      </c>
    </row>
    <row r="42" spans="1:13" ht="20.100000000000001" hidden="1" customHeight="1" x14ac:dyDescent="0.2">
      <c r="A42" s="83" t="s">
        <v>131</v>
      </c>
      <c r="B42" s="141">
        <f>'[2]CONT-RA10633'!B43</f>
        <v>0</v>
      </c>
      <c r="C42" s="183">
        <f>'[2]CONT-RA10633'!E43</f>
        <v>0</v>
      </c>
      <c r="D42" s="183">
        <f>'[2]CONT-RA10633'!H43</f>
        <v>0</v>
      </c>
      <c r="E42" s="183">
        <f>'[2]CONT-RA10633'!K43</f>
        <v>0</v>
      </c>
      <c r="F42" s="183">
        <f>'[2]CONT-RA10633'!N43</f>
        <v>0</v>
      </c>
      <c r="G42" s="183">
        <f>'[2]CONT-RA10633'!O43</f>
        <v>0</v>
      </c>
      <c r="H42" s="183">
        <f>'[2]CONT-RA10633'!R43</f>
        <v>0</v>
      </c>
      <c r="I42" s="183">
        <f>'[2]CONT-RA10633'!S43</f>
        <v>0</v>
      </c>
      <c r="K42" s="183">
        <f>'[2]CONT-RA10633'!AA43</f>
        <v>0</v>
      </c>
      <c r="L42" s="183">
        <f t="shared" si="7"/>
        <v>0</v>
      </c>
      <c r="M42" s="183">
        <f t="shared" si="1"/>
        <v>0</v>
      </c>
    </row>
    <row r="43" spans="1:13" ht="20.100000000000001" hidden="1" customHeight="1" x14ac:dyDescent="0.2">
      <c r="A43" s="83" t="s">
        <v>132</v>
      </c>
      <c r="B43" s="141">
        <f>'[2]CONT-RA10633'!B44</f>
        <v>0</v>
      </c>
      <c r="C43" s="183">
        <f>'[2]CONT-RA10633'!E44</f>
        <v>0</v>
      </c>
      <c r="D43" s="183">
        <f>'[2]CONT-RA10633'!H44</f>
        <v>0</v>
      </c>
      <c r="E43" s="183">
        <f>'[2]CONT-RA10633'!K44</f>
        <v>0</v>
      </c>
      <c r="F43" s="183">
        <f>'[2]CONT-RA10633'!N44</f>
        <v>0</v>
      </c>
      <c r="G43" s="183">
        <f>'[2]CONT-RA10633'!O44</f>
        <v>0</v>
      </c>
      <c r="H43" s="183">
        <f>'[2]CONT-RA10633'!R44</f>
        <v>0</v>
      </c>
      <c r="I43" s="183">
        <f>'[2]CONT-RA10633'!S44</f>
        <v>0</v>
      </c>
      <c r="K43" s="183">
        <f>'[2]CONT-RA10633'!AA44</f>
        <v>0</v>
      </c>
      <c r="L43" s="183">
        <f t="shared" si="7"/>
        <v>0</v>
      </c>
      <c r="M43" s="183">
        <f t="shared" si="1"/>
        <v>0</v>
      </c>
    </row>
    <row r="44" spans="1:13" ht="20.100000000000001" hidden="1" customHeight="1" x14ac:dyDescent="0.2">
      <c r="A44" s="83" t="s">
        <v>133</v>
      </c>
      <c r="B44" s="141">
        <f>'[2]CONT-RA10633'!B45</f>
        <v>0</v>
      </c>
      <c r="C44" s="183">
        <f>'[2]CONT-RA10633'!E45</f>
        <v>0</v>
      </c>
      <c r="D44" s="183">
        <f>'[2]CONT-RA10633'!H45</f>
        <v>0</v>
      </c>
      <c r="E44" s="183">
        <f>'[2]CONT-RA10633'!K45</f>
        <v>0</v>
      </c>
      <c r="F44" s="183">
        <f>'[2]CONT-RA10633'!N45</f>
        <v>0</v>
      </c>
      <c r="G44" s="183">
        <f>'[2]CONT-RA10633'!O45</f>
        <v>0</v>
      </c>
      <c r="H44" s="183">
        <f>'[2]CONT-RA10633'!R45</f>
        <v>0</v>
      </c>
      <c r="I44" s="183">
        <f>'[2]CONT-RA10633'!S45</f>
        <v>0</v>
      </c>
      <c r="K44" s="183">
        <f>'[2]CONT-RA10633'!AA45</f>
        <v>0</v>
      </c>
      <c r="L44" s="183">
        <f t="shared" si="7"/>
        <v>0</v>
      </c>
      <c r="M44" s="183">
        <f t="shared" si="1"/>
        <v>0</v>
      </c>
    </row>
    <row r="45" spans="1:13" ht="20.100000000000001" hidden="1" customHeight="1" x14ac:dyDescent="0.2">
      <c r="A45" s="83" t="s">
        <v>134</v>
      </c>
      <c r="B45" s="141">
        <f>'[2]CONT-RA10633'!B46</f>
        <v>0</v>
      </c>
      <c r="C45" s="183">
        <f>'[2]CONT-RA10633'!E46</f>
        <v>0</v>
      </c>
      <c r="D45" s="183">
        <f>'[2]CONT-RA10633'!H46</f>
        <v>0</v>
      </c>
      <c r="E45" s="183">
        <f>'[2]CONT-RA10633'!K46</f>
        <v>0</v>
      </c>
      <c r="F45" s="183">
        <f>'[2]CONT-RA10633'!N46</f>
        <v>0</v>
      </c>
      <c r="G45" s="183">
        <f>'[2]CONT-RA10633'!O46</f>
        <v>0</v>
      </c>
      <c r="H45" s="183">
        <f>'[2]CONT-RA10633'!R46</f>
        <v>0</v>
      </c>
      <c r="I45" s="183">
        <f>'[2]CONT-RA10633'!S46</f>
        <v>0</v>
      </c>
      <c r="K45" s="183">
        <f>'[2]CONT-RA10633'!AA46</f>
        <v>0</v>
      </c>
      <c r="L45" s="183">
        <f t="shared" si="7"/>
        <v>0</v>
      </c>
      <c r="M45" s="183">
        <f t="shared" si="1"/>
        <v>0</v>
      </c>
    </row>
    <row r="46" spans="1:13" ht="20.100000000000001" hidden="1" customHeight="1" x14ac:dyDescent="0.2">
      <c r="A46" s="83" t="s">
        <v>135</v>
      </c>
      <c r="B46" s="141">
        <f>'[2]CONT-RA10633'!B47</f>
        <v>0</v>
      </c>
      <c r="C46" s="183">
        <f>'[2]CONT-RA10633'!E47</f>
        <v>0</v>
      </c>
      <c r="D46" s="183">
        <f>'[2]CONT-RA10633'!H47</f>
        <v>0</v>
      </c>
      <c r="E46" s="183">
        <f>'[2]CONT-RA10633'!K47</f>
        <v>0</v>
      </c>
      <c r="F46" s="183">
        <f>'[2]CONT-RA10633'!N47</f>
        <v>0</v>
      </c>
      <c r="G46" s="183">
        <f>'[2]CONT-RA10633'!O47</f>
        <v>0</v>
      </c>
      <c r="H46" s="183">
        <f>'[2]CONT-RA10633'!R47</f>
        <v>0</v>
      </c>
      <c r="I46" s="183">
        <f>'[2]CONT-RA10633'!S47</f>
        <v>0</v>
      </c>
      <c r="K46" s="183">
        <f>'[2]CONT-RA10633'!AA47</f>
        <v>0</v>
      </c>
      <c r="L46" s="183">
        <f t="shared" si="7"/>
        <v>0</v>
      </c>
      <c r="M46" s="183">
        <f t="shared" si="1"/>
        <v>0</v>
      </c>
    </row>
    <row r="47" spans="1:13" ht="20.100000000000001" hidden="1" customHeight="1" x14ac:dyDescent="0.2">
      <c r="A47" s="83"/>
      <c r="B47" s="141"/>
    </row>
    <row r="48" spans="1:13" ht="20.100000000000001" customHeight="1" x14ac:dyDescent="0.2">
      <c r="A48" s="83" t="s">
        <v>136</v>
      </c>
      <c r="B48" s="268">
        <f>SUM(B49:B52)+SUM(B55:B67)+SUM(B72:B88)</f>
        <v>0</v>
      </c>
      <c r="C48" s="268">
        <f t="shared" ref="C48:M48" si="8">SUM(C49:C52)+SUM(C55:C67)+SUM(C72:C88)</f>
        <v>0</v>
      </c>
      <c r="D48" s="268">
        <f t="shared" si="8"/>
        <v>0</v>
      </c>
      <c r="E48" s="268">
        <f t="shared" si="8"/>
        <v>0</v>
      </c>
      <c r="F48" s="268">
        <f t="shared" si="8"/>
        <v>0</v>
      </c>
      <c r="G48" s="268">
        <f t="shared" si="8"/>
        <v>0</v>
      </c>
      <c r="H48" s="268">
        <f t="shared" si="8"/>
        <v>141182</v>
      </c>
      <c r="I48" s="268">
        <f t="shared" si="8"/>
        <v>0</v>
      </c>
      <c r="J48" s="268"/>
      <c r="K48" s="268">
        <f t="shared" si="8"/>
        <v>0</v>
      </c>
      <c r="L48" s="268">
        <f t="shared" si="8"/>
        <v>141182</v>
      </c>
      <c r="M48" s="268">
        <f t="shared" si="8"/>
        <v>141182</v>
      </c>
    </row>
    <row r="49" spans="1:13" ht="20.100000000000001" hidden="1" customHeight="1" x14ac:dyDescent="0.2">
      <c r="A49" s="83" t="s">
        <v>53</v>
      </c>
      <c r="B49" s="141">
        <f>'[2]CONT-RA10633'!B50</f>
        <v>0</v>
      </c>
      <c r="C49" s="183">
        <f>'[2]CONT-RA10633'!E50</f>
        <v>0</v>
      </c>
      <c r="D49" s="183">
        <f>'[2]CONT-RA10633'!H50</f>
        <v>0</v>
      </c>
      <c r="E49" s="183">
        <f>'[2]CONT-RA10633'!K50</f>
        <v>0</v>
      </c>
      <c r="F49" s="183">
        <f>'[2]CONT-RA10633'!N50</f>
        <v>0</v>
      </c>
      <c r="G49" s="183">
        <f>'[2]CONT-RA10633'!O50</f>
        <v>0</v>
      </c>
      <c r="H49" s="183">
        <f>'[2]CONT-RA10633'!R50</f>
        <v>0</v>
      </c>
      <c r="I49" s="183">
        <f>'[2]CONT-RA10633'!S50</f>
        <v>0</v>
      </c>
      <c r="K49" s="183">
        <f>'[2]CONT-RA10633'!AA50</f>
        <v>0</v>
      </c>
      <c r="L49" s="183">
        <f>SUM(C49:K49)</f>
        <v>0</v>
      </c>
      <c r="M49" s="183">
        <f t="shared" ref="M49:M60" si="9">L49+B49</f>
        <v>0</v>
      </c>
    </row>
    <row r="50" spans="1:13" ht="20.100000000000001" hidden="1" customHeight="1" x14ac:dyDescent="0.2">
      <c r="A50" s="83" t="s">
        <v>54</v>
      </c>
      <c r="B50" s="141">
        <f>'[2]CONT-RA10633'!B51</f>
        <v>0</v>
      </c>
      <c r="C50" s="183">
        <f>'[2]CONT-RA10633'!E51</f>
        <v>0</v>
      </c>
      <c r="D50" s="183">
        <f>'[2]CONT-RA10633'!H51</f>
        <v>0</v>
      </c>
      <c r="E50" s="183">
        <f>'[2]CONT-RA10633'!K51</f>
        <v>0</v>
      </c>
      <c r="F50" s="183">
        <f>'[2]CONT-RA10633'!N51</f>
        <v>0</v>
      </c>
      <c r="G50" s="183">
        <f>'[2]CONT-RA10633'!O51</f>
        <v>0</v>
      </c>
      <c r="H50" s="183">
        <f>'[2]CONT-RA10633'!R51</f>
        <v>0</v>
      </c>
      <c r="I50" s="183">
        <f>'[2]CONT-RA10633'!S51</f>
        <v>0</v>
      </c>
      <c r="K50" s="183">
        <f>'[2]CONT-RA10633'!AA51</f>
        <v>0</v>
      </c>
      <c r="L50" s="183">
        <f>SUM(C50:K50)</f>
        <v>0</v>
      </c>
      <c r="M50" s="183">
        <f t="shared" si="9"/>
        <v>0</v>
      </c>
    </row>
    <row r="51" spans="1:13" ht="20.100000000000001" hidden="1" customHeight="1" x14ac:dyDescent="0.2">
      <c r="A51" s="83" t="s">
        <v>55</v>
      </c>
      <c r="B51" s="141">
        <f>'[2]CONT-RA10633'!B52</f>
        <v>0</v>
      </c>
      <c r="C51" s="183">
        <f>'[2]CONT-RA10633'!E52</f>
        <v>0</v>
      </c>
      <c r="D51" s="183">
        <f>'[2]CONT-RA10633'!H52</f>
        <v>0</v>
      </c>
      <c r="E51" s="183">
        <f>'[2]CONT-RA10633'!K52</f>
        <v>0</v>
      </c>
      <c r="F51" s="183">
        <f>'[2]CONT-RA10633'!N52</f>
        <v>0</v>
      </c>
      <c r="G51" s="183">
        <f>'[2]CONT-RA10633'!O52</f>
        <v>0</v>
      </c>
      <c r="H51" s="183">
        <f>'[2]CONT-RA10633'!R52</f>
        <v>0</v>
      </c>
      <c r="I51" s="183">
        <f>'[2]CONT-RA10633'!S52</f>
        <v>0</v>
      </c>
      <c r="K51" s="183">
        <f>'[2]CONT-RA10633'!AA52</f>
        <v>0</v>
      </c>
      <c r="L51" s="183">
        <f>SUM(C51:K51)</f>
        <v>0</v>
      </c>
      <c r="M51" s="183">
        <f t="shared" si="9"/>
        <v>0</v>
      </c>
    </row>
    <row r="52" spans="1:13" ht="20.100000000000001" customHeight="1" x14ac:dyDescent="0.2">
      <c r="A52" s="83" t="s">
        <v>56</v>
      </c>
      <c r="B52" s="183">
        <f t="shared" ref="B52:L52" si="10">+B53+B54</f>
        <v>0</v>
      </c>
      <c r="C52" s="183">
        <f t="shared" si="10"/>
        <v>0</v>
      </c>
      <c r="D52" s="183">
        <f t="shared" si="10"/>
        <v>0</v>
      </c>
      <c r="E52" s="183">
        <f t="shared" si="10"/>
        <v>0</v>
      </c>
      <c r="F52" s="183">
        <f t="shared" si="10"/>
        <v>0</v>
      </c>
      <c r="G52" s="183">
        <f t="shared" si="10"/>
        <v>0</v>
      </c>
      <c r="H52" s="183">
        <f t="shared" si="10"/>
        <v>83812</v>
      </c>
      <c r="I52" s="183">
        <f t="shared" si="10"/>
        <v>0</v>
      </c>
      <c r="K52" s="183">
        <f t="shared" si="10"/>
        <v>0</v>
      </c>
      <c r="L52" s="183">
        <f t="shared" si="10"/>
        <v>83812</v>
      </c>
      <c r="M52" s="183">
        <f t="shared" si="9"/>
        <v>83812</v>
      </c>
    </row>
    <row r="53" spans="1:13" ht="20.100000000000001" hidden="1" customHeight="1" x14ac:dyDescent="0.2">
      <c r="A53" s="83" t="s">
        <v>137</v>
      </c>
      <c r="B53" s="141">
        <f>'[2]CONT-RA10633'!B54</f>
        <v>0</v>
      </c>
      <c r="C53" s="183">
        <f>'[2]CONT-RA10633'!E54</f>
        <v>0</v>
      </c>
      <c r="D53" s="183">
        <f>'[2]CONT-RA10633'!H54</f>
        <v>0</v>
      </c>
      <c r="E53" s="183">
        <f>'[2]CONT-RA10633'!K54</f>
        <v>0</v>
      </c>
      <c r="F53" s="183">
        <f>'[2]CONT-RA10633'!N54</f>
        <v>0</v>
      </c>
      <c r="G53" s="183">
        <f>'[2]CONT-RA10633'!O54</f>
        <v>0</v>
      </c>
      <c r="H53" s="183">
        <f>'[2]CONT-RA10633'!R54</f>
        <v>83812</v>
      </c>
      <c r="I53" s="183">
        <f>'[2]CONT-RA10633'!S54</f>
        <v>0</v>
      </c>
      <c r="K53" s="183">
        <f>'[2]CONT-RA10633'!AA54</f>
        <v>0</v>
      </c>
      <c r="L53" s="183">
        <f t="shared" ref="L53:L66" si="11">SUM(C53:K53)</f>
        <v>83812</v>
      </c>
      <c r="M53" s="183">
        <f t="shared" si="9"/>
        <v>83812</v>
      </c>
    </row>
    <row r="54" spans="1:13" ht="20.100000000000001" hidden="1" customHeight="1" x14ac:dyDescent="0.2">
      <c r="A54" s="83" t="s">
        <v>138</v>
      </c>
      <c r="B54" s="141">
        <f>'[2]CONT-RA10633'!B55</f>
        <v>0</v>
      </c>
      <c r="C54" s="183">
        <f>'[2]CONT-RA10633'!E55</f>
        <v>0</v>
      </c>
      <c r="D54" s="183">
        <f>'[2]CONT-RA10633'!H55</f>
        <v>0</v>
      </c>
      <c r="E54" s="183">
        <f>'[2]CONT-RA10633'!K55</f>
        <v>0</v>
      </c>
      <c r="F54" s="183">
        <f>'[2]CONT-RA10633'!N55</f>
        <v>0</v>
      </c>
      <c r="G54" s="183">
        <f>'[2]CONT-RA10633'!O55</f>
        <v>0</v>
      </c>
      <c r="H54" s="183">
        <f>'[2]CONT-RA10633'!R55</f>
        <v>0</v>
      </c>
      <c r="I54" s="183">
        <f>'[2]CONT-RA10633'!S55</f>
        <v>0</v>
      </c>
      <c r="K54" s="183">
        <f>'[2]CONT-RA10633'!AA55</f>
        <v>0</v>
      </c>
      <c r="L54" s="183">
        <f t="shared" si="11"/>
        <v>0</v>
      </c>
      <c r="M54" s="183">
        <f t="shared" si="9"/>
        <v>0</v>
      </c>
    </row>
    <row r="55" spans="1:13" ht="20.100000000000001" hidden="1" customHeight="1" x14ac:dyDescent="0.2">
      <c r="A55" s="83" t="s">
        <v>59</v>
      </c>
      <c r="B55" s="141">
        <f>'[2]CONT-RA10633'!B56</f>
        <v>0</v>
      </c>
      <c r="C55" s="183">
        <f>'[2]CONT-RA10633'!E56</f>
        <v>0</v>
      </c>
      <c r="D55" s="183">
        <f>'[2]CONT-RA10633'!H56</f>
        <v>0</v>
      </c>
      <c r="E55" s="183">
        <f>'[2]CONT-RA10633'!K56</f>
        <v>0</v>
      </c>
      <c r="F55" s="183">
        <f>'[2]CONT-RA10633'!N56</f>
        <v>0</v>
      </c>
      <c r="G55" s="183">
        <f>'[2]CONT-RA10633'!O56</f>
        <v>0</v>
      </c>
      <c r="H55" s="183">
        <f>'[2]CONT-RA10633'!R56</f>
        <v>0</v>
      </c>
      <c r="I55" s="183">
        <f>'[2]CONT-RA10633'!S56</f>
        <v>0</v>
      </c>
      <c r="K55" s="183">
        <f>'[2]CONT-RA10633'!AA56</f>
        <v>0</v>
      </c>
      <c r="L55" s="183">
        <f t="shared" si="11"/>
        <v>0</v>
      </c>
      <c r="M55" s="183">
        <f t="shared" si="9"/>
        <v>0</v>
      </c>
    </row>
    <row r="56" spans="1:13" ht="20.100000000000001" hidden="1" customHeight="1" x14ac:dyDescent="0.2">
      <c r="A56" s="83" t="s">
        <v>60</v>
      </c>
      <c r="B56" s="141">
        <f>'[2]CONT-RA10633'!B57</f>
        <v>0</v>
      </c>
      <c r="C56" s="183">
        <f>'[2]CONT-RA10633'!E57</f>
        <v>0</v>
      </c>
      <c r="D56" s="183">
        <f>'[2]CONT-RA10633'!H57</f>
        <v>0</v>
      </c>
      <c r="E56" s="183">
        <f>'[2]CONT-RA10633'!K57</f>
        <v>0</v>
      </c>
      <c r="F56" s="183">
        <f>'[2]CONT-RA10633'!N57</f>
        <v>0</v>
      </c>
      <c r="G56" s="183">
        <f>'[2]CONT-RA10633'!O57</f>
        <v>0</v>
      </c>
      <c r="H56" s="183">
        <f>'[2]CONT-RA10633'!R57</f>
        <v>0</v>
      </c>
      <c r="I56" s="183">
        <f>'[2]CONT-RA10633'!S57</f>
        <v>0</v>
      </c>
      <c r="K56" s="183">
        <f>'[2]CONT-RA10633'!AA57</f>
        <v>0</v>
      </c>
      <c r="L56" s="183">
        <f t="shared" si="11"/>
        <v>0</v>
      </c>
      <c r="M56" s="183">
        <f t="shared" si="9"/>
        <v>0</v>
      </c>
    </row>
    <row r="57" spans="1:13" ht="20.100000000000001" hidden="1" customHeight="1" x14ac:dyDescent="0.2">
      <c r="A57" s="83" t="s">
        <v>61</v>
      </c>
      <c r="B57" s="141">
        <f>'[2]CONT-RA10633'!B58</f>
        <v>0</v>
      </c>
      <c r="C57" s="183">
        <f>'[2]CONT-RA10633'!E58</f>
        <v>0</v>
      </c>
      <c r="D57" s="183">
        <f>'[2]CONT-RA10633'!H58</f>
        <v>0</v>
      </c>
      <c r="E57" s="183">
        <f>'[2]CONT-RA10633'!K58</f>
        <v>0</v>
      </c>
      <c r="F57" s="183">
        <f>'[2]CONT-RA10633'!N58</f>
        <v>0</v>
      </c>
      <c r="G57" s="183">
        <f>'[2]CONT-RA10633'!O58</f>
        <v>0</v>
      </c>
      <c r="H57" s="183">
        <f>'[2]CONT-RA10633'!R58</f>
        <v>0</v>
      </c>
      <c r="I57" s="183">
        <f>'[2]CONT-RA10633'!S58</f>
        <v>0</v>
      </c>
      <c r="K57" s="183">
        <f>'[2]CONT-RA10633'!AA58</f>
        <v>0</v>
      </c>
      <c r="L57" s="183">
        <f t="shared" si="11"/>
        <v>0</v>
      </c>
      <c r="M57" s="183">
        <f t="shared" si="9"/>
        <v>0</v>
      </c>
    </row>
    <row r="58" spans="1:13" ht="20.100000000000001" hidden="1" customHeight="1" x14ac:dyDescent="0.2">
      <c r="A58" s="83" t="s">
        <v>62</v>
      </c>
      <c r="B58" s="141">
        <f>'[2]CONT-RA10633'!B59</f>
        <v>0</v>
      </c>
      <c r="C58" s="183">
        <f>'[2]CONT-RA10633'!E59</f>
        <v>0</v>
      </c>
      <c r="D58" s="183">
        <f>'[2]CONT-RA10633'!H59</f>
        <v>0</v>
      </c>
      <c r="E58" s="183">
        <f>'[2]CONT-RA10633'!K59</f>
        <v>0</v>
      </c>
      <c r="F58" s="183">
        <f>'[2]CONT-RA10633'!N59</f>
        <v>0</v>
      </c>
      <c r="G58" s="183">
        <f>'[2]CONT-RA10633'!O59</f>
        <v>0</v>
      </c>
      <c r="H58" s="183">
        <f>'[2]CONT-RA10633'!R59</f>
        <v>0</v>
      </c>
      <c r="I58" s="183">
        <f>'[2]CONT-RA10633'!S59</f>
        <v>0</v>
      </c>
      <c r="K58" s="183">
        <f>'[2]CONT-RA10633'!AA59</f>
        <v>0</v>
      </c>
      <c r="L58" s="183">
        <f t="shared" si="11"/>
        <v>0</v>
      </c>
      <c r="M58" s="183">
        <f t="shared" si="9"/>
        <v>0</v>
      </c>
    </row>
    <row r="59" spans="1:13" ht="20.100000000000001" hidden="1" customHeight="1" x14ac:dyDescent="0.2">
      <c r="A59" s="83" t="s">
        <v>218</v>
      </c>
      <c r="B59" s="141"/>
    </row>
    <row r="60" spans="1:13" ht="20.100000000000001" hidden="1" customHeight="1" x14ac:dyDescent="0.2">
      <c r="A60" s="83" t="s">
        <v>63</v>
      </c>
      <c r="B60" s="141">
        <f>'[2]CONT-RA10633'!B61</f>
        <v>0</v>
      </c>
      <c r="C60" s="183">
        <f>'[2]CONT-RA10633'!E61</f>
        <v>0</v>
      </c>
      <c r="D60" s="183">
        <f>'[2]CONT-RA10633'!H61</f>
        <v>0</v>
      </c>
      <c r="E60" s="183">
        <f>'[2]CONT-RA10633'!K61</f>
        <v>0</v>
      </c>
      <c r="F60" s="183">
        <f>'[2]CONT-RA10633'!N61</f>
        <v>0</v>
      </c>
      <c r="G60" s="183">
        <f>'[2]CONT-RA10633'!O61</f>
        <v>0</v>
      </c>
      <c r="H60" s="183">
        <f>'[2]CONT-RA10633'!R61</f>
        <v>0</v>
      </c>
      <c r="I60" s="183">
        <f>'[2]CONT-RA10633'!S61</f>
        <v>0</v>
      </c>
      <c r="K60" s="183">
        <f>'[2]CONT-RA10633'!AA61</f>
        <v>0</v>
      </c>
      <c r="L60" s="183">
        <f t="shared" si="11"/>
        <v>0</v>
      </c>
      <c r="M60" s="183">
        <f t="shared" si="9"/>
        <v>0</v>
      </c>
    </row>
    <row r="61" spans="1:13" ht="20.100000000000001" hidden="1" customHeight="1" x14ac:dyDescent="0.2">
      <c r="A61" s="83" t="s">
        <v>177</v>
      </c>
      <c r="B61" s="141">
        <f>'[2]CONT-RA10633'!B62</f>
        <v>0</v>
      </c>
      <c r="C61" s="183">
        <f>'[2]CONT-RA10633'!E62</f>
        <v>0</v>
      </c>
      <c r="D61" s="183">
        <f>'[2]CONT-RA10633'!H62</f>
        <v>0</v>
      </c>
      <c r="E61" s="183">
        <f>'[2]CONT-RA10633'!K62</f>
        <v>0</v>
      </c>
      <c r="F61" s="183">
        <f>'[2]CONT-RA10633'!N62</f>
        <v>0</v>
      </c>
      <c r="G61" s="183">
        <f>'[2]CONT-RA10633'!O62</f>
        <v>0</v>
      </c>
      <c r="H61" s="183">
        <f>'[2]CONT-RA10633'!R62</f>
        <v>0</v>
      </c>
      <c r="I61" s="183">
        <f>'[2]CONT-RA10633'!S62</f>
        <v>0</v>
      </c>
      <c r="K61" s="183">
        <f>'[2]CONT-RA10633'!AA62</f>
        <v>0</v>
      </c>
      <c r="L61" s="183">
        <f t="shared" si="11"/>
        <v>0</v>
      </c>
      <c r="M61" s="183">
        <f>L61+B61</f>
        <v>0</v>
      </c>
    </row>
    <row r="62" spans="1:13" ht="20.100000000000001" hidden="1" customHeight="1" x14ac:dyDescent="0.2">
      <c r="A62" s="83" t="s">
        <v>64</v>
      </c>
      <c r="B62" s="141">
        <f>'[2]CONT-RA10633'!B63</f>
        <v>0</v>
      </c>
      <c r="C62" s="183">
        <f>'[2]CONT-RA10633'!E63</f>
        <v>0</v>
      </c>
      <c r="D62" s="183">
        <f>'[2]CONT-RA10633'!H63</f>
        <v>0</v>
      </c>
      <c r="E62" s="183">
        <f>'[2]CONT-RA10633'!K63</f>
        <v>0</v>
      </c>
      <c r="F62" s="183">
        <f>'[2]CONT-RA10633'!N63</f>
        <v>0</v>
      </c>
      <c r="G62" s="183">
        <f>'[2]CONT-RA10633'!O63</f>
        <v>0</v>
      </c>
      <c r="H62" s="183">
        <f>'[2]CONT-RA10633'!R63</f>
        <v>0</v>
      </c>
      <c r="I62" s="183">
        <f>'[2]CONT-RA10633'!S63</f>
        <v>0</v>
      </c>
      <c r="K62" s="183">
        <f>'[2]CONT-RA10633'!AA63</f>
        <v>0</v>
      </c>
      <c r="L62" s="183">
        <f t="shared" si="11"/>
        <v>0</v>
      </c>
      <c r="M62" s="183">
        <f t="shared" ref="M62:M87" si="12">L62+B62</f>
        <v>0</v>
      </c>
    </row>
    <row r="63" spans="1:13" ht="20.100000000000001" hidden="1" customHeight="1" x14ac:dyDescent="0.2">
      <c r="A63" s="83" t="s">
        <v>65</v>
      </c>
      <c r="B63" s="141">
        <f>'[2]CONT-RA10633'!B64</f>
        <v>0</v>
      </c>
      <c r="C63" s="183">
        <f>'[2]CONT-RA10633'!E64</f>
        <v>0</v>
      </c>
      <c r="D63" s="183">
        <f>'[2]CONT-RA10633'!H64</f>
        <v>0</v>
      </c>
      <c r="E63" s="183">
        <f>'[2]CONT-RA10633'!K64</f>
        <v>0</v>
      </c>
      <c r="F63" s="183">
        <f>'[2]CONT-RA10633'!N64</f>
        <v>0</v>
      </c>
      <c r="G63" s="183">
        <f>'[2]CONT-RA10633'!O64</f>
        <v>0</v>
      </c>
      <c r="H63" s="183">
        <f>'[2]CONT-RA10633'!R64</f>
        <v>0</v>
      </c>
      <c r="I63" s="183">
        <f>'[2]CONT-RA10633'!S64</f>
        <v>0</v>
      </c>
      <c r="K63" s="183">
        <f>'[2]CONT-RA10633'!AA64</f>
        <v>0</v>
      </c>
      <c r="L63" s="183">
        <f t="shared" si="11"/>
        <v>0</v>
      </c>
      <c r="M63" s="183">
        <f t="shared" si="12"/>
        <v>0</v>
      </c>
    </row>
    <row r="64" spans="1:13" ht="20.100000000000001" hidden="1" customHeight="1" x14ac:dyDescent="0.2">
      <c r="A64" s="83" t="s">
        <v>66</v>
      </c>
      <c r="B64" s="141">
        <f>'[2]CONT-RA10633'!B65</f>
        <v>0</v>
      </c>
      <c r="C64" s="183">
        <f>'[2]CONT-RA10633'!E65</f>
        <v>0</v>
      </c>
      <c r="D64" s="183">
        <f>'[2]CONT-RA10633'!H65</f>
        <v>0</v>
      </c>
      <c r="E64" s="183">
        <f>'[2]CONT-RA10633'!K65</f>
        <v>0</v>
      </c>
      <c r="F64" s="183">
        <f>'[2]CONT-RA10633'!N65</f>
        <v>0</v>
      </c>
      <c r="G64" s="183">
        <f>'[2]CONT-RA10633'!O65</f>
        <v>0</v>
      </c>
      <c r="H64" s="183">
        <f>'[2]CONT-RA10633'!R65</f>
        <v>0</v>
      </c>
      <c r="I64" s="183">
        <f>'[2]CONT-RA10633'!S65</f>
        <v>0</v>
      </c>
      <c r="K64" s="183">
        <f>'[2]CONT-RA10633'!AA65</f>
        <v>0</v>
      </c>
      <c r="L64" s="183">
        <f t="shared" si="11"/>
        <v>0</v>
      </c>
      <c r="M64" s="183">
        <f t="shared" si="12"/>
        <v>0</v>
      </c>
    </row>
    <row r="65" spans="1:13" ht="20.100000000000001" hidden="1" customHeight="1" x14ac:dyDescent="0.2">
      <c r="A65" s="83" t="s">
        <v>67</v>
      </c>
      <c r="B65" s="141">
        <f>'[2]CONT-RA10633'!B66</f>
        <v>0</v>
      </c>
      <c r="C65" s="183">
        <f>'[2]CONT-RA10633'!E66</f>
        <v>0</v>
      </c>
      <c r="D65" s="183">
        <f>'[2]CONT-RA10633'!H66</f>
        <v>0</v>
      </c>
      <c r="E65" s="183">
        <f>'[2]CONT-RA10633'!K66</f>
        <v>0</v>
      </c>
      <c r="F65" s="183">
        <f>'[2]CONT-RA10633'!N66</f>
        <v>0</v>
      </c>
      <c r="G65" s="183">
        <f>'[2]CONT-RA10633'!O66</f>
        <v>0</v>
      </c>
      <c r="H65" s="183">
        <f>'[2]CONT-RA10633'!R66</f>
        <v>0</v>
      </c>
      <c r="I65" s="183">
        <f>'[2]CONT-RA10633'!S66</f>
        <v>0</v>
      </c>
      <c r="K65" s="183">
        <f>'[2]CONT-RA10633'!AA66</f>
        <v>0</v>
      </c>
      <c r="L65" s="183">
        <f t="shared" si="11"/>
        <v>0</v>
      </c>
      <c r="M65" s="183">
        <f t="shared" si="12"/>
        <v>0</v>
      </c>
    </row>
    <row r="66" spans="1:13" ht="20.100000000000001" hidden="1" customHeight="1" x14ac:dyDescent="0.2">
      <c r="A66" s="83" t="s">
        <v>68</v>
      </c>
      <c r="B66" s="141">
        <f>'[2]CONT-RA10633'!B67</f>
        <v>0</v>
      </c>
      <c r="C66" s="183">
        <f>'[2]CONT-RA10633'!E67</f>
        <v>0</v>
      </c>
      <c r="D66" s="183">
        <f>'[2]CONT-RA10633'!H67</f>
        <v>0</v>
      </c>
      <c r="E66" s="183">
        <f>'[2]CONT-RA10633'!K67</f>
        <v>0</v>
      </c>
      <c r="F66" s="183">
        <f>'[2]CONT-RA10633'!N67</f>
        <v>0</v>
      </c>
      <c r="G66" s="183">
        <f>'[2]CONT-RA10633'!O67</f>
        <v>0</v>
      </c>
      <c r="H66" s="183">
        <f>'[2]CONT-RA10633'!R67</f>
        <v>0</v>
      </c>
      <c r="I66" s="183">
        <f>'[2]CONT-RA10633'!S67</f>
        <v>0</v>
      </c>
      <c r="K66" s="183">
        <f>'[2]CONT-RA10633'!AA67</f>
        <v>0</v>
      </c>
      <c r="L66" s="183">
        <f t="shared" si="11"/>
        <v>0</v>
      </c>
      <c r="M66" s="183">
        <f t="shared" si="12"/>
        <v>0</v>
      </c>
    </row>
    <row r="67" spans="1:13" ht="20.100000000000001" customHeight="1" x14ac:dyDescent="0.2">
      <c r="A67" s="13" t="s">
        <v>69</v>
      </c>
      <c r="B67" s="267">
        <f t="shared" ref="B67:L67" si="13">SUM(B68:B71)</f>
        <v>0</v>
      </c>
      <c r="C67" s="268">
        <f t="shared" si="13"/>
        <v>0</v>
      </c>
      <c r="D67" s="268">
        <f t="shared" si="13"/>
        <v>0</v>
      </c>
      <c r="E67" s="268">
        <f t="shared" si="13"/>
        <v>0</v>
      </c>
      <c r="F67" s="268">
        <f t="shared" si="13"/>
        <v>0</v>
      </c>
      <c r="G67" s="268">
        <f t="shared" si="13"/>
        <v>0</v>
      </c>
      <c r="H67" s="268">
        <f t="shared" si="13"/>
        <v>28470</v>
      </c>
      <c r="I67" s="268">
        <f t="shared" si="13"/>
        <v>0</v>
      </c>
      <c r="J67" s="268"/>
      <c r="K67" s="268">
        <f t="shared" si="13"/>
        <v>0</v>
      </c>
      <c r="L67" s="268">
        <f t="shared" si="13"/>
        <v>28470</v>
      </c>
      <c r="M67" s="268">
        <f t="shared" si="12"/>
        <v>28470</v>
      </c>
    </row>
    <row r="68" spans="1:13" ht="20.100000000000001" hidden="1" customHeight="1" x14ac:dyDescent="0.2">
      <c r="A68" s="13" t="s">
        <v>70</v>
      </c>
      <c r="B68" s="141">
        <f>'[2]CONT-RA10633'!B69</f>
        <v>0</v>
      </c>
      <c r="C68" s="183">
        <f>'[2]CONT-RA10633'!E69</f>
        <v>0</v>
      </c>
      <c r="D68" s="183">
        <f>'[2]CONT-RA10633'!H69</f>
        <v>0</v>
      </c>
      <c r="E68" s="183">
        <f>'[2]CONT-RA10633'!K69</f>
        <v>0</v>
      </c>
      <c r="F68" s="183">
        <f>'[2]CONT-RA10633'!N69</f>
        <v>0</v>
      </c>
      <c r="G68" s="183">
        <f>'[2]CONT-RA10633'!O69</f>
        <v>0</v>
      </c>
      <c r="H68" s="183">
        <f>'[2]CONT-RA10633'!R69</f>
        <v>0</v>
      </c>
      <c r="I68" s="183">
        <f>'[2]CONT-RA10633'!S69</f>
        <v>0</v>
      </c>
      <c r="K68" s="183">
        <f>'[2]CONT-RA10633'!AA69</f>
        <v>0</v>
      </c>
      <c r="L68" s="183">
        <f>SUM(C68:K68)</f>
        <v>0</v>
      </c>
      <c r="M68" s="183">
        <f t="shared" si="12"/>
        <v>0</v>
      </c>
    </row>
    <row r="69" spans="1:13" ht="20.100000000000001" hidden="1" customHeight="1" x14ac:dyDescent="0.2">
      <c r="A69" s="13" t="s">
        <v>71</v>
      </c>
      <c r="B69" s="141">
        <f>'[2]CONT-RA10633'!B70</f>
        <v>0</v>
      </c>
      <c r="C69" s="183">
        <f>'[2]CONT-RA10633'!E70</f>
        <v>0</v>
      </c>
      <c r="D69" s="183">
        <f>'[2]CONT-RA10633'!H70</f>
        <v>0</v>
      </c>
      <c r="E69" s="183">
        <f>'[2]CONT-RA10633'!K70</f>
        <v>0</v>
      </c>
      <c r="F69" s="183">
        <f>'[2]CONT-RA10633'!N70</f>
        <v>0</v>
      </c>
      <c r="G69" s="183">
        <f>'[2]CONT-RA10633'!O70</f>
        <v>0</v>
      </c>
      <c r="H69" s="183">
        <f>'[2]CONT-RA10633'!R70</f>
        <v>0</v>
      </c>
      <c r="I69" s="183">
        <f>'[2]CONT-RA10633'!S70</f>
        <v>0</v>
      </c>
      <c r="K69" s="183">
        <f>'[2]CONT-RA10633'!AA70</f>
        <v>0</v>
      </c>
      <c r="L69" s="183">
        <f>SUM(C69:K69)</f>
        <v>0</v>
      </c>
      <c r="M69" s="183">
        <f t="shared" si="12"/>
        <v>0</v>
      </c>
    </row>
    <row r="70" spans="1:13" ht="20.100000000000001" customHeight="1" x14ac:dyDescent="0.2">
      <c r="A70" s="13" t="s">
        <v>72</v>
      </c>
      <c r="B70" s="141">
        <f>'[2]CONT-RA10633'!B71</f>
        <v>0</v>
      </c>
      <c r="C70" s="183">
        <f>'[2]CONT-RA10633'!E71</f>
        <v>0</v>
      </c>
      <c r="D70" s="183">
        <f>'[2]CONT-RA10633'!H71</f>
        <v>0</v>
      </c>
      <c r="E70" s="183">
        <f>'[2]CONT-RA10633'!K71</f>
        <v>0</v>
      </c>
      <c r="F70" s="183">
        <f>'[2]CONT-RA10633'!N71</f>
        <v>0</v>
      </c>
      <c r="G70" s="183">
        <f>'[2]CONT-RA10633'!O71</f>
        <v>0</v>
      </c>
      <c r="H70" s="183">
        <f>'[2]CONT-RA10633'!R71</f>
        <v>28470</v>
      </c>
      <c r="I70" s="183">
        <f>'[2]CONT-RA10633'!S71</f>
        <v>0</v>
      </c>
      <c r="K70" s="183">
        <f>'[2]CONT-RA10633'!AA71</f>
        <v>0</v>
      </c>
      <c r="L70" s="183">
        <f>SUM(C70:K70)</f>
        <v>28470</v>
      </c>
      <c r="M70" s="183">
        <f t="shared" si="12"/>
        <v>28470</v>
      </c>
    </row>
    <row r="71" spans="1:13" ht="20.100000000000001" hidden="1" customHeight="1" x14ac:dyDescent="0.2">
      <c r="A71" s="13" t="s">
        <v>73</v>
      </c>
      <c r="B71" s="141">
        <f>'[2]CONT-RA10633'!B72</f>
        <v>0</v>
      </c>
      <c r="C71" s="183">
        <f>'[2]CONT-RA10633'!E72</f>
        <v>0</v>
      </c>
      <c r="D71" s="183">
        <f>'[2]CONT-RA10633'!H72</f>
        <v>0</v>
      </c>
      <c r="E71" s="183">
        <f>'[2]CONT-RA10633'!K72</f>
        <v>0</v>
      </c>
      <c r="F71" s="183">
        <f>'[2]CONT-RA10633'!N72</f>
        <v>0</v>
      </c>
      <c r="G71" s="183">
        <f>'[2]CONT-RA10633'!O72</f>
        <v>0</v>
      </c>
      <c r="H71" s="183">
        <f>'[2]CONT-RA10633'!R72</f>
        <v>0</v>
      </c>
      <c r="I71" s="183">
        <f>'[2]CONT-RA10633'!S72</f>
        <v>0</v>
      </c>
      <c r="K71" s="183">
        <f>'[2]CONT-RA10633'!AA72</f>
        <v>0</v>
      </c>
      <c r="L71" s="183">
        <f>SUM(C71:K71)</f>
        <v>0</v>
      </c>
      <c r="M71" s="183">
        <f t="shared" si="12"/>
        <v>0</v>
      </c>
    </row>
    <row r="72" spans="1:13" ht="20.100000000000001" hidden="1" customHeight="1" x14ac:dyDescent="0.2">
      <c r="A72" s="13" t="s">
        <v>74</v>
      </c>
      <c r="B72" s="141">
        <f>'[2]CONT-RA10633'!B73</f>
        <v>0</v>
      </c>
      <c r="C72" s="183">
        <f>'[2]CONT-RA10633'!E73</f>
        <v>0</v>
      </c>
      <c r="D72" s="183">
        <f>'[2]CONT-RA10633'!H73</f>
        <v>0</v>
      </c>
      <c r="E72" s="183">
        <f>'[2]CONT-RA10633'!K73</f>
        <v>0</v>
      </c>
      <c r="F72" s="183">
        <f>'[2]CONT-RA10633'!N73</f>
        <v>0</v>
      </c>
      <c r="G72" s="183">
        <f>'[2]CONT-RA10633'!O73</f>
        <v>0</v>
      </c>
      <c r="H72" s="183">
        <f>'[2]CONT-RA10633'!R73</f>
        <v>0</v>
      </c>
      <c r="I72" s="183">
        <f>'[2]CONT-RA10633'!S73</f>
        <v>0</v>
      </c>
      <c r="K72" s="183">
        <f>'[2]CONT-RA10633'!AA73</f>
        <v>0</v>
      </c>
      <c r="L72" s="183">
        <f>SUM(C72:K72)</f>
        <v>0</v>
      </c>
      <c r="M72" s="183">
        <f t="shared" si="12"/>
        <v>0</v>
      </c>
    </row>
    <row r="73" spans="1:13" ht="20.100000000000001" hidden="1" customHeight="1" x14ac:dyDescent="0.2">
      <c r="A73" s="13" t="s">
        <v>139</v>
      </c>
      <c r="B73" s="141">
        <f>'[2]CONT-RA10633'!B74</f>
        <v>0</v>
      </c>
      <c r="C73" s="183">
        <f>'[2]CONT-RA10633'!E74</f>
        <v>0</v>
      </c>
      <c r="D73" s="183">
        <f>'[2]CONT-RA10633'!H74</f>
        <v>0</v>
      </c>
      <c r="E73" s="183">
        <f>'[2]CONT-RA10633'!K74</f>
        <v>0</v>
      </c>
      <c r="F73" s="183">
        <f>'[2]CONT-RA10633'!N74</f>
        <v>0</v>
      </c>
      <c r="G73" s="183">
        <f>'[2]CONT-RA10633'!O74</f>
        <v>0</v>
      </c>
      <c r="H73" s="183">
        <f>'[2]CONT-RA10633'!R74</f>
        <v>0</v>
      </c>
      <c r="I73" s="183">
        <f>'[2]CONT-RA10633'!S74</f>
        <v>0</v>
      </c>
      <c r="K73" s="183">
        <f>'[2]CONT-RA10633'!AA74</f>
        <v>0</v>
      </c>
      <c r="L73" s="183">
        <f t="shared" ref="L73:L87" si="14">SUM(C73:K73)</f>
        <v>0</v>
      </c>
      <c r="M73" s="183">
        <f t="shared" si="12"/>
        <v>0</v>
      </c>
    </row>
    <row r="74" spans="1:13" ht="20.100000000000001" hidden="1" customHeight="1" x14ac:dyDescent="0.2">
      <c r="A74" s="13" t="s">
        <v>75</v>
      </c>
      <c r="B74" s="141">
        <f>'[2]CONT-RA10633'!B75</f>
        <v>0</v>
      </c>
      <c r="C74" s="183">
        <f>'[2]CONT-RA10633'!E75</f>
        <v>0</v>
      </c>
      <c r="D74" s="183">
        <f>'[2]CONT-RA10633'!H75</f>
        <v>0</v>
      </c>
      <c r="E74" s="183">
        <f>'[2]CONT-RA10633'!K75</f>
        <v>0</v>
      </c>
      <c r="F74" s="183">
        <f>'[2]CONT-RA10633'!N75</f>
        <v>0</v>
      </c>
      <c r="G74" s="183">
        <f>'[2]CONT-RA10633'!O75</f>
        <v>0</v>
      </c>
      <c r="H74" s="183">
        <f>'[2]CONT-RA10633'!R75</f>
        <v>0</v>
      </c>
      <c r="I74" s="183">
        <f>'[2]CONT-RA10633'!S75</f>
        <v>0</v>
      </c>
      <c r="K74" s="183">
        <f>'[2]CONT-RA10633'!AA75</f>
        <v>0</v>
      </c>
      <c r="L74" s="183">
        <f t="shared" si="14"/>
        <v>0</v>
      </c>
      <c r="M74" s="183">
        <f t="shared" si="12"/>
        <v>0</v>
      </c>
    </row>
    <row r="75" spans="1:13" ht="20.100000000000001" hidden="1" customHeight="1" x14ac:dyDescent="0.2">
      <c r="A75" s="13" t="s">
        <v>76</v>
      </c>
      <c r="B75" s="141">
        <f>'[2]CONT-RA10633'!B76</f>
        <v>0</v>
      </c>
      <c r="C75" s="183">
        <f>'[2]CONT-RA10633'!E76</f>
        <v>0</v>
      </c>
      <c r="D75" s="183">
        <f>'[2]CONT-RA10633'!H76</f>
        <v>0</v>
      </c>
      <c r="E75" s="183">
        <f>'[2]CONT-RA10633'!K76</f>
        <v>0</v>
      </c>
      <c r="F75" s="183">
        <f>'[2]CONT-RA10633'!N76</f>
        <v>0</v>
      </c>
      <c r="G75" s="183">
        <f>'[2]CONT-RA10633'!O76</f>
        <v>0</v>
      </c>
      <c r="H75" s="183">
        <f>'[2]CONT-RA10633'!R76</f>
        <v>0</v>
      </c>
      <c r="I75" s="183">
        <f>'[2]CONT-RA10633'!S76</f>
        <v>0</v>
      </c>
      <c r="K75" s="183">
        <f>'[2]CONT-RA10633'!AA76</f>
        <v>0</v>
      </c>
      <c r="L75" s="183">
        <f t="shared" si="14"/>
        <v>0</v>
      </c>
      <c r="M75" s="183">
        <f t="shared" si="12"/>
        <v>0</v>
      </c>
    </row>
    <row r="76" spans="1:13" ht="20.100000000000001" hidden="1" customHeight="1" x14ac:dyDescent="0.2">
      <c r="A76" s="13" t="s">
        <v>77</v>
      </c>
      <c r="B76" s="141">
        <f>'[2]CONT-RA10633'!B77</f>
        <v>0</v>
      </c>
      <c r="C76" s="183">
        <f>'[2]CONT-RA10633'!E77</f>
        <v>0</v>
      </c>
      <c r="D76" s="183">
        <f>'[2]CONT-RA10633'!H77</f>
        <v>0</v>
      </c>
      <c r="E76" s="183">
        <f>'[2]CONT-RA10633'!K77</f>
        <v>0</v>
      </c>
      <c r="F76" s="183">
        <f>'[2]CONT-RA10633'!N77</f>
        <v>0</v>
      </c>
      <c r="G76" s="183">
        <f>'[2]CONT-RA10633'!O77</f>
        <v>0</v>
      </c>
      <c r="H76" s="183">
        <f>'[2]CONT-RA10633'!R77</f>
        <v>0</v>
      </c>
      <c r="I76" s="183">
        <f>'[2]CONT-RA10633'!S77</f>
        <v>0</v>
      </c>
      <c r="K76" s="183">
        <f>'[2]CONT-RA10633'!AA77</f>
        <v>0</v>
      </c>
      <c r="L76" s="183">
        <f t="shared" si="14"/>
        <v>0</v>
      </c>
      <c r="M76" s="183">
        <f t="shared" si="12"/>
        <v>0</v>
      </c>
    </row>
    <row r="77" spans="1:13" ht="20.100000000000001" hidden="1" customHeight="1" x14ac:dyDescent="0.2">
      <c r="A77" s="13" t="s">
        <v>78</v>
      </c>
      <c r="B77" s="141">
        <f>'[2]CONT-RA10633'!B78</f>
        <v>0</v>
      </c>
      <c r="C77" s="183">
        <f>'[2]CONT-RA10633'!E78</f>
        <v>0</v>
      </c>
      <c r="D77" s="183">
        <f>'[2]CONT-RA10633'!H78</f>
        <v>0</v>
      </c>
      <c r="E77" s="183">
        <f>'[2]CONT-RA10633'!K78</f>
        <v>0</v>
      </c>
      <c r="F77" s="183">
        <f>'[2]CONT-RA10633'!N78</f>
        <v>0</v>
      </c>
      <c r="G77" s="183">
        <f>'[2]CONT-RA10633'!O78</f>
        <v>0</v>
      </c>
      <c r="H77" s="183">
        <f>'[2]CONT-RA10633'!R78</f>
        <v>0</v>
      </c>
      <c r="I77" s="183">
        <f>'[2]CONT-RA10633'!S78</f>
        <v>0</v>
      </c>
      <c r="K77" s="183">
        <f>'[2]CONT-RA10633'!AA78</f>
        <v>0</v>
      </c>
      <c r="L77" s="183">
        <f t="shared" si="14"/>
        <v>0</v>
      </c>
      <c r="M77" s="183">
        <f t="shared" si="12"/>
        <v>0</v>
      </c>
    </row>
    <row r="78" spans="1:13" ht="20.100000000000001" hidden="1" customHeight="1" x14ac:dyDescent="0.2">
      <c r="A78" s="13" t="s">
        <v>178</v>
      </c>
      <c r="B78" s="141">
        <f>'[2]CONT-RA10633'!B79</f>
        <v>0</v>
      </c>
      <c r="C78" s="183">
        <f>'[2]CONT-RA10633'!E79</f>
        <v>0</v>
      </c>
      <c r="D78" s="183">
        <f>'[2]CONT-RA10633'!H79</f>
        <v>0</v>
      </c>
      <c r="E78" s="183">
        <f>'[2]CONT-RA10633'!K79</f>
        <v>0</v>
      </c>
      <c r="F78" s="183">
        <f>'[2]CONT-RA10633'!N79</f>
        <v>0</v>
      </c>
      <c r="G78" s="183">
        <f>'[2]CONT-RA10633'!O79</f>
        <v>0</v>
      </c>
      <c r="H78" s="183">
        <f>'[2]CONT-RA10633'!R79</f>
        <v>0</v>
      </c>
      <c r="I78" s="183">
        <f>'[2]CONT-RA10633'!S79</f>
        <v>0</v>
      </c>
      <c r="K78" s="183">
        <f>'[2]CONT-RA10633'!AA79</f>
        <v>0</v>
      </c>
      <c r="L78" s="183">
        <f t="shared" si="14"/>
        <v>0</v>
      </c>
      <c r="M78" s="183">
        <f t="shared" si="12"/>
        <v>0</v>
      </c>
    </row>
    <row r="79" spans="1:13" ht="20.100000000000001" hidden="1" customHeight="1" x14ac:dyDescent="0.2">
      <c r="A79" s="13" t="s">
        <v>81</v>
      </c>
      <c r="B79" s="141">
        <f>'[2]CONT-RA10633'!B80</f>
        <v>0</v>
      </c>
      <c r="C79" s="183">
        <f>'[2]CONT-RA10633'!E80</f>
        <v>0</v>
      </c>
      <c r="D79" s="183">
        <f>'[2]CONT-RA10633'!H80</f>
        <v>0</v>
      </c>
      <c r="E79" s="183">
        <f>'[2]CONT-RA10633'!K80</f>
        <v>0</v>
      </c>
      <c r="F79" s="183">
        <f>'[2]CONT-RA10633'!N80</f>
        <v>0</v>
      </c>
      <c r="G79" s="183">
        <f>'[2]CONT-RA10633'!O80</f>
        <v>0</v>
      </c>
      <c r="H79" s="183">
        <f>'[2]CONT-RA10633'!R80</f>
        <v>0</v>
      </c>
      <c r="I79" s="183">
        <f>'[2]CONT-RA10633'!S80</f>
        <v>0</v>
      </c>
      <c r="K79" s="183">
        <f>'[2]CONT-RA10633'!AA80</f>
        <v>0</v>
      </c>
      <c r="L79" s="183">
        <f t="shared" si="14"/>
        <v>0</v>
      </c>
      <c r="M79" s="183">
        <f t="shared" si="12"/>
        <v>0</v>
      </c>
    </row>
    <row r="80" spans="1:13" ht="20.100000000000001" hidden="1" customHeight="1" x14ac:dyDescent="0.2">
      <c r="A80" s="13" t="s">
        <v>140</v>
      </c>
      <c r="B80" s="141">
        <f>'[2]CONT-RA10633'!B81</f>
        <v>0</v>
      </c>
      <c r="C80" s="183">
        <f>'[2]CONT-RA10633'!E81</f>
        <v>0</v>
      </c>
      <c r="D80" s="183">
        <f>'[2]CONT-RA10633'!H81</f>
        <v>0</v>
      </c>
      <c r="E80" s="183">
        <f>'[2]CONT-RA10633'!K81</f>
        <v>0</v>
      </c>
      <c r="F80" s="183">
        <f>'[2]CONT-RA10633'!N81</f>
        <v>0</v>
      </c>
      <c r="G80" s="183">
        <f>'[2]CONT-RA10633'!O81</f>
        <v>0</v>
      </c>
      <c r="H80" s="183">
        <f>'[2]CONT-RA10633'!R81</f>
        <v>0</v>
      </c>
      <c r="I80" s="183">
        <f>'[2]CONT-RA10633'!S81</f>
        <v>0</v>
      </c>
      <c r="K80" s="183">
        <f>'[2]CONT-RA10633'!AA81</f>
        <v>0</v>
      </c>
      <c r="L80" s="183">
        <f t="shared" si="14"/>
        <v>0</v>
      </c>
      <c r="M80" s="183">
        <f t="shared" si="12"/>
        <v>0</v>
      </c>
    </row>
    <row r="81" spans="1:13" ht="20.100000000000001" hidden="1" customHeight="1" x14ac:dyDescent="0.2">
      <c r="A81" s="13" t="s">
        <v>79</v>
      </c>
      <c r="B81" s="141">
        <f>'[2]CONT-RA10633'!B82</f>
        <v>0</v>
      </c>
      <c r="C81" s="183">
        <f>'[2]CONT-RA10633'!E82</f>
        <v>0</v>
      </c>
      <c r="D81" s="183">
        <f>'[2]CONT-RA10633'!H82</f>
        <v>0</v>
      </c>
      <c r="E81" s="183">
        <f>'[2]CONT-RA10633'!K82</f>
        <v>0</v>
      </c>
      <c r="F81" s="183">
        <f>'[2]CONT-RA10633'!N82</f>
        <v>0</v>
      </c>
      <c r="G81" s="183">
        <f>'[2]CONT-RA10633'!O82</f>
        <v>0</v>
      </c>
      <c r="H81" s="183">
        <f>'[2]CONT-RA10633'!R82</f>
        <v>0</v>
      </c>
      <c r="I81" s="183">
        <f>'[2]CONT-RA10633'!S82</f>
        <v>0</v>
      </c>
      <c r="K81" s="183">
        <f>'[2]CONT-RA10633'!AA82</f>
        <v>0</v>
      </c>
      <c r="L81" s="183">
        <f t="shared" si="14"/>
        <v>0</v>
      </c>
      <c r="M81" s="183">
        <f t="shared" si="12"/>
        <v>0</v>
      </c>
    </row>
    <row r="82" spans="1:13" ht="20.100000000000001" hidden="1" customHeight="1" x14ac:dyDescent="0.2">
      <c r="A82" s="13" t="s">
        <v>80</v>
      </c>
      <c r="B82" s="141">
        <f>'[2]CONT-RA10633'!B83</f>
        <v>0</v>
      </c>
      <c r="C82" s="183">
        <f>'[2]CONT-RA10633'!E83</f>
        <v>0</v>
      </c>
      <c r="D82" s="183">
        <f>'[2]CONT-RA10633'!H83</f>
        <v>0</v>
      </c>
      <c r="E82" s="183">
        <f>'[2]CONT-RA10633'!K83</f>
        <v>0</v>
      </c>
      <c r="F82" s="183">
        <f>'[2]CONT-RA10633'!N83</f>
        <v>0</v>
      </c>
      <c r="G82" s="183">
        <f>'[2]CONT-RA10633'!O83</f>
        <v>0</v>
      </c>
      <c r="H82" s="183">
        <f>'[2]CONT-RA10633'!R83</f>
        <v>0</v>
      </c>
      <c r="I82" s="183">
        <f>'[2]CONT-RA10633'!S83</f>
        <v>0</v>
      </c>
      <c r="K82" s="183">
        <f>'[2]CONT-RA10633'!AA83</f>
        <v>0</v>
      </c>
      <c r="L82" s="183">
        <f t="shared" si="14"/>
        <v>0</v>
      </c>
      <c r="M82" s="183">
        <f t="shared" si="12"/>
        <v>0</v>
      </c>
    </row>
    <row r="83" spans="1:13" ht="20.100000000000001" hidden="1" customHeight="1" x14ac:dyDescent="0.2">
      <c r="A83" s="13" t="s">
        <v>82</v>
      </c>
      <c r="B83" s="141">
        <f>'[2]CONT-RA10633'!B84</f>
        <v>0</v>
      </c>
      <c r="C83" s="183">
        <f>'[2]CONT-RA10633'!E84</f>
        <v>0</v>
      </c>
      <c r="D83" s="183">
        <f>'[2]CONT-RA10633'!H84</f>
        <v>0</v>
      </c>
      <c r="E83" s="183">
        <f>'[2]CONT-RA10633'!K84</f>
        <v>0</v>
      </c>
      <c r="F83" s="183">
        <f>'[2]CONT-RA10633'!N84</f>
        <v>0</v>
      </c>
      <c r="G83" s="183">
        <f>'[2]CONT-RA10633'!O84</f>
        <v>0</v>
      </c>
      <c r="H83" s="183">
        <f>'[2]CONT-RA10633'!R84</f>
        <v>0</v>
      </c>
      <c r="I83" s="183">
        <f>'[2]CONT-RA10633'!S84</f>
        <v>0</v>
      </c>
      <c r="K83" s="183">
        <f>'[2]CONT-RA10633'!AA84</f>
        <v>0</v>
      </c>
      <c r="L83" s="183">
        <f t="shared" si="14"/>
        <v>0</v>
      </c>
      <c r="M83" s="183">
        <f t="shared" si="12"/>
        <v>0</v>
      </c>
    </row>
    <row r="84" spans="1:13" ht="20.100000000000001" hidden="1" customHeight="1" x14ac:dyDescent="0.2">
      <c r="A84" s="13" t="s">
        <v>83</v>
      </c>
      <c r="B84" s="141">
        <f>'[2]CONT-RA10633'!B85</f>
        <v>0</v>
      </c>
      <c r="C84" s="183">
        <f>'[2]CONT-RA10633'!E85</f>
        <v>0</v>
      </c>
      <c r="D84" s="183">
        <f>'[2]CONT-RA10633'!H85</f>
        <v>0</v>
      </c>
      <c r="E84" s="183">
        <f>'[2]CONT-RA10633'!K85</f>
        <v>0</v>
      </c>
      <c r="F84" s="183">
        <f>'[2]CONT-RA10633'!N85</f>
        <v>0</v>
      </c>
      <c r="G84" s="183">
        <f>'[2]CONT-RA10633'!O85</f>
        <v>0</v>
      </c>
      <c r="H84" s="183">
        <f>'[2]CONT-RA10633'!R85</f>
        <v>0</v>
      </c>
      <c r="I84" s="183">
        <f>'[2]CONT-RA10633'!S85</f>
        <v>0</v>
      </c>
      <c r="K84" s="183">
        <f>'[2]CONT-RA10633'!AA85</f>
        <v>0</v>
      </c>
      <c r="L84" s="183">
        <f t="shared" si="14"/>
        <v>0</v>
      </c>
      <c r="M84" s="183">
        <f t="shared" si="12"/>
        <v>0</v>
      </c>
    </row>
    <row r="85" spans="1:13" ht="20.100000000000001" customHeight="1" x14ac:dyDescent="0.2">
      <c r="A85" s="13" t="s">
        <v>315</v>
      </c>
      <c r="B85" s="141">
        <f>'[2]CONT-RA10633'!B86</f>
        <v>0</v>
      </c>
      <c r="C85" s="183">
        <f>'[2]CONT-RA10633'!E86</f>
        <v>0</v>
      </c>
      <c r="D85" s="183">
        <f>'[2]CONT-RA10633'!H86</f>
        <v>0</v>
      </c>
      <c r="E85" s="183">
        <f>'[2]CONT-RA10633'!K86</f>
        <v>0</v>
      </c>
      <c r="F85" s="183">
        <f>'[2]CONT-RA10633'!N86</f>
        <v>0</v>
      </c>
      <c r="G85" s="183">
        <f>'[2]CONT-RA10633'!O86</f>
        <v>0</v>
      </c>
      <c r="H85" s="183">
        <f>'[2]CONT-RA10633'!R86</f>
        <v>28900</v>
      </c>
      <c r="I85" s="183">
        <f>'[2]CONT-RA10633'!S86</f>
        <v>0</v>
      </c>
      <c r="K85" s="183">
        <f>'[2]CONT-RA10633'!AA86</f>
        <v>0</v>
      </c>
      <c r="L85" s="183">
        <f t="shared" si="14"/>
        <v>28900</v>
      </c>
      <c r="M85" s="183">
        <f t="shared" si="12"/>
        <v>28900</v>
      </c>
    </row>
    <row r="86" spans="1:13" ht="20.100000000000001" hidden="1" customHeight="1" x14ac:dyDescent="0.2">
      <c r="A86" s="13" t="s">
        <v>84</v>
      </c>
      <c r="B86" s="141">
        <f>'[2]CONT-RA10633'!B87</f>
        <v>0</v>
      </c>
      <c r="C86" s="183">
        <f>'[2]CONT-RA10633'!E87</f>
        <v>0</v>
      </c>
      <c r="D86" s="183">
        <f>'[2]CONT-RA10633'!H87</f>
        <v>0</v>
      </c>
      <c r="E86" s="183">
        <f>'[2]CONT-RA10633'!K87</f>
        <v>0</v>
      </c>
      <c r="F86" s="183">
        <f>'[2]CONT-RA10633'!N87</f>
        <v>0</v>
      </c>
      <c r="G86" s="183">
        <f>'[2]CONT-RA10633'!O87</f>
        <v>0</v>
      </c>
      <c r="H86" s="183">
        <f>'[2]CONT-RA10633'!R87</f>
        <v>0</v>
      </c>
      <c r="I86" s="183">
        <f>'[2]CONT-RA10633'!S87</f>
        <v>0</v>
      </c>
      <c r="K86" s="183">
        <f>'[2]CONT-RA10633'!AA87</f>
        <v>0</v>
      </c>
      <c r="L86" s="183">
        <f t="shared" si="14"/>
        <v>0</v>
      </c>
      <c r="M86" s="183">
        <f t="shared" si="12"/>
        <v>0</v>
      </c>
    </row>
    <row r="87" spans="1:13" ht="20.100000000000001" hidden="1" customHeight="1" x14ac:dyDescent="0.2">
      <c r="A87" s="13" t="s">
        <v>85</v>
      </c>
      <c r="B87" s="141">
        <f>'[2]CONT-RA10633'!B88</f>
        <v>0</v>
      </c>
      <c r="C87" s="183">
        <f>'[2]CONT-RA10633'!E88</f>
        <v>0</v>
      </c>
      <c r="D87" s="183">
        <f>'[2]CONT-RA10633'!H88</f>
        <v>0</v>
      </c>
      <c r="E87" s="183">
        <f>'[2]CONT-RA10633'!K88</f>
        <v>0</v>
      </c>
      <c r="F87" s="183">
        <f>'[2]CONT-RA10633'!N88</f>
        <v>0</v>
      </c>
      <c r="G87" s="183">
        <f>'[2]CONT-RA10633'!O88</f>
        <v>0</v>
      </c>
      <c r="H87" s="183">
        <f>'[2]CONT-RA10633'!R88</f>
        <v>0</v>
      </c>
      <c r="I87" s="183">
        <f>'[2]CONT-RA10633'!S88</f>
        <v>0</v>
      </c>
      <c r="K87" s="183">
        <f>'[2]CONT-RA10633'!AA88</f>
        <v>0</v>
      </c>
      <c r="L87" s="183">
        <f t="shared" si="14"/>
        <v>0</v>
      </c>
      <c r="M87" s="183">
        <f t="shared" si="12"/>
        <v>0</v>
      </c>
    </row>
    <row r="88" spans="1:13" ht="20.100000000000001" hidden="1" customHeight="1" x14ac:dyDescent="0.2">
      <c r="A88" s="275"/>
      <c r="B88" s="141"/>
    </row>
    <row r="89" spans="1:13" ht="13.5" hidden="1" customHeight="1" x14ac:dyDescent="0.2">
      <c r="A89" s="275"/>
      <c r="B89" s="300"/>
    </row>
    <row r="90" spans="1:13" ht="20.100000000000001" customHeight="1" x14ac:dyDescent="0.2">
      <c r="A90" s="83" t="s">
        <v>147</v>
      </c>
      <c r="B90" s="141">
        <f>'[2]CONT-RA10633'!B90</f>
        <v>0</v>
      </c>
      <c r="C90" s="183">
        <f>'[2]CONT-RA10633'!E90</f>
        <v>4671293</v>
      </c>
      <c r="D90" s="183">
        <f>'[2]CONT-RA10633'!H90</f>
        <v>0</v>
      </c>
      <c r="E90" s="183">
        <f>'[2]CONT-RA10633'!K90</f>
        <v>0</v>
      </c>
      <c r="F90" s="183">
        <f>'[2]CONT-RA10633'!N90</f>
        <v>0</v>
      </c>
      <c r="G90" s="183">
        <f>'[2]CONT-RA10633'!O90</f>
        <v>0</v>
      </c>
      <c r="H90" s="183">
        <f>'[2]CONT-RA10633'!R90</f>
        <v>0</v>
      </c>
      <c r="I90" s="183">
        <f>'[2]CONT-RA10633'!S90</f>
        <v>0</v>
      </c>
      <c r="K90" s="183">
        <f>'[2]CONT-RA10633'!X90</f>
        <v>1321900</v>
      </c>
      <c r="L90" s="183">
        <f>SUM(C90:K90)</f>
        <v>5993193</v>
      </c>
      <c r="M90" s="183">
        <f>L90+B90</f>
        <v>5993193</v>
      </c>
    </row>
    <row r="91" spans="1:13" ht="21.75" customHeight="1" x14ac:dyDescent="0.2">
      <c r="A91" s="276" t="s">
        <v>281</v>
      </c>
      <c r="B91" s="301">
        <f t="shared" ref="B91:K91" si="15">SUM(B92:B93)</f>
        <v>0</v>
      </c>
      <c r="C91" s="301">
        <f t="shared" si="15"/>
        <v>0</v>
      </c>
      <c r="D91" s="301">
        <f t="shared" si="15"/>
        <v>8213398</v>
      </c>
      <c r="E91" s="301">
        <f t="shared" si="15"/>
        <v>0</v>
      </c>
      <c r="F91" s="301">
        <f t="shared" si="15"/>
        <v>0</v>
      </c>
      <c r="G91" s="301">
        <f t="shared" si="15"/>
        <v>0</v>
      </c>
      <c r="H91" s="301">
        <f t="shared" si="15"/>
        <v>0</v>
      </c>
      <c r="I91" s="301">
        <f t="shared" si="15"/>
        <v>0</v>
      </c>
      <c r="J91" s="301"/>
      <c r="K91" s="301">
        <f t="shared" si="15"/>
        <v>4246</v>
      </c>
      <c r="L91" s="301">
        <f>SUM(L92:L93)</f>
        <v>8217644</v>
      </c>
      <c r="M91" s="301">
        <f>L91+B91</f>
        <v>8217644</v>
      </c>
    </row>
    <row r="92" spans="1:13" ht="20.100000000000001" hidden="1" customHeight="1" x14ac:dyDescent="0.2">
      <c r="A92" s="276" t="s">
        <v>149</v>
      </c>
      <c r="B92" s="278">
        <f>'[2]CONT-RA10633'!B92</f>
        <v>0</v>
      </c>
      <c r="C92" s="183">
        <f>'[2]CONT-RA10633'!E92</f>
        <v>0</v>
      </c>
      <c r="D92" s="183">
        <f>'[2]CONT-RA10633'!H92</f>
        <v>254686</v>
      </c>
      <c r="E92" s="183">
        <f>'[2]CONT-RA10633'!K92</f>
        <v>0</v>
      </c>
      <c r="F92" s="183">
        <f>'[2]CONT-RA10633'!N92</f>
        <v>0</v>
      </c>
      <c r="G92" s="183">
        <f>'[2]CONT-RA10633'!O92</f>
        <v>0</v>
      </c>
      <c r="H92" s="183">
        <f>'[2]CONT-RA10633'!R92</f>
        <v>0</v>
      </c>
      <c r="I92" s="183">
        <f>'[2]CONT-RA10633'!S92</f>
        <v>0</v>
      </c>
      <c r="K92" s="183">
        <f>'[2]CONT-RA10633'!X92</f>
        <v>4246</v>
      </c>
      <c r="L92" s="183">
        <f>SUM(C92:K92)</f>
        <v>258932</v>
      </c>
      <c r="M92" s="183">
        <f>L92+B92</f>
        <v>258932</v>
      </c>
    </row>
    <row r="93" spans="1:13" ht="20.100000000000001" hidden="1" customHeight="1" x14ac:dyDescent="0.2">
      <c r="A93" s="276" t="s">
        <v>150</v>
      </c>
      <c r="B93" s="278">
        <f>'[2]CONT-RA10633'!B93</f>
        <v>0</v>
      </c>
      <c r="C93" s="183">
        <f>'[2]CONT-RA10633'!E93</f>
        <v>0</v>
      </c>
      <c r="D93" s="183">
        <f>'[2]CONT-RA10633'!H93</f>
        <v>7958712</v>
      </c>
      <c r="E93" s="183">
        <f>'[2]CONT-RA10633'!K93</f>
        <v>0</v>
      </c>
      <c r="F93" s="183">
        <f>'[2]CONT-RA10633'!N93</f>
        <v>0</v>
      </c>
      <c r="G93" s="183">
        <f>'[2]CONT-RA10633'!O93</f>
        <v>0</v>
      </c>
      <c r="H93" s="183">
        <f>'[2]CONT-RA10633'!R93</f>
        <v>0</v>
      </c>
      <c r="I93" s="183">
        <f>'[2]CONT-RA10633'!S93</f>
        <v>0</v>
      </c>
      <c r="K93" s="183">
        <f>'[2]CONT-RA10633'!AA93</f>
        <v>0</v>
      </c>
      <c r="L93" s="183">
        <f>SUM(C93:K93)</f>
        <v>7958712</v>
      </c>
      <c r="M93" s="183">
        <f>L93+B93</f>
        <v>7958712</v>
      </c>
    </row>
    <row r="94" spans="1:13" ht="20.100000000000001" hidden="1" customHeight="1" x14ac:dyDescent="0.2">
      <c r="A94" s="83" t="s">
        <v>308</v>
      </c>
      <c r="B94" s="141">
        <f>'[2]CONT-RA10633'!B94</f>
        <v>0</v>
      </c>
      <c r="C94" s="183">
        <f>'[2]CONT-RA10633'!E94</f>
        <v>0</v>
      </c>
      <c r="D94" s="183">
        <f>'[2]CONT-RA10633'!H94</f>
        <v>0</v>
      </c>
      <c r="E94" s="183">
        <f>'[2]CONT-RA10633'!K94</f>
        <v>0</v>
      </c>
      <c r="F94" s="183">
        <f>'[2]CONT-RA10633'!N94</f>
        <v>0</v>
      </c>
      <c r="G94" s="183">
        <f>'[2]CONT-RA10633'!O94</f>
        <v>0</v>
      </c>
      <c r="H94" s="183">
        <f>'[2]CONT-RA10633'!R94</f>
        <v>0</v>
      </c>
      <c r="I94" s="183">
        <f>'[2]CONT-RA10633'!S94</f>
        <v>0</v>
      </c>
      <c r="K94" s="183">
        <f>'[2]CONT-RA10633'!AA94</f>
        <v>0</v>
      </c>
      <c r="L94" s="183">
        <f>SUM(C94:K94)</f>
        <v>0</v>
      </c>
      <c r="M94" s="183">
        <f>L94+B94</f>
        <v>0</v>
      </c>
    </row>
    <row r="95" spans="1:13" ht="20.100000000000001" hidden="1" customHeight="1" x14ac:dyDescent="0.2">
      <c r="A95" s="275"/>
      <c r="B95" s="141"/>
    </row>
    <row r="96" spans="1:13" ht="22.5" customHeight="1" thickBot="1" x14ac:dyDescent="0.25">
      <c r="A96" s="297" t="s">
        <v>13</v>
      </c>
      <c r="B96" s="283">
        <f t="shared" ref="B96:M96" si="16">SUM(B6:B12)+SUM(B15:B20)+SUM(B23:B25)+SUM(B28:B29)+SUM(B32:B48)+B91+B90+B94+B95</f>
        <v>30927589</v>
      </c>
      <c r="C96" s="283">
        <f t="shared" si="16"/>
        <v>4671293</v>
      </c>
      <c r="D96" s="283">
        <f t="shared" si="16"/>
        <v>8213398</v>
      </c>
      <c r="E96" s="283">
        <f t="shared" si="16"/>
        <v>58626</v>
      </c>
      <c r="F96" s="283">
        <f t="shared" si="16"/>
        <v>4572</v>
      </c>
      <c r="G96" s="283">
        <f t="shared" si="16"/>
        <v>818248</v>
      </c>
      <c r="H96" s="283">
        <f t="shared" si="16"/>
        <v>859430</v>
      </c>
      <c r="I96" s="283">
        <f t="shared" si="16"/>
        <v>62382</v>
      </c>
      <c r="J96" s="283">
        <f t="shared" si="16"/>
        <v>170037</v>
      </c>
      <c r="K96" s="283">
        <f t="shared" si="16"/>
        <v>6962954</v>
      </c>
      <c r="L96" s="283">
        <f t="shared" si="16"/>
        <v>21820940</v>
      </c>
      <c r="M96" s="283">
        <f t="shared" si="16"/>
        <v>52748529</v>
      </c>
    </row>
    <row r="97" spans="1:11" s="183" customFormat="1" ht="12" customHeight="1" thickTop="1" x14ac:dyDescent="0.2">
      <c r="I97" s="143"/>
      <c r="J97" s="143"/>
      <c r="K97" s="143"/>
    </row>
    <row r="98" spans="1:11" s="183" customFormat="1" ht="12" customHeight="1" x14ac:dyDescent="0.2">
      <c r="I98" s="143"/>
      <c r="J98" s="143"/>
      <c r="K98" s="143"/>
    </row>
    <row r="99" spans="1:11" s="183" customFormat="1" ht="12" customHeight="1" x14ac:dyDescent="0.2">
      <c r="K99" s="143"/>
    </row>
    <row r="100" spans="1:11" s="183" customFormat="1" ht="12" customHeight="1" x14ac:dyDescent="0.2">
      <c r="A100" s="50"/>
      <c r="B100" s="50"/>
      <c r="C100" s="50"/>
      <c r="K100" s="143"/>
    </row>
    <row r="101" spans="1:11" s="183" customFormat="1" ht="12" customHeight="1" x14ac:dyDescent="0.2">
      <c r="K101" s="143"/>
    </row>
    <row r="102" spans="1:11" s="183" customFormat="1" ht="12" customHeight="1" x14ac:dyDescent="0.2">
      <c r="K102" s="143"/>
    </row>
    <row r="103" spans="1:11" s="183" customFormat="1" ht="12" customHeight="1" x14ac:dyDescent="0.2">
      <c r="K103" s="143"/>
    </row>
    <row r="104" spans="1:11" s="183" customFormat="1" ht="12" customHeight="1" x14ac:dyDescent="0.2">
      <c r="K104" s="143"/>
    </row>
  </sheetData>
  <printOptions gridLines="1"/>
  <pageMargins left="0.43" right="0.25" top="0.94" bottom="0.35" header="0.23" footer="0.19"/>
  <pageSetup paperSize="9" scale="75" orientation="portrait" r:id="rId1"/>
  <headerFooter alignWithMargins="0">
    <oddFooter>&amp;L&amp;7                        &amp;D/&amp;T&amp;CPage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D116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6" sqref="I6"/>
    </sheetView>
  </sheetViews>
  <sheetFormatPr defaultRowHeight="12.75" x14ac:dyDescent="0.2"/>
  <cols>
    <col min="1" max="1" width="21.7109375" style="183" customWidth="1"/>
    <col min="2" max="4" width="14.7109375" style="183" customWidth="1"/>
    <col min="5" max="5" width="9.85546875" style="50" bestFit="1" customWidth="1"/>
    <col min="6" max="256" width="9.140625" style="50"/>
    <col min="257" max="257" width="21.7109375" style="50" customWidth="1"/>
    <col min="258" max="260" width="14.7109375" style="50" customWidth="1"/>
    <col min="261" max="261" width="9.85546875" style="50" bestFit="1" customWidth="1"/>
    <col min="262" max="512" width="9.140625" style="50"/>
    <col min="513" max="513" width="21.7109375" style="50" customWidth="1"/>
    <col min="514" max="516" width="14.7109375" style="50" customWidth="1"/>
    <col min="517" max="517" width="9.85546875" style="50" bestFit="1" customWidth="1"/>
    <col min="518" max="768" width="9.140625" style="50"/>
    <col min="769" max="769" width="21.7109375" style="50" customWidth="1"/>
    <col min="770" max="772" width="14.7109375" style="50" customWidth="1"/>
    <col min="773" max="773" width="9.85546875" style="50" bestFit="1" customWidth="1"/>
    <col min="774" max="1024" width="9.140625" style="50"/>
    <col min="1025" max="1025" width="21.7109375" style="50" customWidth="1"/>
    <col min="1026" max="1028" width="14.7109375" style="50" customWidth="1"/>
    <col min="1029" max="1029" width="9.85546875" style="50" bestFit="1" customWidth="1"/>
    <col min="1030" max="1280" width="9.140625" style="50"/>
    <col min="1281" max="1281" width="21.7109375" style="50" customWidth="1"/>
    <col min="1282" max="1284" width="14.7109375" style="50" customWidth="1"/>
    <col min="1285" max="1285" width="9.85546875" style="50" bestFit="1" customWidth="1"/>
    <col min="1286" max="1536" width="9.140625" style="50"/>
    <col min="1537" max="1537" width="21.7109375" style="50" customWidth="1"/>
    <col min="1538" max="1540" width="14.7109375" style="50" customWidth="1"/>
    <col min="1541" max="1541" width="9.85546875" style="50" bestFit="1" customWidth="1"/>
    <col min="1542" max="1792" width="9.140625" style="50"/>
    <col min="1793" max="1793" width="21.7109375" style="50" customWidth="1"/>
    <col min="1794" max="1796" width="14.7109375" style="50" customWidth="1"/>
    <col min="1797" max="1797" width="9.85546875" style="50" bestFit="1" customWidth="1"/>
    <col min="1798" max="2048" width="9.140625" style="50"/>
    <col min="2049" max="2049" width="21.7109375" style="50" customWidth="1"/>
    <col min="2050" max="2052" width="14.7109375" style="50" customWidth="1"/>
    <col min="2053" max="2053" width="9.85546875" style="50" bestFit="1" customWidth="1"/>
    <col min="2054" max="2304" width="9.140625" style="50"/>
    <col min="2305" max="2305" width="21.7109375" style="50" customWidth="1"/>
    <col min="2306" max="2308" width="14.7109375" style="50" customWidth="1"/>
    <col min="2309" max="2309" width="9.85546875" style="50" bestFit="1" customWidth="1"/>
    <col min="2310" max="2560" width="9.140625" style="50"/>
    <col min="2561" max="2561" width="21.7109375" style="50" customWidth="1"/>
    <col min="2562" max="2564" width="14.7109375" style="50" customWidth="1"/>
    <col min="2565" max="2565" width="9.85546875" style="50" bestFit="1" customWidth="1"/>
    <col min="2566" max="2816" width="9.140625" style="50"/>
    <col min="2817" max="2817" width="21.7109375" style="50" customWidth="1"/>
    <col min="2818" max="2820" width="14.7109375" style="50" customWidth="1"/>
    <col min="2821" max="2821" width="9.85546875" style="50" bestFit="1" customWidth="1"/>
    <col min="2822" max="3072" width="9.140625" style="50"/>
    <col min="3073" max="3073" width="21.7109375" style="50" customWidth="1"/>
    <col min="3074" max="3076" width="14.7109375" style="50" customWidth="1"/>
    <col min="3077" max="3077" width="9.85546875" style="50" bestFit="1" customWidth="1"/>
    <col min="3078" max="3328" width="9.140625" style="50"/>
    <col min="3329" max="3329" width="21.7109375" style="50" customWidth="1"/>
    <col min="3330" max="3332" width="14.7109375" style="50" customWidth="1"/>
    <col min="3333" max="3333" width="9.85546875" style="50" bestFit="1" customWidth="1"/>
    <col min="3334" max="3584" width="9.140625" style="50"/>
    <col min="3585" max="3585" width="21.7109375" style="50" customWidth="1"/>
    <col min="3586" max="3588" width="14.7109375" style="50" customWidth="1"/>
    <col min="3589" max="3589" width="9.85546875" style="50" bestFit="1" customWidth="1"/>
    <col min="3590" max="3840" width="9.140625" style="50"/>
    <col min="3841" max="3841" width="21.7109375" style="50" customWidth="1"/>
    <col min="3842" max="3844" width="14.7109375" style="50" customWidth="1"/>
    <col min="3845" max="3845" width="9.85546875" style="50" bestFit="1" customWidth="1"/>
    <col min="3846" max="4096" width="9.140625" style="50"/>
    <col min="4097" max="4097" width="21.7109375" style="50" customWidth="1"/>
    <col min="4098" max="4100" width="14.7109375" style="50" customWidth="1"/>
    <col min="4101" max="4101" width="9.85546875" style="50" bestFit="1" customWidth="1"/>
    <col min="4102" max="4352" width="9.140625" style="50"/>
    <col min="4353" max="4353" width="21.7109375" style="50" customWidth="1"/>
    <col min="4354" max="4356" width="14.7109375" style="50" customWidth="1"/>
    <col min="4357" max="4357" width="9.85546875" style="50" bestFit="1" customWidth="1"/>
    <col min="4358" max="4608" width="9.140625" style="50"/>
    <col min="4609" max="4609" width="21.7109375" style="50" customWidth="1"/>
    <col min="4610" max="4612" width="14.7109375" style="50" customWidth="1"/>
    <col min="4613" max="4613" width="9.85546875" style="50" bestFit="1" customWidth="1"/>
    <col min="4614" max="4864" width="9.140625" style="50"/>
    <col min="4865" max="4865" width="21.7109375" style="50" customWidth="1"/>
    <col min="4866" max="4868" width="14.7109375" style="50" customWidth="1"/>
    <col min="4869" max="4869" width="9.85546875" style="50" bestFit="1" customWidth="1"/>
    <col min="4870" max="5120" width="9.140625" style="50"/>
    <col min="5121" max="5121" width="21.7109375" style="50" customWidth="1"/>
    <col min="5122" max="5124" width="14.7109375" style="50" customWidth="1"/>
    <col min="5125" max="5125" width="9.85546875" style="50" bestFit="1" customWidth="1"/>
    <col min="5126" max="5376" width="9.140625" style="50"/>
    <col min="5377" max="5377" width="21.7109375" style="50" customWidth="1"/>
    <col min="5378" max="5380" width="14.7109375" style="50" customWidth="1"/>
    <col min="5381" max="5381" width="9.85546875" style="50" bestFit="1" customWidth="1"/>
    <col min="5382" max="5632" width="9.140625" style="50"/>
    <col min="5633" max="5633" width="21.7109375" style="50" customWidth="1"/>
    <col min="5634" max="5636" width="14.7109375" style="50" customWidth="1"/>
    <col min="5637" max="5637" width="9.85546875" style="50" bestFit="1" customWidth="1"/>
    <col min="5638" max="5888" width="9.140625" style="50"/>
    <col min="5889" max="5889" width="21.7109375" style="50" customWidth="1"/>
    <col min="5890" max="5892" width="14.7109375" style="50" customWidth="1"/>
    <col min="5893" max="5893" width="9.85546875" style="50" bestFit="1" customWidth="1"/>
    <col min="5894" max="6144" width="9.140625" style="50"/>
    <col min="6145" max="6145" width="21.7109375" style="50" customWidth="1"/>
    <col min="6146" max="6148" width="14.7109375" style="50" customWidth="1"/>
    <col min="6149" max="6149" width="9.85546875" style="50" bestFit="1" customWidth="1"/>
    <col min="6150" max="6400" width="9.140625" style="50"/>
    <col min="6401" max="6401" width="21.7109375" style="50" customWidth="1"/>
    <col min="6402" max="6404" width="14.7109375" style="50" customWidth="1"/>
    <col min="6405" max="6405" width="9.85546875" style="50" bestFit="1" customWidth="1"/>
    <col min="6406" max="6656" width="9.140625" style="50"/>
    <col min="6657" max="6657" width="21.7109375" style="50" customWidth="1"/>
    <col min="6658" max="6660" width="14.7109375" style="50" customWidth="1"/>
    <col min="6661" max="6661" width="9.85546875" style="50" bestFit="1" customWidth="1"/>
    <col min="6662" max="6912" width="9.140625" style="50"/>
    <col min="6913" max="6913" width="21.7109375" style="50" customWidth="1"/>
    <col min="6914" max="6916" width="14.7109375" style="50" customWidth="1"/>
    <col min="6917" max="6917" width="9.85546875" style="50" bestFit="1" customWidth="1"/>
    <col min="6918" max="7168" width="9.140625" style="50"/>
    <col min="7169" max="7169" width="21.7109375" style="50" customWidth="1"/>
    <col min="7170" max="7172" width="14.7109375" style="50" customWidth="1"/>
    <col min="7173" max="7173" width="9.85546875" style="50" bestFit="1" customWidth="1"/>
    <col min="7174" max="7424" width="9.140625" style="50"/>
    <col min="7425" max="7425" width="21.7109375" style="50" customWidth="1"/>
    <col min="7426" max="7428" width="14.7109375" style="50" customWidth="1"/>
    <col min="7429" max="7429" width="9.85546875" style="50" bestFit="1" customWidth="1"/>
    <col min="7430" max="7680" width="9.140625" style="50"/>
    <col min="7681" max="7681" width="21.7109375" style="50" customWidth="1"/>
    <col min="7682" max="7684" width="14.7109375" style="50" customWidth="1"/>
    <col min="7685" max="7685" width="9.85546875" style="50" bestFit="1" customWidth="1"/>
    <col min="7686" max="7936" width="9.140625" style="50"/>
    <col min="7937" max="7937" width="21.7109375" style="50" customWidth="1"/>
    <col min="7938" max="7940" width="14.7109375" style="50" customWidth="1"/>
    <col min="7941" max="7941" width="9.85546875" style="50" bestFit="1" customWidth="1"/>
    <col min="7942" max="8192" width="9.140625" style="50"/>
    <col min="8193" max="8193" width="21.7109375" style="50" customWidth="1"/>
    <col min="8194" max="8196" width="14.7109375" style="50" customWidth="1"/>
    <col min="8197" max="8197" width="9.85546875" style="50" bestFit="1" customWidth="1"/>
    <col min="8198" max="8448" width="9.140625" style="50"/>
    <col min="8449" max="8449" width="21.7109375" style="50" customWidth="1"/>
    <col min="8450" max="8452" width="14.7109375" style="50" customWidth="1"/>
    <col min="8453" max="8453" width="9.85546875" style="50" bestFit="1" customWidth="1"/>
    <col min="8454" max="8704" width="9.140625" style="50"/>
    <col min="8705" max="8705" width="21.7109375" style="50" customWidth="1"/>
    <col min="8706" max="8708" width="14.7109375" style="50" customWidth="1"/>
    <col min="8709" max="8709" width="9.85546875" style="50" bestFit="1" customWidth="1"/>
    <col min="8710" max="8960" width="9.140625" style="50"/>
    <col min="8961" max="8961" width="21.7109375" style="50" customWidth="1"/>
    <col min="8962" max="8964" width="14.7109375" style="50" customWidth="1"/>
    <col min="8965" max="8965" width="9.85546875" style="50" bestFit="1" customWidth="1"/>
    <col min="8966" max="9216" width="9.140625" style="50"/>
    <col min="9217" max="9217" width="21.7109375" style="50" customWidth="1"/>
    <col min="9218" max="9220" width="14.7109375" style="50" customWidth="1"/>
    <col min="9221" max="9221" width="9.85546875" style="50" bestFit="1" customWidth="1"/>
    <col min="9222" max="9472" width="9.140625" style="50"/>
    <col min="9473" max="9473" width="21.7109375" style="50" customWidth="1"/>
    <col min="9474" max="9476" width="14.7109375" style="50" customWidth="1"/>
    <col min="9477" max="9477" width="9.85546875" style="50" bestFit="1" customWidth="1"/>
    <col min="9478" max="9728" width="9.140625" style="50"/>
    <col min="9729" max="9729" width="21.7109375" style="50" customWidth="1"/>
    <col min="9730" max="9732" width="14.7109375" style="50" customWidth="1"/>
    <col min="9733" max="9733" width="9.85546875" style="50" bestFit="1" customWidth="1"/>
    <col min="9734" max="9984" width="9.140625" style="50"/>
    <col min="9985" max="9985" width="21.7109375" style="50" customWidth="1"/>
    <col min="9986" max="9988" width="14.7109375" style="50" customWidth="1"/>
    <col min="9989" max="9989" width="9.85546875" style="50" bestFit="1" customWidth="1"/>
    <col min="9990" max="10240" width="9.140625" style="50"/>
    <col min="10241" max="10241" width="21.7109375" style="50" customWidth="1"/>
    <col min="10242" max="10244" width="14.7109375" style="50" customWidth="1"/>
    <col min="10245" max="10245" width="9.85546875" style="50" bestFit="1" customWidth="1"/>
    <col min="10246" max="10496" width="9.140625" style="50"/>
    <col min="10497" max="10497" width="21.7109375" style="50" customWidth="1"/>
    <col min="10498" max="10500" width="14.7109375" style="50" customWidth="1"/>
    <col min="10501" max="10501" width="9.85546875" style="50" bestFit="1" customWidth="1"/>
    <col min="10502" max="10752" width="9.140625" style="50"/>
    <col min="10753" max="10753" width="21.7109375" style="50" customWidth="1"/>
    <col min="10754" max="10756" width="14.7109375" style="50" customWidth="1"/>
    <col min="10757" max="10757" width="9.85546875" style="50" bestFit="1" customWidth="1"/>
    <col min="10758" max="11008" width="9.140625" style="50"/>
    <col min="11009" max="11009" width="21.7109375" style="50" customWidth="1"/>
    <col min="11010" max="11012" width="14.7109375" style="50" customWidth="1"/>
    <col min="11013" max="11013" width="9.85546875" style="50" bestFit="1" customWidth="1"/>
    <col min="11014" max="11264" width="9.140625" style="50"/>
    <col min="11265" max="11265" width="21.7109375" style="50" customWidth="1"/>
    <col min="11266" max="11268" width="14.7109375" style="50" customWidth="1"/>
    <col min="11269" max="11269" width="9.85546875" style="50" bestFit="1" customWidth="1"/>
    <col min="11270" max="11520" width="9.140625" style="50"/>
    <col min="11521" max="11521" width="21.7109375" style="50" customWidth="1"/>
    <col min="11522" max="11524" width="14.7109375" style="50" customWidth="1"/>
    <col min="11525" max="11525" width="9.85546875" style="50" bestFit="1" customWidth="1"/>
    <col min="11526" max="11776" width="9.140625" style="50"/>
    <col min="11777" max="11777" width="21.7109375" style="50" customWidth="1"/>
    <col min="11778" max="11780" width="14.7109375" style="50" customWidth="1"/>
    <col min="11781" max="11781" width="9.85546875" style="50" bestFit="1" customWidth="1"/>
    <col min="11782" max="12032" width="9.140625" style="50"/>
    <col min="12033" max="12033" width="21.7109375" style="50" customWidth="1"/>
    <col min="12034" max="12036" width="14.7109375" style="50" customWidth="1"/>
    <col min="12037" max="12037" width="9.85546875" style="50" bestFit="1" customWidth="1"/>
    <col min="12038" max="12288" width="9.140625" style="50"/>
    <col min="12289" max="12289" width="21.7109375" style="50" customWidth="1"/>
    <col min="12290" max="12292" width="14.7109375" style="50" customWidth="1"/>
    <col min="12293" max="12293" width="9.85546875" style="50" bestFit="1" customWidth="1"/>
    <col min="12294" max="12544" width="9.140625" style="50"/>
    <col min="12545" max="12545" width="21.7109375" style="50" customWidth="1"/>
    <col min="12546" max="12548" width="14.7109375" style="50" customWidth="1"/>
    <col min="12549" max="12549" width="9.85546875" style="50" bestFit="1" customWidth="1"/>
    <col min="12550" max="12800" width="9.140625" style="50"/>
    <col min="12801" max="12801" width="21.7109375" style="50" customWidth="1"/>
    <col min="12802" max="12804" width="14.7109375" style="50" customWidth="1"/>
    <col min="12805" max="12805" width="9.85546875" style="50" bestFit="1" customWidth="1"/>
    <col min="12806" max="13056" width="9.140625" style="50"/>
    <col min="13057" max="13057" width="21.7109375" style="50" customWidth="1"/>
    <col min="13058" max="13060" width="14.7109375" style="50" customWidth="1"/>
    <col min="13061" max="13061" width="9.85546875" style="50" bestFit="1" customWidth="1"/>
    <col min="13062" max="13312" width="9.140625" style="50"/>
    <col min="13313" max="13313" width="21.7109375" style="50" customWidth="1"/>
    <col min="13314" max="13316" width="14.7109375" style="50" customWidth="1"/>
    <col min="13317" max="13317" width="9.85546875" style="50" bestFit="1" customWidth="1"/>
    <col min="13318" max="13568" width="9.140625" style="50"/>
    <col min="13569" max="13569" width="21.7109375" style="50" customWidth="1"/>
    <col min="13570" max="13572" width="14.7109375" style="50" customWidth="1"/>
    <col min="13573" max="13573" width="9.85546875" style="50" bestFit="1" customWidth="1"/>
    <col min="13574" max="13824" width="9.140625" style="50"/>
    <col min="13825" max="13825" width="21.7109375" style="50" customWidth="1"/>
    <col min="13826" max="13828" width="14.7109375" style="50" customWidth="1"/>
    <col min="13829" max="13829" width="9.85546875" style="50" bestFit="1" customWidth="1"/>
    <col min="13830" max="14080" width="9.140625" style="50"/>
    <col min="14081" max="14081" width="21.7109375" style="50" customWidth="1"/>
    <col min="14082" max="14084" width="14.7109375" style="50" customWidth="1"/>
    <col min="14085" max="14085" width="9.85546875" style="50" bestFit="1" customWidth="1"/>
    <col min="14086" max="14336" width="9.140625" style="50"/>
    <col min="14337" max="14337" width="21.7109375" style="50" customWidth="1"/>
    <col min="14338" max="14340" width="14.7109375" style="50" customWidth="1"/>
    <col min="14341" max="14341" width="9.85546875" style="50" bestFit="1" customWidth="1"/>
    <col min="14342" max="14592" width="9.140625" style="50"/>
    <col min="14593" max="14593" width="21.7109375" style="50" customWidth="1"/>
    <col min="14594" max="14596" width="14.7109375" style="50" customWidth="1"/>
    <col min="14597" max="14597" width="9.85546875" style="50" bestFit="1" customWidth="1"/>
    <col min="14598" max="14848" width="9.140625" style="50"/>
    <col min="14849" max="14849" width="21.7109375" style="50" customWidth="1"/>
    <col min="14850" max="14852" width="14.7109375" style="50" customWidth="1"/>
    <col min="14853" max="14853" width="9.85546875" style="50" bestFit="1" customWidth="1"/>
    <col min="14854" max="15104" width="9.140625" style="50"/>
    <col min="15105" max="15105" width="21.7109375" style="50" customWidth="1"/>
    <col min="15106" max="15108" width="14.7109375" style="50" customWidth="1"/>
    <col min="15109" max="15109" width="9.85546875" style="50" bestFit="1" customWidth="1"/>
    <col min="15110" max="15360" width="9.140625" style="50"/>
    <col min="15361" max="15361" width="21.7109375" style="50" customWidth="1"/>
    <col min="15362" max="15364" width="14.7109375" style="50" customWidth="1"/>
    <col min="15365" max="15365" width="9.85546875" style="50" bestFit="1" customWidth="1"/>
    <col min="15366" max="15616" width="9.140625" style="50"/>
    <col min="15617" max="15617" width="21.7109375" style="50" customWidth="1"/>
    <col min="15618" max="15620" width="14.7109375" style="50" customWidth="1"/>
    <col min="15621" max="15621" width="9.85546875" style="50" bestFit="1" customWidth="1"/>
    <col min="15622" max="15872" width="9.140625" style="50"/>
    <col min="15873" max="15873" width="21.7109375" style="50" customWidth="1"/>
    <col min="15874" max="15876" width="14.7109375" style="50" customWidth="1"/>
    <col min="15877" max="15877" width="9.85546875" style="50" bestFit="1" customWidth="1"/>
    <col min="15878" max="16128" width="9.140625" style="50"/>
    <col min="16129" max="16129" width="21.7109375" style="50" customWidth="1"/>
    <col min="16130" max="16132" width="14.7109375" style="50" customWidth="1"/>
    <col min="16133" max="16133" width="9.85546875" style="50" bestFit="1" customWidth="1"/>
    <col min="16134" max="16384" width="9.140625" style="50"/>
  </cols>
  <sheetData>
    <row r="1" spans="1:4" s="284" customFormat="1" x14ac:dyDescent="0.2">
      <c r="A1" s="261" t="str">
        <f>[2]SUM!A1</f>
        <v>CY 2015 ALLOTMENT RELEASES</v>
      </c>
      <c r="B1" s="261"/>
      <c r="C1" s="261"/>
      <c r="D1" s="261"/>
    </row>
    <row r="2" spans="1:4" s="284" customFormat="1" x14ac:dyDescent="0.2">
      <c r="A2" s="286" t="s">
        <v>214</v>
      </c>
      <c r="B2" s="286"/>
      <c r="C2" s="286"/>
      <c r="D2" s="286"/>
    </row>
    <row r="3" spans="1:4" s="284" customFormat="1" x14ac:dyDescent="0.2">
      <c r="A3" s="261" t="str">
        <f>[2]SUM!A3</f>
        <v>January 1-December 31, 2015</v>
      </c>
      <c r="B3" s="261"/>
      <c r="C3" s="261"/>
      <c r="D3" s="261"/>
    </row>
    <row r="4" spans="1:4" s="284" customFormat="1" x14ac:dyDescent="0.2">
      <c r="A4" s="261" t="s">
        <v>0</v>
      </c>
      <c r="B4" s="261"/>
      <c r="C4" s="261"/>
      <c r="D4" s="261"/>
    </row>
    <row r="5" spans="1:4" ht="24.75" customHeight="1" x14ac:dyDescent="0.2">
      <c r="A5" s="472" t="s">
        <v>1</v>
      </c>
      <c r="B5" s="474" t="s">
        <v>100</v>
      </c>
      <c r="C5" s="427" t="s">
        <v>244</v>
      </c>
      <c r="D5" s="429" t="s">
        <v>13</v>
      </c>
    </row>
    <row r="6" spans="1:4" ht="27" customHeight="1" x14ac:dyDescent="0.2">
      <c r="A6" s="473"/>
      <c r="B6" s="475"/>
      <c r="C6" s="427"/>
      <c r="D6" s="429"/>
    </row>
    <row r="7" spans="1:4" ht="13.5" customHeight="1" x14ac:dyDescent="0.2">
      <c r="A7" s="263" t="s">
        <v>102</v>
      </c>
      <c r="B7" s="143">
        <f>'[2]SUPPL-10652'!E7</f>
        <v>320169</v>
      </c>
      <c r="C7" s="143">
        <f>'[2]SUPPL-10652'!H7</f>
        <v>0</v>
      </c>
      <c r="D7" s="169">
        <f t="shared" ref="D7:D12" si="0">SUM(B7:C7)</f>
        <v>320169</v>
      </c>
    </row>
    <row r="8" spans="1:4" hidden="1" x14ac:dyDescent="0.2">
      <c r="A8" s="35" t="s">
        <v>103</v>
      </c>
      <c r="B8" s="143"/>
      <c r="C8" s="143">
        <f>'[2]SUPPL-10652'!H8</f>
        <v>0</v>
      </c>
      <c r="D8" s="169">
        <f t="shared" si="0"/>
        <v>0</v>
      </c>
    </row>
    <row r="9" spans="1:4" hidden="1" x14ac:dyDescent="0.2">
      <c r="A9" s="35" t="s">
        <v>104</v>
      </c>
      <c r="B9" s="143"/>
      <c r="C9" s="143">
        <f>'[2]SUPPL-10652'!H9</f>
        <v>0</v>
      </c>
      <c r="D9" s="169">
        <f t="shared" si="0"/>
        <v>0</v>
      </c>
    </row>
    <row r="10" spans="1:4" hidden="1" x14ac:dyDescent="0.2">
      <c r="A10" s="35" t="s">
        <v>105</v>
      </c>
      <c r="B10" s="143"/>
      <c r="C10" s="143">
        <f>'[2]SUPPL-10652'!H10</f>
        <v>0</v>
      </c>
      <c r="D10" s="169">
        <f t="shared" si="0"/>
        <v>0</v>
      </c>
    </row>
    <row r="11" spans="1:4" hidden="1" x14ac:dyDescent="0.2">
      <c r="A11" s="35" t="s">
        <v>106</v>
      </c>
      <c r="B11" s="143"/>
      <c r="C11" s="143">
        <f>'[2]SUPPL-10652'!H11</f>
        <v>0</v>
      </c>
      <c r="D11" s="169">
        <f t="shared" si="0"/>
        <v>0</v>
      </c>
    </row>
    <row r="12" spans="1:4" hidden="1" x14ac:dyDescent="0.2">
      <c r="A12" s="35" t="s">
        <v>107</v>
      </c>
      <c r="B12" s="143"/>
      <c r="C12" s="143">
        <f>'[2]SUPPL-10652'!H12</f>
        <v>0</v>
      </c>
      <c r="D12" s="169">
        <f t="shared" si="0"/>
        <v>0</v>
      </c>
    </row>
    <row r="13" spans="1:4" hidden="1" x14ac:dyDescent="0.2">
      <c r="A13" s="83" t="s">
        <v>108</v>
      </c>
      <c r="B13" s="143">
        <f>SUM(B14:B15)</f>
        <v>0</v>
      </c>
      <c r="C13" s="143">
        <f>SUM(C14:C15)</f>
        <v>0</v>
      </c>
      <c r="D13" s="169">
        <f>SUM(D14:D15)</f>
        <v>0</v>
      </c>
    </row>
    <row r="14" spans="1:4" hidden="1" x14ac:dyDescent="0.2">
      <c r="A14" s="83" t="s">
        <v>109</v>
      </c>
      <c r="B14" s="143"/>
      <c r="C14" s="143">
        <f>'[2]SUPPL-10652'!H14</f>
        <v>0</v>
      </c>
      <c r="D14" s="169">
        <f t="shared" ref="D14:D20" si="1">SUM(B14:C14)</f>
        <v>0</v>
      </c>
    </row>
    <row r="15" spans="1:4" hidden="1" x14ac:dyDescent="0.2">
      <c r="A15" s="83" t="s">
        <v>110</v>
      </c>
      <c r="B15" s="143"/>
      <c r="C15" s="143">
        <f>'[2]SUPPL-10652'!H15</f>
        <v>0</v>
      </c>
      <c r="D15" s="169">
        <f t="shared" si="1"/>
        <v>0</v>
      </c>
    </row>
    <row r="16" spans="1:4" hidden="1" x14ac:dyDescent="0.2">
      <c r="A16" s="83" t="s">
        <v>111</v>
      </c>
      <c r="B16" s="143">
        <f>'[2]SUPPL-10652'!E16</f>
        <v>0</v>
      </c>
      <c r="C16" s="143">
        <f>'[2]SUPPL-10652'!H16</f>
        <v>0</v>
      </c>
      <c r="D16" s="169">
        <f t="shared" si="1"/>
        <v>0</v>
      </c>
    </row>
    <row r="17" spans="1:4" hidden="1" x14ac:dyDescent="0.2">
      <c r="A17" s="83" t="s">
        <v>112</v>
      </c>
      <c r="B17" s="143">
        <f>'[2]SUPPL-10652'!E17</f>
        <v>0</v>
      </c>
      <c r="C17" s="143">
        <f>'[2]SUPPL-10652'!H17</f>
        <v>0</v>
      </c>
      <c r="D17" s="169">
        <f t="shared" si="1"/>
        <v>0</v>
      </c>
    </row>
    <row r="18" spans="1:4" x14ac:dyDescent="0.2">
      <c r="A18" s="83" t="s">
        <v>113</v>
      </c>
      <c r="B18" s="143">
        <f>'[2]SUPPL-10652'!E18</f>
        <v>178005</v>
      </c>
      <c r="C18" s="143">
        <f>'[2]SUPPL-10652'!H18</f>
        <v>0</v>
      </c>
      <c r="D18" s="169">
        <f t="shared" si="1"/>
        <v>178005</v>
      </c>
    </row>
    <row r="19" spans="1:4" x14ac:dyDescent="0.2">
      <c r="A19" s="83" t="s">
        <v>114</v>
      </c>
      <c r="B19" s="143">
        <f>'[2]SUPPL-10652'!E19</f>
        <v>936010</v>
      </c>
      <c r="C19" s="143">
        <f>'[2]SUPPL-10652'!H19</f>
        <v>0</v>
      </c>
      <c r="D19" s="169">
        <f t="shared" si="1"/>
        <v>936010</v>
      </c>
    </row>
    <row r="20" spans="1:4" hidden="1" x14ac:dyDescent="0.2">
      <c r="A20" s="83" t="s">
        <v>115</v>
      </c>
      <c r="B20" s="143">
        <f>'[2]SUPPL-10652'!E20</f>
        <v>0</v>
      </c>
      <c r="C20" s="143">
        <f>'[2]SUPPL-10652'!H20</f>
        <v>0</v>
      </c>
      <c r="D20" s="169">
        <f t="shared" si="1"/>
        <v>0</v>
      </c>
    </row>
    <row r="21" spans="1:4" hidden="1" x14ac:dyDescent="0.2">
      <c r="A21" s="83" t="s">
        <v>116</v>
      </c>
      <c r="B21" s="143">
        <f>+B22+B23</f>
        <v>0</v>
      </c>
      <c r="C21" s="143">
        <f>+C22+C23</f>
        <v>0</v>
      </c>
      <c r="D21" s="169">
        <f>+D22+D23</f>
        <v>0</v>
      </c>
    </row>
    <row r="22" spans="1:4" hidden="1" x14ac:dyDescent="0.2">
      <c r="A22" s="83" t="s">
        <v>109</v>
      </c>
      <c r="B22" s="143"/>
      <c r="C22" s="143">
        <f>'[2]SUPPL-10652'!H22</f>
        <v>0</v>
      </c>
      <c r="D22" s="169">
        <f>SUM(B22:C22)</f>
        <v>0</v>
      </c>
    </row>
    <row r="23" spans="1:4" hidden="1" x14ac:dyDescent="0.2">
      <c r="A23" s="83" t="s">
        <v>110</v>
      </c>
      <c r="B23" s="143"/>
      <c r="C23" s="143">
        <f>'[2]SUPPL-10652'!H23</f>
        <v>0</v>
      </c>
      <c r="D23" s="169">
        <f>SUM(B23:C23)</f>
        <v>0</v>
      </c>
    </row>
    <row r="24" spans="1:4" x14ac:dyDescent="0.2">
      <c r="A24" s="83" t="s">
        <v>117</v>
      </c>
      <c r="B24" s="143">
        <f>'[2]SUPPL-10652'!E24</f>
        <v>3032449</v>
      </c>
      <c r="C24" s="143">
        <f>'[2]SUPPL-10652'!H24</f>
        <v>0</v>
      </c>
      <c r="D24" s="169">
        <f>SUM(B24:C24)</f>
        <v>3032449</v>
      </c>
    </row>
    <row r="25" spans="1:4" x14ac:dyDescent="0.2">
      <c r="A25" s="83" t="s">
        <v>118</v>
      </c>
      <c r="B25" s="143">
        <f>'[2]SUPPL-10652'!E25</f>
        <v>10500</v>
      </c>
      <c r="C25" s="143">
        <f>'[2]SUPPL-10652'!H25</f>
        <v>0</v>
      </c>
      <c r="D25" s="169">
        <f>SUM(B25:C25)</f>
        <v>10500</v>
      </c>
    </row>
    <row r="26" spans="1:4" hidden="1" x14ac:dyDescent="0.2">
      <c r="A26" s="83" t="s">
        <v>119</v>
      </c>
      <c r="B26" s="143">
        <f>+B27+B28</f>
        <v>0</v>
      </c>
      <c r="C26" s="143">
        <f>+C27+C28</f>
        <v>0</v>
      </c>
      <c r="D26" s="169">
        <f>+D27+D28</f>
        <v>0</v>
      </c>
    </row>
    <row r="27" spans="1:4" hidden="1" x14ac:dyDescent="0.2">
      <c r="A27" s="83" t="s">
        <v>109</v>
      </c>
      <c r="B27" s="143"/>
      <c r="C27" s="143">
        <f>'[2]SUPPL-10652'!H27</f>
        <v>0</v>
      </c>
      <c r="D27" s="169">
        <f>SUM(B27:C27)</f>
        <v>0</v>
      </c>
    </row>
    <row r="28" spans="1:4" hidden="1" x14ac:dyDescent="0.2">
      <c r="A28" s="83" t="s">
        <v>110</v>
      </c>
      <c r="B28" s="143"/>
      <c r="C28" s="143">
        <f>'[2]SUPPL-10652'!H28</f>
        <v>0</v>
      </c>
      <c r="D28" s="169">
        <f>SUM(B28:C28)</f>
        <v>0</v>
      </c>
    </row>
    <row r="29" spans="1:4" hidden="1" x14ac:dyDescent="0.2">
      <c r="A29" s="83" t="s">
        <v>120</v>
      </c>
      <c r="B29" s="143"/>
      <c r="C29" s="143">
        <f>'[2]SUPPL-10652'!H29</f>
        <v>0</v>
      </c>
      <c r="D29" s="169">
        <f>SUM(B29:C29)</f>
        <v>0</v>
      </c>
    </row>
    <row r="30" spans="1:4" x14ac:dyDescent="0.2">
      <c r="A30" s="83" t="s">
        <v>121</v>
      </c>
      <c r="B30" s="143">
        <f>+B31+B32</f>
        <v>2702743</v>
      </c>
      <c r="C30" s="143">
        <f>+C31+C32</f>
        <v>0</v>
      </c>
      <c r="D30" s="169">
        <f>+D31+D32</f>
        <v>2702743</v>
      </c>
    </row>
    <row r="31" spans="1:4" hidden="1" x14ac:dyDescent="0.2">
      <c r="A31" s="83" t="s">
        <v>109</v>
      </c>
      <c r="B31" s="143">
        <f>'[2]SUPPL-10652'!E31</f>
        <v>2702743</v>
      </c>
      <c r="C31" s="143">
        <f>'[2]SUPPL-10652'!H31</f>
        <v>0</v>
      </c>
      <c r="D31" s="169">
        <f t="shared" ref="D31:D47" si="2">SUM(B31:C31)</f>
        <v>2702743</v>
      </c>
    </row>
    <row r="32" spans="1:4" hidden="1" x14ac:dyDescent="0.2">
      <c r="A32" s="83" t="s">
        <v>110</v>
      </c>
      <c r="B32" s="143"/>
      <c r="C32" s="143">
        <f>'[2]SUPPL-10652'!H32</f>
        <v>0</v>
      </c>
      <c r="D32" s="169">
        <f t="shared" si="2"/>
        <v>0</v>
      </c>
    </row>
    <row r="33" spans="1:4" x14ac:dyDescent="0.2">
      <c r="A33" s="83" t="s">
        <v>122</v>
      </c>
      <c r="B33" s="143">
        <f>'[2]SUPPL-10652'!E33</f>
        <v>300000</v>
      </c>
      <c r="C33" s="143">
        <f>'[2]SUPPL-10652'!H33</f>
        <v>0</v>
      </c>
      <c r="D33" s="169">
        <f t="shared" si="2"/>
        <v>300000</v>
      </c>
    </row>
    <row r="34" spans="1:4" x14ac:dyDescent="0.2">
      <c r="A34" s="83" t="s">
        <v>123</v>
      </c>
      <c r="B34" s="143">
        <f>'[2]SUPPL-10652'!E34</f>
        <v>4027001</v>
      </c>
      <c r="C34" s="143">
        <f>'[2]SUPPL-10652'!H34</f>
        <v>0</v>
      </c>
      <c r="D34" s="169">
        <f t="shared" si="2"/>
        <v>4027001</v>
      </c>
    </row>
    <row r="35" spans="1:4" hidden="1" x14ac:dyDescent="0.2">
      <c r="A35" s="83" t="s">
        <v>124</v>
      </c>
      <c r="B35" s="143">
        <f>'[2]SUPPL-10652'!E35</f>
        <v>0</v>
      </c>
      <c r="C35" s="143">
        <f>'[2]SUPPL-10652'!H35</f>
        <v>0</v>
      </c>
      <c r="D35" s="169">
        <f t="shared" si="2"/>
        <v>0</v>
      </c>
    </row>
    <row r="36" spans="1:4" hidden="1" x14ac:dyDescent="0.2">
      <c r="A36" s="83" t="s">
        <v>125</v>
      </c>
      <c r="B36" s="143">
        <f>'[2]SUPPL-10652'!E36</f>
        <v>0</v>
      </c>
      <c r="C36" s="143">
        <f>'[2]SUPPL-10652'!H36</f>
        <v>0</v>
      </c>
      <c r="D36" s="169">
        <f t="shared" si="2"/>
        <v>0</v>
      </c>
    </row>
    <row r="37" spans="1:4" x14ac:dyDescent="0.2">
      <c r="A37" s="83" t="s">
        <v>126</v>
      </c>
      <c r="B37" s="143">
        <f>'[2]SUPPL-10652'!E37</f>
        <v>1207163</v>
      </c>
      <c r="C37" s="143">
        <f>'[2]SUPPL-10652'!H37</f>
        <v>0</v>
      </c>
      <c r="D37" s="169">
        <f t="shared" si="2"/>
        <v>1207163</v>
      </c>
    </row>
    <row r="38" spans="1:4" hidden="1" x14ac:dyDescent="0.2">
      <c r="A38" s="83" t="s">
        <v>127</v>
      </c>
      <c r="B38" s="143">
        <f>'[2]SUPPL-10652'!E38</f>
        <v>0</v>
      </c>
      <c r="C38" s="143">
        <f>'[2]SUPPL-10652'!H38</f>
        <v>0</v>
      </c>
      <c r="D38" s="169">
        <f t="shared" si="2"/>
        <v>0</v>
      </c>
    </row>
    <row r="39" spans="1:4" hidden="1" x14ac:dyDescent="0.2">
      <c r="A39" s="83" t="s">
        <v>128</v>
      </c>
      <c r="B39" s="143">
        <f>'[2]SUPPL-10652'!E39</f>
        <v>0</v>
      </c>
      <c r="C39" s="143">
        <f>'[2]SUPPL-10652'!H39</f>
        <v>0</v>
      </c>
      <c r="D39" s="169">
        <f t="shared" si="2"/>
        <v>0</v>
      </c>
    </row>
    <row r="40" spans="1:4" hidden="1" x14ac:dyDescent="0.2">
      <c r="A40" s="83" t="s">
        <v>152</v>
      </c>
      <c r="B40" s="143">
        <f>'[2]SUPPL-10652'!E40</f>
        <v>0</v>
      </c>
      <c r="C40" s="143">
        <f>'[2]SUPPL-10652'!H40</f>
        <v>0</v>
      </c>
      <c r="D40" s="169">
        <f t="shared" si="2"/>
        <v>0</v>
      </c>
    </row>
    <row r="41" spans="1:4" hidden="1" x14ac:dyDescent="0.2">
      <c r="A41" s="83" t="s">
        <v>129</v>
      </c>
      <c r="B41" s="143">
        <f>'[2]SUPPL-10652'!E41</f>
        <v>0</v>
      </c>
      <c r="C41" s="143">
        <f>'[2]SUPPL-10652'!H41</f>
        <v>0</v>
      </c>
      <c r="D41" s="169">
        <f t="shared" si="2"/>
        <v>0</v>
      </c>
    </row>
    <row r="42" spans="1:4" hidden="1" x14ac:dyDescent="0.2">
      <c r="A42" s="83" t="s">
        <v>130</v>
      </c>
      <c r="B42" s="143">
        <f>'[2]SUPPL-10652'!E42</f>
        <v>0</v>
      </c>
      <c r="C42" s="143">
        <f>'[2]SUPPL-10652'!H42</f>
        <v>0</v>
      </c>
      <c r="D42" s="169">
        <f t="shared" si="2"/>
        <v>0</v>
      </c>
    </row>
    <row r="43" spans="1:4" hidden="1" x14ac:dyDescent="0.2">
      <c r="A43" s="83" t="s">
        <v>131</v>
      </c>
      <c r="B43" s="143">
        <f>'[2]SUPPL-10652'!E43</f>
        <v>0</v>
      </c>
      <c r="C43" s="143">
        <f>'[2]SUPPL-10652'!H43</f>
        <v>0</v>
      </c>
      <c r="D43" s="169">
        <f t="shared" si="2"/>
        <v>0</v>
      </c>
    </row>
    <row r="44" spans="1:4" hidden="1" x14ac:dyDescent="0.2">
      <c r="A44" s="83" t="s">
        <v>132</v>
      </c>
      <c r="B44" s="143">
        <f>'[2]SUPPL-10652'!E44</f>
        <v>0</v>
      </c>
      <c r="C44" s="143">
        <f>'[2]SUPPL-10652'!H44</f>
        <v>0</v>
      </c>
      <c r="D44" s="169">
        <f t="shared" si="2"/>
        <v>0</v>
      </c>
    </row>
    <row r="45" spans="1:4" hidden="1" x14ac:dyDescent="0.2">
      <c r="A45" s="83" t="s">
        <v>133</v>
      </c>
      <c r="B45" s="143">
        <f>'[2]SUPPL-10652'!E45</f>
        <v>0</v>
      </c>
      <c r="C45" s="143">
        <f>'[2]SUPPL-10652'!H45</f>
        <v>0</v>
      </c>
      <c r="D45" s="169">
        <f t="shared" si="2"/>
        <v>0</v>
      </c>
    </row>
    <row r="46" spans="1:4" hidden="1" x14ac:dyDescent="0.2">
      <c r="A46" s="83" t="s">
        <v>134</v>
      </c>
      <c r="B46" s="143">
        <f>'[2]SUPPL-10652'!E46</f>
        <v>0</v>
      </c>
      <c r="C46" s="143">
        <f>'[2]SUPPL-10652'!H46</f>
        <v>0</v>
      </c>
      <c r="D46" s="169">
        <f t="shared" si="2"/>
        <v>0</v>
      </c>
    </row>
    <row r="47" spans="1:4" hidden="1" x14ac:dyDescent="0.2">
      <c r="A47" s="83" t="s">
        <v>135</v>
      </c>
      <c r="B47" s="143">
        <f>'[2]SUPPL-10652'!E47</f>
        <v>0</v>
      </c>
      <c r="C47" s="143">
        <f>'[2]SUPPL-10652'!H47</f>
        <v>0</v>
      </c>
      <c r="D47" s="169">
        <f t="shared" si="2"/>
        <v>0</v>
      </c>
    </row>
    <row r="48" spans="1:4" hidden="1" x14ac:dyDescent="0.2">
      <c r="A48" s="83"/>
      <c r="B48" s="143">
        <f>'[2]SUPPL-10652'!E48</f>
        <v>0</v>
      </c>
      <c r="C48" s="143"/>
      <c r="D48" s="169"/>
    </row>
    <row r="49" spans="1:4" hidden="1" x14ac:dyDescent="0.2">
      <c r="A49" s="83" t="s">
        <v>253</v>
      </c>
      <c r="B49" s="268">
        <f>SUM(B50:B53)+SUM(B56:B68)+SUM(B73:B88)</f>
        <v>0</v>
      </c>
      <c r="C49" s="268">
        <f>SUM(C50:C53)+SUM(C56:C68)+SUM(C73:C88)</f>
        <v>0</v>
      </c>
      <c r="D49" s="269">
        <f>SUM(D50:D53)+SUM(D56:D68)+SUM(D73:D88)</f>
        <v>0</v>
      </c>
    </row>
    <row r="50" spans="1:4" ht="15.75" hidden="1" customHeight="1" x14ac:dyDescent="0.2">
      <c r="A50" s="83" t="s">
        <v>53</v>
      </c>
      <c r="B50" s="143"/>
      <c r="C50" s="143">
        <f>'[2]SUPPL-10652'!H50</f>
        <v>0</v>
      </c>
      <c r="D50" s="169">
        <f>SUM(B50:C50)</f>
        <v>0</v>
      </c>
    </row>
    <row r="51" spans="1:4" hidden="1" x14ac:dyDescent="0.2">
      <c r="A51" s="83" t="s">
        <v>54</v>
      </c>
      <c r="B51" s="143"/>
      <c r="C51" s="143">
        <f>'[2]SUPPL-10652'!H51</f>
        <v>0</v>
      </c>
      <c r="D51" s="169">
        <f>SUM(B51:C51)</f>
        <v>0</v>
      </c>
    </row>
    <row r="52" spans="1:4" ht="15.75" hidden="1" customHeight="1" x14ac:dyDescent="0.2">
      <c r="A52" s="83" t="s">
        <v>55</v>
      </c>
      <c r="B52" s="143"/>
      <c r="C52" s="143">
        <f>'[2]SUPPL-10652'!H52</f>
        <v>0</v>
      </c>
      <c r="D52" s="169">
        <f>SUM(B52:C52)</f>
        <v>0</v>
      </c>
    </row>
    <row r="53" spans="1:4" hidden="1" x14ac:dyDescent="0.2">
      <c r="A53" s="83" t="s">
        <v>56</v>
      </c>
      <c r="B53" s="143">
        <f>+B54+B55</f>
        <v>0</v>
      </c>
      <c r="C53" s="143">
        <f>+C54+C55</f>
        <v>0</v>
      </c>
      <c r="D53" s="169">
        <f>+D54+D55</f>
        <v>0</v>
      </c>
    </row>
    <row r="54" spans="1:4" hidden="1" x14ac:dyDescent="0.2">
      <c r="A54" s="83" t="s">
        <v>137</v>
      </c>
      <c r="B54" s="143"/>
      <c r="C54" s="143">
        <f>'[2]SUPPL-10652'!H54</f>
        <v>0</v>
      </c>
      <c r="D54" s="169">
        <f t="shared" ref="D54:D67" si="3">SUM(B54:C54)</f>
        <v>0</v>
      </c>
    </row>
    <row r="55" spans="1:4" hidden="1" x14ac:dyDescent="0.2">
      <c r="A55" s="83" t="s">
        <v>138</v>
      </c>
      <c r="B55" s="143"/>
      <c r="C55" s="143">
        <f>'[2]SUPPL-10652'!H55</f>
        <v>0</v>
      </c>
      <c r="D55" s="169">
        <f t="shared" si="3"/>
        <v>0</v>
      </c>
    </row>
    <row r="56" spans="1:4" hidden="1" x14ac:dyDescent="0.2">
      <c r="A56" s="83" t="s">
        <v>59</v>
      </c>
      <c r="B56" s="143"/>
      <c r="C56" s="143">
        <f>'[2]SUPPL-10652'!H56</f>
        <v>0</v>
      </c>
      <c r="D56" s="169">
        <f t="shared" si="3"/>
        <v>0</v>
      </c>
    </row>
    <row r="57" spans="1:4" hidden="1" x14ac:dyDescent="0.2">
      <c r="A57" s="83" t="s">
        <v>60</v>
      </c>
      <c r="B57" s="143"/>
      <c r="C57" s="143">
        <f>'[2]SUPPL-10652'!H57</f>
        <v>0</v>
      </c>
      <c r="D57" s="169">
        <f t="shared" si="3"/>
        <v>0</v>
      </c>
    </row>
    <row r="58" spans="1:4" hidden="1" x14ac:dyDescent="0.2">
      <c r="A58" s="83" t="s">
        <v>61</v>
      </c>
      <c r="B58" s="143"/>
      <c r="C58" s="143">
        <f>'[2]SUPPL-10652'!H58</f>
        <v>0</v>
      </c>
      <c r="D58" s="169">
        <f t="shared" si="3"/>
        <v>0</v>
      </c>
    </row>
    <row r="59" spans="1:4" hidden="1" x14ac:dyDescent="0.2">
      <c r="A59" s="83" t="s">
        <v>62</v>
      </c>
      <c r="B59" s="143"/>
      <c r="C59" s="143">
        <f>'[2]SUPPL-10652'!H59</f>
        <v>0</v>
      </c>
      <c r="D59" s="169">
        <f t="shared" si="3"/>
        <v>0</v>
      </c>
    </row>
    <row r="60" spans="1:4" hidden="1" x14ac:dyDescent="0.2">
      <c r="A60" s="83" t="s">
        <v>218</v>
      </c>
      <c r="B60" s="143"/>
      <c r="C60" s="143"/>
      <c r="D60" s="169"/>
    </row>
    <row r="61" spans="1:4" hidden="1" x14ac:dyDescent="0.2">
      <c r="A61" s="83" t="s">
        <v>63</v>
      </c>
      <c r="B61" s="143"/>
      <c r="C61" s="143">
        <f>'[2]SUPPL-10652'!H61</f>
        <v>0</v>
      </c>
      <c r="D61" s="169">
        <f t="shared" si="3"/>
        <v>0</v>
      </c>
    </row>
    <row r="62" spans="1:4" hidden="1" x14ac:dyDescent="0.2">
      <c r="A62" s="83" t="s">
        <v>177</v>
      </c>
      <c r="B62" s="143"/>
      <c r="C62" s="143">
        <f>'[2]SUPPL-10652'!H62</f>
        <v>0</v>
      </c>
      <c r="D62" s="169">
        <f t="shared" si="3"/>
        <v>0</v>
      </c>
    </row>
    <row r="63" spans="1:4" hidden="1" x14ac:dyDescent="0.2">
      <c r="A63" s="83" t="s">
        <v>64</v>
      </c>
      <c r="B63" s="143"/>
      <c r="C63" s="143">
        <f>'[2]SUPPL-10652'!H63</f>
        <v>0</v>
      </c>
      <c r="D63" s="169">
        <f t="shared" si="3"/>
        <v>0</v>
      </c>
    </row>
    <row r="64" spans="1:4" hidden="1" x14ac:dyDescent="0.2">
      <c r="A64" s="83" t="s">
        <v>65</v>
      </c>
      <c r="B64" s="143"/>
      <c r="C64" s="143">
        <f>'[2]SUPPL-10652'!H64</f>
        <v>0</v>
      </c>
      <c r="D64" s="169">
        <f t="shared" si="3"/>
        <v>0</v>
      </c>
    </row>
    <row r="65" spans="1:4" hidden="1" x14ac:dyDescent="0.2">
      <c r="A65" s="83" t="s">
        <v>66</v>
      </c>
      <c r="B65" s="143"/>
      <c r="C65" s="143">
        <f>'[2]SUPPL-10652'!H65</f>
        <v>0</v>
      </c>
      <c r="D65" s="169">
        <f t="shared" si="3"/>
        <v>0</v>
      </c>
    </row>
    <row r="66" spans="1:4" hidden="1" x14ac:dyDescent="0.2">
      <c r="A66" s="83" t="s">
        <v>67</v>
      </c>
      <c r="B66" s="143"/>
      <c r="C66" s="143">
        <f>'[2]SUPPL-10652'!H66</f>
        <v>0</v>
      </c>
      <c r="D66" s="169">
        <f t="shared" si="3"/>
        <v>0</v>
      </c>
    </row>
    <row r="67" spans="1:4" hidden="1" x14ac:dyDescent="0.2">
      <c r="A67" s="83" t="s">
        <v>68</v>
      </c>
      <c r="B67" s="143"/>
      <c r="C67" s="143">
        <f>'[2]SUPPL-10652'!H67</f>
        <v>0</v>
      </c>
      <c r="D67" s="169">
        <f t="shared" si="3"/>
        <v>0</v>
      </c>
    </row>
    <row r="68" spans="1:4" hidden="1" x14ac:dyDescent="0.2">
      <c r="A68" s="13" t="s">
        <v>69</v>
      </c>
      <c r="B68" s="143"/>
      <c r="C68" s="143"/>
      <c r="D68" s="169">
        <f>SUM(D69:D72)</f>
        <v>0</v>
      </c>
    </row>
    <row r="69" spans="1:4" hidden="1" x14ac:dyDescent="0.2">
      <c r="A69" s="13" t="s">
        <v>70</v>
      </c>
      <c r="B69" s="143"/>
      <c r="C69" s="143">
        <f>'[2]SUPPL-10652'!H69</f>
        <v>0</v>
      </c>
      <c r="D69" s="169">
        <f t="shared" ref="D69:D88" si="4">SUM(B69:C69)</f>
        <v>0</v>
      </c>
    </row>
    <row r="70" spans="1:4" hidden="1" x14ac:dyDescent="0.2">
      <c r="A70" s="13" t="s">
        <v>71</v>
      </c>
      <c r="B70" s="143"/>
      <c r="C70" s="143">
        <f>'[2]SUPPL-10652'!H70</f>
        <v>0</v>
      </c>
      <c r="D70" s="169">
        <f t="shared" si="4"/>
        <v>0</v>
      </c>
    </row>
    <row r="71" spans="1:4" hidden="1" x14ac:dyDescent="0.2">
      <c r="A71" s="13" t="s">
        <v>72</v>
      </c>
      <c r="B71" s="143"/>
      <c r="C71" s="143">
        <f>'[2]SUPPL-10652'!H71</f>
        <v>0</v>
      </c>
      <c r="D71" s="169">
        <f t="shared" si="4"/>
        <v>0</v>
      </c>
    </row>
    <row r="72" spans="1:4" hidden="1" x14ac:dyDescent="0.2">
      <c r="A72" s="13" t="s">
        <v>73</v>
      </c>
      <c r="B72" s="143"/>
      <c r="C72" s="143">
        <f>'[2]SUPPL-10652'!H72</f>
        <v>0</v>
      </c>
      <c r="D72" s="169">
        <f t="shared" si="4"/>
        <v>0</v>
      </c>
    </row>
    <row r="73" spans="1:4" hidden="1" x14ac:dyDescent="0.2">
      <c r="A73" s="13" t="s">
        <v>74</v>
      </c>
      <c r="B73" s="143"/>
      <c r="C73" s="143">
        <f>'[2]SUPPL-10652'!H73</f>
        <v>0</v>
      </c>
      <c r="D73" s="169">
        <f t="shared" si="4"/>
        <v>0</v>
      </c>
    </row>
    <row r="74" spans="1:4" hidden="1" x14ac:dyDescent="0.2">
      <c r="A74" s="13" t="s">
        <v>139</v>
      </c>
      <c r="B74" s="143"/>
      <c r="C74" s="143">
        <f>'[2]SUPPL-10652'!H74</f>
        <v>0</v>
      </c>
      <c r="D74" s="169">
        <f t="shared" si="4"/>
        <v>0</v>
      </c>
    </row>
    <row r="75" spans="1:4" hidden="1" x14ac:dyDescent="0.2">
      <c r="A75" s="13" t="s">
        <v>75</v>
      </c>
      <c r="B75" s="143"/>
      <c r="C75" s="143">
        <f>'[2]SUPPL-10652'!H75</f>
        <v>0</v>
      </c>
      <c r="D75" s="169">
        <f t="shared" si="4"/>
        <v>0</v>
      </c>
    </row>
    <row r="76" spans="1:4" hidden="1" x14ac:dyDescent="0.2">
      <c r="A76" s="13" t="s">
        <v>76</v>
      </c>
      <c r="B76" s="143"/>
      <c r="C76" s="143">
        <f>'[2]SUPPL-10652'!H76</f>
        <v>0</v>
      </c>
      <c r="D76" s="169">
        <f t="shared" si="4"/>
        <v>0</v>
      </c>
    </row>
    <row r="77" spans="1:4" hidden="1" x14ac:dyDescent="0.2">
      <c r="A77" s="13" t="s">
        <v>77</v>
      </c>
      <c r="B77" s="143"/>
      <c r="C77" s="143">
        <f>'[2]SUPPL-10652'!H77</f>
        <v>0</v>
      </c>
      <c r="D77" s="169">
        <f t="shared" si="4"/>
        <v>0</v>
      </c>
    </row>
    <row r="78" spans="1:4" hidden="1" x14ac:dyDescent="0.2">
      <c r="A78" s="13" t="s">
        <v>78</v>
      </c>
      <c r="B78" s="143"/>
      <c r="C78" s="143">
        <f>'[2]SUPPL-10652'!H78</f>
        <v>0</v>
      </c>
      <c r="D78" s="169">
        <f t="shared" si="4"/>
        <v>0</v>
      </c>
    </row>
    <row r="79" spans="1:4" hidden="1" x14ac:dyDescent="0.2">
      <c r="A79" s="13" t="s">
        <v>178</v>
      </c>
      <c r="B79" s="143"/>
      <c r="C79" s="143">
        <f>'[2]SUPPL-10652'!H79</f>
        <v>0</v>
      </c>
      <c r="D79" s="169">
        <f t="shared" si="4"/>
        <v>0</v>
      </c>
    </row>
    <row r="80" spans="1:4" hidden="1" x14ac:dyDescent="0.2">
      <c r="A80" s="13" t="s">
        <v>81</v>
      </c>
      <c r="B80" s="143"/>
      <c r="C80" s="143">
        <f>'[2]SUPPL-10652'!H80</f>
        <v>0</v>
      </c>
      <c r="D80" s="169">
        <f t="shared" si="4"/>
        <v>0</v>
      </c>
    </row>
    <row r="81" spans="1:4" hidden="1" x14ac:dyDescent="0.2">
      <c r="A81" s="13" t="s">
        <v>140</v>
      </c>
      <c r="B81" s="143"/>
      <c r="C81" s="143">
        <f>'[2]SUPPL-10652'!H81</f>
        <v>0</v>
      </c>
      <c r="D81" s="169">
        <f t="shared" si="4"/>
        <v>0</v>
      </c>
    </row>
    <row r="82" spans="1:4" hidden="1" x14ac:dyDescent="0.2">
      <c r="A82" s="13" t="s">
        <v>79</v>
      </c>
      <c r="B82" s="143"/>
      <c r="C82" s="143">
        <f>'[2]SUPPL-10652'!H82</f>
        <v>0</v>
      </c>
      <c r="D82" s="169">
        <f t="shared" si="4"/>
        <v>0</v>
      </c>
    </row>
    <row r="83" spans="1:4" hidden="1" x14ac:dyDescent="0.2">
      <c r="A83" s="13" t="s">
        <v>80</v>
      </c>
      <c r="B83" s="143"/>
      <c r="C83" s="143">
        <f>'[2]SUPPL-10652'!H83</f>
        <v>0</v>
      </c>
      <c r="D83" s="169">
        <f t="shared" si="4"/>
        <v>0</v>
      </c>
    </row>
    <row r="84" spans="1:4" hidden="1" x14ac:dyDescent="0.2">
      <c r="A84" s="13" t="s">
        <v>82</v>
      </c>
      <c r="B84" s="143"/>
      <c r="C84" s="143">
        <f>'[2]SUPPL-10652'!H84</f>
        <v>0</v>
      </c>
      <c r="D84" s="169">
        <f t="shared" si="4"/>
        <v>0</v>
      </c>
    </row>
    <row r="85" spans="1:4" hidden="1" x14ac:dyDescent="0.2">
      <c r="A85" s="13" t="s">
        <v>83</v>
      </c>
      <c r="B85" s="143"/>
      <c r="C85" s="143">
        <f>'[2]SUPPL-10652'!H85</f>
        <v>0</v>
      </c>
      <c r="D85" s="169">
        <f t="shared" si="4"/>
        <v>0</v>
      </c>
    </row>
    <row r="86" spans="1:4" hidden="1" x14ac:dyDescent="0.2">
      <c r="A86" s="13" t="s">
        <v>209</v>
      </c>
      <c r="B86" s="143"/>
      <c r="C86" s="143">
        <f>'[2]SUPPL-10652'!H86</f>
        <v>0</v>
      </c>
      <c r="D86" s="169">
        <f t="shared" si="4"/>
        <v>0</v>
      </c>
    </row>
    <row r="87" spans="1:4" hidden="1" x14ac:dyDescent="0.2">
      <c r="A87" s="13" t="s">
        <v>84</v>
      </c>
      <c r="B87" s="143"/>
      <c r="C87" s="143">
        <f>'[2]SUPPL-10652'!H87</f>
        <v>0</v>
      </c>
      <c r="D87" s="169">
        <f t="shared" si="4"/>
        <v>0</v>
      </c>
    </row>
    <row r="88" spans="1:4" hidden="1" x14ac:dyDescent="0.2">
      <c r="A88" s="13" t="s">
        <v>85</v>
      </c>
      <c r="B88" s="143"/>
      <c r="C88" s="143">
        <f>'[2]SUPPL-10652'!H88</f>
        <v>0</v>
      </c>
      <c r="D88" s="169">
        <f t="shared" si="4"/>
        <v>0</v>
      </c>
    </row>
    <row r="89" spans="1:4" hidden="1" x14ac:dyDescent="0.2">
      <c r="A89" s="275"/>
      <c r="B89" s="143"/>
      <c r="C89" s="143"/>
      <c r="D89" s="169"/>
    </row>
    <row r="90" spans="1:4" hidden="1" x14ac:dyDescent="0.2">
      <c r="A90" s="275"/>
      <c r="B90" s="143"/>
      <c r="C90" s="143"/>
      <c r="D90" s="169"/>
    </row>
    <row r="91" spans="1:4" ht="12.75" customHeight="1" x14ac:dyDescent="0.2">
      <c r="A91" s="83" t="s">
        <v>147</v>
      </c>
      <c r="B91" s="143"/>
      <c r="C91" s="143">
        <f>'[2]SUPPL-10652'!H90</f>
        <v>9735863</v>
      </c>
      <c r="D91" s="169">
        <f>SUM(B91:C91)</f>
        <v>9735863</v>
      </c>
    </row>
    <row r="92" spans="1:4" ht="14.25" hidden="1" customHeight="1" x14ac:dyDescent="0.2">
      <c r="A92" s="276" t="s">
        <v>148</v>
      </c>
      <c r="B92" s="143">
        <f>SUM(B93:B94)</f>
        <v>0</v>
      </c>
      <c r="C92" s="143">
        <f>SUM(C93:C94)</f>
        <v>0</v>
      </c>
      <c r="D92" s="169">
        <f>SUM(D93:D94)</f>
        <v>0</v>
      </c>
    </row>
    <row r="93" spans="1:4" ht="14.25" hidden="1" customHeight="1" x14ac:dyDescent="0.2">
      <c r="A93" s="276" t="s">
        <v>149</v>
      </c>
      <c r="B93" s="143"/>
      <c r="C93" s="143">
        <f>'[2]SUPPL-10652'!H92</f>
        <v>0</v>
      </c>
      <c r="D93" s="169">
        <f>SUM(B93:C93)</f>
        <v>0</v>
      </c>
    </row>
    <row r="94" spans="1:4" ht="15" hidden="1" customHeight="1" x14ac:dyDescent="0.2">
      <c r="A94" s="276" t="s">
        <v>150</v>
      </c>
      <c r="B94" s="143"/>
      <c r="C94" s="143">
        <f>'[2]SUPPL-10652'!H93</f>
        <v>0</v>
      </c>
      <c r="D94" s="169">
        <f>SUM(B94:C94)</f>
        <v>0</v>
      </c>
    </row>
    <row r="95" spans="1:4" hidden="1" x14ac:dyDescent="0.2">
      <c r="A95" s="83" t="s">
        <v>151</v>
      </c>
      <c r="B95" s="143"/>
      <c r="C95" s="143">
        <f>'[2]SUPPL-10652'!H94</f>
        <v>0</v>
      </c>
      <c r="D95" s="169">
        <f>SUM(B95:C95)</f>
        <v>0</v>
      </c>
    </row>
    <row r="96" spans="1:4" hidden="1" x14ac:dyDescent="0.2">
      <c r="A96" s="275"/>
      <c r="B96" s="143"/>
      <c r="C96" s="143"/>
      <c r="D96" s="169"/>
    </row>
    <row r="97" spans="1:4" s="284" customFormat="1" ht="22.5" customHeight="1" thickBot="1" x14ac:dyDescent="0.25">
      <c r="A97" s="54" t="s">
        <v>13</v>
      </c>
      <c r="B97" s="304">
        <f>SUM(B7:B13)+SUM(B16:B21)+SUM(B24:B26)+SUM(B29:B30)+SUM(B33:B49)+B92+B96+B91+B95</f>
        <v>12714040</v>
      </c>
      <c r="C97" s="304">
        <f>SUM(C7:C13)+SUM(C16:C21)+SUM(C24:C26)+SUM(C29:C30)+SUM(C33:C49)+C92+C96+C91+C95</f>
        <v>9735863</v>
      </c>
      <c r="D97" s="305">
        <f>SUM(D7:D13)+SUM(D16:D21)+SUM(D24:D26)+SUM(D29:D30)+SUM(D33:D49)+D92+D96+D91+D95</f>
        <v>22449903</v>
      </c>
    </row>
    <row r="98" spans="1:4" ht="13.5" thickTop="1" x14ac:dyDescent="0.2">
      <c r="B98" s="50"/>
      <c r="C98" s="50"/>
      <c r="D98" s="50"/>
    </row>
    <row r="99" spans="1:4" x14ac:dyDescent="0.2">
      <c r="B99" s="50"/>
      <c r="C99" s="50"/>
      <c r="D99" s="50"/>
    </row>
    <row r="100" spans="1:4" x14ac:dyDescent="0.2">
      <c r="B100" s="50"/>
      <c r="C100" s="50"/>
      <c r="D100" s="50"/>
    </row>
    <row r="101" spans="1:4" x14ac:dyDescent="0.2">
      <c r="B101" s="50"/>
      <c r="C101" s="50"/>
      <c r="D101" s="50"/>
    </row>
    <row r="102" spans="1:4" x14ac:dyDescent="0.2">
      <c r="B102" s="50"/>
      <c r="C102" s="50"/>
      <c r="D102" s="50"/>
    </row>
    <row r="103" spans="1:4" x14ac:dyDescent="0.2">
      <c r="B103" s="50"/>
      <c r="C103" s="50"/>
      <c r="D103" s="50"/>
    </row>
    <row r="104" spans="1:4" x14ac:dyDescent="0.2">
      <c r="B104" s="50"/>
      <c r="C104" s="50"/>
      <c r="D104" s="50"/>
    </row>
    <row r="105" spans="1:4" x14ac:dyDescent="0.2">
      <c r="B105" s="50"/>
      <c r="C105" s="50"/>
      <c r="D105" s="50"/>
    </row>
    <row r="106" spans="1:4" x14ac:dyDescent="0.2">
      <c r="B106" s="50"/>
      <c r="C106" s="50"/>
      <c r="D106" s="50"/>
    </row>
    <row r="107" spans="1:4" x14ac:dyDescent="0.2">
      <c r="B107" s="50"/>
      <c r="C107" s="50"/>
      <c r="D107" s="50"/>
    </row>
    <row r="108" spans="1:4" x14ac:dyDescent="0.2">
      <c r="B108" s="50"/>
      <c r="C108" s="50"/>
      <c r="D108" s="50"/>
    </row>
    <row r="109" spans="1:4" x14ac:dyDescent="0.2">
      <c r="B109" s="50"/>
      <c r="C109" s="50"/>
      <c r="D109" s="50"/>
    </row>
    <row r="110" spans="1:4" x14ac:dyDescent="0.2">
      <c r="B110" s="50"/>
      <c r="C110" s="50"/>
      <c r="D110" s="50"/>
    </row>
    <row r="111" spans="1:4" x14ac:dyDescent="0.2">
      <c r="B111" s="50"/>
      <c r="C111" s="50"/>
      <c r="D111" s="50"/>
    </row>
    <row r="113" spans="1:4" x14ac:dyDescent="0.2">
      <c r="B113" s="50"/>
      <c r="C113" s="50"/>
      <c r="D113" s="50"/>
    </row>
    <row r="114" spans="1:4" x14ac:dyDescent="0.2">
      <c r="B114" s="50"/>
      <c r="C114" s="50"/>
      <c r="D114" s="50"/>
    </row>
    <row r="115" spans="1:4" x14ac:dyDescent="0.2">
      <c r="B115" s="50"/>
      <c r="C115" s="50"/>
      <c r="D115" s="50"/>
    </row>
    <row r="116" spans="1:4" x14ac:dyDescent="0.2">
      <c r="A116" s="50"/>
      <c r="B116" s="50"/>
      <c r="C116" s="50"/>
      <c r="D116" s="50"/>
    </row>
  </sheetData>
  <mergeCells count="4">
    <mergeCell ref="A5:A6"/>
    <mergeCell ref="B5:B6"/>
    <mergeCell ref="C5:C6"/>
    <mergeCell ref="D5:D6"/>
  </mergeCells>
  <printOptions gridLines="1"/>
  <pageMargins left="1.63" right="0.27" top="0.83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Sum</vt:lpstr>
      <vt:lpstr>ByDept</vt:lpstr>
      <vt:lpstr>AllSources</vt:lpstr>
      <vt:lpstr>Adjustments-RA10651</vt:lpstr>
      <vt:lpstr>Adjustments-RA10633</vt:lpstr>
      <vt:lpstr>SPFs-RA10651</vt:lpstr>
      <vt:lpstr>Automatic</vt:lpstr>
      <vt:lpstr>UF</vt:lpstr>
      <vt:lpstr>Continuing-RA10633</vt:lpstr>
      <vt:lpstr>Suppl-RA10652</vt:lpstr>
      <vt:lpstr>'Adjustments-RA10633'!Print_Area</vt:lpstr>
      <vt:lpstr>'Adjustments-RA10651'!Print_Area</vt:lpstr>
      <vt:lpstr>AllSources!Print_Area</vt:lpstr>
      <vt:lpstr>Automatic!Print_Area</vt:lpstr>
      <vt:lpstr>ByDept!Print_Area</vt:lpstr>
      <vt:lpstr>'Continuing-RA10633'!Print_Area</vt:lpstr>
      <vt:lpstr>'SPFs-RA10651'!Print_Area</vt:lpstr>
      <vt:lpstr>Sum!Print_Area</vt:lpstr>
      <vt:lpstr>'Suppl-RA10652'!Print_Area</vt:lpstr>
      <vt:lpstr>UF!Print_Area</vt:lpstr>
      <vt:lpstr>'Adjustments-RA10633'!Print_Titles</vt:lpstr>
      <vt:lpstr>'Adjustments-RA10651'!Print_Titles</vt:lpstr>
      <vt:lpstr>AllSources!Print_Titles</vt:lpstr>
      <vt:lpstr>Automatic!Print_Titles</vt:lpstr>
      <vt:lpstr>ByDept!Print_Titles</vt:lpstr>
      <vt:lpstr>'Continuing-RA10633'!Print_Titles</vt:lpstr>
      <vt:lpstr>'SPFs-RA10651'!Print_Titles</vt:lpstr>
      <vt:lpstr>'Suppl-RA10652'!Print_Titles</vt:lpstr>
      <vt:lpstr>UF!Print_Titles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Olivia Regner</cp:lastModifiedBy>
  <cp:lastPrinted>2016-07-13T09:25:07Z</cp:lastPrinted>
  <dcterms:created xsi:type="dcterms:W3CDTF">2012-05-10T01:12:58Z</dcterms:created>
  <dcterms:modified xsi:type="dcterms:W3CDTF">2016-07-29T10:09:49Z</dcterms:modified>
</cp:coreProperties>
</file>