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20730" windowHeight="9210" tabRatio="807" activeTab="3"/>
  </bookViews>
  <sheets>
    <sheet name="SUM" sheetId="175" r:id="rId1"/>
    <sheet name="ByDept." sheetId="176" r:id="rId2"/>
    <sheet name="ProgrmAdjustments" sheetId="177" r:id="rId3"/>
    <sheet name="ALLSOURCES" sheetId="179" r:id="rId4"/>
    <sheet name="SPFs-10651" sheetId="178" r:id="rId5"/>
    <sheet name="CONTINUING-RA10633" sheetId="180" r:id="rId6"/>
    <sheet name="AUTOMATIC" sheetId="181" r:id="rId7"/>
    <sheet name="SUPPL" sheetId="182" r:id="rId8"/>
    <sheet name="UF" sheetId="183" r:id="rId9"/>
  </sheets>
  <externalReferences>
    <externalReference r:id="rId10"/>
    <externalReference r:id="rId11"/>
  </externalReferences>
  <definedNames>
    <definedName name="_xlnm.Print_Area" localSheetId="3">ALLSOURCES!$A$1:$I$97</definedName>
    <definedName name="_xlnm.Print_Area" localSheetId="6">AUTOMATIC!$A$1:$O$95</definedName>
    <definedName name="_xlnm.Print_Area" localSheetId="1">ByDept.!$A$1:$L$260</definedName>
    <definedName name="_xlnm.Print_Area" localSheetId="5">'CONTINUING-RA10633'!$A$1:$M$96</definedName>
    <definedName name="_xlnm.Print_Area" localSheetId="2">ProgrmAdjustments!$A$1:$F$80</definedName>
    <definedName name="_xlnm.Print_Area" localSheetId="4">'SPFs-10651'!$A$1:$K$95</definedName>
    <definedName name="_xlnm.Print_Area" localSheetId="0">SUM!$A$1:$G$56</definedName>
    <definedName name="_xlnm.Print_Area" localSheetId="7">SUPPL!$A$1:$D$97</definedName>
    <definedName name="_xlnm.Print_Area" localSheetId="8">UF!$A$1:$H$95</definedName>
    <definedName name="_xlnm.Print_Titles" localSheetId="3">ALLSOURCES!$1:$6</definedName>
    <definedName name="_xlnm.Print_Titles" localSheetId="6">AUTOMATIC!$A:$A,AUTOMATIC!$1:$5</definedName>
    <definedName name="_xlnm.Print_Titles" localSheetId="1">ByDept.!$1:$6</definedName>
    <definedName name="_xlnm.Print_Titles" localSheetId="5">'CONTINUING-RA10633'!$A:$A,'CONTINUING-RA10633'!$1:$5</definedName>
    <definedName name="_xlnm.Print_Titles" localSheetId="2">ProgrmAdjustments!$1:$5</definedName>
    <definedName name="_xlnm.Print_Titles" localSheetId="4">'SPFs-10651'!$A:$A,'SPFs-10651'!$1:$5</definedName>
    <definedName name="_xlnm.Print_Titles" localSheetId="7">SUPPL!$A:$A,SUPPL!$1:$5</definedName>
    <definedName name="_xlnm.Print_Titles" localSheetId="8">UF!$1:$5</definedName>
    <definedName name="Z_5BA19E16_4FBA_4604_B3D1_F564165F1D65_.wvu.Cols" localSheetId="6" hidden="1">AUTOMATIC!#REF!</definedName>
    <definedName name="Z_5BA19E16_4FBA_4604_B3D1_F564165F1D65_.wvu.PrintArea" localSheetId="6" hidden="1">AUTOMATIC!$A$1:$O$95</definedName>
    <definedName name="Z_5BA19E16_4FBA_4604_B3D1_F564165F1D65_.wvu.PrintArea" localSheetId="5" hidden="1">'CONTINUING-RA10633'!$A$1:$H$96</definedName>
    <definedName name="Z_5BA19E16_4FBA_4604_B3D1_F564165F1D65_.wvu.PrintArea" localSheetId="7" hidden="1">SUPPL!$A$1:$D$97</definedName>
    <definedName name="Z_5BA19E16_4FBA_4604_B3D1_F564165F1D65_.wvu.PrintArea" localSheetId="8" hidden="1">UF!$A$1:$H$95</definedName>
    <definedName name="Z_5BA19E16_4FBA_4604_B3D1_F564165F1D65_.wvu.PrintTitles" localSheetId="6" hidden="1">AUTOMATIC!$A:$A,AUTOMATIC!$1:$5</definedName>
    <definedName name="Z_5BA19E16_4FBA_4604_B3D1_F564165F1D65_.wvu.PrintTitles" localSheetId="5" hidden="1">'CONTINUING-RA10633'!$1:$5</definedName>
    <definedName name="Z_5BA19E16_4FBA_4604_B3D1_F564165F1D65_.wvu.PrintTitles" localSheetId="7" hidden="1">SUPPL!$1:$5</definedName>
    <definedName name="Z_5BA19E16_4FBA_4604_B3D1_F564165F1D65_.wvu.PrintTitles" localSheetId="8" hidden="1">UF!$1:$5</definedName>
  </definedNames>
  <calcPr calcId="152511"/>
</workbook>
</file>

<file path=xl/calcChain.xml><?xml version="1.0" encoding="utf-8"?>
<calcChain xmlns="http://schemas.openxmlformats.org/spreadsheetml/2006/main">
  <c r="E94" i="183"/>
  <c r="D94"/>
  <c r="C94"/>
  <c r="E93"/>
  <c r="D93"/>
  <c r="C93"/>
  <c r="H93" s="1"/>
  <c r="E92"/>
  <c r="D92"/>
  <c r="C92"/>
  <c r="E91"/>
  <c r="E90" s="1"/>
  <c r="D91"/>
  <c r="C91"/>
  <c r="H91" s="1"/>
  <c r="D90"/>
  <c r="F89"/>
  <c r="F95" s="1"/>
  <c r="E89"/>
  <c r="D89"/>
  <c r="C89"/>
  <c r="B89"/>
  <c r="H89" s="1"/>
  <c r="E86"/>
  <c r="D86"/>
  <c r="C86"/>
  <c r="E85"/>
  <c r="D85"/>
  <c r="C85"/>
  <c r="H85" s="1"/>
  <c r="E84"/>
  <c r="D84"/>
  <c r="C84"/>
  <c r="E83"/>
  <c r="D83"/>
  <c r="C83"/>
  <c r="H83" s="1"/>
  <c r="E82"/>
  <c r="D82"/>
  <c r="C82"/>
  <c r="E80"/>
  <c r="D80"/>
  <c r="C80"/>
  <c r="H80" s="1"/>
  <c r="E79"/>
  <c r="D79"/>
  <c r="C79"/>
  <c r="E78"/>
  <c r="D78"/>
  <c r="C78"/>
  <c r="H78" s="1"/>
  <c r="E76"/>
  <c r="D76"/>
  <c r="C76"/>
  <c r="E74"/>
  <c r="D74"/>
  <c r="C74"/>
  <c r="H74" s="1"/>
  <c r="E73"/>
  <c r="D73"/>
  <c r="C73"/>
  <c r="E72"/>
  <c r="D72"/>
  <c r="C72"/>
  <c r="H72" s="1"/>
  <c r="E71"/>
  <c r="D71"/>
  <c r="C71"/>
  <c r="E70"/>
  <c r="D70"/>
  <c r="C70"/>
  <c r="H70" s="1"/>
  <c r="E69"/>
  <c r="D69"/>
  <c r="C69"/>
  <c r="E68"/>
  <c r="D68"/>
  <c r="C68"/>
  <c r="H68" s="1"/>
  <c r="E67"/>
  <c r="D67"/>
  <c r="D66" s="1"/>
  <c r="C67"/>
  <c r="G66"/>
  <c r="B66"/>
  <c r="B48" s="1"/>
  <c r="E65"/>
  <c r="D65"/>
  <c r="C65"/>
  <c r="E64"/>
  <c r="D64"/>
  <c r="C64"/>
  <c r="H64" s="1"/>
  <c r="E63"/>
  <c r="D63"/>
  <c r="C63"/>
  <c r="E62"/>
  <c r="D62"/>
  <c r="C62"/>
  <c r="H62" s="1"/>
  <c r="E61"/>
  <c r="D61"/>
  <c r="C61"/>
  <c r="E59"/>
  <c r="D59"/>
  <c r="C59"/>
  <c r="H59" s="1"/>
  <c r="E58"/>
  <c r="D58"/>
  <c r="C58"/>
  <c r="E57"/>
  <c r="D57"/>
  <c r="C57"/>
  <c r="H57" s="1"/>
  <c r="E56"/>
  <c r="D56"/>
  <c r="C56"/>
  <c r="E55"/>
  <c r="D55"/>
  <c r="C55"/>
  <c r="H55" s="1"/>
  <c r="E54"/>
  <c r="D54"/>
  <c r="C54"/>
  <c r="E53"/>
  <c r="E52" s="1"/>
  <c r="D53"/>
  <c r="C53"/>
  <c r="H53" s="1"/>
  <c r="G52"/>
  <c r="D52"/>
  <c r="E51"/>
  <c r="D51"/>
  <c r="H51" s="1"/>
  <c r="C51"/>
  <c r="E50"/>
  <c r="D50"/>
  <c r="C50"/>
  <c r="E49"/>
  <c r="D49"/>
  <c r="C49"/>
  <c r="E46"/>
  <c r="D46"/>
  <c r="C46"/>
  <c r="E45"/>
  <c r="D45"/>
  <c r="H45" s="1"/>
  <c r="C45"/>
  <c r="E44"/>
  <c r="D44"/>
  <c r="C44"/>
  <c r="E43"/>
  <c r="D43"/>
  <c r="H43" s="1"/>
  <c r="C43"/>
  <c r="E42"/>
  <c r="D42"/>
  <c r="C42"/>
  <c r="E41"/>
  <c r="D41"/>
  <c r="H41" s="1"/>
  <c r="C41"/>
  <c r="E40"/>
  <c r="D40"/>
  <c r="C40"/>
  <c r="E39"/>
  <c r="D39"/>
  <c r="H39" s="1"/>
  <c r="C39"/>
  <c r="E38"/>
  <c r="D38"/>
  <c r="C38"/>
  <c r="E37"/>
  <c r="D37"/>
  <c r="H37" s="1"/>
  <c r="C37"/>
  <c r="E36"/>
  <c r="D36"/>
  <c r="C36"/>
  <c r="E35"/>
  <c r="D35"/>
  <c r="H35" s="1"/>
  <c r="C35"/>
  <c r="E34"/>
  <c r="D34"/>
  <c r="C34"/>
  <c r="F33"/>
  <c r="E33"/>
  <c r="D33"/>
  <c r="C33"/>
  <c r="H33" s="1"/>
  <c r="E32"/>
  <c r="D32"/>
  <c r="C32"/>
  <c r="E31"/>
  <c r="D31"/>
  <c r="C31"/>
  <c r="H31" s="1"/>
  <c r="E30"/>
  <c r="D30"/>
  <c r="D29" s="1"/>
  <c r="C30"/>
  <c r="G29"/>
  <c r="G28"/>
  <c r="E28"/>
  <c r="D28"/>
  <c r="C28"/>
  <c r="E27"/>
  <c r="D27"/>
  <c r="C27"/>
  <c r="H27" s="1"/>
  <c r="E26"/>
  <c r="D26"/>
  <c r="D25" s="1"/>
  <c r="C26"/>
  <c r="G25"/>
  <c r="E24"/>
  <c r="D24"/>
  <c r="C24"/>
  <c r="E23"/>
  <c r="D23"/>
  <c r="H23" s="1"/>
  <c r="C23"/>
  <c r="E22"/>
  <c r="E20" s="1"/>
  <c r="D22"/>
  <c r="C22"/>
  <c r="E21"/>
  <c r="D21"/>
  <c r="D20" s="1"/>
  <c r="C21"/>
  <c r="G20"/>
  <c r="C20"/>
  <c r="E19"/>
  <c r="D19"/>
  <c r="C19"/>
  <c r="E18"/>
  <c r="D18"/>
  <c r="C18"/>
  <c r="H18" s="1"/>
  <c r="E17"/>
  <c r="D17"/>
  <c r="C17"/>
  <c r="E16"/>
  <c r="D16"/>
  <c r="C16"/>
  <c r="H16" s="1"/>
  <c r="E15"/>
  <c r="D15"/>
  <c r="C15"/>
  <c r="E14"/>
  <c r="D14"/>
  <c r="C14"/>
  <c r="H14" s="1"/>
  <c r="E13"/>
  <c r="D13"/>
  <c r="D12" s="1"/>
  <c r="C13"/>
  <c r="G12"/>
  <c r="E11"/>
  <c r="D11"/>
  <c r="C11"/>
  <c r="E10"/>
  <c r="D10"/>
  <c r="H10" s="1"/>
  <c r="C10"/>
  <c r="E9"/>
  <c r="D9"/>
  <c r="C9"/>
  <c r="E8"/>
  <c r="D8"/>
  <c r="H8" s="1"/>
  <c r="C8"/>
  <c r="E7"/>
  <c r="D7"/>
  <c r="C7"/>
  <c r="E6"/>
  <c r="D6"/>
  <c r="H6" s="1"/>
  <c r="C6"/>
  <c r="A3"/>
  <c r="A1"/>
  <c r="C95" i="182"/>
  <c r="D95" s="1"/>
  <c r="C94"/>
  <c r="D94" s="1"/>
  <c r="C93"/>
  <c r="D93" s="1"/>
  <c r="C92"/>
  <c r="B92"/>
  <c r="D91"/>
  <c r="C91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7"/>
  <c r="D67" s="1"/>
  <c r="C66"/>
  <c r="D66" s="1"/>
  <c r="C65"/>
  <c r="D65" s="1"/>
  <c r="C64"/>
  <c r="D64" s="1"/>
  <c r="C63"/>
  <c r="D63" s="1"/>
  <c r="C62"/>
  <c r="D62" s="1"/>
  <c r="C61"/>
  <c r="D61" s="1"/>
  <c r="C59"/>
  <c r="D59" s="1"/>
  <c r="C58"/>
  <c r="D58" s="1"/>
  <c r="C57"/>
  <c r="D57" s="1"/>
  <c r="C56"/>
  <c r="D56" s="1"/>
  <c r="C55"/>
  <c r="D55" s="1"/>
  <c r="C54"/>
  <c r="D54" s="1"/>
  <c r="C53"/>
  <c r="C49" s="1"/>
  <c r="B53"/>
  <c r="D52"/>
  <c r="C52"/>
  <c r="D51"/>
  <c r="C51"/>
  <c r="D50"/>
  <c r="C50"/>
  <c r="B49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D32" s="1"/>
  <c r="C31"/>
  <c r="B31"/>
  <c r="D31" s="1"/>
  <c r="D30" s="1"/>
  <c r="C29"/>
  <c r="D29" s="1"/>
  <c r="C28"/>
  <c r="D28" s="1"/>
  <c r="C27"/>
  <c r="D27" s="1"/>
  <c r="D26" s="1"/>
  <c r="B26"/>
  <c r="C25"/>
  <c r="B25"/>
  <c r="D25" s="1"/>
  <c r="C24"/>
  <c r="B24"/>
  <c r="D24" s="1"/>
  <c r="C23"/>
  <c r="D23" s="1"/>
  <c r="C22"/>
  <c r="D22" s="1"/>
  <c r="D21" s="1"/>
  <c r="C21"/>
  <c r="B21"/>
  <c r="C20"/>
  <c r="B20"/>
  <c r="C19"/>
  <c r="B19"/>
  <c r="C18"/>
  <c r="B18"/>
  <c r="C17"/>
  <c r="B17"/>
  <c r="C16"/>
  <c r="B16"/>
  <c r="D15"/>
  <c r="C15"/>
  <c r="D14"/>
  <c r="C14"/>
  <c r="D13"/>
  <c r="C13"/>
  <c r="B13"/>
  <c r="C12"/>
  <c r="D12" s="1"/>
  <c r="C11"/>
  <c r="D11" s="1"/>
  <c r="C10"/>
  <c r="D10" s="1"/>
  <c r="C9"/>
  <c r="D9" s="1"/>
  <c r="C8"/>
  <c r="D8" s="1"/>
  <c r="C7"/>
  <c r="B7"/>
  <c r="A3"/>
  <c r="A1"/>
  <c r="N94" i="181"/>
  <c r="M94"/>
  <c r="L94"/>
  <c r="K94"/>
  <c r="J94"/>
  <c r="I94"/>
  <c r="H94"/>
  <c r="G94"/>
  <c r="E94"/>
  <c r="D94"/>
  <c r="C94"/>
  <c r="B94"/>
  <c r="O94" s="1"/>
  <c r="N93"/>
  <c r="M93"/>
  <c r="L93"/>
  <c r="K93"/>
  <c r="J93"/>
  <c r="I93"/>
  <c r="H93"/>
  <c r="G93"/>
  <c r="E93"/>
  <c r="D93"/>
  <c r="C93"/>
  <c r="B93"/>
  <c r="N92"/>
  <c r="M92"/>
  <c r="L92"/>
  <c r="K92"/>
  <c r="J92"/>
  <c r="I92"/>
  <c r="H92"/>
  <c r="G92"/>
  <c r="E92"/>
  <c r="D92"/>
  <c r="C92"/>
  <c r="B92"/>
  <c r="N91"/>
  <c r="N90" s="1"/>
  <c r="M91"/>
  <c r="M90" s="1"/>
  <c r="L91"/>
  <c r="L90" s="1"/>
  <c r="K91"/>
  <c r="J91"/>
  <c r="J90" s="1"/>
  <c r="I91"/>
  <c r="H91"/>
  <c r="H90" s="1"/>
  <c r="G91"/>
  <c r="E91"/>
  <c r="E90" s="1"/>
  <c r="D91"/>
  <c r="D90" s="1"/>
  <c r="C91"/>
  <c r="C90" s="1"/>
  <c r="B91"/>
  <c r="O91" s="1"/>
  <c r="I90"/>
  <c r="N89"/>
  <c r="M89"/>
  <c r="L89"/>
  <c r="K89"/>
  <c r="J89"/>
  <c r="I89"/>
  <c r="H89"/>
  <c r="G89"/>
  <c r="E89"/>
  <c r="D89"/>
  <c r="C89"/>
  <c r="B89"/>
  <c r="N87"/>
  <c r="M87"/>
  <c r="L87"/>
  <c r="K87"/>
  <c r="J87"/>
  <c r="I87"/>
  <c r="H87"/>
  <c r="G87"/>
  <c r="E87"/>
  <c r="D87"/>
  <c r="C87"/>
  <c r="B87"/>
  <c r="N86"/>
  <c r="M86"/>
  <c r="L86"/>
  <c r="K86"/>
  <c r="J86"/>
  <c r="I86"/>
  <c r="H86"/>
  <c r="G86"/>
  <c r="E86"/>
  <c r="D86"/>
  <c r="C86"/>
  <c r="B86"/>
  <c r="N85"/>
  <c r="M85"/>
  <c r="L85"/>
  <c r="K85"/>
  <c r="J85"/>
  <c r="I85"/>
  <c r="H85"/>
  <c r="G85"/>
  <c r="E85"/>
  <c r="D85"/>
  <c r="C85"/>
  <c r="B85"/>
  <c r="N84"/>
  <c r="M84"/>
  <c r="L84"/>
  <c r="K84"/>
  <c r="J84"/>
  <c r="I84"/>
  <c r="H84"/>
  <c r="G84"/>
  <c r="E84"/>
  <c r="D84"/>
  <c r="C84"/>
  <c r="B84"/>
  <c r="N83"/>
  <c r="M83"/>
  <c r="L83"/>
  <c r="K83"/>
  <c r="J83"/>
  <c r="I83"/>
  <c r="H83"/>
  <c r="G83"/>
  <c r="E83"/>
  <c r="D83"/>
  <c r="C83"/>
  <c r="B83"/>
  <c r="N82"/>
  <c r="M82"/>
  <c r="L82"/>
  <c r="K82"/>
  <c r="J82"/>
  <c r="I82"/>
  <c r="H82"/>
  <c r="G82"/>
  <c r="E82"/>
  <c r="D82"/>
  <c r="C82"/>
  <c r="B82"/>
  <c r="N81"/>
  <c r="M81"/>
  <c r="L81"/>
  <c r="K81"/>
  <c r="J81"/>
  <c r="I81"/>
  <c r="H81"/>
  <c r="G81"/>
  <c r="E81"/>
  <c r="D81"/>
  <c r="C81"/>
  <c r="B81"/>
  <c r="N80"/>
  <c r="M80"/>
  <c r="L80"/>
  <c r="K80"/>
  <c r="J80"/>
  <c r="I80"/>
  <c r="H80"/>
  <c r="G80"/>
  <c r="E80"/>
  <c r="D80"/>
  <c r="C80"/>
  <c r="B80"/>
  <c r="N79"/>
  <c r="M79"/>
  <c r="L79"/>
  <c r="K79"/>
  <c r="J79"/>
  <c r="I79"/>
  <c r="H79"/>
  <c r="G79"/>
  <c r="E79"/>
  <c r="D79"/>
  <c r="C79"/>
  <c r="B79"/>
  <c r="N78"/>
  <c r="M78"/>
  <c r="L78"/>
  <c r="K78"/>
  <c r="J78"/>
  <c r="I78"/>
  <c r="H78"/>
  <c r="G78"/>
  <c r="E78"/>
  <c r="D78"/>
  <c r="C78"/>
  <c r="B78"/>
  <c r="N77"/>
  <c r="M77"/>
  <c r="L77"/>
  <c r="K77"/>
  <c r="J77"/>
  <c r="I77"/>
  <c r="H77"/>
  <c r="G77"/>
  <c r="E77"/>
  <c r="D77"/>
  <c r="C77"/>
  <c r="B77"/>
  <c r="N76"/>
  <c r="M76"/>
  <c r="L76"/>
  <c r="K76"/>
  <c r="J76"/>
  <c r="I76"/>
  <c r="H76"/>
  <c r="G76"/>
  <c r="E76"/>
  <c r="D76"/>
  <c r="C76"/>
  <c r="B76"/>
  <c r="N75"/>
  <c r="M75"/>
  <c r="L75"/>
  <c r="K75"/>
  <c r="J75"/>
  <c r="I75"/>
  <c r="H75"/>
  <c r="G75"/>
  <c r="E75"/>
  <c r="D75"/>
  <c r="C75"/>
  <c r="B75"/>
  <c r="N74"/>
  <c r="M74"/>
  <c r="L74"/>
  <c r="K74"/>
  <c r="J74"/>
  <c r="I74"/>
  <c r="H74"/>
  <c r="G74"/>
  <c r="E74"/>
  <c r="D74"/>
  <c r="C74"/>
  <c r="B74"/>
  <c r="N73"/>
  <c r="M73"/>
  <c r="L73"/>
  <c r="K73"/>
  <c r="J73"/>
  <c r="I73"/>
  <c r="H73"/>
  <c r="G73"/>
  <c r="E73"/>
  <c r="D73"/>
  <c r="C73"/>
  <c r="B73"/>
  <c r="N72"/>
  <c r="M72"/>
  <c r="L72"/>
  <c r="K72"/>
  <c r="J72"/>
  <c r="I72"/>
  <c r="H72"/>
  <c r="G72"/>
  <c r="E72"/>
  <c r="D72"/>
  <c r="C72"/>
  <c r="B72"/>
  <c r="N71"/>
  <c r="M71"/>
  <c r="L71"/>
  <c r="K71"/>
  <c r="J71"/>
  <c r="I71"/>
  <c r="H71"/>
  <c r="G71"/>
  <c r="E71"/>
  <c r="D71"/>
  <c r="C71"/>
  <c r="B71"/>
  <c r="N70"/>
  <c r="M70"/>
  <c r="L70"/>
  <c r="K70"/>
  <c r="J70"/>
  <c r="I70"/>
  <c r="H70"/>
  <c r="G70"/>
  <c r="E70"/>
  <c r="D70"/>
  <c r="C70"/>
  <c r="B70"/>
  <c r="N69"/>
  <c r="M69"/>
  <c r="L69"/>
  <c r="K69"/>
  <c r="J69"/>
  <c r="I69"/>
  <c r="H69"/>
  <c r="G69"/>
  <c r="E69"/>
  <c r="D69"/>
  <c r="C69"/>
  <c r="B69"/>
  <c r="N68"/>
  <c r="M68"/>
  <c r="L68"/>
  <c r="K68"/>
  <c r="J68"/>
  <c r="J67" s="1"/>
  <c r="I68"/>
  <c r="H68"/>
  <c r="G68"/>
  <c r="E68"/>
  <c r="D68"/>
  <c r="C68"/>
  <c r="B68"/>
  <c r="N67"/>
  <c r="E67"/>
  <c r="N66"/>
  <c r="M66"/>
  <c r="L66"/>
  <c r="K66"/>
  <c r="J66"/>
  <c r="I66"/>
  <c r="H66"/>
  <c r="G66"/>
  <c r="E66"/>
  <c r="D66"/>
  <c r="C66"/>
  <c r="B66"/>
  <c r="O66" s="1"/>
  <c r="N65"/>
  <c r="M65"/>
  <c r="L65"/>
  <c r="K65"/>
  <c r="J65"/>
  <c r="I65"/>
  <c r="H65"/>
  <c r="G65"/>
  <c r="E65"/>
  <c r="D65"/>
  <c r="C65"/>
  <c r="B65"/>
  <c r="O65" s="1"/>
  <c r="N64"/>
  <c r="M64"/>
  <c r="L64"/>
  <c r="K64"/>
  <c r="J64"/>
  <c r="I64"/>
  <c r="H64"/>
  <c r="G64"/>
  <c r="E64"/>
  <c r="D64"/>
  <c r="C64"/>
  <c r="B64"/>
  <c r="O64" s="1"/>
  <c r="N63"/>
  <c r="M63"/>
  <c r="L63"/>
  <c r="K63"/>
  <c r="J63"/>
  <c r="I63"/>
  <c r="H63"/>
  <c r="G63"/>
  <c r="E63"/>
  <c r="D63"/>
  <c r="C63"/>
  <c r="B63"/>
  <c r="N62"/>
  <c r="M62"/>
  <c r="L62"/>
  <c r="K62"/>
  <c r="J62"/>
  <c r="I62"/>
  <c r="H62"/>
  <c r="G62"/>
  <c r="E62"/>
  <c r="D62"/>
  <c r="C62"/>
  <c r="B62"/>
  <c r="O62" s="1"/>
  <c r="N61"/>
  <c r="M61"/>
  <c r="L61"/>
  <c r="K61"/>
  <c r="J61"/>
  <c r="I61"/>
  <c r="H61"/>
  <c r="G61"/>
  <c r="E61"/>
  <c r="D61"/>
  <c r="C61"/>
  <c r="B61"/>
  <c r="O61" s="1"/>
  <c r="N60"/>
  <c r="M60"/>
  <c r="L60"/>
  <c r="K60"/>
  <c r="J60"/>
  <c r="I60"/>
  <c r="H60"/>
  <c r="G60"/>
  <c r="E60"/>
  <c r="D60"/>
  <c r="C60"/>
  <c r="B60"/>
  <c r="O60" s="1"/>
  <c r="N59"/>
  <c r="M59"/>
  <c r="L59"/>
  <c r="K59"/>
  <c r="J59"/>
  <c r="I59"/>
  <c r="H59"/>
  <c r="G59"/>
  <c r="E59"/>
  <c r="D59"/>
  <c r="C59"/>
  <c r="B59"/>
  <c r="N58"/>
  <c r="M58"/>
  <c r="L58"/>
  <c r="K58"/>
  <c r="J58"/>
  <c r="I58"/>
  <c r="H58"/>
  <c r="G58"/>
  <c r="E58"/>
  <c r="D58"/>
  <c r="C58"/>
  <c r="B58"/>
  <c r="O58" s="1"/>
  <c r="N57"/>
  <c r="M57"/>
  <c r="L57"/>
  <c r="K57"/>
  <c r="J57"/>
  <c r="I57"/>
  <c r="H57"/>
  <c r="G57"/>
  <c r="E57"/>
  <c r="D57"/>
  <c r="C57"/>
  <c r="B57"/>
  <c r="O57" s="1"/>
  <c r="N56"/>
  <c r="M56"/>
  <c r="L56"/>
  <c r="K56"/>
  <c r="J56"/>
  <c r="I56"/>
  <c r="H56"/>
  <c r="G56"/>
  <c r="E56"/>
  <c r="D56"/>
  <c r="C56"/>
  <c r="B56"/>
  <c r="O56" s="1"/>
  <c r="N55"/>
  <c r="M55"/>
  <c r="L55"/>
  <c r="K55"/>
  <c r="J55"/>
  <c r="I55"/>
  <c r="H55"/>
  <c r="G55"/>
  <c r="E55"/>
  <c r="D55"/>
  <c r="C55"/>
  <c r="B55"/>
  <c r="N54"/>
  <c r="M54"/>
  <c r="L54"/>
  <c r="K54"/>
  <c r="J54"/>
  <c r="I54"/>
  <c r="H54"/>
  <c r="G54"/>
  <c r="E54"/>
  <c r="D54"/>
  <c r="C54"/>
  <c r="B54"/>
  <c r="N53"/>
  <c r="N52" s="1"/>
  <c r="M53"/>
  <c r="M52" s="1"/>
  <c r="L53"/>
  <c r="L52" s="1"/>
  <c r="K53"/>
  <c r="J53"/>
  <c r="J52" s="1"/>
  <c r="I53"/>
  <c r="H53"/>
  <c r="H52" s="1"/>
  <c r="G53"/>
  <c r="E53"/>
  <c r="E52" s="1"/>
  <c r="D53"/>
  <c r="D52" s="1"/>
  <c r="C53"/>
  <c r="C52" s="1"/>
  <c r="B53"/>
  <c r="O53" s="1"/>
  <c r="I52"/>
  <c r="N51"/>
  <c r="M51"/>
  <c r="L51"/>
  <c r="K51"/>
  <c r="J51"/>
  <c r="I51"/>
  <c r="H51"/>
  <c r="G51"/>
  <c r="E51"/>
  <c r="D51"/>
  <c r="C51"/>
  <c r="B51"/>
  <c r="N50"/>
  <c r="M50"/>
  <c r="L50"/>
  <c r="K50"/>
  <c r="J50"/>
  <c r="I50"/>
  <c r="H50"/>
  <c r="G50"/>
  <c r="E50"/>
  <c r="D50"/>
  <c r="C50"/>
  <c r="B50"/>
  <c r="N49"/>
  <c r="M49"/>
  <c r="L49"/>
  <c r="K49"/>
  <c r="J49"/>
  <c r="I49"/>
  <c r="H49"/>
  <c r="G49"/>
  <c r="E49"/>
  <c r="D49"/>
  <c r="C49"/>
  <c r="B49"/>
  <c r="F48"/>
  <c r="N46"/>
  <c r="M46"/>
  <c r="L46"/>
  <c r="K46"/>
  <c r="J46"/>
  <c r="I46"/>
  <c r="H46"/>
  <c r="G46"/>
  <c r="E46"/>
  <c r="D46"/>
  <c r="C46"/>
  <c r="B46"/>
  <c r="O46" s="1"/>
  <c r="N45"/>
  <c r="M45"/>
  <c r="L45"/>
  <c r="K45"/>
  <c r="J45"/>
  <c r="I45"/>
  <c r="H45"/>
  <c r="G45"/>
  <c r="E45"/>
  <c r="D45"/>
  <c r="C45"/>
  <c r="B45"/>
  <c r="N44"/>
  <c r="M44"/>
  <c r="L44"/>
  <c r="K44"/>
  <c r="J44"/>
  <c r="I44"/>
  <c r="H44"/>
  <c r="G44"/>
  <c r="E44"/>
  <c r="D44"/>
  <c r="C44"/>
  <c r="B44"/>
  <c r="O44" s="1"/>
  <c r="N43"/>
  <c r="M43"/>
  <c r="L43"/>
  <c r="K43"/>
  <c r="J43"/>
  <c r="I43"/>
  <c r="H43"/>
  <c r="G43"/>
  <c r="E43"/>
  <c r="D43"/>
  <c r="C43"/>
  <c r="B43"/>
  <c r="O43" s="1"/>
  <c r="N42"/>
  <c r="M42"/>
  <c r="L42"/>
  <c r="K42"/>
  <c r="J42"/>
  <c r="I42"/>
  <c r="H42"/>
  <c r="G42"/>
  <c r="E42"/>
  <c r="D42"/>
  <c r="C42"/>
  <c r="B42"/>
  <c r="O42" s="1"/>
  <c r="N41"/>
  <c r="M41"/>
  <c r="L41"/>
  <c r="K41"/>
  <c r="J41"/>
  <c r="I41"/>
  <c r="H41"/>
  <c r="G41"/>
  <c r="E41"/>
  <c r="D41"/>
  <c r="C41"/>
  <c r="B41"/>
  <c r="N40"/>
  <c r="M40"/>
  <c r="L40"/>
  <c r="K40"/>
  <c r="J40"/>
  <c r="I40"/>
  <c r="H40"/>
  <c r="G40"/>
  <c r="E40"/>
  <c r="D40"/>
  <c r="C40"/>
  <c r="B40"/>
  <c r="O40" s="1"/>
  <c r="N39"/>
  <c r="M39"/>
  <c r="L39"/>
  <c r="K39"/>
  <c r="J39"/>
  <c r="I39"/>
  <c r="H39"/>
  <c r="G39"/>
  <c r="E39"/>
  <c r="D39"/>
  <c r="C39"/>
  <c r="B39"/>
  <c r="O39" s="1"/>
  <c r="N38"/>
  <c r="M38"/>
  <c r="L38"/>
  <c r="K38"/>
  <c r="J38"/>
  <c r="I38"/>
  <c r="H38"/>
  <c r="G38"/>
  <c r="E38"/>
  <c r="D38"/>
  <c r="C38"/>
  <c r="B38"/>
  <c r="O38" s="1"/>
  <c r="N37"/>
  <c r="M37"/>
  <c r="L37"/>
  <c r="K37"/>
  <c r="J37"/>
  <c r="I37"/>
  <c r="H37"/>
  <c r="G37"/>
  <c r="E37"/>
  <c r="D37"/>
  <c r="C37"/>
  <c r="B37"/>
  <c r="N36"/>
  <c r="M36"/>
  <c r="L36"/>
  <c r="K36"/>
  <c r="J36"/>
  <c r="I36"/>
  <c r="H36"/>
  <c r="G36"/>
  <c r="F36"/>
  <c r="E36"/>
  <c r="D36"/>
  <c r="C36"/>
  <c r="O36" s="1"/>
  <c r="B36"/>
  <c r="N35"/>
  <c r="M35"/>
  <c r="L35"/>
  <c r="K35"/>
  <c r="J35"/>
  <c r="I35"/>
  <c r="H35"/>
  <c r="G35"/>
  <c r="E35"/>
  <c r="D35"/>
  <c r="C35"/>
  <c r="B35"/>
  <c r="N34"/>
  <c r="M34"/>
  <c r="L34"/>
  <c r="K34"/>
  <c r="J34"/>
  <c r="I34"/>
  <c r="H34"/>
  <c r="G34"/>
  <c r="E34"/>
  <c r="D34"/>
  <c r="C34"/>
  <c r="B34"/>
  <c r="N33"/>
  <c r="M33"/>
  <c r="L33"/>
  <c r="K33"/>
  <c r="J33"/>
  <c r="I33"/>
  <c r="H33"/>
  <c r="G33"/>
  <c r="E33"/>
  <c r="D33"/>
  <c r="C33"/>
  <c r="B33"/>
  <c r="N32"/>
  <c r="M32"/>
  <c r="L32"/>
  <c r="K32"/>
  <c r="J32"/>
  <c r="I32"/>
  <c r="H32"/>
  <c r="G32"/>
  <c r="E32"/>
  <c r="D32"/>
  <c r="C32"/>
  <c r="B32"/>
  <c r="N31"/>
  <c r="M31"/>
  <c r="L31"/>
  <c r="K31"/>
  <c r="J31"/>
  <c r="I31"/>
  <c r="H31"/>
  <c r="G31"/>
  <c r="F31"/>
  <c r="E31"/>
  <c r="D31"/>
  <c r="C31"/>
  <c r="B31"/>
  <c r="N30"/>
  <c r="M30"/>
  <c r="M29" s="1"/>
  <c r="L30"/>
  <c r="K30"/>
  <c r="K29" s="1"/>
  <c r="J30"/>
  <c r="I30"/>
  <c r="I29" s="1"/>
  <c r="H30"/>
  <c r="G30"/>
  <c r="G29" s="1"/>
  <c r="F30"/>
  <c r="E30"/>
  <c r="E29" s="1"/>
  <c r="D30"/>
  <c r="C30"/>
  <c r="O30" s="1"/>
  <c r="B30"/>
  <c r="N29"/>
  <c r="L29"/>
  <c r="J29"/>
  <c r="H29"/>
  <c r="F29"/>
  <c r="F95" s="1"/>
  <c r="D29"/>
  <c r="B29"/>
  <c r="N28"/>
  <c r="M28"/>
  <c r="L28"/>
  <c r="K28"/>
  <c r="J28"/>
  <c r="I28"/>
  <c r="H28"/>
  <c r="G28"/>
  <c r="E28"/>
  <c r="D28"/>
  <c r="C28"/>
  <c r="B28"/>
  <c r="O28" s="1"/>
  <c r="N27"/>
  <c r="M27"/>
  <c r="L27"/>
  <c r="K27"/>
  <c r="J27"/>
  <c r="I27"/>
  <c r="H27"/>
  <c r="G27"/>
  <c r="E27"/>
  <c r="D27"/>
  <c r="C27"/>
  <c r="B27"/>
  <c r="O27" s="1"/>
  <c r="N26"/>
  <c r="M26"/>
  <c r="M25" s="1"/>
  <c r="L26"/>
  <c r="K26"/>
  <c r="K25" s="1"/>
  <c r="J26"/>
  <c r="I26"/>
  <c r="I25" s="1"/>
  <c r="H26"/>
  <c r="G26"/>
  <c r="G25" s="1"/>
  <c r="E26"/>
  <c r="D26"/>
  <c r="D25" s="1"/>
  <c r="C26"/>
  <c r="B26"/>
  <c r="B25" s="1"/>
  <c r="N25"/>
  <c r="L25"/>
  <c r="J25"/>
  <c r="H25"/>
  <c r="E25"/>
  <c r="C25"/>
  <c r="N24"/>
  <c r="M24"/>
  <c r="L24"/>
  <c r="K24"/>
  <c r="J24"/>
  <c r="I24"/>
  <c r="H24"/>
  <c r="G24"/>
  <c r="E24"/>
  <c r="D24"/>
  <c r="C24"/>
  <c r="B24"/>
  <c r="O24" s="1"/>
  <c r="N23"/>
  <c r="M23"/>
  <c r="L23"/>
  <c r="K23"/>
  <c r="J23"/>
  <c r="I23"/>
  <c r="H23"/>
  <c r="G23"/>
  <c r="E23"/>
  <c r="D23"/>
  <c r="C23"/>
  <c r="B23"/>
  <c r="O23" s="1"/>
  <c r="N22"/>
  <c r="M22"/>
  <c r="L22"/>
  <c r="K22"/>
  <c r="J22"/>
  <c r="I22"/>
  <c r="H22"/>
  <c r="G22"/>
  <c r="E22"/>
  <c r="D22"/>
  <c r="C22"/>
  <c r="B22"/>
  <c r="O22" s="1"/>
  <c r="N21"/>
  <c r="N20" s="1"/>
  <c r="M21"/>
  <c r="M20" s="1"/>
  <c r="L21"/>
  <c r="L20" s="1"/>
  <c r="K21"/>
  <c r="J21"/>
  <c r="J20" s="1"/>
  <c r="I21"/>
  <c r="I20" s="1"/>
  <c r="H21"/>
  <c r="H20" s="1"/>
  <c r="G21"/>
  <c r="E21"/>
  <c r="E20" s="1"/>
  <c r="D21"/>
  <c r="D20" s="1"/>
  <c r="C21"/>
  <c r="C20" s="1"/>
  <c r="B21"/>
  <c r="K20"/>
  <c r="G20"/>
  <c r="B20"/>
  <c r="N19"/>
  <c r="M19"/>
  <c r="L19"/>
  <c r="K19"/>
  <c r="J19"/>
  <c r="I19"/>
  <c r="H19"/>
  <c r="G19"/>
  <c r="E19"/>
  <c r="D19"/>
  <c r="C19"/>
  <c r="B19"/>
  <c r="O19" s="1"/>
  <c r="N18"/>
  <c r="M18"/>
  <c r="L18"/>
  <c r="K18"/>
  <c r="J18"/>
  <c r="I18"/>
  <c r="H18"/>
  <c r="G18"/>
  <c r="E18"/>
  <c r="D18"/>
  <c r="C18"/>
  <c r="B18"/>
  <c r="O18" s="1"/>
  <c r="N17"/>
  <c r="M17"/>
  <c r="L17"/>
  <c r="K17"/>
  <c r="J17"/>
  <c r="I17"/>
  <c r="H17"/>
  <c r="G17"/>
  <c r="E17"/>
  <c r="D17"/>
  <c r="C17"/>
  <c r="B17"/>
  <c r="O17" s="1"/>
  <c r="N16"/>
  <c r="M16"/>
  <c r="L16"/>
  <c r="K16"/>
  <c r="J16"/>
  <c r="I16"/>
  <c r="H16"/>
  <c r="G16"/>
  <c r="E16"/>
  <c r="D16"/>
  <c r="C16"/>
  <c r="B16"/>
  <c r="O16" s="1"/>
  <c r="N15"/>
  <c r="M15"/>
  <c r="L15"/>
  <c r="K15"/>
  <c r="J15"/>
  <c r="I15"/>
  <c r="H15"/>
  <c r="G15"/>
  <c r="E15"/>
  <c r="D15"/>
  <c r="C15"/>
  <c r="B15"/>
  <c r="O15" s="1"/>
  <c r="N14"/>
  <c r="M14"/>
  <c r="L14"/>
  <c r="K14"/>
  <c r="J14"/>
  <c r="I14"/>
  <c r="H14"/>
  <c r="G14"/>
  <c r="E14"/>
  <c r="D14"/>
  <c r="C14"/>
  <c r="B14"/>
  <c r="O14" s="1"/>
  <c r="N13"/>
  <c r="M13"/>
  <c r="M12" s="1"/>
  <c r="L13"/>
  <c r="K13"/>
  <c r="K12" s="1"/>
  <c r="J13"/>
  <c r="I13"/>
  <c r="I12" s="1"/>
  <c r="H13"/>
  <c r="G13"/>
  <c r="G12" s="1"/>
  <c r="E13"/>
  <c r="D13"/>
  <c r="D12" s="1"/>
  <c r="C13"/>
  <c r="B13"/>
  <c r="B12" s="1"/>
  <c r="N12"/>
  <c r="L12"/>
  <c r="J12"/>
  <c r="H12"/>
  <c r="E12"/>
  <c r="C12"/>
  <c r="N11"/>
  <c r="M11"/>
  <c r="L11"/>
  <c r="K11"/>
  <c r="J11"/>
  <c r="I11"/>
  <c r="H11"/>
  <c r="G11"/>
  <c r="E11"/>
  <c r="D11"/>
  <c r="C11"/>
  <c r="B11"/>
  <c r="O11" s="1"/>
  <c r="N10"/>
  <c r="M10"/>
  <c r="L10"/>
  <c r="K10"/>
  <c r="J10"/>
  <c r="I10"/>
  <c r="H10"/>
  <c r="G10"/>
  <c r="E10"/>
  <c r="D10"/>
  <c r="C10"/>
  <c r="B10"/>
  <c r="O10" s="1"/>
  <c r="N9"/>
  <c r="M9"/>
  <c r="L9"/>
  <c r="K9"/>
  <c r="J9"/>
  <c r="I9"/>
  <c r="H9"/>
  <c r="G9"/>
  <c r="E9"/>
  <c r="D9"/>
  <c r="C9"/>
  <c r="B9"/>
  <c r="O9" s="1"/>
  <c r="N8"/>
  <c r="M8"/>
  <c r="L8"/>
  <c r="K8"/>
  <c r="J8"/>
  <c r="I8"/>
  <c r="H8"/>
  <c r="G8"/>
  <c r="E8"/>
  <c r="D8"/>
  <c r="C8"/>
  <c r="B8"/>
  <c r="O8" s="1"/>
  <c r="N7"/>
  <c r="M7"/>
  <c r="L7"/>
  <c r="K7"/>
  <c r="J7"/>
  <c r="I7"/>
  <c r="H7"/>
  <c r="G7"/>
  <c r="E7"/>
  <c r="D7"/>
  <c r="C7"/>
  <c r="B7"/>
  <c r="O7" s="1"/>
  <c r="N6"/>
  <c r="M6"/>
  <c r="L6"/>
  <c r="K6"/>
  <c r="J6"/>
  <c r="I6"/>
  <c r="H6"/>
  <c r="G6"/>
  <c r="E6"/>
  <c r="D6"/>
  <c r="C6"/>
  <c r="B6"/>
  <c r="O6" s="1"/>
  <c r="A3"/>
  <c r="A1"/>
  <c r="K94" i="180"/>
  <c r="I94"/>
  <c r="H94"/>
  <c r="G94"/>
  <c r="F94"/>
  <c r="E94"/>
  <c r="D94"/>
  <c r="C94"/>
  <c r="L94" s="1"/>
  <c r="M94" s="1"/>
  <c r="B94"/>
  <c r="K93"/>
  <c r="I93"/>
  <c r="H93"/>
  <c r="G93"/>
  <c r="F93"/>
  <c r="E93"/>
  <c r="D93"/>
  <c r="C93"/>
  <c r="B93"/>
  <c r="K92"/>
  <c r="I92"/>
  <c r="H92"/>
  <c r="G92"/>
  <c r="F92"/>
  <c r="E92"/>
  <c r="D92"/>
  <c r="C92"/>
  <c r="L92" s="1"/>
  <c r="B92"/>
  <c r="K91"/>
  <c r="I91"/>
  <c r="H91"/>
  <c r="G91"/>
  <c r="F91"/>
  <c r="E91"/>
  <c r="D91"/>
  <c r="C91"/>
  <c r="B91"/>
  <c r="K90"/>
  <c r="I90"/>
  <c r="H90"/>
  <c r="G90"/>
  <c r="F90"/>
  <c r="E90"/>
  <c r="D90"/>
  <c r="C90"/>
  <c r="L90" s="1"/>
  <c r="M90" s="1"/>
  <c r="B90"/>
  <c r="K87"/>
  <c r="I87"/>
  <c r="H87"/>
  <c r="G87"/>
  <c r="F87"/>
  <c r="E87"/>
  <c r="D87"/>
  <c r="C87"/>
  <c r="B87"/>
  <c r="K86"/>
  <c r="I86"/>
  <c r="H86"/>
  <c r="G86"/>
  <c r="F86"/>
  <c r="E86"/>
  <c r="D86"/>
  <c r="C86"/>
  <c r="L86" s="1"/>
  <c r="M86" s="1"/>
  <c r="B86"/>
  <c r="K85"/>
  <c r="I85"/>
  <c r="H85"/>
  <c r="G85"/>
  <c r="F85"/>
  <c r="E85"/>
  <c r="D85"/>
  <c r="C85"/>
  <c r="B85"/>
  <c r="K84"/>
  <c r="I84"/>
  <c r="H84"/>
  <c r="G84"/>
  <c r="F84"/>
  <c r="E84"/>
  <c r="D84"/>
  <c r="C84"/>
  <c r="L84" s="1"/>
  <c r="M84" s="1"/>
  <c r="B84"/>
  <c r="K83"/>
  <c r="I83"/>
  <c r="H83"/>
  <c r="G83"/>
  <c r="F83"/>
  <c r="E83"/>
  <c r="D83"/>
  <c r="C83"/>
  <c r="B83"/>
  <c r="K82"/>
  <c r="I82"/>
  <c r="H82"/>
  <c r="G82"/>
  <c r="F82"/>
  <c r="E82"/>
  <c r="D82"/>
  <c r="C82"/>
  <c r="L82" s="1"/>
  <c r="M82" s="1"/>
  <c r="B82"/>
  <c r="K81"/>
  <c r="I81"/>
  <c r="H81"/>
  <c r="G81"/>
  <c r="F81"/>
  <c r="E81"/>
  <c r="D81"/>
  <c r="C81"/>
  <c r="B81"/>
  <c r="K80"/>
  <c r="I80"/>
  <c r="H80"/>
  <c r="G80"/>
  <c r="F80"/>
  <c r="E80"/>
  <c r="D80"/>
  <c r="C80"/>
  <c r="L80" s="1"/>
  <c r="M80" s="1"/>
  <c r="B80"/>
  <c r="K79"/>
  <c r="I79"/>
  <c r="H79"/>
  <c r="G79"/>
  <c r="F79"/>
  <c r="E79"/>
  <c r="D79"/>
  <c r="C79"/>
  <c r="L79" s="1"/>
  <c r="M79" s="1"/>
  <c r="B79"/>
  <c r="K78"/>
  <c r="I78"/>
  <c r="H78"/>
  <c r="G78"/>
  <c r="F78"/>
  <c r="E78"/>
  <c r="D78"/>
  <c r="C78"/>
  <c r="B78"/>
  <c r="K77"/>
  <c r="I77"/>
  <c r="H77"/>
  <c r="G77"/>
  <c r="F77"/>
  <c r="E77"/>
  <c r="D77"/>
  <c r="C77"/>
  <c r="L77" s="1"/>
  <c r="M77" s="1"/>
  <c r="B77"/>
  <c r="K76"/>
  <c r="I76"/>
  <c r="H76"/>
  <c r="G76"/>
  <c r="F76"/>
  <c r="E76"/>
  <c r="D76"/>
  <c r="C76"/>
  <c r="B76"/>
  <c r="K75"/>
  <c r="I75"/>
  <c r="H75"/>
  <c r="G75"/>
  <c r="F75"/>
  <c r="E75"/>
  <c r="D75"/>
  <c r="C75"/>
  <c r="L75" s="1"/>
  <c r="M75" s="1"/>
  <c r="B75"/>
  <c r="K74"/>
  <c r="I74"/>
  <c r="H74"/>
  <c r="G74"/>
  <c r="F74"/>
  <c r="E74"/>
  <c r="D74"/>
  <c r="C74"/>
  <c r="L74" s="1"/>
  <c r="M74" s="1"/>
  <c r="B74"/>
  <c r="K73"/>
  <c r="I73"/>
  <c r="H73"/>
  <c r="G73"/>
  <c r="F73"/>
  <c r="E73"/>
  <c r="D73"/>
  <c r="C73"/>
  <c r="B73"/>
  <c r="K72"/>
  <c r="I72"/>
  <c r="H72"/>
  <c r="G72"/>
  <c r="F72"/>
  <c r="E72"/>
  <c r="D72"/>
  <c r="C72"/>
  <c r="L72" s="1"/>
  <c r="M72" s="1"/>
  <c r="B72"/>
  <c r="K71"/>
  <c r="I71"/>
  <c r="H71"/>
  <c r="G71"/>
  <c r="F71"/>
  <c r="E71"/>
  <c r="D71"/>
  <c r="C71"/>
  <c r="B71"/>
  <c r="K70"/>
  <c r="I70"/>
  <c r="H70"/>
  <c r="G70"/>
  <c r="F70"/>
  <c r="E70"/>
  <c r="D70"/>
  <c r="C70"/>
  <c r="L70" s="1"/>
  <c r="M70" s="1"/>
  <c r="B70"/>
  <c r="K69"/>
  <c r="I69"/>
  <c r="H69"/>
  <c r="G69"/>
  <c r="F69"/>
  <c r="E69"/>
  <c r="D69"/>
  <c r="C69"/>
  <c r="B69"/>
  <c r="K68"/>
  <c r="I68"/>
  <c r="H68"/>
  <c r="G68"/>
  <c r="F68"/>
  <c r="E68"/>
  <c r="D68"/>
  <c r="C68"/>
  <c r="L68" s="1"/>
  <c r="B68"/>
  <c r="K67"/>
  <c r="I67"/>
  <c r="H67"/>
  <c r="G67"/>
  <c r="F67"/>
  <c r="E67"/>
  <c r="D67"/>
  <c r="C67"/>
  <c r="B67"/>
  <c r="K66"/>
  <c r="I66"/>
  <c r="H66"/>
  <c r="G66"/>
  <c r="F66"/>
  <c r="E66"/>
  <c r="D66"/>
  <c r="C66"/>
  <c r="L66" s="1"/>
  <c r="M66" s="1"/>
  <c r="B66"/>
  <c r="K65"/>
  <c r="I65"/>
  <c r="H65"/>
  <c r="G65"/>
  <c r="F65"/>
  <c r="E65"/>
  <c r="D65"/>
  <c r="C65"/>
  <c r="B65"/>
  <c r="K64"/>
  <c r="I64"/>
  <c r="H64"/>
  <c r="G64"/>
  <c r="F64"/>
  <c r="E64"/>
  <c r="D64"/>
  <c r="C64"/>
  <c r="L64" s="1"/>
  <c r="M64" s="1"/>
  <c r="B64"/>
  <c r="K63"/>
  <c r="I63"/>
  <c r="H63"/>
  <c r="G63"/>
  <c r="F63"/>
  <c r="E63"/>
  <c r="D63"/>
  <c r="C63"/>
  <c r="B63"/>
  <c r="K62"/>
  <c r="I62"/>
  <c r="H62"/>
  <c r="G62"/>
  <c r="F62"/>
  <c r="E62"/>
  <c r="D62"/>
  <c r="C62"/>
  <c r="L62" s="1"/>
  <c r="M62" s="1"/>
  <c r="B62"/>
  <c r="K61"/>
  <c r="I61"/>
  <c r="H61"/>
  <c r="G61"/>
  <c r="F61"/>
  <c r="E61"/>
  <c r="D61"/>
  <c r="C61"/>
  <c r="B61"/>
  <c r="K60"/>
  <c r="I60"/>
  <c r="H60"/>
  <c r="G60"/>
  <c r="F60"/>
  <c r="E60"/>
  <c r="D60"/>
  <c r="C60"/>
  <c r="L60" s="1"/>
  <c r="M60" s="1"/>
  <c r="B60"/>
  <c r="K58"/>
  <c r="I58"/>
  <c r="H58"/>
  <c r="G58"/>
  <c r="F58"/>
  <c r="E58"/>
  <c r="D58"/>
  <c r="C58"/>
  <c r="B58"/>
  <c r="K57"/>
  <c r="I57"/>
  <c r="H57"/>
  <c r="G57"/>
  <c r="F57"/>
  <c r="E57"/>
  <c r="D57"/>
  <c r="C57"/>
  <c r="L57" s="1"/>
  <c r="M57" s="1"/>
  <c r="B57"/>
  <c r="K56"/>
  <c r="I56"/>
  <c r="H56"/>
  <c r="G56"/>
  <c r="F56"/>
  <c r="E56"/>
  <c r="D56"/>
  <c r="C56"/>
  <c r="B56"/>
  <c r="K55"/>
  <c r="I55"/>
  <c r="H55"/>
  <c r="G55"/>
  <c r="F55"/>
  <c r="E55"/>
  <c r="D55"/>
  <c r="C55"/>
  <c r="L55" s="1"/>
  <c r="M55" s="1"/>
  <c r="B55"/>
  <c r="K54"/>
  <c r="I54"/>
  <c r="H54"/>
  <c r="G54"/>
  <c r="F54"/>
  <c r="E54"/>
  <c r="D54"/>
  <c r="C54"/>
  <c r="B54"/>
  <c r="K53"/>
  <c r="I53"/>
  <c r="H53"/>
  <c r="G53"/>
  <c r="F53"/>
  <c r="E53"/>
  <c r="D53"/>
  <c r="C53"/>
  <c r="L53" s="1"/>
  <c r="B53"/>
  <c r="K52"/>
  <c r="I52"/>
  <c r="H52"/>
  <c r="G52"/>
  <c r="F52"/>
  <c r="E52"/>
  <c r="D52"/>
  <c r="C52"/>
  <c r="B52"/>
  <c r="K51"/>
  <c r="I51"/>
  <c r="H51"/>
  <c r="G51"/>
  <c r="F51"/>
  <c r="E51"/>
  <c r="D51"/>
  <c r="C51"/>
  <c r="L51" s="1"/>
  <c r="M51" s="1"/>
  <c r="B51"/>
  <c r="K50"/>
  <c r="I50"/>
  <c r="H50"/>
  <c r="G50"/>
  <c r="F50"/>
  <c r="E50"/>
  <c r="D50"/>
  <c r="C50"/>
  <c r="B50"/>
  <c r="K49"/>
  <c r="I49"/>
  <c r="H49"/>
  <c r="G49"/>
  <c r="F49"/>
  <c r="E49"/>
  <c r="D49"/>
  <c r="C49"/>
  <c r="L49" s="1"/>
  <c r="B49"/>
  <c r="K48"/>
  <c r="I48"/>
  <c r="H48"/>
  <c r="G48"/>
  <c r="F48"/>
  <c r="E48"/>
  <c r="D48"/>
  <c r="C48"/>
  <c r="B48"/>
  <c r="K46"/>
  <c r="I46"/>
  <c r="H46"/>
  <c r="G46"/>
  <c r="F46"/>
  <c r="E46"/>
  <c r="D46"/>
  <c r="C46"/>
  <c r="L46" s="1"/>
  <c r="M46" s="1"/>
  <c r="B46"/>
  <c r="K45"/>
  <c r="I45"/>
  <c r="H45"/>
  <c r="G45"/>
  <c r="F45"/>
  <c r="E45"/>
  <c r="D45"/>
  <c r="C45"/>
  <c r="B45"/>
  <c r="K44"/>
  <c r="I44"/>
  <c r="H44"/>
  <c r="G44"/>
  <c r="F44"/>
  <c r="E44"/>
  <c r="D44"/>
  <c r="C44"/>
  <c r="L44" s="1"/>
  <c r="M44" s="1"/>
  <c r="B44"/>
  <c r="K43"/>
  <c r="I43"/>
  <c r="H43"/>
  <c r="G43"/>
  <c r="F43"/>
  <c r="E43"/>
  <c r="D43"/>
  <c r="C43"/>
  <c r="B43"/>
  <c r="K42"/>
  <c r="I42"/>
  <c r="H42"/>
  <c r="G42"/>
  <c r="F42"/>
  <c r="E42"/>
  <c r="D42"/>
  <c r="C42"/>
  <c r="L42" s="1"/>
  <c r="M42" s="1"/>
  <c r="B42"/>
  <c r="K41"/>
  <c r="I41"/>
  <c r="H41"/>
  <c r="G41"/>
  <c r="F41"/>
  <c r="E41"/>
  <c r="D41"/>
  <c r="C41"/>
  <c r="B41"/>
  <c r="K40"/>
  <c r="I40"/>
  <c r="H40"/>
  <c r="G40"/>
  <c r="F40"/>
  <c r="E40"/>
  <c r="D40"/>
  <c r="C40"/>
  <c r="L40" s="1"/>
  <c r="M40" s="1"/>
  <c r="B40"/>
  <c r="K39"/>
  <c r="I39"/>
  <c r="H39"/>
  <c r="G39"/>
  <c r="F39"/>
  <c r="E39"/>
  <c r="D39"/>
  <c r="C39"/>
  <c r="B39"/>
  <c r="K38"/>
  <c r="I38"/>
  <c r="H38"/>
  <c r="G38"/>
  <c r="F38"/>
  <c r="E38"/>
  <c r="D38"/>
  <c r="C38"/>
  <c r="L38" s="1"/>
  <c r="M38" s="1"/>
  <c r="B38"/>
  <c r="K37"/>
  <c r="J37"/>
  <c r="J96" s="1"/>
  <c r="I37"/>
  <c r="H37"/>
  <c r="G37"/>
  <c r="F37"/>
  <c r="E37"/>
  <c r="D37"/>
  <c r="C37"/>
  <c r="L37" s="1"/>
  <c r="M37" s="1"/>
  <c r="B37"/>
  <c r="K36"/>
  <c r="I36"/>
  <c r="H36"/>
  <c r="G36"/>
  <c r="F36"/>
  <c r="E36"/>
  <c r="D36"/>
  <c r="C36"/>
  <c r="B36"/>
  <c r="K35"/>
  <c r="I35"/>
  <c r="H35"/>
  <c r="G35"/>
  <c r="F35"/>
  <c r="E35"/>
  <c r="D35"/>
  <c r="C35"/>
  <c r="L35" s="1"/>
  <c r="M35" s="1"/>
  <c r="B35"/>
  <c r="K34"/>
  <c r="I34"/>
  <c r="H34"/>
  <c r="G34"/>
  <c r="F34"/>
  <c r="E34"/>
  <c r="D34"/>
  <c r="C34"/>
  <c r="B34"/>
  <c r="K33"/>
  <c r="I33"/>
  <c r="H33"/>
  <c r="G33"/>
  <c r="F33"/>
  <c r="E33"/>
  <c r="D33"/>
  <c r="C33"/>
  <c r="L33" s="1"/>
  <c r="M33" s="1"/>
  <c r="B33"/>
  <c r="K32"/>
  <c r="I32"/>
  <c r="H32"/>
  <c r="G32"/>
  <c r="F32"/>
  <c r="E32"/>
  <c r="D32"/>
  <c r="C32"/>
  <c r="B32"/>
  <c r="K31"/>
  <c r="I31"/>
  <c r="H31"/>
  <c r="G31"/>
  <c r="F31"/>
  <c r="E31"/>
  <c r="D31"/>
  <c r="C31"/>
  <c r="L31" s="1"/>
  <c r="M31" s="1"/>
  <c r="B31"/>
  <c r="K30"/>
  <c r="K29" s="1"/>
  <c r="I30"/>
  <c r="H30"/>
  <c r="H29" s="1"/>
  <c r="G30"/>
  <c r="F30"/>
  <c r="F29" s="1"/>
  <c r="E30"/>
  <c r="D30"/>
  <c r="D29" s="1"/>
  <c r="C30"/>
  <c r="B30"/>
  <c r="B29" s="1"/>
  <c r="I29"/>
  <c r="G29"/>
  <c r="E29"/>
  <c r="C29"/>
  <c r="K28"/>
  <c r="I28"/>
  <c r="H28"/>
  <c r="G28"/>
  <c r="F28"/>
  <c r="E28"/>
  <c r="D28"/>
  <c r="C28"/>
  <c r="B28"/>
  <c r="K27"/>
  <c r="I27"/>
  <c r="H27"/>
  <c r="G27"/>
  <c r="F27"/>
  <c r="E27"/>
  <c r="D27"/>
  <c r="C27"/>
  <c r="L27" s="1"/>
  <c r="M27" s="1"/>
  <c r="B27"/>
  <c r="K26"/>
  <c r="K25" s="1"/>
  <c r="I26"/>
  <c r="H26"/>
  <c r="H25" s="1"/>
  <c r="G26"/>
  <c r="F26"/>
  <c r="F25" s="1"/>
  <c r="E26"/>
  <c r="D26"/>
  <c r="D25" s="1"/>
  <c r="C26"/>
  <c r="B26"/>
  <c r="B25" s="1"/>
  <c r="I25"/>
  <c r="G25"/>
  <c r="E25"/>
  <c r="C25"/>
  <c r="K24"/>
  <c r="I24"/>
  <c r="H24"/>
  <c r="G24"/>
  <c r="F24"/>
  <c r="E24"/>
  <c r="D24"/>
  <c r="C24"/>
  <c r="B24"/>
  <c r="K23"/>
  <c r="I23"/>
  <c r="H23"/>
  <c r="G23"/>
  <c r="F23"/>
  <c r="E23"/>
  <c r="D23"/>
  <c r="C23"/>
  <c r="L23" s="1"/>
  <c r="M23" s="1"/>
  <c r="B23"/>
  <c r="K22"/>
  <c r="I22"/>
  <c r="H22"/>
  <c r="G22"/>
  <c r="F22"/>
  <c r="E22"/>
  <c r="D22"/>
  <c r="C22"/>
  <c r="B22"/>
  <c r="K21"/>
  <c r="I21"/>
  <c r="I20" s="1"/>
  <c r="H21"/>
  <c r="G21"/>
  <c r="G20" s="1"/>
  <c r="F21"/>
  <c r="E21"/>
  <c r="E20" s="1"/>
  <c r="D21"/>
  <c r="C21"/>
  <c r="L21" s="1"/>
  <c r="B21"/>
  <c r="K20"/>
  <c r="H20"/>
  <c r="F20"/>
  <c r="D20"/>
  <c r="B20"/>
  <c r="K19"/>
  <c r="I19"/>
  <c r="H19"/>
  <c r="G19"/>
  <c r="F19"/>
  <c r="E19"/>
  <c r="D19"/>
  <c r="C19"/>
  <c r="L19" s="1"/>
  <c r="M19" s="1"/>
  <c r="B19"/>
  <c r="K18"/>
  <c r="I18"/>
  <c r="H18"/>
  <c r="G18"/>
  <c r="F18"/>
  <c r="E18"/>
  <c r="D18"/>
  <c r="C18"/>
  <c r="B18"/>
  <c r="K17"/>
  <c r="I17"/>
  <c r="H17"/>
  <c r="G17"/>
  <c r="F17"/>
  <c r="E17"/>
  <c r="D17"/>
  <c r="C17"/>
  <c r="L17" s="1"/>
  <c r="M17" s="1"/>
  <c r="B17"/>
  <c r="K16"/>
  <c r="I16"/>
  <c r="H16"/>
  <c r="G16"/>
  <c r="F16"/>
  <c r="E16"/>
  <c r="D16"/>
  <c r="C16"/>
  <c r="B16"/>
  <c r="K15"/>
  <c r="I15"/>
  <c r="H15"/>
  <c r="G15"/>
  <c r="F15"/>
  <c r="E15"/>
  <c r="D15"/>
  <c r="C15"/>
  <c r="L15" s="1"/>
  <c r="M15" s="1"/>
  <c r="B15"/>
  <c r="K14"/>
  <c r="I14"/>
  <c r="H14"/>
  <c r="G14"/>
  <c r="F14"/>
  <c r="E14"/>
  <c r="D14"/>
  <c r="C14"/>
  <c r="B14"/>
  <c r="K13"/>
  <c r="I13"/>
  <c r="I12" s="1"/>
  <c r="H13"/>
  <c r="G13"/>
  <c r="G12" s="1"/>
  <c r="F13"/>
  <c r="E13"/>
  <c r="E12" s="1"/>
  <c r="D13"/>
  <c r="C13"/>
  <c r="L13" s="1"/>
  <c r="B13"/>
  <c r="K12"/>
  <c r="H12"/>
  <c r="F12"/>
  <c r="D12"/>
  <c r="B12"/>
  <c r="K11"/>
  <c r="I11"/>
  <c r="H11"/>
  <c r="G11"/>
  <c r="F11"/>
  <c r="E11"/>
  <c r="D11"/>
  <c r="C11"/>
  <c r="L11" s="1"/>
  <c r="M11" s="1"/>
  <c r="B11"/>
  <c r="K10"/>
  <c r="I10"/>
  <c r="H10"/>
  <c r="G10"/>
  <c r="F10"/>
  <c r="E10"/>
  <c r="D10"/>
  <c r="C10"/>
  <c r="B10"/>
  <c r="K9"/>
  <c r="I9"/>
  <c r="H9"/>
  <c r="G9"/>
  <c r="F9"/>
  <c r="E9"/>
  <c r="D9"/>
  <c r="C9"/>
  <c r="L9" s="1"/>
  <c r="M9" s="1"/>
  <c r="B9"/>
  <c r="K8"/>
  <c r="I8"/>
  <c r="H8"/>
  <c r="G8"/>
  <c r="F8"/>
  <c r="E8"/>
  <c r="D8"/>
  <c r="C8"/>
  <c r="B8"/>
  <c r="K7"/>
  <c r="I7"/>
  <c r="H7"/>
  <c r="G7"/>
  <c r="F7"/>
  <c r="E7"/>
  <c r="D7"/>
  <c r="C7"/>
  <c r="L7" s="1"/>
  <c r="M7" s="1"/>
  <c r="B7"/>
  <c r="K6"/>
  <c r="I6"/>
  <c r="H6"/>
  <c r="G6"/>
  <c r="F6"/>
  <c r="E6"/>
  <c r="D6"/>
  <c r="C6"/>
  <c r="B6"/>
  <c r="A3"/>
  <c r="A1"/>
  <c r="G95" i="179"/>
  <c r="F95"/>
  <c r="E95"/>
  <c r="C95"/>
  <c r="B95"/>
  <c r="G94"/>
  <c r="F94"/>
  <c r="E94"/>
  <c r="C94"/>
  <c r="B94"/>
  <c r="H93"/>
  <c r="H91" s="1"/>
  <c r="G93"/>
  <c r="F93"/>
  <c r="E93"/>
  <c r="C93"/>
  <c r="B93"/>
  <c r="D93" s="1"/>
  <c r="I93" s="1"/>
  <c r="G92"/>
  <c r="F92"/>
  <c r="E92"/>
  <c r="C92"/>
  <c r="C91" s="1"/>
  <c r="B92"/>
  <c r="G91"/>
  <c r="H90"/>
  <c r="G90"/>
  <c r="F90"/>
  <c r="E90"/>
  <c r="C90"/>
  <c r="D90" s="1"/>
  <c r="I90" s="1"/>
  <c r="I89"/>
  <c r="H88"/>
  <c r="G88"/>
  <c r="F88"/>
  <c r="E88"/>
  <c r="C88"/>
  <c r="B88"/>
  <c r="H87"/>
  <c r="G87"/>
  <c r="F87"/>
  <c r="E87"/>
  <c r="C87"/>
  <c r="B87"/>
  <c r="H86"/>
  <c r="G86"/>
  <c r="F86"/>
  <c r="E86"/>
  <c r="C86"/>
  <c r="B86"/>
  <c r="H85"/>
  <c r="G85"/>
  <c r="F85"/>
  <c r="E85"/>
  <c r="C85"/>
  <c r="B85"/>
  <c r="H84"/>
  <c r="G84"/>
  <c r="F84"/>
  <c r="E84"/>
  <c r="C84"/>
  <c r="B84"/>
  <c r="H83"/>
  <c r="G83"/>
  <c r="F83"/>
  <c r="E83"/>
  <c r="C83"/>
  <c r="B83"/>
  <c r="H82"/>
  <c r="G82"/>
  <c r="F82"/>
  <c r="E82"/>
  <c r="C82"/>
  <c r="B82"/>
  <c r="H81"/>
  <c r="G81"/>
  <c r="F81"/>
  <c r="E81"/>
  <c r="C81"/>
  <c r="B81"/>
  <c r="H80"/>
  <c r="G80"/>
  <c r="F80"/>
  <c r="E80"/>
  <c r="C80"/>
  <c r="B80"/>
  <c r="H79"/>
  <c r="G79"/>
  <c r="F79"/>
  <c r="E79"/>
  <c r="C79"/>
  <c r="B79"/>
  <c r="H78"/>
  <c r="G78"/>
  <c r="F78"/>
  <c r="E78"/>
  <c r="C78"/>
  <c r="B78"/>
  <c r="H77"/>
  <c r="G77"/>
  <c r="F77"/>
  <c r="E77"/>
  <c r="C77"/>
  <c r="B77"/>
  <c r="H76"/>
  <c r="G76"/>
  <c r="F76"/>
  <c r="E76"/>
  <c r="C76"/>
  <c r="B76"/>
  <c r="H75"/>
  <c r="G75"/>
  <c r="F75"/>
  <c r="E75"/>
  <c r="C75"/>
  <c r="B75"/>
  <c r="H74"/>
  <c r="G74"/>
  <c r="F74"/>
  <c r="E74"/>
  <c r="C74"/>
  <c r="B74"/>
  <c r="H73"/>
  <c r="G73"/>
  <c r="F73"/>
  <c r="E73"/>
  <c r="C73"/>
  <c r="B73"/>
  <c r="H72"/>
  <c r="G72"/>
  <c r="F72"/>
  <c r="E72"/>
  <c r="C72"/>
  <c r="B72"/>
  <c r="H71"/>
  <c r="G71"/>
  <c r="F71"/>
  <c r="E71"/>
  <c r="C71"/>
  <c r="B71"/>
  <c r="H70"/>
  <c r="G70"/>
  <c r="F70"/>
  <c r="E70"/>
  <c r="C70"/>
  <c r="B70"/>
  <c r="H69"/>
  <c r="G69"/>
  <c r="F69"/>
  <c r="F68" s="1"/>
  <c r="E69"/>
  <c r="C69"/>
  <c r="C68" s="1"/>
  <c r="B69"/>
  <c r="E68"/>
  <c r="H67"/>
  <c r="G67"/>
  <c r="F67"/>
  <c r="E67"/>
  <c r="C67"/>
  <c r="B67"/>
  <c r="D67" s="1"/>
  <c r="I67" s="1"/>
  <c r="H66"/>
  <c r="G66"/>
  <c r="F66"/>
  <c r="E66"/>
  <c r="C66"/>
  <c r="B66"/>
  <c r="H65"/>
  <c r="G65"/>
  <c r="F65"/>
  <c r="E65"/>
  <c r="C65"/>
  <c r="B65"/>
  <c r="D65" s="1"/>
  <c r="I65" s="1"/>
  <c r="H64"/>
  <c r="G64"/>
  <c r="F64"/>
  <c r="E64"/>
  <c r="C64"/>
  <c r="B64"/>
  <c r="H63"/>
  <c r="G63"/>
  <c r="F63"/>
  <c r="E63"/>
  <c r="C63"/>
  <c r="B63"/>
  <c r="D63" s="1"/>
  <c r="I63" s="1"/>
  <c r="H62"/>
  <c r="G62"/>
  <c r="F62"/>
  <c r="E62"/>
  <c r="C62"/>
  <c r="B62"/>
  <c r="H61"/>
  <c r="G61"/>
  <c r="F61"/>
  <c r="E61"/>
  <c r="C61"/>
  <c r="B61"/>
  <c r="D61" s="1"/>
  <c r="I61" s="1"/>
  <c r="H60"/>
  <c r="G60"/>
  <c r="F60"/>
  <c r="E60"/>
  <c r="C60"/>
  <c r="B60"/>
  <c r="H59"/>
  <c r="G59"/>
  <c r="F59"/>
  <c r="E59"/>
  <c r="C59"/>
  <c r="B59"/>
  <c r="D59" s="1"/>
  <c r="I59" s="1"/>
  <c r="H58"/>
  <c r="G58"/>
  <c r="F58"/>
  <c r="E58"/>
  <c r="C58"/>
  <c r="B58"/>
  <c r="H57"/>
  <c r="G57"/>
  <c r="F57"/>
  <c r="E57"/>
  <c r="C57"/>
  <c r="B57"/>
  <c r="D57" s="1"/>
  <c r="I57" s="1"/>
  <c r="H56"/>
  <c r="G56"/>
  <c r="F56"/>
  <c r="E56"/>
  <c r="C56"/>
  <c r="B56"/>
  <c r="H55"/>
  <c r="G55"/>
  <c r="F55"/>
  <c r="E55"/>
  <c r="C55"/>
  <c r="B55"/>
  <c r="D55" s="1"/>
  <c r="I55" s="1"/>
  <c r="H54"/>
  <c r="G54"/>
  <c r="F54"/>
  <c r="F53" s="1"/>
  <c r="E54"/>
  <c r="E53" s="1"/>
  <c r="E49" s="1"/>
  <c r="C54"/>
  <c r="C53" s="1"/>
  <c r="B54"/>
  <c r="H53"/>
  <c r="G53"/>
  <c r="H52"/>
  <c r="G52"/>
  <c r="F52"/>
  <c r="E52"/>
  <c r="C52"/>
  <c r="B52"/>
  <c r="H51"/>
  <c r="G51"/>
  <c r="F51"/>
  <c r="E51"/>
  <c r="C51"/>
  <c r="B51"/>
  <c r="H50"/>
  <c r="G50"/>
  <c r="F50"/>
  <c r="E50"/>
  <c r="C50"/>
  <c r="B50"/>
  <c r="I48"/>
  <c r="H47"/>
  <c r="G47"/>
  <c r="F47"/>
  <c r="E47"/>
  <c r="C47"/>
  <c r="B47"/>
  <c r="H46"/>
  <c r="G46"/>
  <c r="F46"/>
  <c r="E46"/>
  <c r="C46"/>
  <c r="B46"/>
  <c r="H45"/>
  <c r="G45"/>
  <c r="F45"/>
  <c r="E45"/>
  <c r="C45"/>
  <c r="B45"/>
  <c r="H44"/>
  <c r="G44"/>
  <c r="F44"/>
  <c r="E44"/>
  <c r="C44"/>
  <c r="B44"/>
  <c r="H43"/>
  <c r="G43"/>
  <c r="F43"/>
  <c r="E43"/>
  <c r="C43"/>
  <c r="B43"/>
  <c r="H42"/>
  <c r="G42"/>
  <c r="F42"/>
  <c r="E42"/>
  <c r="C42"/>
  <c r="B42"/>
  <c r="H41"/>
  <c r="G41"/>
  <c r="F41"/>
  <c r="E41"/>
  <c r="C41"/>
  <c r="B41"/>
  <c r="H40"/>
  <c r="G40"/>
  <c r="F40"/>
  <c r="E40"/>
  <c r="C40"/>
  <c r="B40"/>
  <c r="H39"/>
  <c r="G39"/>
  <c r="F39"/>
  <c r="E39"/>
  <c r="C39"/>
  <c r="B39"/>
  <c r="H38"/>
  <c r="G38"/>
  <c r="F38"/>
  <c r="E38"/>
  <c r="C38"/>
  <c r="B38"/>
  <c r="H37"/>
  <c r="G37"/>
  <c r="F37"/>
  <c r="E37"/>
  <c r="C37"/>
  <c r="B37"/>
  <c r="H36"/>
  <c r="G36"/>
  <c r="F36"/>
  <c r="E36"/>
  <c r="C36"/>
  <c r="B36"/>
  <c r="H35"/>
  <c r="G35"/>
  <c r="F35"/>
  <c r="E35"/>
  <c r="C35"/>
  <c r="B35"/>
  <c r="H34"/>
  <c r="G34"/>
  <c r="F34"/>
  <c r="E34"/>
  <c r="C34"/>
  <c r="B34"/>
  <c r="H33"/>
  <c r="G33"/>
  <c r="F33"/>
  <c r="E33"/>
  <c r="C33"/>
  <c r="B33"/>
  <c r="H32"/>
  <c r="G32"/>
  <c r="F32"/>
  <c r="E32"/>
  <c r="C32"/>
  <c r="B32"/>
  <c r="H31"/>
  <c r="G31"/>
  <c r="G30" s="1"/>
  <c r="F31"/>
  <c r="F30" s="1"/>
  <c r="E31"/>
  <c r="E30" s="1"/>
  <c r="C31"/>
  <c r="B31"/>
  <c r="H30"/>
  <c r="C30"/>
  <c r="G29"/>
  <c r="F29"/>
  <c r="E29"/>
  <c r="C29"/>
  <c r="B29"/>
  <c r="G28"/>
  <c r="F28"/>
  <c r="E28"/>
  <c r="C28"/>
  <c r="B28"/>
  <c r="H27"/>
  <c r="G27"/>
  <c r="G26" s="1"/>
  <c r="F27"/>
  <c r="E27"/>
  <c r="E26" s="1"/>
  <c r="C27"/>
  <c r="B27"/>
  <c r="D27" s="1"/>
  <c r="H26"/>
  <c r="F26"/>
  <c r="C26"/>
  <c r="H25"/>
  <c r="G25"/>
  <c r="F25"/>
  <c r="E25"/>
  <c r="C25"/>
  <c r="B25"/>
  <c r="H24"/>
  <c r="G24"/>
  <c r="F24"/>
  <c r="E24"/>
  <c r="C24"/>
  <c r="B24"/>
  <c r="H23"/>
  <c r="G23"/>
  <c r="F23"/>
  <c r="E23"/>
  <c r="C23"/>
  <c r="B23"/>
  <c r="H22"/>
  <c r="H21" s="1"/>
  <c r="G22"/>
  <c r="F22"/>
  <c r="F21" s="1"/>
  <c r="E22"/>
  <c r="C22"/>
  <c r="C21" s="1"/>
  <c r="B22"/>
  <c r="G21"/>
  <c r="E21"/>
  <c r="B21"/>
  <c r="H20"/>
  <c r="G20"/>
  <c r="F20"/>
  <c r="E20"/>
  <c r="C20"/>
  <c r="B20"/>
  <c r="H19"/>
  <c r="G19"/>
  <c r="F19"/>
  <c r="E19"/>
  <c r="C19"/>
  <c r="B19"/>
  <c r="D19" s="1"/>
  <c r="I19" s="1"/>
  <c r="H18"/>
  <c r="G18"/>
  <c r="F18"/>
  <c r="E18"/>
  <c r="C18"/>
  <c r="B18"/>
  <c r="H17"/>
  <c r="G17"/>
  <c r="F17"/>
  <c r="E17"/>
  <c r="C17"/>
  <c r="B17"/>
  <c r="D17" s="1"/>
  <c r="I17" s="1"/>
  <c r="H16"/>
  <c r="G16"/>
  <c r="F16"/>
  <c r="E16"/>
  <c r="C16"/>
  <c r="B16"/>
  <c r="H15"/>
  <c r="G15"/>
  <c r="F15"/>
  <c r="E15"/>
  <c r="C15"/>
  <c r="B15"/>
  <c r="D15" s="1"/>
  <c r="I15" s="1"/>
  <c r="H14"/>
  <c r="H13" s="1"/>
  <c r="G14"/>
  <c r="G13" s="1"/>
  <c r="F14"/>
  <c r="F13" s="1"/>
  <c r="E14"/>
  <c r="C14"/>
  <c r="C13" s="1"/>
  <c r="B14"/>
  <c r="B13" s="1"/>
  <c r="E13"/>
  <c r="H12"/>
  <c r="G12"/>
  <c r="F12"/>
  <c r="E12"/>
  <c r="C12"/>
  <c r="B12"/>
  <c r="H11"/>
  <c r="G11"/>
  <c r="F11"/>
  <c r="E11"/>
  <c r="C11"/>
  <c r="B11"/>
  <c r="H10"/>
  <c r="G10"/>
  <c r="F10"/>
  <c r="E10"/>
  <c r="C10"/>
  <c r="B10"/>
  <c r="H9"/>
  <c r="G9"/>
  <c r="F9"/>
  <c r="E9"/>
  <c r="C9"/>
  <c r="B9"/>
  <c r="H8"/>
  <c r="G8"/>
  <c r="F8"/>
  <c r="E8"/>
  <c r="C8"/>
  <c r="B8"/>
  <c r="H7"/>
  <c r="G7"/>
  <c r="F7"/>
  <c r="E7"/>
  <c r="C7"/>
  <c r="B7"/>
  <c r="A3"/>
  <c r="A1"/>
  <c r="J93" i="178"/>
  <c r="H93"/>
  <c r="G93"/>
  <c r="F93"/>
  <c r="E93"/>
  <c r="D93"/>
  <c r="C93"/>
  <c r="B93"/>
  <c r="K93" s="1"/>
  <c r="L93" s="1"/>
  <c r="J92"/>
  <c r="H92"/>
  <c r="G92"/>
  <c r="F92"/>
  <c r="E92"/>
  <c r="D92"/>
  <c r="C92"/>
  <c r="B92"/>
  <c r="K92" s="1"/>
  <c r="L92" s="1"/>
  <c r="J91"/>
  <c r="H91"/>
  <c r="G91"/>
  <c r="F91"/>
  <c r="E91"/>
  <c r="D91"/>
  <c r="C91"/>
  <c r="B91"/>
  <c r="K91" s="1"/>
  <c r="J90"/>
  <c r="H90"/>
  <c r="G90"/>
  <c r="F90"/>
  <c r="E90"/>
  <c r="D90"/>
  <c r="C90"/>
  <c r="B90"/>
  <c r="J89"/>
  <c r="I89"/>
  <c r="H89"/>
  <c r="G89"/>
  <c r="F89"/>
  <c r="E89"/>
  <c r="D89"/>
  <c r="C89"/>
  <c r="B89"/>
  <c r="L88"/>
  <c r="J87"/>
  <c r="H87"/>
  <c r="G87"/>
  <c r="F87"/>
  <c r="E87"/>
  <c r="D87"/>
  <c r="C87"/>
  <c r="B87"/>
  <c r="K87" s="1"/>
  <c r="L87" s="1"/>
  <c r="J86"/>
  <c r="H86"/>
  <c r="G86"/>
  <c r="F86"/>
  <c r="E86"/>
  <c r="D86"/>
  <c r="C86"/>
  <c r="B86"/>
  <c r="K86" s="1"/>
  <c r="L86" s="1"/>
  <c r="J85"/>
  <c r="H85"/>
  <c r="G85"/>
  <c r="F85"/>
  <c r="E85"/>
  <c r="D85"/>
  <c r="C85"/>
  <c r="B85"/>
  <c r="K85" s="1"/>
  <c r="L85" s="1"/>
  <c r="J84"/>
  <c r="H84"/>
  <c r="G84"/>
  <c r="F84"/>
  <c r="E84"/>
  <c r="D84"/>
  <c r="C84"/>
  <c r="B84"/>
  <c r="K84" s="1"/>
  <c r="L84" s="1"/>
  <c r="J83"/>
  <c r="H83"/>
  <c r="G83"/>
  <c r="F83"/>
  <c r="E83"/>
  <c r="D83"/>
  <c r="C83"/>
  <c r="B83"/>
  <c r="K83" s="1"/>
  <c r="L83" s="1"/>
  <c r="J82"/>
  <c r="H82"/>
  <c r="G82"/>
  <c r="F82"/>
  <c r="E82"/>
  <c r="D82"/>
  <c r="C82"/>
  <c r="B82"/>
  <c r="K82" s="1"/>
  <c r="L82" s="1"/>
  <c r="J81"/>
  <c r="H81"/>
  <c r="G81"/>
  <c r="F81"/>
  <c r="E81"/>
  <c r="D81"/>
  <c r="C81"/>
  <c r="B81"/>
  <c r="K81" s="1"/>
  <c r="L81" s="1"/>
  <c r="J80"/>
  <c r="H80"/>
  <c r="G80"/>
  <c r="F80"/>
  <c r="E80"/>
  <c r="D80"/>
  <c r="C80"/>
  <c r="B80"/>
  <c r="K80" s="1"/>
  <c r="L80" s="1"/>
  <c r="J79"/>
  <c r="H79"/>
  <c r="G79"/>
  <c r="F79"/>
  <c r="E79"/>
  <c r="D79"/>
  <c r="C79"/>
  <c r="B79"/>
  <c r="K79" s="1"/>
  <c r="L79" s="1"/>
  <c r="J78"/>
  <c r="H78"/>
  <c r="G78"/>
  <c r="F78"/>
  <c r="E78"/>
  <c r="D78"/>
  <c r="C78"/>
  <c r="B78"/>
  <c r="K78" s="1"/>
  <c r="L78" s="1"/>
  <c r="J77"/>
  <c r="H77"/>
  <c r="G77"/>
  <c r="F77"/>
  <c r="E77"/>
  <c r="D77"/>
  <c r="C77"/>
  <c r="B77"/>
  <c r="K77" s="1"/>
  <c r="L77" s="1"/>
  <c r="J76"/>
  <c r="H76"/>
  <c r="G76"/>
  <c r="F76"/>
  <c r="E76"/>
  <c r="D76"/>
  <c r="C76"/>
  <c r="B76"/>
  <c r="K76" s="1"/>
  <c r="L76" s="1"/>
  <c r="J75"/>
  <c r="H75"/>
  <c r="G75"/>
  <c r="F75"/>
  <c r="E75"/>
  <c r="D75"/>
  <c r="C75"/>
  <c r="B75"/>
  <c r="K75" s="1"/>
  <c r="L75" s="1"/>
  <c r="J74"/>
  <c r="H74"/>
  <c r="G74"/>
  <c r="F74"/>
  <c r="E74"/>
  <c r="D74"/>
  <c r="C74"/>
  <c r="B74"/>
  <c r="K74" s="1"/>
  <c r="L74" s="1"/>
  <c r="J73"/>
  <c r="H73"/>
  <c r="G73"/>
  <c r="F73"/>
  <c r="E73"/>
  <c r="D73"/>
  <c r="C73"/>
  <c r="B73"/>
  <c r="K73" s="1"/>
  <c r="L73" s="1"/>
  <c r="J72"/>
  <c r="H72"/>
  <c r="G72"/>
  <c r="F72"/>
  <c r="E72"/>
  <c r="D72"/>
  <c r="C72"/>
  <c r="B72"/>
  <c r="K72" s="1"/>
  <c r="L72" s="1"/>
  <c r="J71"/>
  <c r="H71"/>
  <c r="G71"/>
  <c r="F71"/>
  <c r="E71"/>
  <c r="D71"/>
  <c r="C71"/>
  <c r="B71"/>
  <c r="K71" s="1"/>
  <c r="L71" s="1"/>
  <c r="J70"/>
  <c r="H70"/>
  <c r="G70"/>
  <c r="F70"/>
  <c r="E70"/>
  <c r="D70"/>
  <c r="C70"/>
  <c r="B70"/>
  <c r="K70" s="1"/>
  <c r="L70" s="1"/>
  <c r="J69"/>
  <c r="H69"/>
  <c r="G69"/>
  <c r="F69"/>
  <c r="E69"/>
  <c r="D69"/>
  <c r="C69"/>
  <c r="B69"/>
  <c r="K69" s="1"/>
  <c r="L69" s="1"/>
  <c r="J68"/>
  <c r="H68"/>
  <c r="G68"/>
  <c r="F68"/>
  <c r="E68"/>
  <c r="D68"/>
  <c r="C68"/>
  <c r="B68"/>
  <c r="K68" s="1"/>
  <c r="J67"/>
  <c r="H67"/>
  <c r="G67"/>
  <c r="F67"/>
  <c r="E67"/>
  <c r="D67"/>
  <c r="C67"/>
  <c r="B67"/>
  <c r="J66"/>
  <c r="H66"/>
  <c r="G66"/>
  <c r="F66"/>
  <c r="E66"/>
  <c r="D66"/>
  <c r="C66"/>
  <c r="B66"/>
  <c r="K66" s="1"/>
  <c r="L66" s="1"/>
  <c r="J65"/>
  <c r="H65"/>
  <c r="G65"/>
  <c r="F65"/>
  <c r="E65"/>
  <c r="D65"/>
  <c r="C65"/>
  <c r="B65"/>
  <c r="K65" s="1"/>
  <c r="L65" s="1"/>
  <c r="J64"/>
  <c r="H64"/>
  <c r="G64"/>
  <c r="F64"/>
  <c r="E64"/>
  <c r="D64"/>
  <c r="C64"/>
  <c r="B64"/>
  <c r="K64" s="1"/>
  <c r="L64" s="1"/>
  <c r="J63"/>
  <c r="H63"/>
  <c r="G63"/>
  <c r="F63"/>
  <c r="E63"/>
  <c r="D63"/>
  <c r="C63"/>
  <c r="B63"/>
  <c r="K63" s="1"/>
  <c r="L63" s="1"/>
  <c r="J62"/>
  <c r="H62"/>
  <c r="G62"/>
  <c r="F62"/>
  <c r="E62"/>
  <c r="D62"/>
  <c r="C62"/>
  <c r="B62"/>
  <c r="K62" s="1"/>
  <c r="L62" s="1"/>
  <c r="J61"/>
  <c r="H61"/>
  <c r="G61"/>
  <c r="F61"/>
  <c r="E61"/>
  <c r="D61"/>
  <c r="C61"/>
  <c r="B61"/>
  <c r="K61" s="1"/>
  <c r="L61" s="1"/>
  <c r="J60"/>
  <c r="H60"/>
  <c r="G60"/>
  <c r="F60"/>
  <c r="E60"/>
  <c r="D60"/>
  <c r="C60"/>
  <c r="B60"/>
  <c r="K60" s="1"/>
  <c r="L60" s="1"/>
  <c r="J59"/>
  <c r="H59"/>
  <c r="G59"/>
  <c r="F59"/>
  <c r="E59"/>
  <c r="D59"/>
  <c r="C59"/>
  <c r="B59"/>
  <c r="K59" s="1"/>
  <c r="L59" s="1"/>
  <c r="J58"/>
  <c r="H58"/>
  <c r="G58"/>
  <c r="F58"/>
  <c r="E58"/>
  <c r="D58"/>
  <c r="C58"/>
  <c r="B58"/>
  <c r="K58" s="1"/>
  <c r="L58" s="1"/>
  <c r="J57"/>
  <c r="H57"/>
  <c r="G57"/>
  <c r="F57"/>
  <c r="E57"/>
  <c r="D57"/>
  <c r="C57"/>
  <c r="B57"/>
  <c r="K57" s="1"/>
  <c r="L57" s="1"/>
  <c r="J56"/>
  <c r="H56"/>
  <c r="G56"/>
  <c r="F56"/>
  <c r="E56"/>
  <c r="D56"/>
  <c r="C56"/>
  <c r="B56"/>
  <c r="K56" s="1"/>
  <c r="L56" s="1"/>
  <c r="J55"/>
  <c r="H55"/>
  <c r="G55"/>
  <c r="F55"/>
  <c r="E55"/>
  <c r="D55"/>
  <c r="C55"/>
  <c r="B55"/>
  <c r="K55" s="1"/>
  <c r="L55" s="1"/>
  <c r="J54"/>
  <c r="H54"/>
  <c r="G54"/>
  <c r="F54"/>
  <c r="E54"/>
  <c r="D54"/>
  <c r="C54"/>
  <c r="B54"/>
  <c r="K54" s="1"/>
  <c r="L54" s="1"/>
  <c r="J53"/>
  <c r="H53"/>
  <c r="G53"/>
  <c r="F53"/>
  <c r="E53"/>
  <c r="D53"/>
  <c r="C53"/>
  <c r="B53"/>
  <c r="K53" s="1"/>
  <c r="J52"/>
  <c r="H52"/>
  <c r="G52"/>
  <c r="F52"/>
  <c r="E52"/>
  <c r="D52"/>
  <c r="C52"/>
  <c r="B52"/>
  <c r="J51"/>
  <c r="H51"/>
  <c r="G51"/>
  <c r="F51"/>
  <c r="E51"/>
  <c r="D51"/>
  <c r="C51"/>
  <c r="B51"/>
  <c r="K51" s="1"/>
  <c r="L51" s="1"/>
  <c r="J50"/>
  <c r="H50"/>
  <c r="G50"/>
  <c r="F50"/>
  <c r="E50"/>
  <c r="D50"/>
  <c r="C50"/>
  <c r="B50"/>
  <c r="K50" s="1"/>
  <c r="L50" s="1"/>
  <c r="J49"/>
  <c r="H49"/>
  <c r="G49"/>
  <c r="F49"/>
  <c r="E49"/>
  <c r="D49"/>
  <c r="C49"/>
  <c r="B49"/>
  <c r="K49" s="1"/>
  <c r="J48"/>
  <c r="H48"/>
  <c r="G48"/>
  <c r="F48"/>
  <c r="E48"/>
  <c r="D48"/>
  <c r="C48"/>
  <c r="B48"/>
  <c r="L47"/>
  <c r="J46"/>
  <c r="H46"/>
  <c r="G46"/>
  <c r="F46"/>
  <c r="E46"/>
  <c r="D46"/>
  <c r="C46"/>
  <c r="B46"/>
  <c r="J45"/>
  <c r="H45"/>
  <c r="G45"/>
  <c r="F45"/>
  <c r="E45"/>
  <c r="D45"/>
  <c r="C45"/>
  <c r="B45"/>
  <c r="J44"/>
  <c r="H44"/>
  <c r="G44"/>
  <c r="F44"/>
  <c r="E44"/>
  <c r="D44"/>
  <c r="C44"/>
  <c r="B44"/>
  <c r="J43"/>
  <c r="H43"/>
  <c r="G43"/>
  <c r="F43"/>
  <c r="E43"/>
  <c r="D43"/>
  <c r="C43"/>
  <c r="B43"/>
  <c r="J42"/>
  <c r="H42"/>
  <c r="G42"/>
  <c r="F42"/>
  <c r="E42"/>
  <c r="D42"/>
  <c r="C42"/>
  <c r="B42"/>
  <c r="J41"/>
  <c r="H41"/>
  <c r="G41"/>
  <c r="F41"/>
  <c r="E41"/>
  <c r="D41"/>
  <c r="C41"/>
  <c r="B41"/>
  <c r="J40"/>
  <c r="H40"/>
  <c r="G40"/>
  <c r="F40"/>
  <c r="E40"/>
  <c r="D40"/>
  <c r="C40"/>
  <c r="B40"/>
  <c r="J39"/>
  <c r="H39"/>
  <c r="G39"/>
  <c r="F39"/>
  <c r="E39"/>
  <c r="D39"/>
  <c r="C39"/>
  <c r="B39"/>
  <c r="J38"/>
  <c r="H38"/>
  <c r="G38"/>
  <c r="F38"/>
  <c r="E38"/>
  <c r="D38"/>
  <c r="C38"/>
  <c r="B38"/>
  <c r="J37"/>
  <c r="H37"/>
  <c r="G37"/>
  <c r="F37"/>
  <c r="E37"/>
  <c r="D37"/>
  <c r="C37"/>
  <c r="B37"/>
  <c r="K37" s="1"/>
  <c r="L37" s="1"/>
  <c r="J36"/>
  <c r="H36"/>
  <c r="G36"/>
  <c r="F36"/>
  <c r="E36"/>
  <c r="D36"/>
  <c r="C36"/>
  <c r="B36"/>
  <c r="K36" s="1"/>
  <c r="L36" s="1"/>
  <c r="J35"/>
  <c r="H35"/>
  <c r="G35"/>
  <c r="F35"/>
  <c r="E35"/>
  <c r="D35"/>
  <c r="C35"/>
  <c r="B35"/>
  <c r="K35" s="1"/>
  <c r="L35" s="1"/>
  <c r="J34"/>
  <c r="H34"/>
  <c r="G34"/>
  <c r="F34"/>
  <c r="E34"/>
  <c r="D34"/>
  <c r="C34"/>
  <c r="B34"/>
  <c r="K34" s="1"/>
  <c r="L34" s="1"/>
  <c r="J33"/>
  <c r="I33"/>
  <c r="H33"/>
  <c r="G33"/>
  <c r="F33"/>
  <c r="E33"/>
  <c r="D33"/>
  <c r="C33"/>
  <c r="B33"/>
  <c r="K33" s="1"/>
  <c r="L33" s="1"/>
  <c r="J32"/>
  <c r="H32"/>
  <c r="G32"/>
  <c r="F32"/>
  <c r="E32"/>
  <c r="D32"/>
  <c r="C32"/>
  <c r="B32"/>
  <c r="K32" s="1"/>
  <c r="L32" s="1"/>
  <c r="J31"/>
  <c r="H31"/>
  <c r="G31"/>
  <c r="F31"/>
  <c r="E31"/>
  <c r="D31"/>
  <c r="C31"/>
  <c r="B31"/>
  <c r="K31" s="1"/>
  <c r="L31" s="1"/>
  <c r="J30"/>
  <c r="I30"/>
  <c r="I29" s="1"/>
  <c r="H30"/>
  <c r="G30"/>
  <c r="F30"/>
  <c r="E30"/>
  <c r="D30"/>
  <c r="C30"/>
  <c r="B30"/>
  <c r="J29"/>
  <c r="H29"/>
  <c r="G29"/>
  <c r="F29"/>
  <c r="E29"/>
  <c r="D29"/>
  <c r="C29"/>
  <c r="B29"/>
  <c r="J28"/>
  <c r="H28"/>
  <c r="G28"/>
  <c r="F28"/>
  <c r="E28"/>
  <c r="D28"/>
  <c r="C28"/>
  <c r="B28"/>
  <c r="K28" s="1"/>
  <c r="L28" s="1"/>
  <c r="J27"/>
  <c r="H27"/>
  <c r="G27"/>
  <c r="F27"/>
  <c r="E27"/>
  <c r="D27"/>
  <c r="C27"/>
  <c r="B27"/>
  <c r="K27" s="1"/>
  <c r="L27" s="1"/>
  <c r="J26"/>
  <c r="H26"/>
  <c r="G26"/>
  <c r="F26"/>
  <c r="E26"/>
  <c r="D26"/>
  <c r="C26"/>
  <c r="B26"/>
  <c r="K26" s="1"/>
  <c r="J25"/>
  <c r="H25"/>
  <c r="G25"/>
  <c r="F25"/>
  <c r="E25"/>
  <c r="D25"/>
  <c r="C25"/>
  <c r="B25"/>
  <c r="J24"/>
  <c r="H24"/>
  <c r="G24"/>
  <c r="F24"/>
  <c r="E24"/>
  <c r="D24"/>
  <c r="C24"/>
  <c r="B24"/>
  <c r="K24" s="1"/>
  <c r="L24" s="1"/>
  <c r="J23"/>
  <c r="I23"/>
  <c r="H23"/>
  <c r="G23"/>
  <c r="F23"/>
  <c r="E23"/>
  <c r="D23"/>
  <c r="C23"/>
  <c r="B23"/>
  <c r="K23" s="1"/>
  <c r="L23" s="1"/>
  <c r="J22"/>
  <c r="H22"/>
  <c r="G22"/>
  <c r="F22"/>
  <c r="E22"/>
  <c r="D22"/>
  <c r="C22"/>
  <c r="B22"/>
  <c r="K22" s="1"/>
  <c r="L22" s="1"/>
  <c r="J21"/>
  <c r="H21"/>
  <c r="G21"/>
  <c r="F21"/>
  <c r="E21"/>
  <c r="D21"/>
  <c r="C21"/>
  <c r="B21"/>
  <c r="K21" s="1"/>
  <c r="J20"/>
  <c r="H20"/>
  <c r="G20"/>
  <c r="F20"/>
  <c r="E20"/>
  <c r="D20"/>
  <c r="C20"/>
  <c r="B20"/>
  <c r="J19"/>
  <c r="H19"/>
  <c r="G19"/>
  <c r="F19"/>
  <c r="E19"/>
  <c r="D19"/>
  <c r="C19"/>
  <c r="B19"/>
  <c r="K19" s="1"/>
  <c r="L19" s="1"/>
  <c r="J18"/>
  <c r="H18"/>
  <c r="G18"/>
  <c r="F18"/>
  <c r="E18"/>
  <c r="D18"/>
  <c r="C18"/>
  <c r="B18"/>
  <c r="J17"/>
  <c r="H17"/>
  <c r="G17"/>
  <c r="F17"/>
  <c r="E17"/>
  <c r="D17"/>
  <c r="C17"/>
  <c r="B17"/>
  <c r="K17" s="1"/>
  <c r="L17" s="1"/>
  <c r="J16"/>
  <c r="H16"/>
  <c r="G16"/>
  <c r="F16"/>
  <c r="E16"/>
  <c r="D16"/>
  <c r="C16"/>
  <c r="B16"/>
  <c r="K16" s="1"/>
  <c r="L16" s="1"/>
  <c r="J15"/>
  <c r="I15"/>
  <c r="H15"/>
  <c r="G15"/>
  <c r="F15"/>
  <c r="E15"/>
  <c r="D15"/>
  <c r="C15"/>
  <c r="B15"/>
  <c r="K15" s="1"/>
  <c r="L15" s="1"/>
  <c r="J14"/>
  <c r="I14"/>
  <c r="H14"/>
  <c r="G14"/>
  <c r="F14"/>
  <c r="E14"/>
  <c r="D14"/>
  <c r="C14"/>
  <c r="K14" s="1"/>
  <c r="L14" s="1"/>
  <c r="B14"/>
  <c r="J13"/>
  <c r="J12" s="1"/>
  <c r="I13"/>
  <c r="H13"/>
  <c r="H12" s="1"/>
  <c r="G13"/>
  <c r="F13"/>
  <c r="F12" s="1"/>
  <c r="E13"/>
  <c r="D13"/>
  <c r="D12" s="1"/>
  <c r="C13"/>
  <c r="B13"/>
  <c r="K13" s="1"/>
  <c r="I12"/>
  <c r="G12"/>
  <c r="E12"/>
  <c r="C12"/>
  <c r="J11"/>
  <c r="H11"/>
  <c r="G11"/>
  <c r="F11"/>
  <c r="E11"/>
  <c r="D11"/>
  <c r="C11"/>
  <c r="B11"/>
  <c r="K11" s="1"/>
  <c r="L11" s="1"/>
  <c r="J10"/>
  <c r="H10"/>
  <c r="G10"/>
  <c r="F10"/>
  <c r="E10"/>
  <c r="D10"/>
  <c r="C10"/>
  <c r="B10"/>
  <c r="K10" s="1"/>
  <c r="L10" s="1"/>
  <c r="J9"/>
  <c r="I9"/>
  <c r="H9"/>
  <c r="G9"/>
  <c r="F9"/>
  <c r="E9"/>
  <c r="D9"/>
  <c r="C9"/>
  <c r="B9"/>
  <c r="J8"/>
  <c r="H8"/>
  <c r="G8"/>
  <c r="F8"/>
  <c r="E8"/>
  <c r="D8"/>
  <c r="C8"/>
  <c r="B8"/>
  <c r="J7"/>
  <c r="H7"/>
  <c r="G7"/>
  <c r="F7"/>
  <c r="E7"/>
  <c r="D7"/>
  <c r="C7"/>
  <c r="B7"/>
  <c r="J6"/>
  <c r="H6"/>
  <c r="G6"/>
  <c r="F6"/>
  <c r="E6"/>
  <c r="D6"/>
  <c r="C6"/>
  <c r="B6"/>
  <c r="K6" s="1"/>
  <c r="L6" s="1"/>
  <c r="A3"/>
  <c r="A1"/>
  <c r="E79" i="177"/>
  <c r="E78"/>
  <c r="E75"/>
  <c r="D75"/>
  <c r="C75"/>
  <c r="B75"/>
  <c r="E73"/>
  <c r="D72"/>
  <c r="E72" s="1"/>
  <c r="G72" s="1"/>
  <c r="E71"/>
  <c r="D70"/>
  <c r="E70" s="1"/>
  <c r="E69"/>
  <c r="E68"/>
  <c r="C67"/>
  <c r="E67" s="1"/>
  <c r="E64"/>
  <c r="C62"/>
  <c r="B62"/>
  <c r="E60"/>
  <c r="D58"/>
  <c r="C58"/>
  <c r="B58"/>
  <c r="E56"/>
  <c r="E54"/>
  <c r="D54"/>
  <c r="C54"/>
  <c r="B54"/>
  <c r="E52"/>
  <c r="D51"/>
  <c r="E51" s="1"/>
  <c r="D49"/>
  <c r="E49" s="1"/>
  <c r="D48"/>
  <c r="E48" s="1"/>
  <c r="D47"/>
  <c r="E47" s="1"/>
  <c r="C45"/>
  <c r="B45"/>
  <c r="E43"/>
  <c r="E41" s="1"/>
  <c r="D41"/>
  <c r="C41"/>
  <c r="B41"/>
  <c r="E39"/>
  <c r="D37"/>
  <c r="E37" s="1"/>
  <c r="E36"/>
  <c r="E35"/>
  <c r="E33" s="1"/>
  <c r="C33"/>
  <c r="B33"/>
  <c r="D30"/>
  <c r="E30" s="1"/>
  <c r="E28" s="1"/>
  <c r="C28"/>
  <c r="B28"/>
  <c r="B26"/>
  <c r="E26" s="1"/>
  <c r="E23" s="1"/>
  <c r="D23"/>
  <c r="C23"/>
  <c r="C21"/>
  <c r="E21" s="1"/>
  <c r="C18"/>
  <c r="E18" s="1"/>
  <c r="E17"/>
  <c r="D16"/>
  <c r="E16" s="1"/>
  <c r="B14"/>
  <c r="D13"/>
  <c r="B13"/>
  <c r="E11"/>
  <c r="E10"/>
  <c r="E9"/>
  <c r="D7"/>
  <c r="C7"/>
  <c r="B7"/>
  <c r="A2"/>
  <c r="G259" i="176"/>
  <c r="J259" s="1"/>
  <c r="L259" s="1"/>
  <c r="G258"/>
  <c r="J258" s="1"/>
  <c r="L258" s="1"/>
  <c r="H257"/>
  <c r="H249" s="1"/>
  <c r="G257"/>
  <c r="G256"/>
  <c r="J256" s="1"/>
  <c r="L256" s="1"/>
  <c r="H255"/>
  <c r="G255"/>
  <c r="J255" s="1"/>
  <c r="L255" s="1"/>
  <c r="H254"/>
  <c r="G254"/>
  <c r="J254" s="1"/>
  <c r="H253"/>
  <c r="G253"/>
  <c r="J253" s="1"/>
  <c r="H252"/>
  <c r="G252"/>
  <c r="J252" s="1"/>
  <c r="H251"/>
  <c r="G251"/>
  <c r="J251" s="1"/>
  <c r="H250"/>
  <c r="G250"/>
  <c r="J250" s="1"/>
  <c r="G249"/>
  <c r="F249"/>
  <c r="E249"/>
  <c r="H247"/>
  <c r="G247"/>
  <c r="J247" s="1"/>
  <c r="H245"/>
  <c r="J245" s="1"/>
  <c r="J244" s="1"/>
  <c r="D245"/>
  <c r="H244"/>
  <c r="D244"/>
  <c r="C244"/>
  <c r="B244"/>
  <c r="H242"/>
  <c r="J242" s="1"/>
  <c r="D242"/>
  <c r="J241"/>
  <c r="H241"/>
  <c r="D241"/>
  <c r="H240"/>
  <c r="J240" s="1"/>
  <c r="D240"/>
  <c r="J239"/>
  <c r="H239"/>
  <c r="D239"/>
  <c r="H238"/>
  <c r="J238" s="1"/>
  <c r="D238"/>
  <c r="J237"/>
  <c r="H237"/>
  <c r="D237"/>
  <c r="H236"/>
  <c r="J236" s="1"/>
  <c r="D236"/>
  <c r="J235"/>
  <c r="J233" s="1"/>
  <c r="J232" s="1"/>
  <c r="H235"/>
  <c r="D235"/>
  <c r="H234"/>
  <c r="J234" s="1"/>
  <c r="D234"/>
  <c r="I233"/>
  <c r="C233"/>
  <c r="C232" s="1"/>
  <c r="B233"/>
  <c r="G232"/>
  <c r="F232"/>
  <c r="E232"/>
  <c r="H230"/>
  <c r="G230"/>
  <c r="B230"/>
  <c r="D230" s="1"/>
  <c r="H229"/>
  <c r="G229"/>
  <c r="J229" s="1"/>
  <c r="D229"/>
  <c r="L229" s="1"/>
  <c r="H228"/>
  <c r="G228"/>
  <c r="D228"/>
  <c r="L228" s="1"/>
  <c r="H227"/>
  <c r="G227"/>
  <c r="J227" s="1"/>
  <c r="D227"/>
  <c r="L227" s="1"/>
  <c r="H226"/>
  <c r="G226"/>
  <c r="D226"/>
  <c r="L226" s="1"/>
  <c r="B226"/>
  <c r="H225"/>
  <c r="G225"/>
  <c r="D225"/>
  <c r="L225" s="1"/>
  <c r="B225"/>
  <c r="H224"/>
  <c r="G224"/>
  <c r="D224"/>
  <c r="L224" s="1"/>
  <c r="B224"/>
  <c r="H223"/>
  <c r="G223"/>
  <c r="D223"/>
  <c r="L223" s="1"/>
  <c r="B223"/>
  <c r="H222"/>
  <c r="G222"/>
  <c r="D222"/>
  <c r="L222" s="1"/>
  <c r="G221"/>
  <c r="G220"/>
  <c r="J220" s="1"/>
  <c r="B220"/>
  <c r="D220" s="1"/>
  <c r="H219"/>
  <c r="G219"/>
  <c r="B219"/>
  <c r="D219" s="1"/>
  <c r="H218"/>
  <c r="G218"/>
  <c r="J218" s="1"/>
  <c r="B218"/>
  <c r="D218" s="1"/>
  <c r="H217"/>
  <c r="H215" s="1"/>
  <c r="G217"/>
  <c r="D217"/>
  <c r="H216"/>
  <c r="G216"/>
  <c r="J216" s="1"/>
  <c r="B216"/>
  <c r="G215"/>
  <c r="G213" s="1"/>
  <c r="F215"/>
  <c r="E215"/>
  <c r="E213" s="1"/>
  <c r="C215"/>
  <c r="C213" s="1"/>
  <c r="H214"/>
  <c r="G214"/>
  <c r="D214"/>
  <c r="B214"/>
  <c r="H213"/>
  <c r="F213"/>
  <c r="H211"/>
  <c r="L211" s="1"/>
  <c r="G211"/>
  <c r="J211" s="1"/>
  <c r="H210"/>
  <c r="L210" s="1"/>
  <c r="G210"/>
  <c r="J210" s="1"/>
  <c r="H209"/>
  <c r="L209" s="1"/>
  <c r="G209"/>
  <c r="J209" s="1"/>
  <c r="H208"/>
  <c r="L208" s="1"/>
  <c r="G208"/>
  <c r="J208" s="1"/>
  <c r="H207"/>
  <c r="L207" s="1"/>
  <c r="G207"/>
  <c r="J207" s="1"/>
  <c r="L206"/>
  <c r="H205"/>
  <c r="G205"/>
  <c r="H204"/>
  <c r="G204"/>
  <c r="H203"/>
  <c r="G203"/>
  <c r="H202"/>
  <c r="G202"/>
  <c r="H201"/>
  <c r="L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F191"/>
  <c r="F172" s="1"/>
  <c r="E191"/>
  <c r="H190"/>
  <c r="G190"/>
  <c r="H189"/>
  <c r="G189"/>
  <c r="L188"/>
  <c r="H188"/>
  <c r="H187"/>
  <c r="G187"/>
  <c r="H186"/>
  <c r="H172" s="1"/>
  <c r="G186"/>
  <c r="L185"/>
  <c r="H184"/>
  <c r="L184" s="1"/>
  <c r="G184"/>
  <c r="J184" s="1"/>
  <c r="H182"/>
  <c r="L182" s="1"/>
  <c r="G182"/>
  <c r="J182" s="1"/>
  <c r="H181"/>
  <c r="L181" s="1"/>
  <c r="G181"/>
  <c r="J181" s="1"/>
  <c r="H180"/>
  <c r="L180" s="1"/>
  <c r="G180"/>
  <c r="J180" s="1"/>
  <c r="H179"/>
  <c r="L179" s="1"/>
  <c r="G179"/>
  <c r="J179" s="1"/>
  <c r="H178"/>
  <c r="L178" s="1"/>
  <c r="G178"/>
  <c r="J178" s="1"/>
  <c r="H177"/>
  <c r="L177" s="1"/>
  <c r="G177"/>
  <c r="J177" s="1"/>
  <c r="J176" s="1"/>
  <c r="H176"/>
  <c r="L176" s="1"/>
  <c r="G176"/>
  <c r="F176"/>
  <c r="E176"/>
  <c r="H175"/>
  <c r="G175"/>
  <c r="H174"/>
  <c r="L174" s="1"/>
  <c r="G174"/>
  <c r="H173"/>
  <c r="G173"/>
  <c r="J173" s="1"/>
  <c r="E172"/>
  <c r="E129" s="1"/>
  <c r="E128" s="1"/>
  <c r="E127" s="1"/>
  <c r="E126" s="1"/>
  <c r="H170"/>
  <c r="G170"/>
  <c r="J170" s="1"/>
  <c r="H169"/>
  <c r="G169"/>
  <c r="J169" s="1"/>
  <c r="H168"/>
  <c r="G168"/>
  <c r="J168" s="1"/>
  <c r="H167"/>
  <c r="G167"/>
  <c r="J167" s="1"/>
  <c r="H166"/>
  <c r="G166"/>
  <c r="J166" s="1"/>
  <c r="H165"/>
  <c r="G165"/>
  <c r="J165" s="1"/>
  <c r="H164"/>
  <c r="G164"/>
  <c r="J164" s="1"/>
  <c r="H163"/>
  <c r="G163"/>
  <c r="J163" s="1"/>
  <c r="C163"/>
  <c r="B163"/>
  <c r="D163" s="1"/>
  <c r="H162"/>
  <c r="G162"/>
  <c r="J162" s="1"/>
  <c r="D162"/>
  <c r="L162" s="1"/>
  <c r="H161"/>
  <c r="G161"/>
  <c r="D161"/>
  <c r="H160"/>
  <c r="G160"/>
  <c r="J160" s="1"/>
  <c r="D160"/>
  <c r="L160" s="1"/>
  <c r="H159"/>
  <c r="G159"/>
  <c r="D159"/>
  <c r="B159"/>
  <c r="H158"/>
  <c r="G158"/>
  <c r="D158"/>
  <c r="H157"/>
  <c r="G157"/>
  <c r="J157" s="1"/>
  <c r="B157"/>
  <c r="D157" s="1"/>
  <c r="H156"/>
  <c r="G156"/>
  <c r="B156"/>
  <c r="D156" s="1"/>
  <c r="H155"/>
  <c r="G155"/>
  <c r="D155"/>
  <c r="L155" s="1"/>
  <c r="H154"/>
  <c r="G154"/>
  <c r="C154"/>
  <c r="C153" s="1"/>
  <c r="B154"/>
  <c r="H153"/>
  <c r="F153"/>
  <c r="E153"/>
  <c r="B153"/>
  <c r="H152"/>
  <c r="G152"/>
  <c r="D152"/>
  <c r="B152"/>
  <c r="H151"/>
  <c r="G151"/>
  <c r="D151"/>
  <c r="B151"/>
  <c r="H150"/>
  <c r="H149" s="1"/>
  <c r="G150"/>
  <c r="D150"/>
  <c r="G149"/>
  <c r="F149"/>
  <c r="E149"/>
  <c r="C149"/>
  <c r="B149"/>
  <c r="H148"/>
  <c r="G148"/>
  <c r="D148"/>
  <c r="H147"/>
  <c r="G147"/>
  <c r="J147" s="1"/>
  <c r="B147"/>
  <c r="D147" s="1"/>
  <c r="H146"/>
  <c r="G146"/>
  <c r="D146"/>
  <c r="L146" s="1"/>
  <c r="H145"/>
  <c r="G145"/>
  <c r="J145" s="1"/>
  <c r="D145"/>
  <c r="G144"/>
  <c r="F144"/>
  <c r="E144"/>
  <c r="C144"/>
  <c r="B144"/>
  <c r="H143"/>
  <c r="G143"/>
  <c r="J143" s="1"/>
  <c r="B143"/>
  <c r="D143" s="1"/>
  <c r="H142"/>
  <c r="G142"/>
  <c r="J142" s="1"/>
  <c r="C142"/>
  <c r="B142"/>
  <c r="D142" s="1"/>
  <c r="H141"/>
  <c r="G141"/>
  <c r="J141" s="1"/>
  <c r="B141"/>
  <c r="D141" s="1"/>
  <c r="H140"/>
  <c r="G140"/>
  <c r="D140"/>
  <c r="L140" s="1"/>
  <c r="H139"/>
  <c r="G139"/>
  <c r="J139" s="1"/>
  <c r="B139"/>
  <c r="D139" s="1"/>
  <c r="H138"/>
  <c r="G138"/>
  <c r="D138"/>
  <c r="H137"/>
  <c r="G137"/>
  <c r="C137"/>
  <c r="B137"/>
  <c r="H136"/>
  <c r="F136"/>
  <c r="F129" s="1"/>
  <c r="F128" s="1"/>
  <c r="F127" s="1"/>
  <c r="F126" s="1"/>
  <c r="E136"/>
  <c r="C136"/>
  <c r="B136"/>
  <c r="H135"/>
  <c r="G135"/>
  <c r="D135"/>
  <c r="L135" s="1"/>
  <c r="H134"/>
  <c r="G134"/>
  <c r="J134" s="1"/>
  <c r="C134"/>
  <c r="B134"/>
  <c r="D134" s="1"/>
  <c r="H133"/>
  <c r="G133"/>
  <c r="J133" s="1"/>
  <c r="B133"/>
  <c r="D133" s="1"/>
  <c r="H132"/>
  <c r="L132" s="1"/>
  <c r="G132"/>
  <c r="H131"/>
  <c r="L131" s="1"/>
  <c r="G131"/>
  <c r="H130"/>
  <c r="L130" s="1"/>
  <c r="G130"/>
  <c r="B129"/>
  <c r="H122"/>
  <c r="F122"/>
  <c r="E122"/>
  <c r="G122" s="1"/>
  <c r="J122" s="1"/>
  <c r="H121"/>
  <c r="F121"/>
  <c r="E121"/>
  <c r="H120"/>
  <c r="F120"/>
  <c r="E120"/>
  <c r="G120" s="1"/>
  <c r="J120" s="1"/>
  <c r="H119"/>
  <c r="F119"/>
  <c r="E119"/>
  <c r="H118"/>
  <c r="F118"/>
  <c r="E118"/>
  <c r="G118" s="1"/>
  <c r="J118" s="1"/>
  <c r="H117"/>
  <c r="F117"/>
  <c r="F116" s="1"/>
  <c r="E117"/>
  <c r="H116"/>
  <c r="E116"/>
  <c r="H115"/>
  <c r="F115"/>
  <c r="E115"/>
  <c r="H114"/>
  <c r="F114"/>
  <c r="E114"/>
  <c r="G114" s="1"/>
  <c r="J114" s="1"/>
  <c r="H113"/>
  <c r="F113"/>
  <c r="F111" s="1"/>
  <c r="E113"/>
  <c r="H112"/>
  <c r="H111" s="1"/>
  <c r="F112"/>
  <c r="E112"/>
  <c r="H109"/>
  <c r="F109"/>
  <c r="E109"/>
  <c r="G109" s="1"/>
  <c r="J109" s="1"/>
  <c r="H108"/>
  <c r="F108"/>
  <c r="E108"/>
  <c r="H107"/>
  <c r="F107"/>
  <c r="E107"/>
  <c r="G107" s="1"/>
  <c r="H106"/>
  <c r="F106"/>
  <c r="E106"/>
  <c r="H105"/>
  <c r="F105"/>
  <c r="E105"/>
  <c r="G105" s="1"/>
  <c r="H104"/>
  <c r="E104"/>
  <c r="G104" s="1"/>
  <c r="J104" s="1"/>
  <c r="H103"/>
  <c r="F103"/>
  <c r="E103"/>
  <c r="H102"/>
  <c r="F102"/>
  <c r="E102"/>
  <c r="G102" s="1"/>
  <c r="J102" s="1"/>
  <c r="H101"/>
  <c r="F101"/>
  <c r="E101"/>
  <c r="E100"/>
  <c r="H99"/>
  <c r="F99"/>
  <c r="E99"/>
  <c r="H98"/>
  <c r="F98"/>
  <c r="E98"/>
  <c r="G98" s="1"/>
  <c r="J98" s="1"/>
  <c r="H97"/>
  <c r="F97"/>
  <c r="E97"/>
  <c r="H96"/>
  <c r="F96"/>
  <c r="E96"/>
  <c r="G96" s="1"/>
  <c r="J96" s="1"/>
  <c r="H95"/>
  <c r="F95"/>
  <c r="F94" s="1"/>
  <c r="F92" s="1"/>
  <c r="E95"/>
  <c r="H94"/>
  <c r="H93"/>
  <c r="F93"/>
  <c r="E93"/>
  <c r="G93" s="1"/>
  <c r="H90"/>
  <c r="F90"/>
  <c r="E90"/>
  <c r="H89"/>
  <c r="F89"/>
  <c r="E89"/>
  <c r="G89" s="1"/>
  <c r="H88"/>
  <c r="F88"/>
  <c r="E88"/>
  <c r="H87"/>
  <c r="F87"/>
  <c r="E87"/>
  <c r="G87" s="1"/>
  <c r="H86"/>
  <c r="F86"/>
  <c r="E86"/>
  <c r="H85"/>
  <c r="F85"/>
  <c r="E85"/>
  <c r="G85" s="1"/>
  <c r="H84"/>
  <c r="F84"/>
  <c r="E84"/>
  <c r="H83"/>
  <c r="F83"/>
  <c r="E83"/>
  <c r="G83" s="1"/>
  <c r="H82"/>
  <c r="F82"/>
  <c r="E82"/>
  <c r="H81"/>
  <c r="F81"/>
  <c r="E81"/>
  <c r="G81" s="1"/>
  <c r="H80"/>
  <c r="F80"/>
  <c r="E80"/>
  <c r="H79"/>
  <c r="F79"/>
  <c r="E79"/>
  <c r="G79" s="1"/>
  <c r="H78"/>
  <c r="F78"/>
  <c r="E78"/>
  <c r="H77"/>
  <c r="F77"/>
  <c r="E77"/>
  <c r="G77" s="1"/>
  <c r="H76"/>
  <c r="F76"/>
  <c r="E76"/>
  <c r="H75"/>
  <c r="F75"/>
  <c r="E75"/>
  <c r="G75" s="1"/>
  <c r="H74"/>
  <c r="F74"/>
  <c r="E74"/>
  <c r="H73"/>
  <c r="F73"/>
  <c r="E73"/>
  <c r="G73" s="1"/>
  <c r="J73" s="1"/>
  <c r="H72"/>
  <c r="F72"/>
  <c r="E72"/>
  <c r="H71"/>
  <c r="H70" s="1"/>
  <c r="H51" s="1"/>
  <c r="F71"/>
  <c r="E71"/>
  <c r="G71" s="1"/>
  <c r="F70"/>
  <c r="H69"/>
  <c r="F69"/>
  <c r="E69"/>
  <c r="G69" s="1"/>
  <c r="J69" s="1"/>
  <c r="H68"/>
  <c r="F68"/>
  <c r="E68"/>
  <c r="H67"/>
  <c r="F67"/>
  <c r="E67"/>
  <c r="G67" s="1"/>
  <c r="J67" s="1"/>
  <c r="H66"/>
  <c r="F66"/>
  <c r="E66"/>
  <c r="H65"/>
  <c r="F65"/>
  <c r="E65"/>
  <c r="G65" s="1"/>
  <c r="J65" s="1"/>
  <c r="H64"/>
  <c r="F64"/>
  <c r="E64"/>
  <c r="H63"/>
  <c r="F63"/>
  <c r="E63"/>
  <c r="G63" s="1"/>
  <c r="J63" s="1"/>
  <c r="H62"/>
  <c r="F62"/>
  <c r="E62"/>
  <c r="H61"/>
  <c r="F61"/>
  <c r="E61"/>
  <c r="G61" s="1"/>
  <c r="J61" s="1"/>
  <c r="H60"/>
  <c r="F60"/>
  <c r="E60"/>
  <c r="H59"/>
  <c r="F59"/>
  <c r="E59"/>
  <c r="G59" s="1"/>
  <c r="J59" s="1"/>
  <c r="H58"/>
  <c r="F58"/>
  <c r="E58"/>
  <c r="H57"/>
  <c r="F57"/>
  <c r="E57"/>
  <c r="G57" s="1"/>
  <c r="J57" s="1"/>
  <c r="H56"/>
  <c r="F56"/>
  <c r="F55" s="1"/>
  <c r="E56"/>
  <c r="H55"/>
  <c r="E55"/>
  <c r="H54"/>
  <c r="F54"/>
  <c r="E54"/>
  <c r="H53"/>
  <c r="F53"/>
  <c r="E53"/>
  <c r="G53" s="1"/>
  <c r="H52"/>
  <c r="F52"/>
  <c r="E52"/>
  <c r="H49"/>
  <c r="F49"/>
  <c r="E49"/>
  <c r="H48"/>
  <c r="F48"/>
  <c r="E48"/>
  <c r="G48" s="1"/>
  <c r="H47"/>
  <c r="F47"/>
  <c r="E47"/>
  <c r="H46"/>
  <c r="F46"/>
  <c r="E46"/>
  <c r="G46" s="1"/>
  <c r="H45"/>
  <c r="F45"/>
  <c r="E45"/>
  <c r="H44"/>
  <c r="F44"/>
  <c r="E44"/>
  <c r="G44" s="1"/>
  <c r="H43"/>
  <c r="F43"/>
  <c r="E43"/>
  <c r="H42"/>
  <c r="F42"/>
  <c r="E42"/>
  <c r="G42" s="1"/>
  <c r="H41"/>
  <c r="F41"/>
  <c r="E41"/>
  <c r="H40"/>
  <c r="F40"/>
  <c r="E40"/>
  <c r="G40" s="1"/>
  <c r="H39"/>
  <c r="F39"/>
  <c r="E39"/>
  <c r="H38"/>
  <c r="F38"/>
  <c r="E38"/>
  <c r="G38" s="1"/>
  <c r="H37"/>
  <c r="F37"/>
  <c r="E37"/>
  <c r="H36"/>
  <c r="F36"/>
  <c r="E36"/>
  <c r="G36" s="1"/>
  <c r="H35"/>
  <c r="F35"/>
  <c r="E35"/>
  <c r="H34"/>
  <c r="F34"/>
  <c r="E34"/>
  <c r="G34" s="1"/>
  <c r="H33"/>
  <c r="F33"/>
  <c r="F32" s="1"/>
  <c r="E33"/>
  <c r="H32"/>
  <c r="E32"/>
  <c r="H31"/>
  <c r="F31"/>
  <c r="E31"/>
  <c r="H30"/>
  <c r="F30"/>
  <c r="E30"/>
  <c r="G30" s="1"/>
  <c r="H29"/>
  <c r="F29"/>
  <c r="F28" s="1"/>
  <c r="E29"/>
  <c r="H28"/>
  <c r="E28"/>
  <c r="H27"/>
  <c r="F27"/>
  <c r="E27"/>
  <c r="H26"/>
  <c r="F26"/>
  <c r="E26"/>
  <c r="G26" s="1"/>
  <c r="H25"/>
  <c r="F25"/>
  <c r="E25"/>
  <c r="H24"/>
  <c r="H23" s="1"/>
  <c r="F24"/>
  <c r="E24"/>
  <c r="G24" s="1"/>
  <c r="F23"/>
  <c r="E23"/>
  <c r="H22"/>
  <c r="F22"/>
  <c r="E22"/>
  <c r="G22" s="1"/>
  <c r="H21"/>
  <c r="F21"/>
  <c r="E21"/>
  <c r="H20"/>
  <c r="F20"/>
  <c r="E20"/>
  <c r="G20" s="1"/>
  <c r="H19"/>
  <c r="F19"/>
  <c r="E19"/>
  <c r="H18"/>
  <c r="F18"/>
  <c r="E18"/>
  <c r="G18" s="1"/>
  <c r="H17"/>
  <c r="F17"/>
  <c r="E17"/>
  <c r="H16"/>
  <c r="H15" s="1"/>
  <c r="F16"/>
  <c r="E16"/>
  <c r="G16" s="1"/>
  <c r="F15"/>
  <c r="E15"/>
  <c r="H14"/>
  <c r="F14"/>
  <c r="E14"/>
  <c r="G14" s="1"/>
  <c r="H13"/>
  <c r="F13"/>
  <c r="E13"/>
  <c r="H12"/>
  <c r="F12"/>
  <c r="E12"/>
  <c r="G12" s="1"/>
  <c r="H11"/>
  <c r="F11"/>
  <c r="E11"/>
  <c r="H10"/>
  <c r="F10"/>
  <c r="E10"/>
  <c r="G10" s="1"/>
  <c r="H9"/>
  <c r="F9"/>
  <c r="E9"/>
  <c r="A2"/>
  <c r="A1"/>
  <c r="F50" i="175"/>
  <c r="C49"/>
  <c r="F49" s="1"/>
  <c r="C48"/>
  <c r="F48" s="1"/>
  <c r="C47"/>
  <c r="F47" s="1"/>
  <c r="C46"/>
  <c r="F46" s="1"/>
  <c r="C45"/>
  <c r="F45" s="1"/>
  <c r="C44"/>
  <c r="F44" s="1"/>
  <c r="F43"/>
  <c r="C43"/>
  <c r="C42"/>
  <c r="F42" s="1"/>
  <c r="C41"/>
  <c r="F41" s="1"/>
  <c r="C40"/>
  <c r="F40" s="1"/>
  <c r="B39"/>
  <c r="C37"/>
  <c r="F37" s="1"/>
  <c r="C35"/>
  <c r="F35" s="1"/>
  <c r="C34"/>
  <c r="F34" s="1"/>
  <c r="B33"/>
  <c r="B28" s="1"/>
  <c r="B27" s="1"/>
  <c r="C31"/>
  <c r="F31" s="1"/>
  <c r="C30"/>
  <c r="F30" s="1"/>
  <c r="F29" s="1"/>
  <c r="E29"/>
  <c r="E27"/>
  <c r="C23"/>
  <c r="B23"/>
  <c r="F23" s="1"/>
  <c r="C22"/>
  <c r="B22"/>
  <c r="C21"/>
  <c r="B21"/>
  <c r="F21" s="1"/>
  <c r="C20"/>
  <c r="B20"/>
  <c r="F20" s="1"/>
  <c r="C19"/>
  <c r="B19"/>
  <c r="C18"/>
  <c r="B18"/>
  <c r="C17"/>
  <c r="C16"/>
  <c r="B16"/>
  <c r="C15"/>
  <c r="B15"/>
  <c r="C14"/>
  <c r="C12" s="1"/>
  <c r="B14"/>
  <c r="C13"/>
  <c r="B13"/>
  <c r="C10"/>
  <c r="B10"/>
  <c r="C9"/>
  <c r="C8" s="1"/>
  <c r="B9"/>
  <c r="A3"/>
  <c r="F28" l="1"/>
  <c r="F10"/>
  <c r="F13"/>
  <c r="F33"/>
  <c r="C39"/>
  <c r="F16"/>
  <c r="F39"/>
  <c r="F27" s="1"/>
  <c r="H8" i="176"/>
  <c r="F51"/>
  <c r="F8" s="1"/>
  <c r="F7" s="1"/>
  <c r="F124" s="1"/>
  <c r="F260" s="1"/>
  <c r="G112"/>
  <c r="G111" s="1"/>
  <c r="I111" s="1"/>
  <c r="E111"/>
  <c r="B128"/>
  <c r="C129"/>
  <c r="C128" s="1"/>
  <c r="C127" s="1"/>
  <c r="J155"/>
  <c r="G153"/>
  <c r="D216"/>
  <c r="B215"/>
  <c r="B213" s="1"/>
  <c r="G9"/>
  <c r="I9" s="1"/>
  <c r="G11"/>
  <c r="G13"/>
  <c r="J13" s="1"/>
  <c r="G17"/>
  <c r="G19"/>
  <c r="J19" s="1"/>
  <c r="G21"/>
  <c r="G25"/>
  <c r="J25" s="1"/>
  <c r="G27"/>
  <c r="G29"/>
  <c r="G28" s="1"/>
  <c r="I28" s="1"/>
  <c r="G31"/>
  <c r="G33"/>
  <c r="J33" s="1"/>
  <c r="G35"/>
  <c r="G37"/>
  <c r="G39"/>
  <c r="G41"/>
  <c r="G43"/>
  <c r="G45"/>
  <c r="G47"/>
  <c r="G49"/>
  <c r="G52"/>
  <c r="G54"/>
  <c r="I54" s="1"/>
  <c r="G56"/>
  <c r="G58"/>
  <c r="J58" s="1"/>
  <c r="G60"/>
  <c r="J60" s="1"/>
  <c r="G62"/>
  <c r="J62" s="1"/>
  <c r="G64"/>
  <c r="J64" s="1"/>
  <c r="G66"/>
  <c r="J66" s="1"/>
  <c r="G68"/>
  <c r="J68" s="1"/>
  <c r="E70"/>
  <c r="E51" s="1"/>
  <c r="E8" s="1"/>
  <c r="E7" s="1"/>
  <c r="G72"/>
  <c r="J72" s="1"/>
  <c r="G74"/>
  <c r="J74" s="1"/>
  <c r="G76"/>
  <c r="J76" s="1"/>
  <c r="G78"/>
  <c r="J78" s="1"/>
  <c r="G80"/>
  <c r="G82"/>
  <c r="J82" s="1"/>
  <c r="G84"/>
  <c r="G86"/>
  <c r="J86" s="1"/>
  <c r="G88"/>
  <c r="G90"/>
  <c r="J90" s="1"/>
  <c r="E94"/>
  <c r="E92" s="1"/>
  <c r="G97"/>
  <c r="J97" s="1"/>
  <c r="G99"/>
  <c r="G101"/>
  <c r="J101" s="1"/>
  <c r="G103"/>
  <c r="J103" s="1"/>
  <c r="G106"/>
  <c r="J106" s="1"/>
  <c r="G108"/>
  <c r="J138"/>
  <c r="G136"/>
  <c r="G172"/>
  <c r="B232"/>
  <c r="H233"/>
  <c r="H232" s="1"/>
  <c r="G113"/>
  <c r="J113" s="1"/>
  <c r="G115"/>
  <c r="J115" s="1"/>
  <c r="G117"/>
  <c r="J117" s="1"/>
  <c r="J116" s="1"/>
  <c r="G119"/>
  <c r="J119" s="1"/>
  <c r="G121"/>
  <c r="J121" s="1"/>
  <c r="J130"/>
  <c r="J131"/>
  <c r="J132"/>
  <c r="J135"/>
  <c r="D137"/>
  <c r="J137"/>
  <c r="J140"/>
  <c r="H144"/>
  <c r="H129" s="1"/>
  <c r="H128" s="1"/>
  <c r="H127" s="1"/>
  <c r="H126" s="1"/>
  <c r="J146"/>
  <c r="J148"/>
  <c r="J150"/>
  <c r="J151"/>
  <c r="J152"/>
  <c r="D154"/>
  <c r="L154" s="1"/>
  <c r="L153" s="1"/>
  <c r="J154"/>
  <c r="J156"/>
  <c r="J158"/>
  <c r="J159"/>
  <c r="J161"/>
  <c r="J186"/>
  <c r="J187"/>
  <c r="J189"/>
  <c r="J190"/>
  <c r="J192"/>
  <c r="J193"/>
  <c r="J194"/>
  <c r="J195"/>
  <c r="J196"/>
  <c r="J197"/>
  <c r="J198"/>
  <c r="J199"/>
  <c r="J202"/>
  <c r="J203"/>
  <c r="J204"/>
  <c r="J205"/>
  <c r="J214"/>
  <c r="J217"/>
  <c r="J215" s="1"/>
  <c r="J219"/>
  <c r="J222"/>
  <c r="J223"/>
  <c r="J224"/>
  <c r="J225"/>
  <c r="J226"/>
  <c r="J228"/>
  <c r="J230"/>
  <c r="J257"/>
  <c r="L257" s="1"/>
  <c r="E14" i="177"/>
  <c r="E13"/>
  <c r="C13"/>
  <c r="C6" s="1"/>
  <c r="D14"/>
  <c r="B23"/>
  <c r="D28"/>
  <c r="D33"/>
  <c r="D45"/>
  <c r="D7" i="179"/>
  <c r="I7" s="1"/>
  <c r="D9"/>
  <c r="I9" s="1"/>
  <c r="D11"/>
  <c r="I11" s="1"/>
  <c r="D23"/>
  <c r="I23" s="1"/>
  <c r="D25"/>
  <c r="I25" s="1"/>
  <c r="D31"/>
  <c r="I31" s="1"/>
  <c r="I30" s="1"/>
  <c r="D33"/>
  <c r="I33" s="1"/>
  <c r="D35"/>
  <c r="I35" s="1"/>
  <c r="D37"/>
  <c r="I37" s="1"/>
  <c r="D39"/>
  <c r="I39" s="1"/>
  <c r="D41"/>
  <c r="I41" s="1"/>
  <c r="D43"/>
  <c r="I43" s="1"/>
  <c r="D45"/>
  <c r="I45" s="1"/>
  <c r="D47"/>
  <c r="I47" s="1"/>
  <c r="D70"/>
  <c r="I70" s="1"/>
  <c r="G68"/>
  <c r="D72"/>
  <c r="I72" s="1"/>
  <c r="D74"/>
  <c r="I74" s="1"/>
  <c r="D76"/>
  <c r="I76" s="1"/>
  <c r="D80"/>
  <c r="I80" s="1"/>
  <c r="D82"/>
  <c r="I82" s="1"/>
  <c r="D84"/>
  <c r="I84" s="1"/>
  <c r="D86"/>
  <c r="I86" s="1"/>
  <c r="D88"/>
  <c r="I88" s="1"/>
  <c r="D92"/>
  <c r="I92" s="1"/>
  <c r="E91"/>
  <c r="F49"/>
  <c r="H49"/>
  <c r="D8"/>
  <c r="I8" s="1"/>
  <c r="D10"/>
  <c r="I10" s="1"/>
  <c r="D12"/>
  <c r="I12" s="1"/>
  <c r="D14"/>
  <c r="I14" s="1"/>
  <c r="D16"/>
  <c r="I16" s="1"/>
  <c r="D18"/>
  <c r="I18" s="1"/>
  <c r="D20"/>
  <c r="I20" s="1"/>
  <c r="D22"/>
  <c r="I22" s="1"/>
  <c r="I21" s="1"/>
  <c r="D24"/>
  <c r="I24" s="1"/>
  <c r="B26"/>
  <c r="D28"/>
  <c r="I28" s="1"/>
  <c r="D29"/>
  <c r="I29" s="1"/>
  <c r="B30"/>
  <c r="D32"/>
  <c r="I32" s="1"/>
  <c r="D34"/>
  <c r="I34" s="1"/>
  <c r="D36"/>
  <c r="I36" s="1"/>
  <c r="D38"/>
  <c r="I38" s="1"/>
  <c r="D40"/>
  <c r="I40" s="1"/>
  <c r="D42"/>
  <c r="I42" s="1"/>
  <c r="D44"/>
  <c r="I44" s="1"/>
  <c r="D46"/>
  <c r="I46" s="1"/>
  <c r="C49"/>
  <c r="C97" s="1"/>
  <c r="D51"/>
  <c r="I51" s="1"/>
  <c r="G49"/>
  <c r="G97" s="1"/>
  <c r="B53"/>
  <c r="D60"/>
  <c r="I60" s="1"/>
  <c r="B68"/>
  <c r="B49" s="1"/>
  <c r="D71"/>
  <c r="I71" s="1"/>
  <c r="D73"/>
  <c r="I73" s="1"/>
  <c r="D75"/>
  <c r="I75" s="1"/>
  <c r="D77"/>
  <c r="I77" s="1"/>
  <c r="D79"/>
  <c r="I79" s="1"/>
  <c r="D81"/>
  <c r="I81" s="1"/>
  <c r="D83"/>
  <c r="I83" s="1"/>
  <c r="D85"/>
  <c r="I85" s="1"/>
  <c r="D87"/>
  <c r="I87" s="1"/>
  <c r="F91"/>
  <c r="K7" i="178"/>
  <c r="L7" s="1"/>
  <c r="K8"/>
  <c r="L8" s="1"/>
  <c r="K9"/>
  <c r="L9" s="1"/>
  <c r="K30"/>
  <c r="K38"/>
  <c r="L38" s="1"/>
  <c r="K39"/>
  <c r="L39" s="1"/>
  <c r="K40"/>
  <c r="L40" s="1"/>
  <c r="K41"/>
  <c r="L41" s="1"/>
  <c r="K42"/>
  <c r="L42" s="1"/>
  <c r="K43"/>
  <c r="L43" s="1"/>
  <c r="K44"/>
  <c r="L44" s="1"/>
  <c r="K45"/>
  <c r="L45" s="1"/>
  <c r="K46"/>
  <c r="L46" s="1"/>
  <c r="K89"/>
  <c r="L89" s="1"/>
  <c r="L76" i="180"/>
  <c r="M76" s="1"/>
  <c r="L78"/>
  <c r="M78" s="1"/>
  <c r="L6"/>
  <c r="M6" s="1"/>
  <c r="L8"/>
  <c r="M8" s="1"/>
  <c r="L10"/>
  <c r="M10" s="1"/>
  <c r="C12"/>
  <c r="L14"/>
  <c r="M14" s="1"/>
  <c r="L16"/>
  <c r="M16" s="1"/>
  <c r="C20"/>
  <c r="L22"/>
  <c r="M22" s="1"/>
  <c r="L24"/>
  <c r="M24" s="1"/>
  <c r="L26"/>
  <c r="L28"/>
  <c r="M28" s="1"/>
  <c r="L30"/>
  <c r="L32"/>
  <c r="M32" s="1"/>
  <c r="L34"/>
  <c r="M34" s="1"/>
  <c r="L36"/>
  <c r="M36" s="1"/>
  <c r="L39"/>
  <c r="M39" s="1"/>
  <c r="L41"/>
  <c r="M41" s="1"/>
  <c r="L43"/>
  <c r="M43" s="1"/>
  <c r="L45"/>
  <c r="M45" s="1"/>
  <c r="L50"/>
  <c r="M50" s="1"/>
  <c r="L54"/>
  <c r="M54" s="1"/>
  <c r="L56"/>
  <c r="M56" s="1"/>
  <c r="L58"/>
  <c r="M58" s="1"/>
  <c r="L61"/>
  <c r="M61" s="1"/>
  <c r="L63"/>
  <c r="M63" s="1"/>
  <c r="L65"/>
  <c r="M65" s="1"/>
  <c r="L69"/>
  <c r="M69" s="1"/>
  <c r="L71"/>
  <c r="M71" s="1"/>
  <c r="L73"/>
  <c r="M73" s="1"/>
  <c r="L81"/>
  <c r="M81" s="1"/>
  <c r="L83"/>
  <c r="M83" s="1"/>
  <c r="L85"/>
  <c r="M85" s="1"/>
  <c r="L87"/>
  <c r="M87" s="1"/>
  <c r="L93"/>
  <c r="M93" s="1"/>
  <c r="E48" i="181"/>
  <c r="B52"/>
  <c r="G52"/>
  <c r="K52"/>
  <c r="C67"/>
  <c r="C48" s="1"/>
  <c r="H67"/>
  <c r="L67"/>
  <c r="B90"/>
  <c r="G90"/>
  <c r="K90"/>
  <c r="C29"/>
  <c r="C95" s="1"/>
  <c r="O31"/>
  <c r="O33"/>
  <c r="O34"/>
  <c r="O35"/>
  <c r="O49"/>
  <c r="O69"/>
  <c r="O70"/>
  <c r="O72"/>
  <c r="O73"/>
  <c r="O74"/>
  <c r="O76"/>
  <c r="O77"/>
  <c r="O78"/>
  <c r="O80"/>
  <c r="O81"/>
  <c r="O82"/>
  <c r="O83"/>
  <c r="O85"/>
  <c r="O86"/>
  <c r="O87"/>
  <c r="D7" i="182"/>
  <c r="D16"/>
  <c r="D17"/>
  <c r="D18"/>
  <c r="D19"/>
  <c r="D20"/>
  <c r="C26"/>
  <c r="B30"/>
  <c r="B97" s="1"/>
  <c r="C30"/>
  <c r="D33"/>
  <c r="D34"/>
  <c r="D35"/>
  <c r="D36"/>
  <c r="D37"/>
  <c r="D38"/>
  <c r="D39"/>
  <c r="D40"/>
  <c r="D41"/>
  <c r="D42"/>
  <c r="D43"/>
  <c r="D44"/>
  <c r="D45"/>
  <c r="D46"/>
  <c r="D47"/>
  <c r="D48" i="183"/>
  <c r="H7"/>
  <c r="H9"/>
  <c r="H11"/>
  <c r="E12"/>
  <c r="H15"/>
  <c r="H17"/>
  <c r="H19"/>
  <c r="H22"/>
  <c r="H24"/>
  <c r="H28"/>
  <c r="E29"/>
  <c r="H32"/>
  <c r="H34"/>
  <c r="H36"/>
  <c r="H38"/>
  <c r="H40"/>
  <c r="H42"/>
  <c r="H44"/>
  <c r="H46"/>
  <c r="H50"/>
  <c r="G48"/>
  <c r="H54"/>
  <c r="H56"/>
  <c r="H58"/>
  <c r="H61"/>
  <c r="H63"/>
  <c r="H65"/>
  <c r="H67"/>
  <c r="E66"/>
  <c r="E48" s="1"/>
  <c r="H69"/>
  <c r="H71"/>
  <c r="H73"/>
  <c r="H76"/>
  <c r="H79"/>
  <c r="H82"/>
  <c r="H84"/>
  <c r="H86"/>
  <c r="H137" s="1"/>
  <c r="H138" s="1"/>
  <c r="C90"/>
  <c r="H92"/>
  <c r="H94"/>
  <c r="H13"/>
  <c r="H12" s="1"/>
  <c r="C12"/>
  <c r="H21"/>
  <c r="H20" s="1"/>
  <c r="H30"/>
  <c r="H29" s="1"/>
  <c r="C29"/>
  <c r="G95"/>
  <c r="H26"/>
  <c r="H25" s="1"/>
  <c r="C25"/>
  <c r="E25"/>
  <c r="E95" s="1"/>
  <c r="H52"/>
  <c r="D95"/>
  <c r="H90"/>
  <c r="H49"/>
  <c r="B95"/>
  <c r="C52"/>
  <c r="C66"/>
  <c r="C97" i="182"/>
  <c r="D53"/>
  <c r="D49" s="1"/>
  <c r="D92"/>
  <c r="D97" s="1"/>
  <c r="O29" i="181"/>
  <c r="E95"/>
  <c r="O13"/>
  <c r="O12" s="1"/>
  <c r="O50"/>
  <c r="O54"/>
  <c r="O52" s="1"/>
  <c r="O92"/>
  <c r="O90" s="1"/>
  <c r="O21"/>
  <c r="O20" s="1"/>
  <c r="O26"/>
  <c r="O25" s="1"/>
  <c r="O32"/>
  <c r="O37"/>
  <c r="O41"/>
  <c r="O45"/>
  <c r="H48"/>
  <c r="J48"/>
  <c r="L48"/>
  <c r="N48"/>
  <c r="O51"/>
  <c r="O55"/>
  <c r="O59"/>
  <c r="O63"/>
  <c r="B67"/>
  <c r="B48" s="1"/>
  <c r="B95" s="1"/>
  <c r="D67"/>
  <c r="D48" s="1"/>
  <c r="D95" s="1"/>
  <c r="G67"/>
  <c r="G48" s="1"/>
  <c r="G95" s="1"/>
  <c r="I67"/>
  <c r="I48" s="1"/>
  <c r="I95" s="1"/>
  <c r="K67"/>
  <c r="K48" s="1"/>
  <c r="K95" s="1"/>
  <c r="M67"/>
  <c r="M48" s="1"/>
  <c r="M95" s="1"/>
  <c r="O68"/>
  <c r="O71"/>
  <c r="O75"/>
  <c r="O79"/>
  <c r="O84"/>
  <c r="O89"/>
  <c r="H95"/>
  <c r="J95"/>
  <c r="L95"/>
  <c r="N95"/>
  <c r="O93"/>
  <c r="M13" i="180"/>
  <c r="L12"/>
  <c r="M12" s="1"/>
  <c r="M21"/>
  <c r="L20"/>
  <c r="M20" s="1"/>
  <c r="M49"/>
  <c r="M53"/>
  <c r="L52"/>
  <c r="M52" s="1"/>
  <c r="M68"/>
  <c r="L67"/>
  <c r="M67" s="1"/>
  <c r="B96"/>
  <c r="D96"/>
  <c r="F96"/>
  <c r="H96"/>
  <c r="K96"/>
  <c r="M92"/>
  <c r="L91"/>
  <c r="L18"/>
  <c r="M18" s="1"/>
  <c r="M26"/>
  <c r="L25"/>
  <c r="M25" s="1"/>
  <c r="M30"/>
  <c r="L29"/>
  <c r="M29" s="1"/>
  <c r="C96"/>
  <c r="E96"/>
  <c r="G96"/>
  <c r="I96"/>
  <c r="D13" i="179"/>
  <c r="I13" s="1"/>
  <c r="D21"/>
  <c r="I27"/>
  <c r="I26" s="1"/>
  <c r="D26"/>
  <c r="D30"/>
  <c r="D58"/>
  <c r="I58" s="1"/>
  <c r="E97"/>
  <c r="D50"/>
  <c r="D52"/>
  <c r="I52" s="1"/>
  <c r="D54"/>
  <c r="D56"/>
  <c r="I56" s="1"/>
  <c r="F97"/>
  <c r="H97"/>
  <c r="D91"/>
  <c r="D94"/>
  <c r="I94" s="1"/>
  <c r="D62"/>
  <c r="I62" s="1"/>
  <c r="D64"/>
  <c r="I64" s="1"/>
  <c r="D66"/>
  <c r="I66" s="1"/>
  <c r="D69"/>
  <c r="D78"/>
  <c r="I78" s="1"/>
  <c r="D95"/>
  <c r="I95" s="1"/>
  <c r="L13" i="178"/>
  <c r="K12"/>
  <c r="L12" s="1"/>
  <c r="K25"/>
  <c r="L25" s="1"/>
  <c r="L26"/>
  <c r="L49"/>
  <c r="K52"/>
  <c r="L52" s="1"/>
  <c r="L53"/>
  <c r="K67"/>
  <c r="L67" s="1"/>
  <c r="L68"/>
  <c r="I95"/>
  <c r="D95"/>
  <c r="F95"/>
  <c r="H95"/>
  <c r="K90"/>
  <c r="L91"/>
  <c r="B12"/>
  <c r="B95" s="1"/>
  <c r="K18"/>
  <c r="L18" s="1"/>
  <c r="L21"/>
  <c r="K20"/>
  <c r="L20" s="1"/>
  <c r="L30"/>
  <c r="K29"/>
  <c r="L29" s="1"/>
  <c r="C95"/>
  <c r="E95"/>
  <c r="G95"/>
  <c r="J95"/>
  <c r="C80" i="177"/>
  <c r="B6"/>
  <c r="E7"/>
  <c r="C14"/>
  <c r="E45"/>
  <c r="E58"/>
  <c r="E62"/>
  <c r="B80"/>
  <c r="D80"/>
  <c r="D62"/>
  <c r="D6" s="1"/>
  <c r="J9" i="176"/>
  <c r="J11"/>
  <c r="I11"/>
  <c r="J12"/>
  <c r="I12"/>
  <c r="J14"/>
  <c r="I14"/>
  <c r="J16"/>
  <c r="I16"/>
  <c r="G15"/>
  <c r="J17"/>
  <c r="J21"/>
  <c r="I13"/>
  <c r="J10"/>
  <c r="J18"/>
  <c r="J20"/>
  <c r="J22"/>
  <c r="I10"/>
  <c r="J27"/>
  <c r="J29"/>
  <c r="J31"/>
  <c r="I31"/>
  <c r="G32"/>
  <c r="I32" s="1"/>
  <c r="J35"/>
  <c r="J37"/>
  <c r="J39"/>
  <c r="J41"/>
  <c r="J43"/>
  <c r="J45"/>
  <c r="J47"/>
  <c r="J49"/>
  <c r="I52"/>
  <c r="J52"/>
  <c r="J54"/>
  <c r="I56"/>
  <c r="G55"/>
  <c r="J56"/>
  <c r="J55" s="1"/>
  <c r="I58"/>
  <c r="I60"/>
  <c r="I62"/>
  <c r="I64"/>
  <c r="I66"/>
  <c r="I68"/>
  <c r="I72"/>
  <c r="I76"/>
  <c r="I78"/>
  <c r="J80"/>
  <c r="I80"/>
  <c r="I82"/>
  <c r="J84"/>
  <c r="I84"/>
  <c r="I86"/>
  <c r="J88"/>
  <c r="I88"/>
  <c r="I90"/>
  <c r="I97"/>
  <c r="I18"/>
  <c r="I19"/>
  <c r="I20"/>
  <c r="I21"/>
  <c r="I22"/>
  <c r="G23"/>
  <c r="I23" s="1"/>
  <c r="J24"/>
  <c r="J26"/>
  <c r="J30"/>
  <c r="J34"/>
  <c r="J36"/>
  <c r="J38"/>
  <c r="J40"/>
  <c r="J42"/>
  <c r="J44"/>
  <c r="J46"/>
  <c r="J48"/>
  <c r="I53"/>
  <c r="J53"/>
  <c r="I59"/>
  <c r="I61"/>
  <c r="I63"/>
  <c r="I65"/>
  <c r="I67"/>
  <c r="I69"/>
  <c r="J71"/>
  <c r="J70" s="1"/>
  <c r="I71"/>
  <c r="I73"/>
  <c r="J75"/>
  <c r="I75"/>
  <c r="J77"/>
  <c r="I77"/>
  <c r="J79"/>
  <c r="I79"/>
  <c r="J81"/>
  <c r="I81"/>
  <c r="J83"/>
  <c r="I83"/>
  <c r="J85"/>
  <c r="I85"/>
  <c r="J87"/>
  <c r="I87"/>
  <c r="J89"/>
  <c r="I89"/>
  <c r="J93"/>
  <c r="I93"/>
  <c r="J99"/>
  <c r="I99"/>
  <c r="I24"/>
  <c r="I33"/>
  <c r="G95"/>
  <c r="I105"/>
  <c r="J105"/>
  <c r="I107"/>
  <c r="J107"/>
  <c r="I108"/>
  <c r="J108"/>
  <c r="E124"/>
  <c r="E260" s="1"/>
  <c r="G116"/>
  <c r="I116" s="1"/>
  <c r="L134"/>
  <c r="L141"/>
  <c r="L156"/>
  <c r="I26"/>
  <c r="I27"/>
  <c r="I35"/>
  <c r="I36"/>
  <c r="I37"/>
  <c r="I38"/>
  <c r="I39"/>
  <c r="I40"/>
  <c r="I41"/>
  <c r="I42"/>
  <c r="I43"/>
  <c r="I44"/>
  <c r="I45"/>
  <c r="I46"/>
  <c r="I47"/>
  <c r="I48"/>
  <c r="I49"/>
  <c r="H92"/>
  <c r="I96"/>
  <c r="I98"/>
  <c r="I101"/>
  <c r="J112"/>
  <c r="I114"/>
  <c r="L133"/>
  <c r="L137"/>
  <c r="D136"/>
  <c r="J136"/>
  <c r="L142"/>
  <c r="L144"/>
  <c r="J144"/>
  <c r="L147"/>
  <c r="L149"/>
  <c r="D153"/>
  <c r="J153"/>
  <c r="L157"/>
  <c r="L163"/>
  <c r="I109"/>
  <c r="I113"/>
  <c r="I118"/>
  <c r="I120"/>
  <c r="I122"/>
  <c r="L138"/>
  <c r="L139"/>
  <c r="L143"/>
  <c r="L145"/>
  <c r="L148"/>
  <c r="L150"/>
  <c r="L151"/>
  <c r="L152"/>
  <c r="L158"/>
  <c r="L159"/>
  <c r="L161"/>
  <c r="L164"/>
  <c r="L165"/>
  <c r="L166"/>
  <c r="L167"/>
  <c r="L168"/>
  <c r="L169"/>
  <c r="L170"/>
  <c r="L173"/>
  <c r="J175"/>
  <c r="I103"/>
  <c r="I115"/>
  <c r="I121"/>
  <c r="D144"/>
  <c r="D149"/>
  <c r="L175"/>
  <c r="L186"/>
  <c r="L187"/>
  <c r="L189"/>
  <c r="L190"/>
  <c r="L192"/>
  <c r="L193"/>
  <c r="L194"/>
  <c r="L195"/>
  <c r="L196"/>
  <c r="L197"/>
  <c r="L198"/>
  <c r="L199"/>
  <c r="L201"/>
  <c r="L202"/>
  <c r="L203"/>
  <c r="L204"/>
  <c r="L205"/>
  <c r="L214"/>
  <c r="L219"/>
  <c r="L250"/>
  <c r="L249" s="1"/>
  <c r="J201"/>
  <c r="L218"/>
  <c r="L220"/>
  <c r="L230"/>
  <c r="B260"/>
  <c r="C260"/>
  <c r="L217"/>
  <c r="D233"/>
  <c r="L234"/>
  <c r="L235"/>
  <c r="L236"/>
  <c r="L237"/>
  <c r="L238"/>
  <c r="L239"/>
  <c r="L240"/>
  <c r="L241"/>
  <c r="L242"/>
  <c r="L245"/>
  <c r="L244" s="1"/>
  <c r="F9" i="175"/>
  <c r="F8" s="1"/>
  <c r="B8"/>
  <c r="E8" s="1"/>
  <c r="E9"/>
  <c r="C25"/>
  <c r="E15"/>
  <c r="E16"/>
  <c r="F18"/>
  <c r="B17"/>
  <c r="B12" s="1"/>
  <c r="E18"/>
  <c r="E10"/>
  <c r="E13"/>
  <c r="F14"/>
  <c r="E14"/>
  <c r="F15"/>
  <c r="F19"/>
  <c r="E21"/>
  <c r="F22"/>
  <c r="E23"/>
  <c r="E19"/>
  <c r="E22"/>
  <c r="C29"/>
  <c r="C33"/>
  <c r="J111" i="176" l="1"/>
  <c r="J23"/>
  <c r="J213"/>
  <c r="J191"/>
  <c r="L216"/>
  <c r="D215"/>
  <c r="D213" s="1"/>
  <c r="B127"/>
  <c r="J249"/>
  <c r="I117"/>
  <c r="I112"/>
  <c r="J172"/>
  <c r="I106"/>
  <c r="I29"/>
  <c r="G70"/>
  <c r="I70" s="1"/>
  <c r="I55"/>
  <c r="I74"/>
  <c r="J149"/>
  <c r="G129"/>
  <c r="G128" s="1"/>
  <c r="G127" s="1"/>
  <c r="G126" s="1"/>
  <c r="B97" i="179"/>
  <c r="H66" i="183"/>
  <c r="H48" s="1"/>
  <c r="H95" s="1"/>
  <c r="C48"/>
  <c r="C95" s="1"/>
  <c r="O67" i="181"/>
  <c r="O48" s="1"/>
  <c r="O95" s="1"/>
  <c r="L48" i="180"/>
  <c r="L96"/>
  <c r="M91"/>
  <c r="M48"/>
  <c r="I69" i="179"/>
  <c r="D68"/>
  <c r="I68" s="1"/>
  <c r="I91"/>
  <c r="D53"/>
  <c r="I53" s="1"/>
  <c r="I54"/>
  <c r="I50"/>
  <c r="L90" i="178"/>
  <c r="K48"/>
  <c r="L48" s="1"/>
  <c r="E6" i="177"/>
  <c r="E80" s="1"/>
  <c r="J129" i="176"/>
  <c r="J128" s="1"/>
  <c r="J127" s="1"/>
  <c r="J126" s="1"/>
  <c r="L233"/>
  <c r="L232" s="1"/>
  <c r="L191"/>
  <c r="L172"/>
  <c r="L136"/>
  <c r="D129"/>
  <c r="J95"/>
  <c r="J94" s="1"/>
  <c r="G94"/>
  <c r="I95"/>
  <c r="J92"/>
  <c r="J51"/>
  <c r="J32"/>
  <c r="I15"/>
  <c r="J15"/>
  <c r="D232"/>
  <c r="L215"/>
  <c r="H7"/>
  <c r="J28"/>
  <c r="J8" s="1"/>
  <c r="J7" s="1"/>
  <c r="J124" s="1"/>
  <c r="B25" i="175"/>
  <c r="B52" s="1"/>
  <c r="E12"/>
  <c r="C28"/>
  <c r="E17"/>
  <c r="E25"/>
  <c r="F17"/>
  <c r="F12" s="1"/>
  <c r="F25" s="1"/>
  <c r="F52" s="1"/>
  <c r="L129" i="176" l="1"/>
  <c r="G51"/>
  <c r="M96" i="180"/>
  <c r="D49" i="179"/>
  <c r="K95" i="178"/>
  <c r="H124" i="176"/>
  <c r="D128"/>
  <c r="D260"/>
  <c r="G92"/>
  <c r="I92" s="1"/>
  <c r="I94"/>
  <c r="L213"/>
  <c r="J260"/>
  <c r="C27" i="175"/>
  <c r="I51" i="176" l="1"/>
  <c r="G8"/>
  <c r="I8" s="1"/>
  <c r="I49" i="179"/>
  <c r="D97"/>
  <c r="L95" i="178"/>
  <c r="G7" i="176"/>
  <c r="D127"/>
  <c r="H260"/>
  <c r="L128"/>
  <c r="C52" i="175"/>
  <c r="I97" i="179" l="1"/>
  <c r="L127" i="176"/>
  <c r="L260"/>
  <c r="G124"/>
  <c r="I7"/>
  <c r="E52" i="175"/>
  <c r="G260" i="176" l="1"/>
  <c r="I260" s="1"/>
  <c r="I124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<sst xmlns="http://schemas.openxmlformats.org/spreadsheetml/2006/main" count="1007" uniqueCount="356">
  <si>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</si>
  <si>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</si>
  <si>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</si>
  <si>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</si>
  <si>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</si>
  <si>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</si>
  <si>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</si>
  <si>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</si>
  <si>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</si>
  <si>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</si>
  <si>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</si>
  <si>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</si>
  <si>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</si>
  <si>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</si>
  <si>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</si>
  <si>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</si>
  <si>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</si>
  <si>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</si>
  <si>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</si>
  <si>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</si>
  <si>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</si>
  <si>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</si>
  <si>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</si>
  <si>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</si>
  <si>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</si>
  <si>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</si>
  <si>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</si>
  <si>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</si>
  <si>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</si>
  <si>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</si>
  <si>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</si>
  <si>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</si>
  <si>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</si>
  <si>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</si>
  <si>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</si>
  <si>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</si>
  <si>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</si>
  <si>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</si>
  <si>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</si>
  <si>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</si>
  <si>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</si>
  <si>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</si>
  <si>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</si>
  <si>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</si>
  <si>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</si>
  <si>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</si>
  <si>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</si>
  <si>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</si>
  <si>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</si>
  <si>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</si>
  <si>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</si>
  <si>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</si>
  <si>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</si>
  <si>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</si>
  <si>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</si>
  <si>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</si>
  <si>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</si>
  <si>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</si>
  <si>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</si>
  <si>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</si>
  <si>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</si>
  <si>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</si>
  <si>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</si>
  <si>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</si>
  <si>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</si>
  <si>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</si>
  <si>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</si>
  <si>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</si>
  <si>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</si>
  <si>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</si>
  <si>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</si>
  <si>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</si>
  <si>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</si>
  <si>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</si>
  <si>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</si>
  <si>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</si>
  <si>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</si>
  <si>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</si>
  <si>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</si>
  <si>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</si>
  <si>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</si>
  <si>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</si>
  <si>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</si>
  <si>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</si>
  <si>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</si>
  <si>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</si>
  <si>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</si>
  <si>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</si>
  <si>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</si>
  <si>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</si>
  <si>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</si>
  <si>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</si>
  <si>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</si>
  <si>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</si>
  <si>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Tax Exp. Fund/CDT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</si>
  <si>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</si>
  <si>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</si>
  <si>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</si>
  <si>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</si>
  <si>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</si>
  <si>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</si>
  <si>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</si>
  <si>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</si>
  <si>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</si>
  <si>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</si>
  <si>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</si>
  <si>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</si>
  <si>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</si>
  <si>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</si>
  <si>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</si>
  <si>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</si>
  <si>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</si>
  <si>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</si>
  <si>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</si>
  <si>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</si>
  <si>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</si>
  <si>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</si>
  <si>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</si>
  <si>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</si>
  <si>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</si>
  <si>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</si>
  <si>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</si>
  <si>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</si>
  <si>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</si>
  <si>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</si>
  <si>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</si>
  <si>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</si>
  <si>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</si>
  <si>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</si>
  <si>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</si>
  <si>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</si>
  <si>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</si>
  <si>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</si>
  <si>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</si>
  <si>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</si>
  <si>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</si>
  <si>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</si>
  <si>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</si>
  <si>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</si>
  <si>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</si>
  <si>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</si>
  <si>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</si>
  <si>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</si>
  <si>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</si>
  <si>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</si>
  <si>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</si>
  <si>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</si>
  <si>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</si>
  <si>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</si>
  <si>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</si>
  <si>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</si>
  <si>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</si>
  <si>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</si>
  <si>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</si>
  <si>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</si>
  <si>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</si>
  <si>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</si>
  <si>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</si>
  <si>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</si>
  <si>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</si>
  <si>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</si>
  <si>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</si>
  <si>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</si>
  <si>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</si>
  <si>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</si>
  <si>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</si>
  <si>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</si>
  <si>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</si>
  <si>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</si>
  <si>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Net Lending</t>
  </si>
  <si>
    <t xml:space="preserve">       AFP Modernization Act Trust Fund</t>
  </si>
  <si>
    <t xml:space="preserve">      Proceeds from Sale of Unserviceable Equipment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</si>
  <si>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</si>
  <si>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</si>
  <si>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</si>
  <si>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</si>
  <si>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</si>
  <si>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</si>
  <si>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</si>
  <si>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</si>
  <si>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</si>
  <si>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</si>
  <si>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</si>
  <si>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</si>
  <si>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</si>
  <si>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</si>
  <si>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</si>
  <si>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</si>
  <si>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</si>
  <si>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</si>
  <si>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</si>
  <si>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</si>
  <si>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</si>
  <si>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</si>
  <si>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</si>
  <si>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</si>
  <si>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</si>
  <si>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</si>
  <si>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</si>
  <si>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</si>
  <si>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</si>
  <si>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</si>
  <si>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</si>
  <si>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</si>
  <si>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</si>
  <si>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</si>
  <si>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</si>
  <si>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</si>
  <si>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</si>
  <si>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</si>
  <si>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</si>
  <si>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</si>
  <si>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>STATUS OF CY 2015 BUDGET PROGRAM</t>
  </si>
  <si>
    <t xml:space="preserve">   A. GAA - R.A. 10651</t>
  </si>
  <si>
    <t xml:space="preserve">             Motor Vehicle Users Charge Fund</t>
  </si>
  <si>
    <t>R.A. 10633</t>
  </si>
  <si>
    <t>SUPPLEMENTAL BUDGET-R.A. 10652</t>
  </si>
  <si>
    <t>UNPROGRAMMED FUND</t>
  </si>
  <si>
    <t>CY 2015 BUDGET LEVEL</t>
  </si>
  <si>
    <t>A. GAA-R.A. 10651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</si>
  <si>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</si>
  <si>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</si>
  <si>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</si>
  <si>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</si>
  <si>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</si>
  <si>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</si>
  <si>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</si>
  <si>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</si>
  <si>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</si>
  <si>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</si>
  <si>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</si>
  <si>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</si>
  <si>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</si>
  <si>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</si>
  <si>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</si>
  <si>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</si>
  <si>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R.A. 10633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</si>
  <si>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</si>
  <si>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</si>
  <si>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</si>
  <si>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</si>
  <si>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</si>
  <si>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</si>
  <si>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</si>
  <si>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</si>
  <si>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</si>
  <si>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BSGC</t>
  </si>
  <si>
    <t>MVUCF</t>
  </si>
  <si>
    <t>SPECIAL PURPOSE FUNDS-R.A. 10651</t>
  </si>
  <si>
    <t>Rehabilitation and Reconstruction Program</t>
  </si>
  <si>
    <t>NEW GAA - R.A. 10651</t>
  </si>
  <si>
    <t>PS</t>
  </si>
  <si>
    <t>MOOE</t>
  </si>
  <si>
    <t>CO</t>
  </si>
  <si>
    <t>Retirement and Life Insurance Premiums</t>
  </si>
  <si>
    <t xml:space="preserve">      O E O s</t>
  </si>
  <si>
    <t>CONTINUING  APPROPRIATIONS-R.A. 10633</t>
  </si>
  <si>
    <t>REGULAR</t>
  </si>
  <si>
    <t>DepEd School Building Program</t>
  </si>
  <si>
    <t>E-Government 
Fund</t>
  </si>
  <si>
    <t>SUB-TOTAL SPFs</t>
  </si>
  <si>
    <t>GRAND TOTAL</t>
  </si>
  <si>
    <t>(in thousand pesos)</t>
  </si>
  <si>
    <t>2015 GAA, R.A. 10651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</si>
  <si>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</si>
  <si>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</si>
  <si>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</si>
  <si>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</si>
  <si>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</si>
  <si>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</si>
  <si>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</si>
  <si>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</si>
  <si>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</si>
  <si>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</si>
  <si>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</si>
  <si>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</si>
  <si>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</si>
  <si>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</si>
  <si>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For the implementation of the Basic Education Services per Special Provision No. 19, DepEd-OSEC, 2015 GAA, RA 10651</t>
  </si>
  <si>
    <t xml:space="preserve">          Interest Payment</t>
  </si>
  <si>
    <t xml:space="preserve"> OTHER RELEASES</t>
  </si>
  <si>
    <t>Special Purpose Funds</t>
  </si>
  <si>
    <t xml:space="preserve">Suppl. Budget
RA 10652 </t>
  </si>
  <si>
    <t>Interest Payment</t>
  </si>
  <si>
    <t xml:space="preserve">      LGUs </t>
  </si>
  <si>
    <t>DBM</t>
  </si>
  <si>
    <t xml:space="preserve">   Transfer from:</t>
  </si>
  <si>
    <t>2014 Continuing Appro.</t>
  </si>
  <si>
    <t>UNRELEASED
CONT.</t>
  </si>
  <si>
    <t xml:space="preserve">
R.A. 10633</t>
  </si>
  <si>
    <t>Grants</t>
  </si>
  <si>
    <t>DEPARTMENT</t>
  </si>
  <si>
    <t>DOH</t>
  </si>
  <si>
    <t>Budgetary Support to GOCC-Phil. Health 
  Insurance Corporation</t>
  </si>
  <si>
    <t>Subsidy for health insurance premium payment of the indigent families to the  National
  Health Insurance Program per Special Provision No. 7, DOH-OSEC, 2015 GAA, 
  RA 10651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</si>
  <si>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</si>
  <si>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</si>
  <si>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</si>
  <si>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</si>
  <si>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</si>
  <si>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</si>
  <si>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</si>
  <si>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DOJ-NBI</t>
  </si>
  <si>
    <t xml:space="preserve">    Transfer from:</t>
  </si>
  <si>
    <t>Adjustments</t>
  </si>
  <si>
    <t>Adjusted Continuing Appro.</t>
  </si>
  <si>
    <t>Pension of Ex-Pres./Ex-Pres. Widows</t>
  </si>
  <si>
    <t>Support to Foreign-Assisted Projects</t>
  </si>
  <si>
    <t>General Fund Adjustments-for the Share of ARMM</t>
  </si>
  <si>
    <t>Support for Infrastructure Projects and Social Programs</t>
  </si>
  <si>
    <t>AFP Modernization Program</t>
  </si>
  <si>
    <t xml:space="preserve">       MMDA</t>
  </si>
  <si>
    <t>BFAR</t>
  </si>
  <si>
    <t>DA-BFAR</t>
  </si>
  <si>
    <t>ARMM-DPWH</t>
  </si>
  <si>
    <t xml:space="preserve">     MMDA</t>
  </si>
  <si>
    <t xml:space="preserve">  CONTINUING APPROPRIATIONS</t>
  </si>
  <si>
    <t>B. Automatic Appropriations</t>
  </si>
  <si>
    <t xml:space="preserve">  B.  AUTOMATIC APPROPRIATIONS</t>
  </si>
  <si>
    <t>CY 2015 TRANSFER OF FUNDS FROM ONE DEPARTMENT/AGENCY TO ANOTHER</t>
  </si>
  <si>
    <t>CONTINUING APPROPRIATIONS</t>
  </si>
  <si>
    <t>DOTC-OSEC</t>
  </si>
  <si>
    <t>DAR-CAR</t>
  </si>
  <si>
    <t>BSGC-PHIC</t>
  </si>
  <si>
    <t>Automatic Appropriation</t>
  </si>
  <si>
    <t>Continuing Appropriation</t>
  </si>
  <si>
    <t xml:space="preserve">        PCDSO</t>
  </si>
  <si>
    <t>AFP Modernization Act Trust Fund
MATF</t>
  </si>
  <si>
    <t>REALIGNMENTS/
AUGMENTATIONS</t>
  </si>
  <si>
    <t>c/</t>
  </si>
  <si>
    <t>a/</t>
  </si>
  <si>
    <t>b/</t>
  </si>
  <si>
    <t>NOTES:</t>
  </si>
  <si>
    <t>b/ Releases which are being accommodated within the current year's  Expenditure Program of P2.606 trillion.</t>
  </si>
  <si>
    <t>c/ Pertains to additional requirement for RLIP of various agencies corresponding to the newly-created/filled up positions</t>
  </si>
  <si>
    <t>For the FY 2015 Personnel Services requirements of transferred personnel from 
  DAR to DOH-East Avenue Medical Center per approved Rationalization Program</t>
  </si>
  <si>
    <t>For the FY 2015 Personnel Services requirements of transferred personnel from 
  DAR to DOJ-NBI per approved Rationalization Program</t>
  </si>
  <si>
    <t>For the FY 2015 Personnel Services requirements of transferred personnel from 
  DAR-CAR to DOTC-CAR per approved Rationalization Program</t>
  </si>
  <si>
    <t>For the implementation of Farm-to-Market Roads per Special Provision No. 5, DA-
  OSEC, 2015 GAA, RA 10651</t>
  </si>
  <si>
    <t>For the implementation of Farm-to-Market Roads per Special Provision No. 5, DA-
  OSEC, 2015 GAA, RA 10652</t>
  </si>
  <si>
    <t>For the implementation of DA's various national programs in ARMM, i.e., National Rice, 
  Livestock, High Value Crops, Organic Agriculture and Market Oriented Programs) 
  per Special Provision No. 11, DA-OSEC, 2015 GAA, RA 10651</t>
  </si>
  <si>
    <t>For the implementation of National Fisheries Program per Special Provision No. 11,
   DA-OSEC, 2015 GAA, RA 10651</t>
  </si>
  <si>
    <t>For the payment of ARMM-DepEd's GSIS Premium remittance to be administered by
   the DBM per GSIS-ARMM-DBM Memorandum of Agreement dated March 18, 2004</t>
  </si>
  <si>
    <t>For the implementation of Health Facilities Enhancement Program (for facilites of LGUs 
  and other health sector partners) per Special Provision No. 5, DOH-OSEC, 2015 
  GAA, R.A. 10651</t>
  </si>
  <si>
    <t>For the FY 2015 Personnel Services requirements of transferred personnel from DAR
   to DOH-East Avenue Medical Center per approved Rationalization Program</t>
  </si>
  <si>
    <t>For the FY 2015 Personnel Services requirements of transferred personnel from 
 DAR to DOJ-NBI per approved Rationalization Program</t>
  </si>
  <si>
    <t>For the implementation of Farm-to-Market Roads per Special Provision No. 5, 
  DA-OSEC, 2015 GAA, RA 10651</t>
  </si>
  <si>
    <t>For ARMM allocation on various programs under the DSWD (Supplemental Feeding 
  Program) pursuant to Special Provision No. 9 of DSWD-OSEC, 2015 GAA, 
  R.A. 10651</t>
  </si>
  <si>
    <t>For the payment of ARMM-DepEd's GSIS Premium remittance to be administered by 
  the DBM per GSIS-ARMM-DBM Memorandum of Agreement dated March 18, 2004</t>
  </si>
  <si>
    <t>For the implementation of National Fisheries Program per Special Provision No. 11, 
  DA-OSEC, 2015 GAA, RA 10651</t>
  </si>
  <si>
    <t>For the implementation of Farm-to-Market Roads per Special Provision No. 5, 
  DA-OSEC, 2015 GAA, RA 10652</t>
  </si>
  <si>
    <t>For the implementation of the Basic Education Services per Special Provision No. 19, 
  DepEd-OSEC, 2015 GAA, RA 10651</t>
  </si>
  <si>
    <t xml:space="preserve">      Interest Payment</t>
  </si>
  <si>
    <t>a/ Net Lending - based on BTr's Cash Operations Report as of September 30, 2015</t>
  </si>
  <si>
    <t>For the implementation of the Basic Educational Facilities per Special Provision No. 4 , DepEd-OSEC, 2015 GAA , RA 10651</t>
  </si>
  <si>
    <t>For the implementation of the Basic Educational Facilities per Special Provision 
  No. 4 , DepEd-OSEC, 2015 GAA , RA 10651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</si>
</sst>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 Narrow"/>
      <family val="2"/>
    </font>
    <font>
      <sz val="10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</cellStyleXfs>
  <cellXfs count="413">
    <xf numFmtId="0" fontId="0" fillId="0" borderId="0" xfId="0"/>
    <xf numFmtId="164" fontId="3" fillId="2" borderId="0" xfId="2" applyNumberFormat="1" applyFont="1" applyFill="1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3" fillId="0" borderId="1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horizontal="left" vertical="center" indent="2"/>
    </xf>
    <xf numFmtId="164" fontId="3" fillId="0" borderId="6" xfId="2" applyNumberFormat="1" applyFont="1" applyFill="1" applyBorder="1"/>
    <xf numFmtId="164" fontId="2" fillId="0" borderId="9" xfId="2" applyNumberFormat="1" applyFont="1" applyFill="1" applyBorder="1"/>
    <xf numFmtId="164" fontId="2" fillId="0" borderId="0" xfId="2" applyNumberFormat="1" applyFont="1" applyFill="1" applyBorder="1" applyAlignment="1">
      <alignment horizontal="left" vertical="center" indent="2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9" xfId="2" applyNumberFormat="1" applyFont="1" applyFill="1" applyBorder="1"/>
    <xf numFmtId="164" fontId="2" fillId="0" borderId="9" xfId="2" applyNumberFormat="1" applyFont="1" applyFill="1" applyBorder="1" applyAlignment="1">
      <alignment vertical="center" wrapText="1"/>
    </xf>
    <xf numFmtId="164" fontId="3" fillId="0" borderId="14" xfId="2" applyNumberFormat="1" applyFont="1" applyFill="1" applyBorder="1"/>
    <xf numFmtId="164" fontId="3" fillId="0" borderId="5" xfId="2" applyNumberFormat="1" applyFont="1" applyFill="1" applyBorder="1" applyAlignment="1">
      <alignment vertical="center"/>
    </xf>
    <xf numFmtId="164" fontId="3" fillId="0" borderId="2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left" indent="1"/>
    </xf>
    <xf numFmtId="164" fontId="2" fillId="0" borderId="5" xfId="2" applyNumberFormat="1" applyFont="1" applyFill="1" applyBorder="1" applyAlignment="1">
      <alignment horizontal="left" vertical="center" indent="3"/>
    </xf>
    <xf numFmtId="164" fontId="2" fillId="0" borderId="5" xfId="2" applyNumberFormat="1" applyFont="1" applyFill="1" applyBorder="1" applyAlignment="1">
      <alignment horizontal="left" vertical="center" wrapText="1" indent="2"/>
    </xf>
    <xf numFmtId="164" fontId="2" fillId="0" borderId="9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3" fillId="0" borderId="5" xfId="2" applyNumberFormat="1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right" vertical="center"/>
    </xf>
    <xf numFmtId="164" fontId="3" fillId="0" borderId="29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2" applyNumberFormat="1" applyFont="1" applyFill="1" applyBorder="1" applyAlignment="1">
      <alignment horizontal="left" vertical="center" wrapText="1" indent="3"/>
    </xf>
    <xf numFmtId="164" fontId="2" fillId="0" borderId="5" xfId="2" applyNumberFormat="1" applyFont="1" applyFill="1" applyBorder="1" applyAlignment="1">
      <alignment horizontal="left" vertical="center" wrapText="1" indent="1"/>
    </xf>
    <xf numFmtId="164" fontId="3" fillId="0" borderId="5" xfId="2" applyNumberFormat="1" applyFont="1" applyFill="1" applyBorder="1" applyAlignment="1">
      <alignment horizontal="left" vertical="center" indent="1"/>
    </xf>
    <xf numFmtId="0" fontId="1" fillId="0" borderId="0" xfId="20" applyFont="1" applyAlignment="1">
      <alignment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0" fontId="2" fillId="0" borderId="4" xfId="26" applyFont="1" applyFill="1" applyBorder="1" applyAlignment="1">
      <alignment horizontal="left" indent="1"/>
    </xf>
    <xf numFmtId="164" fontId="2" fillId="0" borderId="0" xfId="2" applyNumberFormat="1" applyFont="1" applyFill="1" applyBorder="1" applyAlignment="1">
      <alignment horizontal="left" vertical="center" indent="1"/>
    </xf>
    <xf numFmtId="164" fontId="2" fillId="0" borderId="0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left" indent="2"/>
    </xf>
    <xf numFmtId="164" fontId="16" fillId="0" borderId="4" xfId="1" applyNumberFormat="1" applyFont="1" applyBorder="1" applyAlignment="1">
      <alignment horizontal="center"/>
    </xf>
    <xf numFmtId="164" fontId="2" fillId="2" borderId="0" xfId="1" applyNumberFormat="1" applyFont="1" applyFill="1" applyBorder="1"/>
    <xf numFmtId="165" fontId="2" fillId="2" borderId="0" xfId="35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5" fontId="3" fillId="2" borderId="0" xfId="35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19" xfId="1" applyNumberFormat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left"/>
    </xf>
    <xf numFmtId="164" fontId="3" fillId="0" borderId="24" xfId="1" applyNumberFormat="1" applyFont="1" applyFill="1" applyBorder="1" applyAlignment="1">
      <alignment horizontal="center" wrapText="1"/>
    </xf>
    <xf numFmtId="164" fontId="3" fillId="0" borderId="23" xfId="1" applyNumberFormat="1" applyFont="1" applyFill="1" applyBorder="1" applyAlignment="1">
      <alignment horizontal="center" wrapText="1"/>
    </xf>
    <xf numFmtId="165" fontId="3" fillId="0" borderId="24" xfId="35" applyNumberFormat="1" applyFont="1" applyFill="1" applyBorder="1" applyAlignment="1">
      <alignment horizontal="center" wrapText="1"/>
    </xf>
    <xf numFmtId="164" fontId="3" fillId="0" borderId="41" xfId="1" applyNumberFormat="1" applyFont="1" applyFill="1" applyBorder="1" applyAlignment="1">
      <alignment horizontal="center" wrapText="1"/>
    </xf>
    <xf numFmtId="164" fontId="3" fillId="0" borderId="42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2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4" xfId="35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4" xfId="35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3" xfId="1" applyNumberFormat="1" applyFont="1" applyFill="1" applyBorder="1"/>
    <xf numFmtId="164" fontId="3" fillId="0" borderId="6" xfId="1" applyNumberFormat="1" applyFont="1" applyFill="1" applyBorder="1"/>
    <xf numFmtId="164" fontId="3" fillId="0" borderId="2" xfId="1" applyNumberFormat="1" applyFont="1" applyFill="1" applyBorder="1"/>
    <xf numFmtId="165" fontId="3" fillId="0" borderId="3" xfId="35" applyNumberFormat="1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4" fillId="0" borderId="0" xfId="1" applyNumberFormat="1" applyFont="1" applyBorder="1"/>
    <xf numFmtId="165" fontId="2" fillId="0" borderId="12" xfId="35" applyNumberFormat="1" applyFont="1" applyBorder="1" applyAlignment="1">
      <alignment horizontal="center"/>
    </xf>
    <xf numFmtId="164" fontId="24" fillId="0" borderId="9" xfId="1" applyNumberFormat="1" applyFont="1" applyFill="1" applyBorder="1" applyAlignment="1">
      <alignment horizontal="center" wrapText="1"/>
    </xf>
    <xf numFmtId="0" fontId="2" fillId="0" borderId="0" xfId="19" applyFont="1" applyFill="1" applyBorder="1"/>
    <xf numFmtId="165" fontId="2" fillId="0" borderId="4" xfId="35" applyNumberFormat="1" applyFont="1" applyBorder="1" applyAlignment="1">
      <alignment horizontal="center"/>
    </xf>
    <xf numFmtId="164" fontId="2" fillId="0" borderId="9" xfId="1" applyNumberFormat="1" applyFont="1" applyFill="1" applyBorder="1"/>
    <xf numFmtId="0" fontId="2" fillId="0" borderId="5" xfId="19" applyFont="1" applyFill="1" applyBorder="1"/>
    <xf numFmtId="0" fontId="2" fillId="0" borderId="0" xfId="19" applyFont="1" applyFill="1" applyBorder="1" applyAlignment="1">
      <alignment horizontal="left"/>
    </xf>
    <xf numFmtId="164" fontId="3" fillId="3" borderId="5" xfId="1" applyNumberFormat="1" applyFont="1" applyFill="1" applyBorder="1"/>
    <xf numFmtId="164" fontId="3" fillId="3" borderId="4" xfId="1" applyNumberFormat="1" applyFont="1" applyFill="1" applyBorder="1"/>
    <xf numFmtId="164" fontId="24" fillId="3" borderId="0" xfId="1" applyNumberFormat="1" applyFont="1" applyFill="1" applyBorder="1"/>
    <xf numFmtId="165" fontId="3" fillId="3" borderId="4" xfId="35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left" indent="1"/>
    </xf>
    <xf numFmtId="164" fontId="24" fillId="0" borderId="2" xfId="1" applyNumberFormat="1" applyFont="1" applyFill="1" applyBorder="1"/>
    <xf numFmtId="164" fontId="3" fillId="0" borderId="5" xfId="1" applyNumberFormat="1" applyFont="1" applyFill="1" applyBorder="1" applyAlignment="1">
      <alignment horizontal="left" indent="2"/>
    </xf>
    <xf numFmtId="164" fontId="3" fillId="0" borderId="11" xfId="1" applyNumberFormat="1" applyFont="1" applyFill="1" applyBorder="1"/>
    <xf numFmtId="164" fontId="3" fillId="0" borderId="7" xfId="1" applyNumberFormat="1" applyFont="1" applyFill="1" applyBorder="1"/>
    <xf numFmtId="164" fontId="24" fillId="0" borderId="1" xfId="1" applyNumberFormat="1" applyFont="1" applyFill="1" applyBorder="1"/>
    <xf numFmtId="165" fontId="3" fillId="0" borderId="11" xfId="35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/>
    <xf numFmtId="164" fontId="24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4" xfId="1" applyNumberFormat="1" applyFont="1" applyBorder="1" applyAlignment="1">
      <alignment horizontal="left"/>
    </xf>
    <xf numFmtId="164" fontId="3" fillId="0" borderId="4" xfId="1" applyNumberFormat="1" applyFont="1" applyFill="1" applyBorder="1"/>
    <xf numFmtId="164" fontId="24" fillId="0" borderId="0" xfId="1" applyNumberFormat="1" applyFont="1" applyFill="1" applyBorder="1"/>
    <xf numFmtId="43" fontId="3" fillId="0" borderId="4" xfId="1" applyFont="1" applyFill="1" applyBorder="1" applyAlignment="1">
      <alignment horizontal="center"/>
    </xf>
    <xf numFmtId="165" fontId="2" fillId="0" borderId="4" xfId="35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165" fontId="3" fillId="0" borderId="3" xfId="35" applyNumberFormat="1" applyFont="1" applyBorder="1" applyAlignment="1">
      <alignment horizontal="center"/>
    </xf>
    <xf numFmtId="0" fontId="2" fillId="0" borderId="5" xfId="19" applyFont="1" applyFill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5" fontId="3" fillId="0" borderId="4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3" fillId="3" borderId="28" xfId="1" applyNumberFormat="1" applyFont="1" applyFill="1" applyBorder="1" applyAlignment="1">
      <alignment vertical="center"/>
    </xf>
    <xf numFmtId="164" fontId="3" fillId="3" borderId="30" xfId="1" applyNumberFormat="1" applyFont="1" applyFill="1" applyBorder="1" applyAlignment="1">
      <alignment vertical="center"/>
    </xf>
    <xf numFmtId="164" fontId="3" fillId="3" borderId="29" xfId="1" applyNumberFormat="1" applyFont="1" applyFill="1" applyBorder="1" applyAlignment="1">
      <alignment vertical="center"/>
    </xf>
    <xf numFmtId="165" fontId="3" fillId="3" borderId="30" xfId="35" applyNumberFormat="1" applyFont="1" applyFill="1" applyBorder="1" applyAlignment="1">
      <alignment horizontal="center" vertical="center"/>
    </xf>
    <xf numFmtId="164" fontId="3" fillId="3" borderId="31" xfId="1" applyNumberFormat="1" applyFont="1" applyFill="1" applyBorder="1" applyAlignment="1">
      <alignment vertical="center"/>
    </xf>
    <xf numFmtId="164" fontId="14" fillId="7" borderId="0" xfId="1" applyNumberFormat="1" applyFont="1" applyFill="1" applyBorder="1" applyAlignment="1"/>
    <xf numFmtId="164" fontId="3" fillId="7" borderId="0" xfId="1" applyNumberFormat="1" applyFont="1" applyFill="1" applyBorder="1" applyAlignment="1">
      <alignment vertical="center"/>
    </xf>
    <xf numFmtId="165" fontId="3" fillId="7" borderId="0" xfId="35" applyNumberFormat="1" applyFont="1" applyFill="1" applyBorder="1" applyAlignment="1">
      <alignment horizontal="center" vertical="center"/>
    </xf>
    <xf numFmtId="164" fontId="2" fillId="7" borderId="0" xfId="1" applyNumberFormat="1" applyFont="1" applyFill="1"/>
    <xf numFmtId="164" fontId="14" fillId="7" borderId="0" xfId="1" applyNumberFormat="1" applyFont="1" applyFill="1" applyBorder="1" applyAlignment="1">
      <alignment horizontal="left"/>
    </xf>
    <xf numFmtId="164" fontId="2" fillId="7" borderId="0" xfId="1" applyNumberFormat="1" applyFont="1" applyFill="1" applyBorder="1" applyAlignment="1">
      <alignment horizontal="left"/>
    </xf>
    <xf numFmtId="165" fontId="2" fillId="7" borderId="0" xfId="35" applyNumberFormat="1" applyFont="1" applyFill="1" applyBorder="1" applyAlignment="1">
      <alignment horizontal="center"/>
    </xf>
    <xf numFmtId="164" fontId="2" fillId="7" borderId="0" xfId="1" applyNumberFormat="1" applyFont="1" applyFill="1" applyBorder="1" applyAlignment="1"/>
    <xf numFmtId="164" fontId="2" fillId="7" borderId="0" xfId="1" applyNumberFormat="1" applyFont="1" applyFill="1" applyAlignment="1"/>
    <xf numFmtId="164" fontId="14" fillId="7" borderId="0" xfId="1" applyNumberFormat="1" applyFont="1" applyFill="1" applyBorder="1" applyAlignment="1">
      <alignment horizontal="left" wrapText="1"/>
    </xf>
    <xf numFmtId="165" fontId="2" fillId="0" borderId="0" xfId="35" applyNumberFormat="1" applyFont="1" applyFill="1" applyBorder="1" applyAlignment="1">
      <alignment horizontal="center"/>
    </xf>
    <xf numFmtId="164" fontId="2" fillId="0" borderId="0" xfId="1" applyNumberFormat="1" applyFont="1" applyBorder="1"/>
    <xf numFmtId="165" fontId="2" fillId="0" borderId="0" xfId="35" applyNumberFormat="1" applyFont="1" applyBorder="1" applyAlignment="1">
      <alignment horizontal="center"/>
    </xf>
    <xf numFmtId="0" fontId="3" fillId="2" borderId="0" xfId="19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19" applyNumberFormat="1" applyFont="1" applyFill="1" applyBorder="1" applyAlignment="1">
      <alignment horizontal="left" wrapText="1"/>
    </xf>
    <xf numFmtId="165" fontId="3" fillId="2" borderId="0" xfId="35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19" applyFont="1" applyFill="1" applyBorder="1" applyAlignment="1"/>
    <xf numFmtId="164" fontId="2" fillId="0" borderId="0" xfId="1" applyNumberFormat="1" applyFont="1" applyFill="1" applyBorder="1" applyAlignment="1"/>
    <xf numFmtId="0" fontId="2" fillId="0" borderId="0" xfId="19" applyFont="1" applyFill="1" applyAlignment="1"/>
    <xf numFmtId="164" fontId="2" fillId="2" borderId="0" xfId="19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35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2" fillId="0" borderId="0" xfId="1" applyNumberFormat="1" applyFont="1" applyFill="1" applyAlignment="1"/>
    <xf numFmtId="0" fontId="2" fillId="0" borderId="0" xfId="19" applyFont="1" applyFill="1"/>
    <xf numFmtId="0" fontId="3" fillId="0" borderId="26" xfId="19" applyFont="1" applyFill="1" applyBorder="1" applyAlignment="1">
      <alignment wrapText="1"/>
    </xf>
    <xf numFmtId="164" fontId="3" fillId="0" borderId="26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5" fontId="3" fillId="0" borderId="1" xfId="35" applyNumberFormat="1" applyFont="1" applyFill="1" applyBorder="1" applyAlignment="1">
      <alignment horizontal="center"/>
    </xf>
    <xf numFmtId="164" fontId="2" fillId="0" borderId="0" xfId="19" applyNumberFormat="1" applyFont="1" applyFill="1"/>
    <xf numFmtId="164" fontId="3" fillId="0" borderId="5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34" xfId="1" applyNumberFormat="1" applyFont="1" applyBorder="1" applyAlignment="1">
      <alignment horizontal="left"/>
    </xf>
    <xf numFmtId="164" fontId="3" fillId="0" borderId="33" xfId="1" applyNumberFormat="1" applyFont="1" applyBorder="1" applyAlignment="1">
      <alignment horizontal="left"/>
    </xf>
    <xf numFmtId="165" fontId="3" fillId="0" borderId="1" xfId="35" applyNumberFormat="1" applyFont="1" applyBorder="1" applyAlignment="1">
      <alignment horizontal="center"/>
    </xf>
    <xf numFmtId="0" fontId="3" fillId="0" borderId="0" xfId="19" applyFont="1" applyFill="1"/>
    <xf numFmtId="164" fontId="3" fillId="0" borderId="0" xfId="19" applyNumberFormat="1" applyFont="1" applyFill="1"/>
    <xf numFmtId="164" fontId="2" fillId="0" borderId="19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165" fontId="2" fillId="0" borderId="2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/>
    </xf>
    <xf numFmtId="164" fontId="3" fillId="0" borderId="5" xfId="1" applyNumberFormat="1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35" xfId="1" applyNumberFormat="1" applyFont="1" applyBorder="1" applyAlignment="1">
      <alignment horizontal="center"/>
    </xf>
    <xf numFmtId="164" fontId="3" fillId="0" borderId="36" xfId="1" applyNumberFormat="1" applyFont="1" applyBorder="1" applyAlignment="1">
      <alignment horizontal="center"/>
    </xf>
    <xf numFmtId="165" fontId="3" fillId="0" borderId="2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 applyAlignment="1">
      <alignment horizontal="left" indent="2"/>
    </xf>
    <xf numFmtId="164" fontId="2" fillId="0" borderId="27" xfId="1" applyNumberFormat="1" applyFont="1" applyFill="1" applyBorder="1" applyAlignment="1">
      <alignment horizontal="left"/>
    </xf>
    <xf numFmtId="0" fontId="2" fillId="0" borderId="5" xfId="19" applyFont="1" applyFill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indent="1"/>
    </xf>
    <xf numFmtId="0" fontId="3" fillId="0" borderId="0" xfId="19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27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35" xfId="1" applyNumberFormat="1" applyFont="1" applyFill="1" applyBorder="1"/>
    <xf numFmtId="164" fontId="3" fillId="0" borderId="36" xfId="1" applyNumberFormat="1" applyFont="1" applyFill="1" applyBorder="1"/>
    <xf numFmtId="165" fontId="3" fillId="0" borderId="2" xfId="35" applyNumberFormat="1" applyFont="1" applyFill="1" applyBorder="1" applyAlignment="1">
      <alignment horizontal="center"/>
    </xf>
    <xf numFmtId="164" fontId="2" fillId="0" borderId="27" xfId="1" applyNumberFormat="1" applyFont="1" applyFill="1" applyBorder="1"/>
    <xf numFmtId="164" fontId="2" fillId="0" borderId="25" xfId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horizontal="left"/>
    </xf>
    <xf numFmtId="164" fontId="2" fillId="0" borderId="25" xfId="1" applyNumberFormat="1" applyFont="1" applyFill="1" applyBorder="1"/>
    <xf numFmtId="164" fontId="2" fillId="0" borderId="3" xfId="1" applyNumberFormat="1" applyFont="1" applyBorder="1"/>
    <xf numFmtId="164" fontId="2" fillId="0" borderId="35" xfId="1" applyNumberFormat="1" applyFont="1" applyBorder="1"/>
    <xf numFmtId="164" fontId="2" fillId="0" borderId="36" xfId="1" applyNumberFormat="1" applyFont="1" applyBorder="1"/>
    <xf numFmtId="164" fontId="3" fillId="3" borderId="3" xfId="1" applyNumberFormat="1" applyFont="1" applyFill="1" applyBorder="1"/>
    <xf numFmtId="164" fontId="3" fillId="3" borderId="35" xfId="1" applyNumberFormat="1" applyFont="1" applyFill="1" applyBorder="1"/>
    <xf numFmtId="164" fontId="3" fillId="3" borderId="36" xfId="1" applyNumberFormat="1" applyFont="1" applyFill="1" applyBorder="1"/>
    <xf numFmtId="165" fontId="3" fillId="3" borderId="2" xfId="35" applyNumberFormat="1" applyFont="1" applyFill="1" applyBorder="1" applyAlignment="1">
      <alignment horizontal="center"/>
    </xf>
    <xf numFmtId="164" fontId="3" fillId="0" borderId="19" xfId="1" applyNumberFormat="1" applyFont="1" applyFill="1" applyBorder="1"/>
    <xf numFmtId="164" fontId="3" fillId="0" borderId="27" xfId="1" applyNumberFormat="1" applyFont="1" applyFill="1" applyBorder="1"/>
    <xf numFmtId="165" fontId="3" fillId="0" borderId="0" xfId="35" applyNumberFormat="1" applyFont="1" applyFill="1" applyBorder="1" applyAlignment="1">
      <alignment horizontal="center"/>
    </xf>
    <xf numFmtId="164" fontId="3" fillId="3" borderId="14" xfId="1" applyNumberFormat="1" applyFont="1" applyFill="1" applyBorder="1"/>
    <xf numFmtId="0" fontId="3" fillId="0" borderId="5" xfId="19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164" fontId="3" fillId="0" borderId="14" xfId="1" applyNumberFormat="1" applyFont="1" applyFill="1" applyBorder="1"/>
    <xf numFmtId="0" fontId="3" fillId="0" borderId="5" xfId="19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center"/>
    </xf>
    <xf numFmtId="165" fontId="3" fillId="0" borderId="14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/>
    </xf>
    <xf numFmtId="165" fontId="3" fillId="0" borderId="10" xfId="35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5" fontId="2" fillId="0" borderId="9" xfId="35" applyNumberFormat="1" applyFont="1" applyBorder="1" applyAlignment="1">
      <alignment horizontal="center"/>
    </xf>
    <xf numFmtId="165" fontId="2" fillId="0" borderId="14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indent="1"/>
    </xf>
    <xf numFmtId="165" fontId="3" fillId="0" borderId="14" xfId="35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0" fontId="2" fillId="0" borderId="0" xfId="19" applyFont="1" applyBorder="1" applyAlignment="1">
      <alignment horizontal="left" indent="1"/>
    </xf>
    <xf numFmtId="165" fontId="2" fillId="0" borderId="9" xfId="35" applyNumberFormat="1" applyFont="1" applyFill="1" applyBorder="1" applyAlignment="1">
      <alignment horizontal="center"/>
    </xf>
    <xf numFmtId="164" fontId="16" fillId="0" borderId="4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left"/>
    </xf>
    <xf numFmtId="0" fontId="2" fillId="0" borderId="0" xfId="19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wrapText="1" indent="1"/>
    </xf>
    <xf numFmtId="164" fontId="3" fillId="0" borderId="3" xfId="1" applyNumberFormat="1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left" wrapText="1" indent="1"/>
    </xf>
    <xf numFmtId="0" fontId="3" fillId="0" borderId="4" xfId="19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34" xfId="1" applyNumberFormat="1" applyFont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0" fontId="2" fillId="0" borderId="4" xfId="19" applyFont="1" applyFill="1" applyBorder="1" applyAlignment="1">
      <alignment horizontal="left" indent="3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3" xfId="1" applyNumberFormat="1" applyFont="1" applyFill="1" applyBorder="1" applyAlignment="1">
      <alignment horizontal="left" indent="2"/>
    </xf>
    <xf numFmtId="0" fontId="2" fillId="0" borderId="5" xfId="19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27" xfId="1" applyNumberFormat="1" applyFont="1" applyBorder="1" applyAlignment="1">
      <alignment horizontal="center"/>
    </xf>
    <xf numFmtId="165" fontId="3" fillId="0" borderId="0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27" xfId="1" applyNumberFormat="1" applyFont="1" applyBorder="1" applyAlignment="1">
      <alignment horizontal="left" indent="1"/>
    </xf>
    <xf numFmtId="164" fontId="2" fillId="0" borderId="9" xfId="1" applyNumberFormat="1" applyFont="1" applyBorder="1"/>
    <xf numFmtId="0" fontId="3" fillId="3" borderId="28" xfId="19" applyFont="1" applyFill="1" applyBorder="1" applyAlignment="1">
      <alignment horizontal="left"/>
    </xf>
    <xf numFmtId="164" fontId="3" fillId="3" borderId="28" xfId="1" applyNumberFormat="1" applyFont="1" applyFill="1" applyBorder="1" applyAlignment="1">
      <alignment horizontal="left"/>
    </xf>
    <xf numFmtId="164" fontId="3" fillId="3" borderId="30" xfId="19" applyNumberFormat="1" applyFont="1" applyFill="1" applyBorder="1"/>
    <xf numFmtId="164" fontId="3" fillId="3" borderId="37" xfId="19" applyNumberFormat="1" applyFont="1" applyFill="1" applyBorder="1"/>
    <xf numFmtId="164" fontId="3" fillId="3" borderId="38" xfId="19" applyNumberFormat="1" applyFont="1" applyFill="1" applyBorder="1"/>
    <xf numFmtId="165" fontId="3" fillId="3" borderId="29" xfId="35" applyNumberFormat="1" applyFont="1" applyFill="1" applyBorder="1" applyAlignment="1">
      <alignment horizontal="center"/>
    </xf>
    <xf numFmtId="0" fontId="3" fillId="2" borderId="43" xfId="31" applyFont="1" applyFill="1" applyBorder="1" applyAlignment="1">
      <alignment wrapText="1"/>
    </xf>
    <xf numFmtId="164" fontId="3" fillId="2" borderId="43" xfId="31" applyNumberFormat="1" applyFont="1" applyFill="1" applyBorder="1" applyAlignment="1">
      <alignment wrapText="1"/>
    </xf>
    <xf numFmtId="0" fontId="2" fillId="8" borderId="0" xfId="19" applyFont="1" applyFill="1"/>
    <xf numFmtId="0" fontId="3" fillId="2" borderId="0" xfId="19" applyFont="1" applyFill="1" applyBorder="1" applyAlignment="1">
      <alignment horizontal="left"/>
    </xf>
    <xf numFmtId="164" fontId="3" fillId="2" borderId="0" xfId="19" applyNumberFormat="1" applyFont="1" applyFill="1" applyBorder="1"/>
    <xf numFmtId="0" fontId="3" fillId="0" borderId="0" xfId="19" applyFont="1" applyFill="1" applyBorder="1" applyAlignment="1">
      <alignment horizontal="left"/>
    </xf>
    <xf numFmtId="164" fontId="3" fillId="0" borderId="0" xfId="19" applyNumberFormat="1" applyFont="1" applyFill="1" applyBorder="1"/>
    <xf numFmtId="0" fontId="2" fillId="0" borderId="0" xfId="19" applyFont="1"/>
    <xf numFmtId="164" fontId="2" fillId="0" borderId="0" xfId="1" applyNumberFormat="1" applyFont="1"/>
    <xf numFmtId="0" fontId="2" fillId="0" borderId="0" xfId="19" applyFont="1" applyBorder="1"/>
    <xf numFmtId="165" fontId="2" fillId="0" borderId="0" xfId="35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right" vertical="center" indent="2"/>
    </xf>
    <xf numFmtId="164" fontId="3" fillId="2" borderId="0" xfId="1" quotePrefix="1" applyNumberFormat="1" applyFont="1" applyFill="1" applyAlignment="1">
      <alignment horizontal="left"/>
    </xf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6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3" borderId="12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12" xfId="1" applyNumberFormat="1" applyFont="1" applyBorder="1"/>
    <xf numFmtId="164" fontId="2" fillId="0" borderId="6" xfId="1" applyNumberFormat="1" applyFont="1" applyBorder="1"/>
    <xf numFmtId="164" fontId="2" fillId="0" borderId="4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wrapText="1"/>
    </xf>
    <xf numFmtId="164" fontId="3" fillId="3" borderId="3" xfId="1" applyNumberFormat="1" applyFont="1" applyFill="1" applyBorder="1" applyAlignment="1">
      <alignment horizontal="center"/>
    </xf>
    <xf numFmtId="164" fontId="3" fillId="3" borderId="28" xfId="1" applyNumberFormat="1" applyFont="1" applyFill="1" applyBorder="1"/>
    <xf numFmtId="0" fontId="3" fillId="2" borderId="0" xfId="19" quotePrefix="1" applyFont="1" applyFill="1" applyAlignment="1">
      <alignment horizontal="left"/>
    </xf>
    <xf numFmtId="0" fontId="2" fillId="2" borderId="0" xfId="19" applyFont="1" applyFill="1"/>
    <xf numFmtId="0" fontId="3" fillId="2" borderId="0" xfId="19" applyFont="1" applyFill="1"/>
    <xf numFmtId="0" fontId="3" fillId="2" borderId="0" xfId="19" applyFont="1" applyFill="1" applyAlignment="1">
      <alignment horizontal="left"/>
    </xf>
    <xf numFmtId="164" fontId="3" fillId="2" borderId="0" xfId="19" quotePrefix="1" applyNumberFormat="1" applyFont="1" applyFill="1" applyAlignment="1">
      <alignment horizontal="left"/>
    </xf>
    <xf numFmtId="0" fontId="3" fillId="9" borderId="14" xfId="19" applyFont="1" applyFill="1" applyBorder="1" applyAlignment="1">
      <alignment horizontal="center" vertical="center"/>
    </xf>
    <xf numFmtId="0" fontId="3" fillId="9" borderId="3" xfId="19" applyFont="1" applyFill="1" applyBorder="1" applyAlignment="1">
      <alignment horizontal="center" vertical="center" wrapText="1"/>
    </xf>
    <xf numFmtId="0" fontId="3" fillId="9" borderId="3" xfId="19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vertical="center"/>
    </xf>
    <xf numFmtId="164" fontId="2" fillId="0" borderId="2" xfId="1" applyNumberFormat="1" applyFont="1" applyBorder="1"/>
    <xf numFmtId="164" fontId="2" fillId="0" borderId="14" xfId="1" applyNumberFormat="1" applyFont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0" fontId="6" fillId="0" borderId="0" xfId="19" applyFont="1" applyFill="1"/>
    <xf numFmtId="164" fontId="2" fillId="0" borderId="9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19" quotePrefix="1" applyFont="1" applyFill="1" applyBorder="1" applyAlignment="1">
      <alignment horizontal="left"/>
    </xf>
    <xf numFmtId="0" fontId="3" fillId="3" borderId="2" xfId="19" applyFont="1" applyFill="1" applyBorder="1" applyAlignment="1">
      <alignment horizontal="center"/>
    </xf>
    <xf numFmtId="164" fontId="3" fillId="3" borderId="30" xfId="1" applyNumberFormat="1" applyFont="1" applyFill="1" applyBorder="1"/>
    <xf numFmtId="164" fontId="3" fillId="3" borderId="29" xfId="1" applyNumberFormat="1" applyFont="1" applyFill="1" applyBorder="1"/>
    <xf numFmtId="0" fontId="3" fillId="0" borderId="0" xfId="19" applyFont="1"/>
    <xf numFmtId="164" fontId="3" fillId="0" borderId="0" xfId="1" applyNumberFormat="1" applyFont="1"/>
    <xf numFmtId="0" fontId="26" fillId="0" borderId="0" xfId="19" applyFont="1"/>
    <xf numFmtId="164" fontId="26" fillId="0" borderId="0" xfId="19" applyNumberFormat="1" applyFont="1"/>
    <xf numFmtId="164" fontId="3" fillId="3" borderId="11" xfId="1" applyNumberFormat="1" applyFont="1" applyFill="1" applyBorder="1" applyAlignment="1">
      <alignment horizontal="center" vertical="center"/>
    </xf>
    <xf numFmtId="164" fontId="7" fillId="3" borderId="11" xfId="1" applyNumberFormat="1" applyFont="1" applyFill="1" applyBorder="1" applyAlignment="1">
      <alignment horizontal="center" vertical="center" wrapText="1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Alignment="1"/>
    <xf numFmtId="164" fontId="3" fillId="0" borderId="0" xfId="1" applyNumberFormat="1" applyFont="1" applyBorder="1"/>
    <xf numFmtId="164" fontId="5" fillId="3" borderId="1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5" borderId="29" xfId="1" applyNumberFormat="1" applyFont="1" applyFill="1" applyBorder="1"/>
    <xf numFmtId="164" fontId="3" fillId="5" borderId="31" xfId="1" applyNumberFormat="1" applyFont="1" applyFill="1" applyBorder="1"/>
    <xf numFmtId="164" fontId="20" fillId="2" borderId="0" xfId="1" quotePrefix="1" applyNumberFormat="1" applyFont="1" applyFill="1" applyAlignment="1">
      <alignment horizontal="left"/>
    </xf>
    <xf numFmtId="164" fontId="21" fillId="2" borderId="0" xfId="1" applyNumberFormat="1" applyFont="1" applyFill="1"/>
    <xf numFmtId="164" fontId="20" fillId="2" borderId="0" xfId="1" applyNumberFormat="1" applyFont="1" applyFill="1" applyAlignment="1">
      <alignment horizontal="right"/>
    </xf>
    <xf numFmtId="164" fontId="21" fillId="0" borderId="0" xfId="1" applyNumberFormat="1" applyFont="1"/>
    <xf numFmtId="164" fontId="20" fillId="2" borderId="0" xfId="1" applyNumberFormat="1" applyFont="1" applyFill="1" applyAlignment="1">
      <alignment horizontal="left"/>
    </xf>
    <xf numFmtId="164" fontId="20" fillId="3" borderId="12" xfId="1" applyNumberFormat="1" applyFont="1" applyFill="1" applyBorder="1" applyAlignment="1">
      <alignment horizontal="center" vertical="center"/>
    </xf>
    <xf numFmtId="164" fontId="20" fillId="3" borderId="11" xfId="1" applyNumberFormat="1" applyFont="1" applyFill="1" applyBorder="1" applyAlignment="1">
      <alignment horizontal="center" vertical="center" wrapText="1"/>
    </xf>
    <xf numFmtId="164" fontId="20" fillId="3" borderId="10" xfId="1" applyNumberFormat="1" applyFont="1" applyFill="1" applyBorder="1" applyAlignment="1">
      <alignment horizontal="center" vertical="center" wrapText="1"/>
    </xf>
    <xf numFmtId="164" fontId="21" fillId="3" borderId="0" xfId="1" applyNumberFormat="1" applyFont="1" applyFill="1"/>
    <xf numFmtId="164" fontId="2" fillId="0" borderId="4" xfId="1" applyNumberFormat="1" applyFont="1" applyFill="1" applyBorder="1" applyAlignment="1">
      <alignment horizontal="left" vertical="center"/>
    </xf>
    <xf numFmtId="164" fontId="21" fillId="0" borderId="0" xfId="1" applyNumberFormat="1" applyFont="1" applyAlignment="1">
      <alignment vertical="center"/>
    </xf>
    <xf numFmtId="164" fontId="21" fillId="0" borderId="2" xfId="1" applyNumberFormat="1" applyFont="1" applyBorder="1"/>
    <xf numFmtId="164" fontId="21" fillId="0" borderId="6" xfId="1" applyNumberFormat="1" applyFont="1" applyBorder="1"/>
    <xf numFmtId="164" fontId="3" fillId="6" borderId="3" xfId="1" applyNumberFormat="1" applyFont="1" applyFill="1" applyBorder="1" applyAlignment="1">
      <alignment horizontal="center" vertical="center"/>
    </xf>
    <xf numFmtId="164" fontId="20" fillId="6" borderId="29" xfId="1" applyNumberFormat="1" applyFont="1" applyFill="1" applyBorder="1" applyAlignment="1">
      <alignment vertical="center"/>
    </xf>
    <xf numFmtId="164" fontId="21" fillId="6" borderId="0" xfId="1" applyNumberFormat="1" applyFont="1" applyFill="1"/>
    <xf numFmtId="164" fontId="21" fillId="0" borderId="0" xfId="1" applyNumberFormat="1" applyFont="1" applyFill="1"/>
    <xf numFmtId="164" fontId="14" fillId="7" borderId="0" xfId="1" applyNumberFormat="1" applyFont="1" applyFill="1" applyBorder="1" applyAlignment="1">
      <alignment horizontal="left" wrapText="1"/>
    </xf>
    <xf numFmtId="164" fontId="3" fillId="3" borderId="15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/>
    </xf>
    <xf numFmtId="164" fontId="3" fillId="3" borderId="20" xfId="1" applyNumberFormat="1" applyFont="1" applyFill="1" applyBorder="1" applyAlignment="1">
      <alignment horizontal="center" vertical="center"/>
    </xf>
    <xf numFmtId="164" fontId="3" fillId="3" borderId="16" xfId="1" applyNumberFormat="1" applyFont="1" applyFill="1" applyBorder="1" applyAlignment="1">
      <alignment horizontal="center" vertical="center" wrapText="1"/>
    </xf>
    <xf numFmtId="164" fontId="3" fillId="3" borderId="39" xfId="1" applyNumberFormat="1" applyFont="1" applyFill="1" applyBorder="1" applyAlignment="1">
      <alignment horizontal="center" vertical="center" wrapText="1"/>
    </xf>
    <xf numFmtId="164" fontId="3" fillId="3" borderId="25" xfId="1" applyNumberFormat="1" applyFont="1" applyFill="1" applyBorder="1" applyAlignment="1">
      <alignment horizontal="center" vertical="center" wrapText="1"/>
    </xf>
    <xf numFmtId="164" fontId="3" fillId="3" borderId="40" xfId="1" applyNumberFormat="1" applyFont="1" applyFill="1" applyBorder="1" applyAlignment="1">
      <alignment horizontal="center" vertical="center" wrapText="1"/>
    </xf>
    <xf numFmtId="165" fontId="3" fillId="3" borderId="17" xfId="35" applyNumberFormat="1" applyFont="1" applyFill="1" applyBorder="1" applyAlignment="1">
      <alignment horizontal="center" vertical="center" wrapText="1"/>
    </xf>
    <xf numFmtId="165" fontId="3" fillId="3" borderId="19" xfId="35" applyNumberFormat="1" applyFont="1" applyFill="1" applyBorder="1" applyAlignment="1">
      <alignment horizontal="center" vertical="center" wrapText="1"/>
    </xf>
    <xf numFmtId="165" fontId="3" fillId="3" borderId="21" xfId="35" applyNumberFormat="1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19" xfId="1" applyNumberFormat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10" xfId="19" applyFont="1" applyFill="1" applyBorder="1" applyAlignment="1">
      <alignment horizontal="center" vertical="center" wrapText="1"/>
    </xf>
    <xf numFmtId="165" fontId="3" fillId="3" borderId="8" xfId="35" applyNumberFormat="1" applyFont="1" applyFill="1" applyBorder="1" applyAlignment="1">
      <alignment horizontal="center" vertical="center" wrapText="1"/>
    </xf>
    <xf numFmtId="165" fontId="3" fillId="3" borderId="0" xfId="35" applyNumberFormat="1" applyFont="1" applyFill="1" applyBorder="1" applyAlignment="1">
      <alignment horizontal="center" vertical="center" wrapText="1"/>
    </xf>
    <xf numFmtId="165" fontId="3" fillId="3" borderId="2" xfId="35" applyNumberFormat="1" applyFont="1" applyFill="1" applyBorder="1" applyAlignment="1">
      <alignment horizontal="center" vertical="center" wrapText="1"/>
    </xf>
    <xf numFmtId="0" fontId="3" fillId="3" borderId="12" xfId="19" applyFont="1" applyFill="1" applyBorder="1" applyAlignment="1">
      <alignment horizontal="center" vertical="center" wrapText="1"/>
    </xf>
    <xf numFmtId="0" fontId="3" fillId="3" borderId="4" xfId="19" applyFont="1" applyFill="1" applyBorder="1" applyAlignment="1">
      <alignment horizontal="center" vertical="center" wrapText="1"/>
    </xf>
    <xf numFmtId="0" fontId="3" fillId="3" borderId="3" xfId="19" applyFont="1" applyFill="1" applyBorder="1" applyAlignment="1">
      <alignment horizontal="center" vertical="center" wrapText="1"/>
    </xf>
    <xf numFmtId="0" fontId="3" fillId="4" borderId="12" xfId="19" applyFont="1" applyFill="1" applyBorder="1" applyAlignment="1">
      <alignment horizontal="center" vertical="center" wrapText="1"/>
    </xf>
    <xf numFmtId="0" fontId="3" fillId="4" borderId="4" xfId="19" applyFont="1" applyFill="1" applyBorder="1" applyAlignment="1">
      <alignment horizontal="center" vertical="center" wrapText="1"/>
    </xf>
    <xf numFmtId="0" fontId="3" fillId="4" borderId="3" xfId="19" applyFont="1" applyFill="1" applyBorder="1" applyAlignment="1">
      <alignment horizontal="center" vertical="center" wrapText="1"/>
    </xf>
    <xf numFmtId="0" fontId="3" fillId="3" borderId="11" xfId="19" applyFont="1" applyFill="1" applyBorder="1" applyAlignment="1">
      <alignment horizontal="center" vertical="center" wrapText="1"/>
    </xf>
    <xf numFmtId="0" fontId="5" fillId="3" borderId="11" xfId="19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3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/>
    </xf>
    <xf numFmtId="0" fontId="3" fillId="9" borderId="11" xfId="19" applyFont="1" applyFill="1" applyBorder="1" applyAlignment="1">
      <alignment horizontal="center" vertical="center" wrapText="1"/>
    </xf>
    <xf numFmtId="0" fontId="3" fillId="9" borderId="12" xfId="19" applyFont="1" applyFill="1" applyBorder="1" applyAlignment="1">
      <alignment horizontal="center" vertical="center"/>
    </xf>
    <xf numFmtId="0" fontId="3" fillId="9" borderId="3" xfId="19" applyFont="1" applyFill="1" applyBorder="1" applyAlignment="1">
      <alignment horizontal="center" vertical="center"/>
    </xf>
    <xf numFmtId="164" fontId="3" fillId="9" borderId="1" xfId="19" applyNumberFormat="1" applyFont="1" applyFill="1" applyBorder="1" applyAlignment="1">
      <alignment horizontal="center" vertical="center"/>
    </xf>
    <xf numFmtId="164" fontId="3" fillId="9" borderId="10" xfId="19" applyNumberFormat="1" applyFont="1" applyFill="1" applyBorder="1" applyAlignment="1">
      <alignment horizontal="center" vertical="center"/>
    </xf>
    <xf numFmtId="0" fontId="3" fillId="9" borderId="13" xfId="19" applyFont="1" applyFill="1" applyBorder="1" applyAlignment="1">
      <alignment horizontal="center" vertical="center" wrapText="1"/>
    </xf>
    <xf numFmtId="0" fontId="3" fillId="9" borderId="9" xfId="19" applyFont="1" applyFill="1" applyBorder="1" applyAlignment="1">
      <alignment horizontal="center" vertical="center" wrapText="1"/>
    </xf>
    <xf numFmtId="164" fontId="3" fillId="3" borderId="1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164" fontId="3" fillId="3" borderId="1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/>
    </xf>
  </cellXfs>
  <cellStyles count="58">
    <cellStyle name="Comma 10" xfId="40"/>
    <cellStyle name="Comma 11" xfId="1"/>
    <cellStyle name="Comma 12" xfId="43"/>
    <cellStyle name="Comma 13" xfId="47"/>
    <cellStyle name="Comma 14" xfId="49"/>
    <cellStyle name="Comma 15" xfId="52"/>
    <cellStyle name="Comma 16" xfId="55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12" xfId="51"/>
    <cellStyle name="Normal 13" xfId="54"/>
    <cellStyle name="Normal 14" xfId="57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10" xfId="50"/>
    <cellStyle name="Percent 11" xfId="53"/>
    <cellStyle name="Percent 12" xfId="56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B2B2B2"/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5</xdr:col>
      <xdr:colOff>847725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197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egner\Documents\ogregner\ALLOTMENT%20REPORT\CY%202015\2015%20MONTHLY%20ALLOTMENT\2015%20ALLOTMENT%20REPORT-OCT.%2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egner\Documents\ogregner\ALLOTMENT%20REPORT\CY%202015\2015%20SCHEDULE\2015%20SCHEDULE-OCT.%20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-FEB."/>
      <sheetName val="WP"/>
      <sheetName val="abm-estimate"/>
      <sheetName val="WP-OCT."/>
      <sheetName val="WP-Sept"/>
      <sheetName val="WP-NOV."/>
      <sheetName val="MARCH"/>
      <sheetName val="WP-monthly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comparative"/>
      <sheetName val="NC-NNC"/>
      <sheetName val="2014ACTUALFCR"/>
      <sheetName val="abm-yr-on-yr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CY 2015 PROGRAM, ALLOTMENT RELEASES, BALANCE</v>
          </cell>
        </row>
        <row r="2">
          <cell r="A2" t="str">
            <v>January 1-October 31, 2015</v>
          </cell>
        </row>
        <row r="8">
          <cell r="AJ8">
            <v>1333849887</v>
          </cell>
          <cell r="BD8">
            <v>1294863671</v>
          </cell>
        </row>
        <row r="9">
          <cell r="F9">
            <v>12658419</v>
          </cell>
          <cell r="AE9">
            <v>0</v>
          </cell>
          <cell r="BD9">
            <v>12658419</v>
          </cell>
        </row>
        <row r="10">
          <cell r="F10">
            <v>2567637</v>
          </cell>
          <cell r="AE10">
            <v>0</v>
          </cell>
          <cell r="BD10">
            <v>2567637</v>
          </cell>
        </row>
        <row r="11">
          <cell r="F11">
            <v>222632</v>
          </cell>
          <cell r="AE11">
            <v>0</v>
          </cell>
          <cell r="BD11">
            <v>222632</v>
          </cell>
        </row>
        <row r="12">
          <cell r="F12">
            <v>10260106</v>
          </cell>
          <cell r="AE12">
            <v>-1421</v>
          </cell>
          <cell r="BD12">
            <v>10157685</v>
          </cell>
        </row>
        <row r="13">
          <cell r="F13">
            <v>48697540</v>
          </cell>
          <cell r="AE13">
            <v>-6762464</v>
          </cell>
          <cell r="BD13">
            <v>40541576</v>
          </cell>
        </row>
        <row r="14">
          <cell r="F14">
            <v>1418771</v>
          </cell>
          <cell r="AE14">
            <v>436893</v>
          </cell>
          <cell r="BD14">
            <v>1855664</v>
          </cell>
        </row>
        <row r="15">
          <cell r="F15">
            <v>321059493</v>
          </cell>
        </row>
        <row r="16">
          <cell r="F16">
            <v>56949476</v>
          </cell>
          <cell r="AE16">
            <v>-10983012</v>
          </cell>
          <cell r="BD16">
            <v>44753594</v>
          </cell>
        </row>
        <row r="17">
          <cell r="F17">
            <v>264110017</v>
          </cell>
          <cell r="AE17">
            <v>-37243569</v>
          </cell>
          <cell r="BD17">
            <v>226837904</v>
          </cell>
        </row>
        <row r="18">
          <cell r="F18">
            <v>42279507</v>
          </cell>
          <cell r="AE18">
            <v>0</v>
          </cell>
          <cell r="BD18">
            <v>41541671</v>
          </cell>
        </row>
        <row r="19">
          <cell r="F19">
            <v>3469772</v>
          </cell>
          <cell r="AE19">
            <v>0</v>
          </cell>
          <cell r="BD19">
            <v>3469272</v>
          </cell>
        </row>
        <row r="20">
          <cell r="F20">
            <v>21017958</v>
          </cell>
          <cell r="AE20">
            <v>0</v>
          </cell>
          <cell r="BD20">
            <v>20880908</v>
          </cell>
        </row>
        <row r="21">
          <cell r="F21">
            <v>13863384</v>
          </cell>
          <cell r="AE21">
            <v>0</v>
          </cell>
          <cell r="BD21">
            <v>12949281</v>
          </cell>
        </row>
        <row r="22">
          <cell r="F22">
            <v>12954894</v>
          </cell>
          <cell r="AE22">
            <v>0</v>
          </cell>
          <cell r="BD22">
            <v>11954660</v>
          </cell>
        </row>
        <row r="23">
          <cell r="F23">
            <v>87596927</v>
          </cell>
        </row>
        <row r="24">
          <cell r="F24">
            <v>27713038</v>
          </cell>
          <cell r="AE24">
            <v>-3691254</v>
          </cell>
          <cell r="BD24">
            <v>22550165</v>
          </cell>
        </row>
        <row r="25">
          <cell r="F25">
            <v>59883889</v>
          </cell>
          <cell r="AE25">
            <v>-36875317</v>
          </cell>
          <cell r="BD25">
            <v>15999235</v>
          </cell>
        </row>
        <row r="26">
          <cell r="F26">
            <v>104566889</v>
          </cell>
          <cell r="AE26">
            <v>0</v>
          </cell>
          <cell r="BD26">
            <v>103027899</v>
          </cell>
        </row>
        <row r="27">
          <cell r="F27">
            <v>11325550</v>
          </cell>
          <cell r="AE27">
            <v>371</v>
          </cell>
          <cell r="BD27">
            <v>11234337</v>
          </cell>
        </row>
        <row r="28">
          <cell r="F28">
            <v>11550153</v>
          </cell>
        </row>
        <row r="29">
          <cell r="F29">
            <v>8028231</v>
          </cell>
          <cell r="AE29">
            <v>0</v>
          </cell>
          <cell r="BD29">
            <v>8021657</v>
          </cell>
        </row>
        <row r="30">
          <cell r="F30">
            <v>3521922</v>
          </cell>
          <cell r="AE30">
            <v>0</v>
          </cell>
          <cell r="BD30">
            <v>3521922</v>
          </cell>
        </row>
        <row r="31">
          <cell r="F31">
            <v>99924639</v>
          </cell>
          <cell r="AE31">
            <v>0</v>
          </cell>
          <cell r="BD31">
            <v>93723867</v>
          </cell>
        </row>
        <row r="32">
          <cell r="F32">
            <v>290470888</v>
          </cell>
        </row>
        <row r="33">
          <cell r="F33">
            <v>141311696</v>
          </cell>
          <cell r="AE33">
            <v>56274564</v>
          </cell>
          <cell r="BD33">
            <v>181564982</v>
          </cell>
        </row>
        <row r="34">
          <cell r="F34">
            <v>149159192</v>
          </cell>
          <cell r="AE34">
            <v>-30000</v>
          </cell>
          <cell r="BD34">
            <v>149129192</v>
          </cell>
        </row>
        <row r="35">
          <cell r="F35">
            <v>17577814</v>
          </cell>
          <cell r="AE35">
            <v>0</v>
          </cell>
          <cell r="BD35">
            <v>17572297</v>
          </cell>
        </row>
        <row r="36">
          <cell r="F36">
            <v>108077730</v>
          </cell>
          <cell r="AE36">
            <v>-376478</v>
          </cell>
          <cell r="BD36">
            <v>107701252</v>
          </cell>
        </row>
        <row r="37">
          <cell r="F37">
            <v>2478718</v>
          </cell>
          <cell r="AE37">
            <v>0</v>
          </cell>
          <cell r="BD37">
            <v>2478718</v>
          </cell>
        </row>
        <row r="38">
          <cell r="F38">
            <v>3734308</v>
          </cell>
          <cell r="AE38">
            <v>0</v>
          </cell>
          <cell r="BD38">
            <v>3734308</v>
          </cell>
        </row>
        <row r="39">
          <cell r="F39">
            <v>52874342</v>
          </cell>
          <cell r="AE39">
            <v>705</v>
          </cell>
          <cell r="BD39">
            <v>52875047</v>
          </cell>
        </row>
        <row r="40">
          <cell r="F40">
            <v>6272780</v>
          </cell>
          <cell r="AE40">
            <v>0</v>
          </cell>
          <cell r="BD40">
            <v>6055600</v>
          </cell>
        </row>
        <row r="41">
          <cell r="F41">
            <v>1111145</v>
          </cell>
          <cell r="AE41">
            <v>0</v>
          </cell>
          <cell r="BD41">
            <v>987312</v>
          </cell>
        </row>
        <row r="42">
          <cell r="F42">
            <v>24299773</v>
          </cell>
          <cell r="AE42">
            <v>2061507</v>
          </cell>
          <cell r="BD42">
            <v>26176147</v>
          </cell>
        </row>
        <row r="43">
          <cell r="F43">
            <v>2897</v>
          </cell>
          <cell r="AE43">
            <v>0</v>
          </cell>
          <cell r="BD43">
            <v>2897</v>
          </cell>
        </row>
        <row r="44">
          <cell r="F44">
            <v>20260782</v>
          </cell>
          <cell r="AE44">
            <v>0</v>
          </cell>
          <cell r="BD44">
            <v>20260782</v>
          </cell>
        </row>
        <row r="45">
          <cell r="F45">
            <v>1114273</v>
          </cell>
          <cell r="AE45">
            <v>0</v>
          </cell>
          <cell r="BD45">
            <v>1114273</v>
          </cell>
        </row>
        <row r="46">
          <cell r="F46">
            <v>7754238</v>
          </cell>
          <cell r="AE46">
            <v>0</v>
          </cell>
          <cell r="BD46">
            <v>7754238</v>
          </cell>
        </row>
        <row r="47">
          <cell r="F47">
            <v>16814910</v>
          </cell>
          <cell r="AE47">
            <v>0</v>
          </cell>
          <cell r="BD47">
            <v>16814910</v>
          </cell>
        </row>
        <row r="48">
          <cell r="F48">
            <v>1821694</v>
          </cell>
          <cell r="AE48">
            <v>0</v>
          </cell>
          <cell r="BD48">
            <v>1821694</v>
          </cell>
        </row>
        <row r="49">
          <cell r="F49">
            <v>355101</v>
          </cell>
          <cell r="AE49">
            <v>0</v>
          </cell>
          <cell r="BD49">
            <v>355101</v>
          </cell>
        </row>
        <row r="52">
          <cell r="F52">
            <v>40000</v>
          </cell>
          <cell r="AE52">
            <v>0</v>
          </cell>
          <cell r="BD52">
            <v>40000</v>
          </cell>
        </row>
        <row r="53">
          <cell r="F53">
            <v>78250</v>
          </cell>
          <cell r="AE53">
            <v>0</v>
          </cell>
          <cell r="BD53">
            <v>78250</v>
          </cell>
        </row>
        <row r="54">
          <cell r="F54">
            <v>82792</v>
          </cell>
          <cell r="AE54">
            <v>0</v>
          </cell>
          <cell r="BD54">
            <v>82792</v>
          </cell>
        </row>
        <row r="55">
          <cell r="F55">
            <v>2368769</v>
          </cell>
          <cell r="BD55">
            <v>2368769</v>
          </cell>
        </row>
        <row r="56">
          <cell r="F56">
            <v>2138428</v>
          </cell>
          <cell r="AE56">
            <v>0</v>
          </cell>
          <cell r="BD56">
            <v>2138428</v>
          </cell>
        </row>
        <row r="57">
          <cell r="F57">
            <v>230341</v>
          </cell>
          <cell r="AE57">
            <v>0</v>
          </cell>
          <cell r="BD57">
            <v>230341</v>
          </cell>
        </row>
        <row r="58">
          <cell r="F58">
            <v>41066</v>
          </cell>
          <cell r="AE58">
            <v>0</v>
          </cell>
          <cell r="BD58">
            <v>41066</v>
          </cell>
        </row>
        <row r="59">
          <cell r="F59">
            <v>119075</v>
          </cell>
          <cell r="AE59">
            <v>0</v>
          </cell>
          <cell r="BD59">
            <v>119075</v>
          </cell>
        </row>
        <row r="60">
          <cell r="F60">
            <v>477354</v>
          </cell>
          <cell r="AE60">
            <v>0</v>
          </cell>
          <cell r="BD60">
            <v>477354</v>
          </cell>
        </row>
        <row r="61">
          <cell r="F61">
            <v>56824</v>
          </cell>
          <cell r="AE61">
            <v>0</v>
          </cell>
          <cell r="BD61">
            <v>56824</v>
          </cell>
        </row>
        <row r="62">
          <cell r="F62">
            <v>57976</v>
          </cell>
          <cell r="AE62">
            <v>0</v>
          </cell>
          <cell r="BD62">
            <v>57976</v>
          </cell>
        </row>
        <row r="63">
          <cell r="F63">
            <v>63195</v>
          </cell>
          <cell r="AE63">
            <v>0</v>
          </cell>
          <cell r="BD63">
            <v>63195</v>
          </cell>
        </row>
        <row r="64">
          <cell r="F64">
            <v>99057</v>
          </cell>
          <cell r="AE64">
            <v>0</v>
          </cell>
          <cell r="BD64">
            <v>99057</v>
          </cell>
        </row>
        <row r="65">
          <cell r="F65">
            <v>189434</v>
          </cell>
          <cell r="AE65">
            <v>0</v>
          </cell>
          <cell r="BD65">
            <v>189434</v>
          </cell>
        </row>
        <row r="66">
          <cell r="F66">
            <v>119507</v>
          </cell>
          <cell r="AE66">
            <v>0</v>
          </cell>
          <cell r="BD66">
            <v>119507</v>
          </cell>
        </row>
        <row r="67">
          <cell r="F67">
            <v>99942</v>
          </cell>
          <cell r="AE67">
            <v>0</v>
          </cell>
          <cell r="BD67">
            <v>99942</v>
          </cell>
        </row>
        <row r="68">
          <cell r="F68">
            <v>23287</v>
          </cell>
          <cell r="AE68">
            <v>0</v>
          </cell>
          <cell r="BD68">
            <v>23287</v>
          </cell>
        </row>
        <row r="69">
          <cell r="F69">
            <v>154497</v>
          </cell>
          <cell r="AE69">
            <v>0</v>
          </cell>
          <cell r="BD69">
            <v>154497</v>
          </cell>
        </row>
        <row r="71">
          <cell r="AE71">
            <v>0</v>
          </cell>
          <cell r="AJ71">
            <v>94165</v>
          </cell>
          <cell r="BD71">
            <v>44165</v>
          </cell>
        </row>
        <row r="72">
          <cell r="AE72">
            <v>0</v>
          </cell>
          <cell r="AJ72">
            <v>788049</v>
          </cell>
          <cell r="BD72">
            <v>743049</v>
          </cell>
        </row>
        <row r="73">
          <cell r="AE73">
            <v>0</v>
          </cell>
          <cell r="AJ73">
            <v>270221</v>
          </cell>
          <cell r="BD73">
            <v>270221</v>
          </cell>
        </row>
        <row r="74">
          <cell r="AE74">
            <v>0</v>
          </cell>
          <cell r="AJ74">
            <v>584757</v>
          </cell>
          <cell r="BD74">
            <v>105995</v>
          </cell>
        </row>
        <row r="75">
          <cell r="AE75">
            <v>0</v>
          </cell>
          <cell r="AJ75">
            <v>774823</v>
          </cell>
          <cell r="BD75">
            <v>774823</v>
          </cell>
        </row>
        <row r="76">
          <cell r="AE76">
            <v>0</v>
          </cell>
          <cell r="AJ76">
            <v>451779</v>
          </cell>
          <cell r="BD76">
            <v>436779</v>
          </cell>
        </row>
        <row r="77">
          <cell r="AE77">
            <v>0</v>
          </cell>
          <cell r="AJ77">
            <v>530030</v>
          </cell>
          <cell r="BD77">
            <v>530030</v>
          </cell>
        </row>
        <row r="78">
          <cell r="AE78">
            <v>0</v>
          </cell>
          <cell r="AJ78">
            <v>91622</v>
          </cell>
          <cell r="BD78">
            <v>91622</v>
          </cell>
        </row>
        <row r="79">
          <cell r="AE79">
            <v>0</v>
          </cell>
          <cell r="AJ79">
            <v>314747</v>
          </cell>
          <cell r="BD79">
            <v>314747</v>
          </cell>
        </row>
        <row r="80">
          <cell r="AE80">
            <v>0</v>
          </cell>
          <cell r="AJ80">
            <v>582280</v>
          </cell>
          <cell r="BD80">
            <v>582280</v>
          </cell>
        </row>
        <row r="81">
          <cell r="AE81">
            <v>0</v>
          </cell>
          <cell r="AJ81">
            <v>45826</v>
          </cell>
          <cell r="BD81">
            <v>45826</v>
          </cell>
        </row>
        <row r="82">
          <cell r="AE82">
            <v>0</v>
          </cell>
          <cell r="AJ82">
            <v>168778</v>
          </cell>
          <cell r="BD82">
            <v>168778</v>
          </cell>
        </row>
        <row r="83">
          <cell r="AE83">
            <v>0</v>
          </cell>
          <cell r="AJ83">
            <v>57265</v>
          </cell>
          <cell r="BD83">
            <v>57265</v>
          </cell>
        </row>
        <row r="84">
          <cell r="AE84">
            <v>0</v>
          </cell>
          <cell r="AJ84">
            <v>915357</v>
          </cell>
          <cell r="BD84">
            <v>915357</v>
          </cell>
        </row>
        <row r="85">
          <cell r="AE85">
            <v>0</v>
          </cell>
          <cell r="AJ85">
            <v>114320</v>
          </cell>
          <cell r="BD85">
            <v>114320</v>
          </cell>
        </row>
        <row r="86">
          <cell r="AE86">
            <v>0</v>
          </cell>
          <cell r="AJ86">
            <v>186924</v>
          </cell>
          <cell r="BD86">
            <v>186924</v>
          </cell>
        </row>
        <row r="87">
          <cell r="F87">
            <v>117773</v>
          </cell>
          <cell r="AE87">
            <v>0</v>
          </cell>
          <cell r="BD87">
            <v>117773</v>
          </cell>
        </row>
        <row r="88">
          <cell r="F88">
            <v>72232</v>
          </cell>
          <cell r="AE88">
            <v>0</v>
          </cell>
          <cell r="BD88">
            <v>72232</v>
          </cell>
        </row>
        <row r="89">
          <cell r="F89">
            <v>36433</v>
          </cell>
          <cell r="AE89">
            <v>0</v>
          </cell>
          <cell r="BD89">
            <v>36433</v>
          </cell>
        </row>
        <row r="90">
          <cell r="F90">
            <v>315292</v>
          </cell>
          <cell r="AE90">
            <v>0</v>
          </cell>
          <cell r="BD90">
            <v>315292</v>
          </cell>
        </row>
        <row r="92">
          <cell r="AJ92">
            <v>405918685</v>
          </cell>
          <cell r="BD92">
            <v>274495571</v>
          </cell>
        </row>
        <row r="93">
          <cell r="F93">
            <v>62483680</v>
          </cell>
          <cell r="AE93">
            <v>37189475</v>
          </cell>
          <cell r="BD93">
            <v>90832381</v>
          </cell>
        </row>
        <row r="95">
          <cell r="F95">
            <v>27904053</v>
          </cell>
          <cell r="AE95">
            <v>0</v>
          </cell>
          <cell r="BD95">
            <v>5173178</v>
          </cell>
        </row>
        <row r="96">
          <cell r="F96">
            <v>2188290</v>
          </cell>
          <cell r="AE96">
            <v>0</v>
          </cell>
          <cell r="BD96">
            <v>1979540</v>
          </cell>
        </row>
        <row r="97">
          <cell r="F97">
            <v>50000</v>
          </cell>
          <cell r="AE97">
            <v>0</v>
          </cell>
          <cell r="BD97">
            <v>23566</v>
          </cell>
        </row>
        <row r="98">
          <cell r="F98">
            <v>3128955</v>
          </cell>
          <cell r="AE98">
            <v>0</v>
          </cell>
          <cell r="BD98">
            <v>2829255</v>
          </cell>
        </row>
        <row r="99">
          <cell r="F99">
            <v>200000</v>
          </cell>
          <cell r="BD99">
            <v>0</v>
          </cell>
        </row>
        <row r="101">
          <cell r="F101">
            <v>2000000</v>
          </cell>
          <cell r="AE101">
            <v>0</v>
          </cell>
          <cell r="BD101">
            <v>615904</v>
          </cell>
        </row>
        <row r="102">
          <cell r="F102">
            <v>0</v>
          </cell>
          <cell r="AE102">
            <v>0</v>
          </cell>
          <cell r="BD102">
            <v>0</v>
          </cell>
        </row>
        <row r="103">
          <cell r="F103">
            <v>1000000</v>
          </cell>
          <cell r="AE103">
            <v>0</v>
          </cell>
          <cell r="BD103">
            <v>221133</v>
          </cell>
        </row>
        <row r="104">
          <cell r="F104">
            <v>0</v>
          </cell>
          <cell r="AE104">
            <v>0</v>
          </cell>
          <cell r="BD104">
            <v>0</v>
          </cell>
        </row>
        <row r="105">
          <cell r="F105">
            <v>10724648</v>
          </cell>
          <cell r="AE105">
            <v>0</v>
          </cell>
          <cell r="BD105">
            <v>7993386</v>
          </cell>
        </row>
        <row r="106">
          <cell r="F106">
            <v>117381083</v>
          </cell>
          <cell r="AE106">
            <v>0</v>
          </cell>
          <cell r="BD106">
            <v>67948769</v>
          </cell>
        </row>
        <row r="107">
          <cell r="F107">
            <v>14000000</v>
          </cell>
          <cell r="BD107">
            <v>4596096</v>
          </cell>
        </row>
        <row r="108">
          <cell r="F108">
            <v>126668501</v>
          </cell>
          <cell r="AE108">
            <v>0</v>
          </cell>
          <cell r="BD108">
            <v>92282363</v>
          </cell>
        </row>
        <row r="109">
          <cell r="F109">
            <v>1000000</v>
          </cell>
          <cell r="AE109">
            <v>0</v>
          </cell>
          <cell r="BD109">
            <v>0</v>
          </cell>
        </row>
        <row r="112">
          <cell r="F112">
            <v>30139510</v>
          </cell>
          <cell r="AE112">
            <v>0</v>
          </cell>
          <cell r="AJ112">
            <v>30139510</v>
          </cell>
          <cell r="BD112">
            <v>31929020</v>
          </cell>
        </row>
        <row r="113">
          <cell r="F113">
            <v>389860429</v>
          </cell>
          <cell r="AE113">
            <v>0</v>
          </cell>
          <cell r="AJ113">
            <v>389860429</v>
          </cell>
          <cell r="BD113">
            <v>389860429</v>
          </cell>
        </row>
        <row r="114">
          <cell r="F114">
            <v>331</v>
          </cell>
          <cell r="AE114">
            <v>0</v>
          </cell>
          <cell r="AJ114">
            <v>331</v>
          </cell>
          <cell r="BD114">
            <v>331</v>
          </cell>
        </row>
        <row r="115">
          <cell r="F115">
            <v>142902</v>
          </cell>
          <cell r="AE115">
            <v>0</v>
          </cell>
          <cell r="AJ115">
            <v>142902</v>
          </cell>
          <cell r="BD115">
            <v>142902</v>
          </cell>
        </row>
        <row r="117">
          <cell r="F117">
            <v>12998297</v>
          </cell>
          <cell r="AE117">
            <v>0</v>
          </cell>
          <cell r="AJ117">
            <v>12998297</v>
          </cell>
          <cell r="BD117">
            <v>9714224</v>
          </cell>
        </row>
        <row r="118">
          <cell r="F118">
            <v>8251959</v>
          </cell>
          <cell r="AE118">
            <v>0</v>
          </cell>
          <cell r="AJ118">
            <v>8251959</v>
          </cell>
          <cell r="BD118">
            <v>7109717</v>
          </cell>
        </row>
        <row r="119">
          <cell r="F119">
            <v>0</v>
          </cell>
          <cell r="AE119">
            <v>0</v>
          </cell>
          <cell r="AJ119">
            <v>0</v>
          </cell>
          <cell r="BD119">
            <v>0</v>
          </cell>
        </row>
        <row r="120">
          <cell r="F120">
            <v>26500000</v>
          </cell>
          <cell r="AE120">
            <v>0</v>
          </cell>
          <cell r="AJ120">
            <v>26500000</v>
          </cell>
          <cell r="BD120">
            <v>4492000</v>
          </cell>
        </row>
        <row r="121">
          <cell r="F121">
            <v>372863000</v>
          </cell>
          <cell r="AE121">
            <v>0</v>
          </cell>
          <cell r="AJ121">
            <v>372863000</v>
          </cell>
          <cell r="BD121">
            <v>372863000</v>
          </cell>
        </row>
        <row r="122">
          <cell r="F122">
            <v>25475000</v>
          </cell>
          <cell r="AE122">
            <v>0</v>
          </cell>
          <cell r="AJ122">
            <v>25475000</v>
          </cell>
          <cell r="BD122">
            <v>12442075</v>
          </cell>
        </row>
        <row r="129">
          <cell r="BD129">
            <v>29218814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80000</v>
          </cell>
        </row>
        <row r="135">
          <cell r="BD135">
            <v>0</v>
          </cell>
        </row>
        <row r="137">
          <cell r="BD137">
            <v>2192619</v>
          </cell>
        </row>
        <row r="138">
          <cell r="BD138">
            <v>0</v>
          </cell>
        </row>
        <row r="139">
          <cell r="BD139">
            <v>259505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524581</v>
          </cell>
        </row>
        <row r="143">
          <cell r="BD143">
            <v>434529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470000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0</v>
          </cell>
        </row>
        <row r="154">
          <cell r="BD154">
            <v>24090304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53517</v>
          </cell>
        </row>
        <row r="158">
          <cell r="BD158">
            <v>0</v>
          </cell>
        </row>
        <row r="159">
          <cell r="BD159">
            <v>770000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343759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4">
          <cell r="BD184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15809100</v>
          </cell>
        </row>
        <row r="214">
          <cell r="BD214">
            <v>871002</v>
          </cell>
        </row>
        <row r="216">
          <cell r="BD216">
            <v>7958711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230643</v>
          </cell>
        </row>
        <row r="222">
          <cell r="BD222">
            <v>4573</v>
          </cell>
        </row>
        <row r="223">
          <cell r="BD223">
            <v>714264</v>
          </cell>
        </row>
        <row r="224">
          <cell r="BD224">
            <v>824430</v>
          </cell>
        </row>
        <row r="225">
          <cell r="BD225">
            <v>82595</v>
          </cell>
        </row>
        <row r="226">
          <cell r="BD226">
            <v>24967</v>
          </cell>
        </row>
        <row r="227">
          <cell r="BD227">
            <v>0</v>
          </cell>
        </row>
        <row r="228">
          <cell r="BD228">
            <v>58626</v>
          </cell>
        </row>
        <row r="229">
          <cell r="BD229">
            <v>0</v>
          </cell>
        </row>
        <row r="230">
          <cell r="BD230">
            <v>5039289</v>
          </cell>
        </row>
        <row r="233">
          <cell r="BD233">
            <v>12714040</v>
          </cell>
        </row>
        <row r="234">
          <cell r="BD234">
            <v>320169</v>
          </cell>
        </row>
        <row r="235">
          <cell r="BD235">
            <v>936010</v>
          </cell>
        </row>
        <row r="236">
          <cell r="BD236">
            <v>178005</v>
          </cell>
        </row>
        <row r="237">
          <cell r="BD237">
            <v>3032449</v>
          </cell>
        </row>
        <row r="238">
          <cell r="BD238">
            <v>10500</v>
          </cell>
        </row>
        <row r="239">
          <cell r="BD239">
            <v>2702743</v>
          </cell>
        </row>
        <row r="240">
          <cell r="BD240">
            <v>300000</v>
          </cell>
        </row>
        <row r="241">
          <cell r="BD241">
            <v>4027001</v>
          </cell>
        </row>
        <row r="242">
          <cell r="BD242">
            <v>1207163</v>
          </cell>
        </row>
        <row r="244">
          <cell r="BD244">
            <v>9735863</v>
          </cell>
        </row>
        <row r="245">
          <cell r="BD245">
            <v>9735863</v>
          </cell>
        </row>
        <row r="247">
          <cell r="BD247">
            <v>16196695</v>
          </cell>
        </row>
        <row r="250">
          <cell r="BD250">
            <v>0</v>
          </cell>
        </row>
        <row r="251">
          <cell r="BD251">
            <v>1664634</v>
          </cell>
        </row>
        <row r="252">
          <cell r="BD252">
            <v>0</v>
          </cell>
        </row>
        <row r="253">
          <cell r="BD253">
            <v>51174</v>
          </cell>
        </row>
        <row r="254">
          <cell r="AT254">
            <v>804888</v>
          </cell>
          <cell r="BD254">
            <v>804888</v>
          </cell>
        </row>
        <row r="255">
          <cell r="AT255">
            <v>0</v>
          </cell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  <sheetName val="allot-oblig"/>
      <sheetName val="DIVIDEN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2015 ALLOTMENT RELEASES</v>
          </cell>
        </row>
        <row r="3">
          <cell r="A3" t="str">
            <v>January 1-October 31, 2015</v>
          </cell>
        </row>
      </sheetData>
      <sheetData sheetId="6"/>
      <sheetData sheetId="7">
        <row r="1">
          <cell r="A1" t="str">
            <v>CY 2015 ALLOTMENT RELEASES</v>
          </cell>
        </row>
        <row r="3">
          <cell r="A3" t="str">
            <v>January 1-October 31, 2015</v>
          </cell>
        </row>
      </sheetData>
      <sheetData sheetId="8">
        <row r="7">
          <cell r="E7">
            <v>12658419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Z7">
            <v>225798</v>
          </cell>
          <cell r="AJ7">
            <v>0</v>
          </cell>
          <cell r="AR7">
            <v>225798</v>
          </cell>
        </row>
        <row r="8">
          <cell r="E8">
            <v>2567637</v>
          </cell>
          <cell r="H8">
            <v>0</v>
          </cell>
          <cell r="L8">
            <v>0</v>
          </cell>
          <cell r="O8">
            <v>0</v>
          </cell>
          <cell r="R8">
            <v>45177</v>
          </cell>
          <cell r="V8">
            <v>0</v>
          </cell>
          <cell r="W8">
            <v>7912781</v>
          </cell>
          <cell r="Z8">
            <v>73571</v>
          </cell>
          <cell r="AJ8">
            <v>20249</v>
          </cell>
          <cell r="AR8">
            <v>8051778</v>
          </cell>
        </row>
        <row r="9">
          <cell r="E9">
            <v>222632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Z9">
            <v>4017</v>
          </cell>
          <cell r="AJ9">
            <v>981</v>
          </cell>
          <cell r="AR9">
            <v>4998</v>
          </cell>
        </row>
        <row r="10">
          <cell r="E10">
            <v>10157685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Z10">
            <v>173095</v>
          </cell>
          <cell r="AD10">
            <v>0</v>
          </cell>
          <cell r="AJ10">
            <v>38889</v>
          </cell>
          <cell r="AR10">
            <v>211984</v>
          </cell>
        </row>
        <row r="11">
          <cell r="E11">
            <v>40541576</v>
          </cell>
          <cell r="H11">
            <v>0</v>
          </cell>
          <cell r="L11">
            <v>0</v>
          </cell>
          <cell r="O11">
            <v>534723</v>
          </cell>
          <cell r="R11">
            <v>0</v>
          </cell>
          <cell r="V11">
            <v>0</v>
          </cell>
          <cell r="W11">
            <v>20000</v>
          </cell>
          <cell r="Z11">
            <v>460122</v>
          </cell>
          <cell r="AJ11">
            <v>43968</v>
          </cell>
          <cell r="AR11">
            <v>1058813</v>
          </cell>
        </row>
        <row r="12">
          <cell r="E12">
            <v>1855664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100000</v>
          </cell>
          <cell r="Z12">
            <v>35944</v>
          </cell>
          <cell r="AJ12">
            <v>10887</v>
          </cell>
          <cell r="AR12">
            <v>146831</v>
          </cell>
        </row>
        <row r="13">
          <cell r="AR13">
            <v>33911546</v>
          </cell>
        </row>
        <row r="14">
          <cell r="E14">
            <v>44753594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Z14">
            <v>14388194</v>
          </cell>
          <cell r="AD14">
            <v>0</v>
          </cell>
          <cell r="AJ14">
            <v>3769</v>
          </cell>
          <cell r="AR14">
            <v>14391963</v>
          </cell>
        </row>
        <row r="15">
          <cell r="E15">
            <v>226837904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18532069</v>
          </cell>
          <cell r="AD15">
            <v>0</v>
          </cell>
          <cell r="AJ15">
            <v>987514</v>
          </cell>
          <cell r="AR15">
            <v>19519583</v>
          </cell>
        </row>
        <row r="16">
          <cell r="E16">
            <v>41541671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3258637</v>
          </cell>
          <cell r="AD16">
            <v>0</v>
          </cell>
          <cell r="AJ16">
            <v>709471</v>
          </cell>
          <cell r="AR16">
            <v>3968108</v>
          </cell>
        </row>
        <row r="17">
          <cell r="E17">
            <v>3469272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Z17">
            <v>26220</v>
          </cell>
          <cell r="AJ17">
            <v>2437</v>
          </cell>
          <cell r="AR17">
            <v>28657</v>
          </cell>
        </row>
        <row r="18">
          <cell r="E18">
            <v>20880908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35000</v>
          </cell>
          <cell r="W18">
            <v>1153</v>
          </cell>
          <cell r="Z18">
            <v>334698</v>
          </cell>
          <cell r="AJ18">
            <v>60530</v>
          </cell>
          <cell r="AR18">
            <v>431381</v>
          </cell>
        </row>
        <row r="19">
          <cell r="E19">
            <v>12949281</v>
          </cell>
          <cell r="H19">
            <v>0</v>
          </cell>
          <cell r="L19">
            <v>0</v>
          </cell>
          <cell r="O19">
            <v>0</v>
          </cell>
          <cell r="R19">
            <v>14750</v>
          </cell>
          <cell r="V19">
            <v>0</v>
          </cell>
          <cell r="Y19">
            <v>5302</v>
          </cell>
          <cell r="Z19">
            <v>410558</v>
          </cell>
          <cell r="AJ19">
            <v>351173</v>
          </cell>
          <cell r="AR19">
            <v>781783</v>
          </cell>
        </row>
        <row r="20">
          <cell r="E20">
            <v>11954660</v>
          </cell>
          <cell r="H20">
            <v>0</v>
          </cell>
          <cell r="L20">
            <v>0</v>
          </cell>
          <cell r="O20">
            <v>0</v>
          </cell>
          <cell r="R20">
            <v>14060</v>
          </cell>
          <cell r="V20">
            <v>0</v>
          </cell>
          <cell r="Y20">
            <v>15025</v>
          </cell>
          <cell r="Z20">
            <v>97969</v>
          </cell>
          <cell r="AJ20">
            <v>88595</v>
          </cell>
          <cell r="AR20">
            <v>215649</v>
          </cell>
        </row>
        <row r="21">
          <cell r="AR21">
            <v>4885696</v>
          </cell>
        </row>
        <row r="22">
          <cell r="E22">
            <v>22550165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70001</v>
          </cell>
          <cell r="Z22">
            <v>1259184</v>
          </cell>
          <cell r="AJ22">
            <v>222641</v>
          </cell>
          <cell r="AR22">
            <v>1551826</v>
          </cell>
        </row>
        <row r="23">
          <cell r="E23">
            <v>15999235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Z23">
            <v>3195467</v>
          </cell>
          <cell r="AJ23">
            <v>138403</v>
          </cell>
          <cell r="AR23">
            <v>3333870</v>
          </cell>
        </row>
        <row r="24">
          <cell r="E24">
            <v>103027899</v>
          </cell>
          <cell r="H24">
            <v>0</v>
          </cell>
          <cell r="L24">
            <v>23567</v>
          </cell>
          <cell r="O24">
            <v>0</v>
          </cell>
          <cell r="R24">
            <v>142044</v>
          </cell>
          <cell r="V24">
            <v>0</v>
          </cell>
          <cell r="Z24">
            <v>12832538</v>
          </cell>
          <cell r="AD24">
            <v>0</v>
          </cell>
          <cell r="AJ24">
            <v>35360358</v>
          </cell>
          <cell r="AR24">
            <v>48358507</v>
          </cell>
        </row>
        <row r="25">
          <cell r="E25">
            <v>11234337</v>
          </cell>
          <cell r="H25">
            <v>0</v>
          </cell>
          <cell r="L25">
            <v>0</v>
          </cell>
          <cell r="O25">
            <v>0</v>
          </cell>
          <cell r="R25">
            <v>104143</v>
          </cell>
          <cell r="V25">
            <v>5416</v>
          </cell>
          <cell r="W25">
            <v>2950</v>
          </cell>
          <cell r="Z25">
            <v>791340</v>
          </cell>
          <cell r="AJ25">
            <v>822775</v>
          </cell>
          <cell r="AR25">
            <v>1726624</v>
          </cell>
        </row>
        <row r="26">
          <cell r="AR26">
            <v>599867</v>
          </cell>
        </row>
        <row r="27">
          <cell r="E27">
            <v>8021657</v>
          </cell>
          <cell r="H27">
            <v>0</v>
          </cell>
          <cell r="L27">
            <v>0</v>
          </cell>
          <cell r="O27">
            <v>0</v>
          </cell>
          <cell r="R27">
            <v>31914</v>
          </cell>
          <cell r="V27">
            <v>0</v>
          </cell>
          <cell r="Z27">
            <v>271411</v>
          </cell>
          <cell r="AJ27">
            <v>207684</v>
          </cell>
          <cell r="AR27">
            <v>511009</v>
          </cell>
        </row>
        <row r="28">
          <cell r="E28">
            <v>3521922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60899</v>
          </cell>
          <cell r="AJ28">
            <v>27959</v>
          </cell>
          <cell r="AR28">
            <v>88858</v>
          </cell>
        </row>
        <row r="29">
          <cell r="E29">
            <v>93723867</v>
          </cell>
          <cell r="H29">
            <v>0</v>
          </cell>
          <cell r="L29">
            <v>0</v>
          </cell>
          <cell r="O29">
            <v>124766</v>
          </cell>
          <cell r="R29">
            <v>253413</v>
          </cell>
          <cell r="V29">
            <v>0</v>
          </cell>
          <cell r="Z29">
            <v>6858773</v>
          </cell>
          <cell r="AJ29">
            <v>50023654</v>
          </cell>
          <cell r="AR29">
            <v>57260606</v>
          </cell>
        </row>
        <row r="30">
          <cell r="AR30">
            <v>2157106</v>
          </cell>
        </row>
        <row r="31">
          <cell r="E31">
            <v>181564982</v>
          </cell>
          <cell r="H31">
            <v>0</v>
          </cell>
          <cell r="L31">
            <v>0</v>
          </cell>
          <cell r="O31">
            <v>1260609</v>
          </cell>
          <cell r="R31">
            <v>0</v>
          </cell>
          <cell r="V31">
            <v>0</v>
          </cell>
          <cell r="Z31">
            <v>669113</v>
          </cell>
          <cell r="AD31">
            <v>0</v>
          </cell>
          <cell r="AJ31">
            <v>24199</v>
          </cell>
          <cell r="AR31">
            <v>1953921</v>
          </cell>
        </row>
        <row r="32">
          <cell r="E32">
            <v>149129192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113978</v>
          </cell>
          <cell r="AJ32">
            <v>89207</v>
          </cell>
          <cell r="AR32">
            <v>203185</v>
          </cell>
        </row>
        <row r="33">
          <cell r="E33">
            <v>17572297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V33">
            <v>0</v>
          </cell>
          <cell r="W33">
            <v>6795</v>
          </cell>
          <cell r="Z33">
            <v>127116</v>
          </cell>
          <cell r="AJ33">
            <v>96029</v>
          </cell>
          <cell r="AR33">
            <v>229940</v>
          </cell>
        </row>
        <row r="34">
          <cell r="E34">
            <v>107701252</v>
          </cell>
          <cell r="H34">
            <v>0</v>
          </cell>
          <cell r="L34">
            <v>0</v>
          </cell>
          <cell r="O34">
            <v>2673478</v>
          </cell>
          <cell r="R34">
            <v>0</v>
          </cell>
          <cell r="V34">
            <v>10716</v>
          </cell>
          <cell r="Z34">
            <v>388617</v>
          </cell>
          <cell r="AD34">
            <v>0</v>
          </cell>
          <cell r="AJ34">
            <v>21432</v>
          </cell>
          <cell r="AR34">
            <v>3094243</v>
          </cell>
        </row>
        <row r="35">
          <cell r="E35">
            <v>2478718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Z35">
            <v>29168</v>
          </cell>
          <cell r="AJ35">
            <v>11006</v>
          </cell>
          <cell r="AR35">
            <v>40174</v>
          </cell>
        </row>
        <row r="36">
          <cell r="E36">
            <v>3734308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Z36">
            <v>218717</v>
          </cell>
          <cell r="AJ36">
            <v>10797</v>
          </cell>
          <cell r="AR36">
            <v>229514</v>
          </cell>
        </row>
        <row r="37">
          <cell r="E37">
            <v>52875047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W37">
            <v>6590</v>
          </cell>
          <cell r="Z37">
            <v>393389</v>
          </cell>
          <cell r="AJ37">
            <v>885690</v>
          </cell>
          <cell r="AR37">
            <v>1285669</v>
          </cell>
        </row>
        <row r="38">
          <cell r="E38">
            <v>6055600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Z38">
            <v>163077</v>
          </cell>
          <cell r="AJ38">
            <v>44071</v>
          </cell>
          <cell r="AR38">
            <v>207148</v>
          </cell>
        </row>
        <row r="39">
          <cell r="E39">
            <v>987312</v>
          </cell>
          <cell r="H39">
            <v>0</v>
          </cell>
          <cell r="L39">
            <v>0</v>
          </cell>
          <cell r="O39">
            <v>0</v>
          </cell>
          <cell r="R39">
            <v>5400</v>
          </cell>
          <cell r="V39">
            <v>0</v>
          </cell>
          <cell r="Z39">
            <v>51921</v>
          </cell>
          <cell r="AJ39">
            <v>27275</v>
          </cell>
          <cell r="AR39">
            <v>84596</v>
          </cell>
        </row>
        <row r="40">
          <cell r="E40">
            <v>26176147</v>
          </cell>
          <cell r="H40">
            <v>0</v>
          </cell>
          <cell r="L40">
            <v>0</v>
          </cell>
          <cell r="O40">
            <v>2520</v>
          </cell>
          <cell r="R40">
            <v>0</v>
          </cell>
          <cell r="V40">
            <v>0</v>
          </cell>
          <cell r="Z40">
            <v>965541</v>
          </cell>
          <cell r="AJ40">
            <v>267616</v>
          </cell>
          <cell r="AR40">
            <v>1235677</v>
          </cell>
        </row>
        <row r="41">
          <cell r="E41">
            <v>2897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Z41">
            <v>128</v>
          </cell>
          <cell r="AJ41">
            <v>0</v>
          </cell>
          <cell r="AR41">
            <v>128</v>
          </cell>
        </row>
        <row r="42">
          <cell r="E42">
            <v>20260782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Z42">
            <v>637593</v>
          </cell>
          <cell r="AJ42">
            <v>897396</v>
          </cell>
          <cell r="AR42">
            <v>1534989</v>
          </cell>
        </row>
        <row r="43">
          <cell r="E43">
            <v>1114273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W43">
            <v>4980</v>
          </cell>
          <cell r="Z43">
            <v>54847</v>
          </cell>
          <cell r="AJ43">
            <v>25265</v>
          </cell>
          <cell r="AR43">
            <v>85092</v>
          </cell>
        </row>
        <row r="44">
          <cell r="E44">
            <v>7754238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Z44">
            <v>357210</v>
          </cell>
          <cell r="AJ44">
            <v>302112</v>
          </cell>
          <cell r="AR44">
            <v>659322</v>
          </cell>
        </row>
        <row r="45">
          <cell r="E45">
            <v>16814910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Z45">
            <v>104750</v>
          </cell>
          <cell r="AJ45">
            <v>104062</v>
          </cell>
          <cell r="AR45">
            <v>208812</v>
          </cell>
        </row>
        <row r="46">
          <cell r="E46">
            <v>1821694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Z46">
            <v>54043</v>
          </cell>
          <cell r="AJ46">
            <v>0</v>
          </cell>
          <cell r="AR46">
            <v>54043</v>
          </cell>
        </row>
        <row r="47">
          <cell r="E47">
            <v>355101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Z47">
            <v>14136</v>
          </cell>
          <cell r="AJ47">
            <v>38784</v>
          </cell>
          <cell r="AR47">
            <v>52920</v>
          </cell>
        </row>
        <row r="49">
          <cell r="AR49">
            <v>546627</v>
          </cell>
        </row>
        <row r="50">
          <cell r="E50">
            <v>40000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78250</v>
          </cell>
          <cell r="Z51">
            <v>695</v>
          </cell>
          <cell r="AR51">
            <v>695</v>
          </cell>
        </row>
        <row r="52">
          <cell r="E52">
            <v>82792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Z52">
            <v>2459</v>
          </cell>
          <cell r="AJ52">
            <v>1687</v>
          </cell>
          <cell r="AR52">
            <v>4146</v>
          </cell>
        </row>
        <row r="53">
          <cell r="AR53">
            <v>33438</v>
          </cell>
        </row>
        <row r="54">
          <cell r="E54">
            <v>2138428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Z54">
            <v>16268</v>
          </cell>
          <cell r="AJ54">
            <v>1398</v>
          </cell>
          <cell r="AR54">
            <v>17666</v>
          </cell>
        </row>
        <row r="55">
          <cell r="E55">
            <v>230341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Z55">
            <v>11738</v>
          </cell>
          <cell r="AJ55">
            <v>4034</v>
          </cell>
          <cell r="AR55">
            <v>15772</v>
          </cell>
        </row>
        <row r="56">
          <cell r="E56">
            <v>41066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Z56">
            <v>5215</v>
          </cell>
          <cell r="AJ56">
            <v>0</v>
          </cell>
          <cell r="AR56">
            <v>5215</v>
          </cell>
        </row>
        <row r="57">
          <cell r="E57">
            <v>119075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Z57">
            <v>3617</v>
          </cell>
          <cell r="AJ57">
            <v>1465</v>
          </cell>
          <cell r="AR57">
            <v>5082</v>
          </cell>
        </row>
        <row r="58">
          <cell r="E58">
            <v>477354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Z58">
            <v>9206</v>
          </cell>
          <cell r="AJ58">
            <v>33656</v>
          </cell>
          <cell r="AR58">
            <v>42862</v>
          </cell>
        </row>
        <row r="59">
          <cell r="E59">
            <v>56824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Z59">
            <v>931</v>
          </cell>
          <cell r="AJ59">
            <v>0</v>
          </cell>
          <cell r="AR59">
            <v>931</v>
          </cell>
        </row>
        <row r="60">
          <cell r="E60">
            <v>57976</v>
          </cell>
          <cell r="Z60">
            <v>2415</v>
          </cell>
          <cell r="AJ60">
            <v>1662</v>
          </cell>
          <cell r="AR60">
            <v>4077</v>
          </cell>
        </row>
        <row r="61">
          <cell r="E61">
            <v>63195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Z61">
            <v>5022</v>
          </cell>
          <cell r="AJ61">
            <v>236</v>
          </cell>
          <cell r="AR61">
            <v>5258</v>
          </cell>
        </row>
        <row r="62">
          <cell r="E62">
            <v>99057</v>
          </cell>
          <cell r="R62">
            <v>0</v>
          </cell>
          <cell r="Z62">
            <v>7968</v>
          </cell>
          <cell r="AJ62">
            <v>0</v>
          </cell>
          <cell r="AR62">
            <v>7968</v>
          </cell>
        </row>
        <row r="63">
          <cell r="E63">
            <v>189434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Z63">
            <v>16381</v>
          </cell>
          <cell r="AJ63">
            <v>3109</v>
          </cell>
          <cell r="AR63">
            <v>19490</v>
          </cell>
        </row>
        <row r="64">
          <cell r="E64">
            <v>119507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Z64">
            <v>3781</v>
          </cell>
          <cell r="AJ64">
            <v>0</v>
          </cell>
          <cell r="AR64">
            <v>3781</v>
          </cell>
        </row>
        <row r="65">
          <cell r="E65">
            <v>99942</v>
          </cell>
          <cell r="R65">
            <v>0</v>
          </cell>
          <cell r="W65">
            <v>10730</v>
          </cell>
          <cell r="Z65">
            <v>3258</v>
          </cell>
          <cell r="AJ65">
            <v>0</v>
          </cell>
          <cell r="AR65">
            <v>13988</v>
          </cell>
        </row>
        <row r="66">
          <cell r="E66">
            <v>23287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Z66">
            <v>1741</v>
          </cell>
          <cell r="AJ66">
            <v>0</v>
          </cell>
          <cell r="AR66">
            <v>1741</v>
          </cell>
        </row>
        <row r="67">
          <cell r="E67">
            <v>154497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Z67">
            <v>2268</v>
          </cell>
          <cell r="AJ67">
            <v>0</v>
          </cell>
          <cell r="AR67">
            <v>2268</v>
          </cell>
        </row>
        <row r="68">
          <cell r="AR68">
            <v>18543</v>
          </cell>
        </row>
        <row r="69">
          <cell r="E69">
            <v>44165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Z69">
            <v>2177</v>
          </cell>
          <cell r="AJ69">
            <v>0</v>
          </cell>
          <cell r="AR69">
            <v>2177</v>
          </cell>
        </row>
        <row r="70">
          <cell r="E70">
            <v>743049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Z70">
            <v>5381</v>
          </cell>
          <cell r="AJ70">
            <v>420</v>
          </cell>
          <cell r="AR70">
            <v>5801</v>
          </cell>
        </row>
        <row r="71">
          <cell r="E71">
            <v>270221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Z71">
            <v>4834</v>
          </cell>
          <cell r="AJ71">
            <v>1034</v>
          </cell>
          <cell r="AR71">
            <v>5868</v>
          </cell>
        </row>
        <row r="72">
          <cell r="E72">
            <v>105995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Z72">
            <v>3741</v>
          </cell>
          <cell r="AJ72">
            <v>956</v>
          </cell>
          <cell r="AR72">
            <v>4697</v>
          </cell>
        </row>
        <row r="73">
          <cell r="E73">
            <v>774823</v>
          </cell>
          <cell r="Z73">
            <v>33108</v>
          </cell>
          <cell r="AJ73">
            <v>79181</v>
          </cell>
          <cell r="AR73">
            <v>112289</v>
          </cell>
        </row>
        <row r="74">
          <cell r="E74">
            <v>436779</v>
          </cell>
          <cell r="H74">
            <v>0</v>
          </cell>
          <cell r="L74">
            <v>0</v>
          </cell>
          <cell r="O74">
            <v>0</v>
          </cell>
          <cell r="R74">
            <v>5003</v>
          </cell>
          <cell r="V74">
            <v>0</v>
          </cell>
          <cell r="Z74">
            <v>22681</v>
          </cell>
          <cell r="AJ74">
            <v>31566</v>
          </cell>
          <cell r="AR74">
            <v>59250</v>
          </cell>
        </row>
        <row r="75">
          <cell r="E75">
            <v>530030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Z75">
            <v>24513</v>
          </cell>
          <cell r="AJ75">
            <v>4177</v>
          </cell>
          <cell r="AR75">
            <v>28690</v>
          </cell>
        </row>
        <row r="76">
          <cell r="E76">
            <v>91622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Z76">
            <v>3556</v>
          </cell>
          <cell r="AJ76">
            <v>145</v>
          </cell>
          <cell r="AR76">
            <v>3701</v>
          </cell>
        </row>
        <row r="77">
          <cell r="E77">
            <v>314747</v>
          </cell>
          <cell r="H77">
            <v>0</v>
          </cell>
          <cell r="O77">
            <v>0</v>
          </cell>
          <cell r="R77">
            <v>0</v>
          </cell>
          <cell r="W77">
            <v>3250</v>
          </cell>
          <cell r="Z77">
            <v>16380</v>
          </cell>
          <cell r="AJ77">
            <v>3496</v>
          </cell>
          <cell r="AR77">
            <v>23126</v>
          </cell>
        </row>
        <row r="78">
          <cell r="E78">
            <v>582280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Z78">
            <v>5029</v>
          </cell>
          <cell r="AJ78">
            <v>0</v>
          </cell>
          <cell r="AR78">
            <v>5029</v>
          </cell>
        </row>
        <row r="79">
          <cell r="E79">
            <v>45826</v>
          </cell>
          <cell r="H79">
            <v>0</v>
          </cell>
          <cell r="R79">
            <v>0</v>
          </cell>
          <cell r="Z79">
            <v>2108</v>
          </cell>
          <cell r="AJ79">
            <v>914</v>
          </cell>
          <cell r="AR79">
            <v>3022</v>
          </cell>
        </row>
        <row r="80">
          <cell r="E80">
            <v>168778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Z80">
            <v>555</v>
          </cell>
          <cell r="AJ80">
            <v>0</v>
          </cell>
          <cell r="AR80">
            <v>555</v>
          </cell>
        </row>
        <row r="81">
          <cell r="E81">
            <v>57265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W81">
            <v>3830</v>
          </cell>
          <cell r="Z81">
            <v>2218</v>
          </cell>
          <cell r="AJ81">
            <v>690</v>
          </cell>
          <cell r="AR81">
            <v>6738</v>
          </cell>
        </row>
        <row r="82">
          <cell r="E82">
            <v>915357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Z82">
            <v>69267</v>
          </cell>
          <cell r="AJ82">
            <v>34398</v>
          </cell>
          <cell r="AR82">
            <v>103665</v>
          </cell>
        </row>
        <row r="83">
          <cell r="E83">
            <v>114320</v>
          </cell>
          <cell r="H83">
            <v>0</v>
          </cell>
          <cell r="Z83">
            <v>2555</v>
          </cell>
          <cell r="AJ83">
            <v>793</v>
          </cell>
          <cell r="AR83">
            <v>3348</v>
          </cell>
        </row>
        <row r="84">
          <cell r="E84">
            <v>186924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Z84">
            <v>3864</v>
          </cell>
          <cell r="AJ84">
            <v>29</v>
          </cell>
          <cell r="AR84">
            <v>3893</v>
          </cell>
        </row>
        <row r="85">
          <cell r="E85">
            <v>117773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Z85">
            <v>4727</v>
          </cell>
          <cell r="AJ85">
            <v>46</v>
          </cell>
          <cell r="AR85">
            <v>4773</v>
          </cell>
        </row>
        <row r="86">
          <cell r="E86">
            <v>72232</v>
          </cell>
          <cell r="H86">
            <v>0</v>
          </cell>
          <cell r="R86">
            <v>0</v>
          </cell>
          <cell r="V86">
            <v>0</v>
          </cell>
          <cell r="Z86">
            <v>1435</v>
          </cell>
          <cell r="AJ86">
            <v>0</v>
          </cell>
          <cell r="AR86">
            <v>1435</v>
          </cell>
        </row>
        <row r="87">
          <cell r="E87">
            <v>36433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V87">
            <v>0</v>
          </cell>
          <cell r="Z87">
            <v>1752</v>
          </cell>
          <cell r="AJ87">
            <v>765</v>
          </cell>
          <cell r="AR87">
            <v>2517</v>
          </cell>
        </row>
        <row r="88">
          <cell r="E88">
            <v>315292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Z88">
            <v>10638</v>
          </cell>
          <cell r="AJ88">
            <v>4475</v>
          </cell>
          <cell r="AR88">
            <v>15113</v>
          </cell>
        </row>
        <row r="90">
          <cell r="H90">
            <v>90832381</v>
          </cell>
          <cell r="L90">
            <v>0</v>
          </cell>
          <cell r="O90">
            <v>0</v>
          </cell>
          <cell r="R90">
            <v>0</v>
          </cell>
          <cell r="V90">
            <v>0</v>
          </cell>
          <cell r="AD90">
            <v>0</v>
          </cell>
          <cell r="AJ90">
            <v>42779</v>
          </cell>
          <cell r="AR90">
            <v>90875160</v>
          </cell>
        </row>
        <row r="91">
          <cell r="AR91">
            <v>8062704</v>
          </cell>
        </row>
        <row r="92">
          <cell r="E92">
            <v>0</v>
          </cell>
          <cell r="H92">
            <v>0</v>
          </cell>
          <cell r="L92">
            <v>6239215</v>
          </cell>
          <cell r="O92">
            <v>0</v>
          </cell>
          <cell r="R92">
            <v>0</v>
          </cell>
          <cell r="AJ92">
            <v>0</v>
          </cell>
          <cell r="AR92">
            <v>6239215</v>
          </cell>
        </row>
        <row r="93">
          <cell r="H93">
            <v>0</v>
          </cell>
          <cell r="L93">
            <v>1763217</v>
          </cell>
          <cell r="O93">
            <v>0</v>
          </cell>
          <cell r="R93">
            <v>0</v>
          </cell>
          <cell r="V93">
            <v>0</v>
          </cell>
          <cell r="AJ93">
            <v>60272</v>
          </cell>
          <cell r="AR93">
            <v>1823489</v>
          </cell>
        </row>
        <row r="94">
          <cell r="E94">
            <v>0</v>
          </cell>
          <cell r="H94">
            <v>0</v>
          </cell>
          <cell r="L94">
            <v>1979540</v>
          </cell>
          <cell r="O94">
            <v>0</v>
          </cell>
          <cell r="R94">
            <v>0</v>
          </cell>
          <cell r="V94">
            <v>0</v>
          </cell>
          <cell r="Z94">
            <v>1439</v>
          </cell>
          <cell r="AJ94">
            <v>2102</v>
          </cell>
          <cell r="AR94">
            <v>1983081</v>
          </cell>
        </row>
        <row r="95">
          <cell r="E95">
            <v>0</v>
          </cell>
          <cell r="AR95">
            <v>0</v>
          </cell>
        </row>
        <row r="96">
          <cell r="AR96">
            <v>274495571</v>
          </cell>
        </row>
      </sheetData>
      <sheetData sheetId="9">
        <row r="7">
          <cell r="F7">
            <v>324783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324783</v>
          </cell>
        </row>
        <row r="8">
          <cell r="F8">
            <v>34489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331</v>
          </cell>
          <cell r="BA8">
            <v>34820</v>
          </cell>
        </row>
        <row r="9">
          <cell r="F9">
            <v>3885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3885</v>
          </cell>
        </row>
        <row r="10">
          <cell r="F10">
            <v>323572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323572</v>
          </cell>
        </row>
        <row r="11">
          <cell r="F11">
            <v>245498</v>
          </cell>
          <cell r="K11">
            <v>72395</v>
          </cell>
          <cell r="N11">
            <v>0</v>
          </cell>
          <cell r="S11">
            <v>242607</v>
          </cell>
          <cell r="AD11">
            <v>0</v>
          </cell>
          <cell r="BA11">
            <v>560500</v>
          </cell>
        </row>
        <row r="12">
          <cell r="F12">
            <v>618291</v>
          </cell>
          <cell r="K12">
            <v>9433</v>
          </cell>
          <cell r="N12">
            <v>1847</v>
          </cell>
          <cell r="S12">
            <v>0</v>
          </cell>
          <cell r="AD12">
            <v>0</v>
          </cell>
          <cell r="BA12">
            <v>629571</v>
          </cell>
        </row>
        <row r="14">
          <cell r="F14">
            <v>37697</v>
          </cell>
          <cell r="K14">
            <v>112141</v>
          </cell>
          <cell r="N14">
            <v>1491</v>
          </cell>
          <cell r="S14">
            <v>627840</v>
          </cell>
          <cell r="AD14">
            <v>0</v>
          </cell>
          <cell r="BA14">
            <v>779169</v>
          </cell>
        </row>
        <row r="15">
          <cell r="F15">
            <v>20989272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20989272</v>
          </cell>
        </row>
        <row r="16">
          <cell r="F16">
            <v>2248580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2248580</v>
          </cell>
        </row>
        <row r="17">
          <cell r="F17">
            <v>27949</v>
          </cell>
          <cell r="K17">
            <v>140902</v>
          </cell>
          <cell r="N17">
            <v>34100</v>
          </cell>
          <cell r="S17">
            <v>974309</v>
          </cell>
          <cell r="AD17">
            <v>0</v>
          </cell>
          <cell r="BA17">
            <v>1177260</v>
          </cell>
        </row>
        <row r="18">
          <cell r="F18">
            <v>340040</v>
          </cell>
          <cell r="K18">
            <v>121629</v>
          </cell>
          <cell r="N18">
            <v>1658</v>
          </cell>
          <cell r="S18">
            <v>79903</v>
          </cell>
          <cell r="AD18">
            <v>0</v>
          </cell>
          <cell r="BA18">
            <v>543230</v>
          </cell>
        </row>
        <row r="19">
          <cell r="F19">
            <v>529923</v>
          </cell>
          <cell r="K19">
            <v>0</v>
          </cell>
          <cell r="N19">
            <v>3858747</v>
          </cell>
          <cell r="S19">
            <v>566921</v>
          </cell>
          <cell r="AD19">
            <v>0</v>
          </cell>
          <cell r="BA19">
            <v>4955591</v>
          </cell>
        </row>
        <row r="20">
          <cell r="F20">
            <v>99442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99442</v>
          </cell>
        </row>
        <row r="22">
          <cell r="F22">
            <v>368311</v>
          </cell>
          <cell r="K22">
            <v>938378</v>
          </cell>
          <cell r="N22">
            <v>31815</v>
          </cell>
          <cell r="S22">
            <v>98771</v>
          </cell>
          <cell r="AD22">
            <v>0</v>
          </cell>
          <cell r="BA22">
            <v>1437275</v>
          </cell>
        </row>
        <row r="23">
          <cell r="F23">
            <v>730848</v>
          </cell>
          <cell r="K23">
            <v>384</v>
          </cell>
          <cell r="N23">
            <v>0</v>
          </cell>
          <cell r="S23">
            <v>0</v>
          </cell>
          <cell r="AD23">
            <v>0</v>
          </cell>
          <cell r="BA23">
            <v>731232</v>
          </cell>
        </row>
        <row r="24">
          <cell r="F24">
            <v>446552</v>
          </cell>
          <cell r="K24">
            <v>0</v>
          </cell>
          <cell r="N24">
            <v>998</v>
          </cell>
          <cell r="S24">
            <v>65875</v>
          </cell>
          <cell r="AD24">
            <v>0</v>
          </cell>
          <cell r="BA24">
            <v>513425</v>
          </cell>
        </row>
        <row r="25">
          <cell r="F25">
            <v>469758</v>
          </cell>
          <cell r="K25">
            <v>0</v>
          </cell>
          <cell r="N25">
            <v>0</v>
          </cell>
          <cell r="S25">
            <v>333396</v>
          </cell>
          <cell r="AD25">
            <v>0</v>
          </cell>
          <cell r="AJ25">
            <v>18248</v>
          </cell>
          <cell r="BA25">
            <v>821402</v>
          </cell>
        </row>
        <row r="27">
          <cell r="F27">
            <v>184148</v>
          </cell>
          <cell r="K27">
            <v>0</v>
          </cell>
          <cell r="N27">
            <v>0</v>
          </cell>
          <cell r="S27">
            <v>208595</v>
          </cell>
          <cell r="AD27">
            <v>0</v>
          </cell>
          <cell r="AJ27">
            <v>0</v>
          </cell>
          <cell r="BA27">
            <v>392743</v>
          </cell>
        </row>
        <row r="28">
          <cell r="F28">
            <v>114898</v>
          </cell>
          <cell r="K28">
            <v>0</v>
          </cell>
          <cell r="N28">
            <v>1721</v>
          </cell>
          <cell r="S28">
            <v>0</v>
          </cell>
          <cell r="AD28">
            <v>0</v>
          </cell>
          <cell r="BA28">
            <v>116619</v>
          </cell>
        </row>
        <row r="29">
          <cell r="F29">
            <v>180657</v>
          </cell>
          <cell r="K29">
            <v>0</v>
          </cell>
          <cell r="N29">
            <v>319346</v>
          </cell>
          <cell r="S29">
            <v>0</v>
          </cell>
          <cell r="AD29">
            <v>0</v>
          </cell>
          <cell r="AJ29">
            <v>0</v>
          </cell>
          <cell r="AM29">
            <v>804888</v>
          </cell>
          <cell r="BA29">
            <v>1304891</v>
          </cell>
        </row>
        <row r="31">
          <cell r="F31">
            <v>83515</v>
          </cell>
          <cell r="K31">
            <v>0</v>
          </cell>
          <cell r="N31">
            <v>13471</v>
          </cell>
          <cell r="S31">
            <v>0</v>
          </cell>
          <cell r="W31">
            <v>9382390</v>
          </cell>
          <cell r="AD31">
            <v>0</v>
          </cell>
          <cell r="AJ31">
            <v>0</v>
          </cell>
          <cell r="BA31">
            <v>9479376</v>
          </cell>
        </row>
        <row r="32">
          <cell r="F32">
            <v>450230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450230</v>
          </cell>
        </row>
        <row r="33">
          <cell r="F33">
            <v>180308</v>
          </cell>
          <cell r="K33">
            <v>2491</v>
          </cell>
          <cell r="N33">
            <v>34536</v>
          </cell>
          <cell r="S33">
            <v>0</v>
          </cell>
          <cell r="AD33">
            <v>0</v>
          </cell>
          <cell r="AJ33">
            <v>0</v>
          </cell>
          <cell r="BA33">
            <v>217335</v>
          </cell>
        </row>
        <row r="34">
          <cell r="F34">
            <v>90831</v>
          </cell>
          <cell r="K34">
            <v>274518</v>
          </cell>
          <cell r="N34">
            <v>92294</v>
          </cell>
          <cell r="S34">
            <v>0</v>
          </cell>
          <cell r="AD34">
            <v>0</v>
          </cell>
          <cell r="AJ34">
            <v>9538</v>
          </cell>
          <cell r="BA34">
            <v>467181</v>
          </cell>
        </row>
        <row r="35">
          <cell r="F35">
            <v>25525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25525</v>
          </cell>
        </row>
        <row r="36">
          <cell r="F36">
            <v>99763</v>
          </cell>
          <cell r="K36">
            <v>0</v>
          </cell>
          <cell r="N36">
            <v>0</v>
          </cell>
          <cell r="S36">
            <v>20829</v>
          </cell>
          <cell r="AD36">
            <v>0</v>
          </cell>
          <cell r="BA36">
            <v>120592</v>
          </cell>
        </row>
        <row r="37">
          <cell r="F37">
            <v>126670</v>
          </cell>
          <cell r="K37">
            <v>0</v>
          </cell>
          <cell r="N37">
            <v>1867827</v>
          </cell>
          <cell r="S37">
            <v>738327</v>
          </cell>
          <cell r="W37">
            <v>331834</v>
          </cell>
          <cell r="AD37">
            <v>0</v>
          </cell>
          <cell r="BA37">
            <v>3064658</v>
          </cell>
        </row>
        <row r="38">
          <cell r="F38">
            <v>138986</v>
          </cell>
          <cell r="K38">
            <v>111412</v>
          </cell>
          <cell r="N38">
            <v>0</v>
          </cell>
          <cell r="S38">
            <v>5700</v>
          </cell>
          <cell r="AD38">
            <v>0</v>
          </cell>
          <cell r="BA38">
            <v>256098</v>
          </cell>
        </row>
        <row r="39">
          <cell r="F39">
            <v>44650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44650</v>
          </cell>
        </row>
        <row r="40">
          <cell r="F40">
            <v>209512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209512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786105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786105</v>
          </cell>
        </row>
        <row r="43">
          <cell r="F43">
            <v>61651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61651</v>
          </cell>
        </row>
        <row r="44">
          <cell r="F44">
            <v>756721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756721</v>
          </cell>
        </row>
        <row r="45">
          <cell r="F45">
            <v>150190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150190</v>
          </cell>
        </row>
        <row r="46">
          <cell r="F46">
            <v>60310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1601</v>
          </cell>
          <cell r="BA46">
            <v>61911</v>
          </cell>
        </row>
        <row r="47">
          <cell r="F47">
            <v>20349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20349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2005</v>
          </cell>
          <cell r="K51">
            <v>0</v>
          </cell>
          <cell r="S51">
            <v>0</v>
          </cell>
          <cell r="BA51">
            <v>2005</v>
          </cell>
        </row>
        <row r="52">
          <cell r="F52">
            <v>2520</v>
          </cell>
          <cell r="K52">
            <v>1501</v>
          </cell>
          <cell r="S52">
            <v>0</v>
          </cell>
          <cell r="BA52">
            <v>4021</v>
          </cell>
        </row>
        <row r="54">
          <cell r="F54">
            <v>8006</v>
          </cell>
          <cell r="K54">
            <v>0</v>
          </cell>
          <cell r="N54">
            <v>0</v>
          </cell>
          <cell r="S54">
            <v>1111337</v>
          </cell>
          <cell r="AD54">
            <v>0</v>
          </cell>
          <cell r="AJ54">
            <v>21787</v>
          </cell>
          <cell r="BA54">
            <v>1141130</v>
          </cell>
        </row>
        <row r="55">
          <cell r="F55">
            <v>15340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15340</v>
          </cell>
        </row>
        <row r="56">
          <cell r="F56">
            <v>2309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2309</v>
          </cell>
        </row>
        <row r="57">
          <cell r="F57">
            <v>3784</v>
          </cell>
          <cell r="K57">
            <v>0</v>
          </cell>
          <cell r="N57">
            <v>0</v>
          </cell>
          <cell r="S57">
            <v>77000</v>
          </cell>
          <cell r="AD57">
            <v>0</v>
          </cell>
          <cell r="BA57">
            <v>80784</v>
          </cell>
        </row>
        <row r="58">
          <cell r="F58">
            <v>10245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10245</v>
          </cell>
        </row>
        <row r="59">
          <cell r="F59">
            <v>796</v>
          </cell>
          <cell r="K59">
            <v>0</v>
          </cell>
          <cell r="N59">
            <v>0</v>
          </cell>
          <cell r="S59">
            <v>61739</v>
          </cell>
          <cell r="AD59">
            <v>0</v>
          </cell>
          <cell r="BA59">
            <v>62535</v>
          </cell>
        </row>
        <row r="60">
          <cell r="F60">
            <v>2881</v>
          </cell>
          <cell r="BA60">
            <v>2881</v>
          </cell>
        </row>
        <row r="61">
          <cell r="F61">
            <v>4832</v>
          </cell>
          <cell r="K61">
            <v>0</v>
          </cell>
          <cell r="N61">
            <v>0</v>
          </cell>
          <cell r="S61">
            <v>10830</v>
          </cell>
          <cell r="AD61">
            <v>0</v>
          </cell>
          <cell r="BA61">
            <v>15662</v>
          </cell>
        </row>
        <row r="62">
          <cell r="F62">
            <v>3706</v>
          </cell>
          <cell r="BA62">
            <v>3706</v>
          </cell>
        </row>
        <row r="63">
          <cell r="F63">
            <v>18028</v>
          </cell>
          <cell r="K63">
            <v>0</v>
          </cell>
          <cell r="N63">
            <v>0</v>
          </cell>
          <cell r="S63">
            <v>134968</v>
          </cell>
          <cell r="AD63">
            <v>0</v>
          </cell>
          <cell r="BA63">
            <v>152996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3386</v>
          </cell>
          <cell r="K65">
            <v>0</v>
          </cell>
          <cell r="N65">
            <v>0</v>
          </cell>
          <cell r="S65">
            <v>0</v>
          </cell>
          <cell r="BA65">
            <v>3386</v>
          </cell>
        </row>
        <row r="66">
          <cell r="F66">
            <v>1588</v>
          </cell>
          <cell r="K66">
            <v>0</v>
          </cell>
          <cell r="N66">
            <v>0</v>
          </cell>
          <cell r="S66">
            <v>58767</v>
          </cell>
          <cell r="AD66">
            <v>0</v>
          </cell>
          <cell r="BA66">
            <v>60355</v>
          </cell>
        </row>
        <row r="67">
          <cell r="F67">
            <v>1419</v>
          </cell>
          <cell r="K67">
            <v>2698</v>
          </cell>
          <cell r="N67">
            <v>0</v>
          </cell>
          <cell r="S67">
            <v>0</v>
          </cell>
          <cell r="AD67">
            <v>0</v>
          </cell>
          <cell r="BA67">
            <v>4117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667449</v>
          </cell>
          <cell r="AD69">
            <v>0</v>
          </cell>
          <cell r="BA69">
            <v>668989</v>
          </cell>
        </row>
        <row r="70">
          <cell r="F70">
            <v>4660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4660</v>
          </cell>
        </row>
        <row r="71">
          <cell r="F71">
            <v>4872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4872</v>
          </cell>
        </row>
        <row r="72">
          <cell r="F72">
            <v>4260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4260</v>
          </cell>
        </row>
        <row r="73">
          <cell r="F73">
            <v>47467</v>
          </cell>
          <cell r="BA73">
            <v>47467</v>
          </cell>
        </row>
        <row r="74">
          <cell r="F74">
            <v>32895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32895</v>
          </cell>
        </row>
        <row r="75">
          <cell r="F75">
            <v>32338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32338</v>
          </cell>
        </row>
        <row r="76">
          <cell r="F76">
            <v>3767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3767</v>
          </cell>
        </row>
        <row r="77">
          <cell r="F77">
            <v>16825</v>
          </cell>
          <cell r="K77">
            <v>0</v>
          </cell>
          <cell r="N77">
            <v>0</v>
          </cell>
          <cell r="BA77">
            <v>16825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2284</v>
          </cell>
          <cell r="K79">
            <v>0</v>
          </cell>
          <cell r="N79">
            <v>0</v>
          </cell>
          <cell r="BA79">
            <v>2284</v>
          </cell>
        </row>
        <row r="80">
          <cell r="F80">
            <v>837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837</v>
          </cell>
        </row>
        <row r="81">
          <cell r="F81">
            <v>2244</v>
          </cell>
          <cell r="K81">
            <v>17415</v>
          </cell>
          <cell r="N81">
            <v>0</v>
          </cell>
          <cell r="S81">
            <v>0</v>
          </cell>
          <cell r="AD81">
            <v>0</v>
          </cell>
          <cell r="BA81">
            <v>19659</v>
          </cell>
        </row>
        <row r="82">
          <cell r="F82">
            <v>55710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55710</v>
          </cell>
        </row>
        <row r="83">
          <cell r="F83">
            <v>2484</v>
          </cell>
          <cell r="BA83">
            <v>2484</v>
          </cell>
        </row>
        <row r="84">
          <cell r="F84">
            <v>4082</v>
          </cell>
          <cell r="K84">
            <v>0</v>
          </cell>
          <cell r="N84">
            <v>0</v>
          </cell>
          <cell r="S84">
            <v>13297</v>
          </cell>
          <cell r="AD84">
            <v>0</v>
          </cell>
          <cell r="BA84">
            <v>17379</v>
          </cell>
        </row>
        <row r="85">
          <cell r="F85">
            <v>4911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4911</v>
          </cell>
        </row>
        <row r="86">
          <cell r="F86">
            <v>0</v>
          </cell>
          <cell r="BA86">
            <v>0</v>
          </cell>
        </row>
        <row r="87">
          <cell r="F87">
            <v>2054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2054</v>
          </cell>
        </row>
        <row r="88">
          <cell r="F88">
            <v>15608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15608</v>
          </cell>
        </row>
        <row r="90">
          <cell r="F90">
            <v>0</v>
          </cell>
          <cell r="K90">
            <v>0</v>
          </cell>
          <cell r="N90">
            <v>6182224</v>
          </cell>
          <cell r="S90">
            <v>1011257</v>
          </cell>
          <cell r="AD90">
            <v>0</v>
          </cell>
          <cell r="AG90">
            <v>4492000</v>
          </cell>
          <cell r="AJ90">
            <v>0</v>
          </cell>
          <cell r="BA90">
            <v>11685481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389860429</v>
          </cell>
          <cell r="BA92">
            <v>389860429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2072</v>
          </cell>
          <cell r="K94">
            <v>2239</v>
          </cell>
          <cell r="N94">
            <v>0</v>
          </cell>
          <cell r="S94">
            <v>0</v>
          </cell>
          <cell r="AD94">
            <v>0</v>
          </cell>
          <cell r="BA94">
            <v>4311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F95">
            <v>372863000</v>
          </cell>
          <cell r="BA95">
            <v>372863000</v>
          </cell>
        </row>
      </sheetData>
      <sheetData sheetId="10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N10">
            <v>0</v>
          </cell>
        </row>
        <row r="11">
          <cell r="B11">
            <v>80000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234091</v>
          </cell>
          <cell r="AN11">
            <v>314091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495074</v>
          </cell>
          <cell r="AA12">
            <v>0</v>
          </cell>
          <cell r="AN12">
            <v>495074</v>
          </cell>
        </row>
        <row r="14">
          <cell r="B14">
            <v>2192619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O14">
            <v>58959</v>
          </cell>
          <cell r="AA14">
            <v>0</v>
          </cell>
          <cell r="AN14">
            <v>2251578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N15">
            <v>0</v>
          </cell>
        </row>
        <row r="16">
          <cell r="B16">
            <v>259505</v>
          </cell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341536</v>
          </cell>
          <cell r="AN16">
            <v>601041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N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X18">
            <v>1000000</v>
          </cell>
          <cell r="AN18">
            <v>1000000</v>
          </cell>
        </row>
        <row r="19">
          <cell r="B19">
            <v>524581</v>
          </cell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51647</v>
          </cell>
          <cell r="S19">
            <v>9700</v>
          </cell>
          <cell r="AA19">
            <v>0</v>
          </cell>
          <cell r="AN19">
            <v>585928</v>
          </cell>
        </row>
        <row r="20">
          <cell r="B20">
            <v>434529</v>
          </cell>
          <cell r="E20">
            <v>0</v>
          </cell>
          <cell r="H20">
            <v>0</v>
          </cell>
          <cell r="K20">
            <v>0</v>
          </cell>
          <cell r="N20">
            <v>4573</v>
          </cell>
          <cell r="S20">
            <v>12585</v>
          </cell>
          <cell r="AA20">
            <v>0</v>
          </cell>
          <cell r="AN20">
            <v>451687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89419</v>
          </cell>
          <cell r="AA22">
            <v>0</v>
          </cell>
          <cell r="AN22">
            <v>89419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N23">
            <v>0</v>
          </cell>
        </row>
        <row r="24">
          <cell r="B24">
            <v>470000</v>
          </cell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N24">
            <v>470000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0</v>
          </cell>
          <cell r="R25">
            <v>47108</v>
          </cell>
          <cell r="AA25">
            <v>0</v>
          </cell>
          <cell r="AN25">
            <v>47108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N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N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N29">
            <v>0</v>
          </cell>
          <cell r="AA29">
            <v>0</v>
          </cell>
          <cell r="AN29">
            <v>0</v>
          </cell>
        </row>
        <row r="31">
          <cell r="B31">
            <v>24090304</v>
          </cell>
          <cell r="E31">
            <v>0</v>
          </cell>
          <cell r="H31">
            <v>0</v>
          </cell>
          <cell r="K31">
            <v>41026</v>
          </cell>
          <cell r="N31">
            <v>0</v>
          </cell>
          <cell r="O31">
            <v>654265</v>
          </cell>
          <cell r="W31">
            <v>2141762</v>
          </cell>
          <cell r="AN31">
            <v>26927357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N32">
            <v>0</v>
          </cell>
        </row>
        <row r="33">
          <cell r="E33">
            <v>0</v>
          </cell>
          <cell r="H33">
            <v>0</v>
          </cell>
          <cell r="K33">
            <v>17600</v>
          </cell>
          <cell r="N33">
            <v>0</v>
          </cell>
          <cell r="S33">
            <v>2682</v>
          </cell>
          <cell r="AA33">
            <v>0</v>
          </cell>
          <cell r="AN33">
            <v>20282</v>
          </cell>
        </row>
        <row r="34">
          <cell r="B34">
            <v>53517</v>
          </cell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N34">
            <v>53517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N35">
            <v>0</v>
          </cell>
        </row>
        <row r="36">
          <cell r="B36">
            <v>770000</v>
          </cell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N36">
            <v>770000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AA37">
            <v>0</v>
          </cell>
          <cell r="AN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T38">
            <v>82595</v>
          </cell>
          <cell r="AA38">
            <v>0</v>
          </cell>
          <cell r="AN38">
            <v>82595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AA39">
            <v>0</v>
          </cell>
          <cell r="AN39">
            <v>0</v>
          </cell>
        </row>
        <row r="40">
          <cell r="B40">
            <v>343759</v>
          </cell>
          <cell r="E40">
            <v>0</v>
          </cell>
          <cell r="H40">
            <v>0</v>
          </cell>
          <cell r="K40">
            <v>0</v>
          </cell>
          <cell r="N40">
            <v>0</v>
          </cell>
          <cell r="O40">
            <v>1040</v>
          </cell>
          <cell r="AA40">
            <v>0</v>
          </cell>
          <cell r="AN40">
            <v>344799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N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N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N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N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N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N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N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N50">
            <v>0</v>
          </cell>
        </row>
        <row r="51">
          <cell r="AN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N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83812</v>
          </cell>
          <cell r="AA54">
            <v>0</v>
          </cell>
          <cell r="AN54">
            <v>83812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N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N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N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N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N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N61">
            <v>0</v>
          </cell>
        </row>
        <row r="62">
          <cell r="AN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N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N64">
            <v>0</v>
          </cell>
        </row>
        <row r="65">
          <cell r="E65">
            <v>0</v>
          </cell>
          <cell r="A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N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N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N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N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28470</v>
          </cell>
          <cell r="AA71">
            <v>0</v>
          </cell>
          <cell r="AN71">
            <v>28470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N72">
            <v>0</v>
          </cell>
        </row>
        <row r="73">
          <cell r="AA73">
            <v>0</v>
          </cell>
          <cell r="AN73">
            <v>0</v>
          </cell>
        </row>
        <row r="74">
          <cell r="E74">
            <v>0</v>
          </cell>
          <cell r="AA74">
            <v>0</v>
          </cell>
          <cell r="A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N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N76">
            <v>0</v>
          </cell>
        </row>
        <row r="77">
          <cell r="AA77">
            <v>0</v>
          </cell>
          <cell r="AN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N78">
            <v>0</v>
          </cell>
        </row>
        <row r="79">
          <cell r="AA79">
            <v>0</v>
          </cell>
          <cell r="AN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N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N82">
            <v>0</v>
          </cell>
        </row>
        <row r="83">
          <cell r="AA83">
            <v>0</v>
          </cell>
          <cell r="AN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N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N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28900</v>
          </cell>
          <cell r="AA86">
            <v>0</v>
          </cell>
          <cell r="AN86">
            <v>28900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N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N88">
            <v>0</v>
          </cell>
        </row>
        <row r="90">
          <cell r="E90">
            <v>871002</v>
          </cell>
          <cell r="H90">
            <v>0</v>
          </cell>
          <cell r="K90">
            <v>0</v>
          </cell>
          <cell r="N90">
            <v>0</v>
          </cell>
          <cell r="X90">
            <v>1321900</v>
          </cell>
          <cell r="AN90">
            <v>2192902</v>
          </cell>
        </row>
        <row r="92">
          <cell r="E92">
            <v>0</v>
          </cell>
          <cell r="H92">
            <v>230643</v>
          </cell>
          <cell r="K92">
            <v>0</v>
          </cell>
          <cell r="AA92">
            <v>0</v>
          </cell>
          <cell r="AN92">
            <v>230643</v>
          </cell>
        </row>
        <row r="93">
          <cell r="E93">
            <v>0</v>
          </cell>
          <cell r="H93">
            <v>7958711</v>
          </cell>
          <cell r="K93">
            <v>0</v>
          </cell>
          <cell r="AA93">
            <v>0</v>
          </cell>
          <cell r="AN93">
            <v>7958711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11">
        <row r="7">
          <cell r="E7">
            <v>320169</v>
          </cell>
          <cell r="H7">
            <v>0</v>
          </cell>
          <cell r="L7">
            <v>320169</v>
          </cell>
        </row>
        <row r="8">
          <cell r="H8">
            <v>0</v>
          </cell>
          <cell r="L8">
            <v>0</v>
          </cell>
        </row>
        <row r="9">
          <cell r="H9">
            <v>0</v>
          </cell>
          <cell r="L9">
            <v>0</v>
          </cell>
        </row>
        <row r="10">
          <cell r="H10">
            <v>0</v>
          </cell>
          <cell r="L10">
            <v>0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E16">
            <v>0</v>
          </cell>
          <cell r="H16">
            <v>0</v>
          </cell>
          <cell r="L16">
            <v>0</v>
          </cell>
        </row>
        <row r="17">
          <cell r="E17">
            <v>0</v>
          </cell>
          <cell r="H17">
            <v>0</v>
          </cell>
          <cell r="L17">
            <v>0</v>
          </cell>
        </row>
        <row r="18">
          <cell r="E18">
            <v>178005</v>
          </cell>
          <cell r="H18">
            <v>0</v>
          </cell>
          <cell r="L18">
            <v>178005</v>
          </cell>
        </row>
        <row r="19">
          <cell r="E19">
            <v>936010</v>
          </cell>
          <cell r="H19">
            <v>0</v>
          </cell>
          <cell r="L19">
            <v>936010</v>
          </cell>
        </row>
        <row r="20">
          <cell r="E20">
            <v>0</v>
          </cell>
          <cell r="H20">
            <v>0</v>
          </cell>
          <cell r="L20">
            <v>0</v>
          </cell>
        </row>
        <row r="22">
          <cell r="H22">
            <v>0</v>
          </cell>
          <cell r="L22">
            <v>0</v>
          </cell>
        </row>
        <row r="23">
          <cell r="H23">
            <v>0</v>
          </cell>
          <cell r="L23">
            <v>0</v>
          </cell>
        </row>
        <row r="24">
          <cell r="E24">
            <v>3032449</v>
          </cell>
          <cell r="H24">
            <v>0</v>
          </cell>
          <cell r="L24">
            <v>3032449</v>
          </cell>
        </row>
        <row r="25">
          <cell r="E25">
            <v>10500</v>
          </cell>
          <cell r="H25">
            <v>0</v>
          </cell>
          <cell r="L25">
            <v>10500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E31">
            <v>2702743</v>
          </cell>
          <cell r="H31">
            <v>0</v>
          </cell>
          <cell r="L31">
            <v>2702743</v>
          </cell>
        </row>
        <row r="32">
          <cell r="H32">
            <v>0</v>
          </cell>
          <cell r="L32">
            <v>0</v>
          </cell>
        </row>
        <row r="33">
          <cell r="E33">
            <v>300000</v>
          </cell>
          <cell r="H33">
            <v>0</v>
          </cell>
          <cell r="L33">
            <v>300000</v>
          </cell>
        </row>
        <row r="34">
          <cell r="E34">
            <v>4027001</v>
          </cell>
          <cell r="H34">
            <v>0</v>
          </cell>
          <cell r="L34">
            <v>4027001</v>
          </cell>
        </row>
        <row r="35">
          <cell r="E35">
            <v>0</v>
          </cell>
          <cell r="H35">
            <v>0</v>
          </cell>
          <cell r="L35">
            <v>0</v>
          </cell>
        </row>
        <row r="36">
          <cell r="E36">
            <v>0</v>
          </cell>
          <cell r="H36">
            <v>0</v>
          </cell>
          <cell r="L36">
            <v>0</v>
          </cell>
        </row>
        <row r="37">
          <cell r="E37">
            <v>1207163</v>
          </cell>
          <cell r="H37">
            <v>0</v>
          </cell>
          <cell r="L37">
            <v>1207163</v>
          </cell>
        </row>
        <row r="38">
          <cell r="E38">
            <v>0</v>
          </cell>
          <cell r="H38">
            <v>0</v>
          </cell>
          <cell r="L38">
            <v>0</v>
          </cell>
        </row>
        <row r="39">
          <cell r="E39">
            <v>0</v>
          </cell>
          <cell r="H39">
            <v>0</v>
          </cell>
          <cell r="L39">
            <v>0</v>
          </cell>
        </row>
        <row r="40">
          <cell r="E40">
            <v>0</v>
          </cell>
          <cell r="H40">
            <v>0</v>
          </cell>
          <cell r="L40">
            <v>0</v>
          </cell>
        </row>
        <row r="41">
          <cell r="E41">
            <v>0</v>
          </cell>
          <cell r="H41">
            <v>0</v>
          </cell>
          <cell r="L41">
            <v>0</v>
          </cell>
        </row>
        <row r="42">
          <cell r="E42">
            <v>0</v>
          </cell>
          <cell r="H42">
            <v>0</v>
          </cell>
          <cell r="L42">
            <v>0</v>
          </cell>
        </row>
        <row r="43">
          <cell r="E43">
            <v>0</v>
          </cell>
          <cell r="H43">
            <v>0</v>
          </cell>
          <cell r="L43">
            <v>0</v>
          </cell>
        </row>
        <row r="44">
          <cell r="E44">
            <v>0</v>
          </cell>
          <cell r="H44">
            <v>0</v>
          </cell>
          <cell r="L44">
            <v>0</v>
          </cell>
        </row>
        <row r="45">
          <cell r="E45">
            <v>0</v>
          </cell>
          <cell r="H45">
            <v>0</v>
          </cell>
          <cell r="L45">
            <v>0</v>
          </cell>
        </row>
        <row r="46">
          <cell r="E46">
            <v>0</v>
          </cell>
          <cell r="H46">
            <v>0</v>
          </cell>
          <cell r="L46">
            <v>0</v>
          </cell>
        </row>
        <row r="47">
          <cell r="E47">
            <v>0</v>
          </cell>
          <cell r="H47">
            <v>0</v>
          </cell>
          <cell r="L47">
            <v>0</v>
          </cell>
        </row>
        <row r="48">
          <cell r="E48">
            <v>0</v>
          </cell>
        </row>
        <row r="50">
          <cell r="H50">
            <v>0</v>
          </cell>
          <cell r="L50">
            <v>0</v>
          </cell>
        </row>
        <row r="51">
          <cell r="L51">
            <v>0</v>
          </cell>
        </row>
        <row r="52">
          <cell r="H52">
            <v>0</v>
          </cell>
          <cell r="L52">
            <v>0</v>
          </cell>
        </row>
        <row r="53">
          <cell r="L53">
            <v>0</v>
          </cell>
        </row>
        <row r="54">
          <cell r="H54">
            <v>0</v>
          </cell>
          <cell r="L54">
            <v>0</v>
          </cell>
        </row>
        <row r="55">
          <cell r="H55">
            <v>0</v>
          </cell>
          <cell r="L55">
            <v>0</v>
          </cell>
        </row>
        <row r="56">
          <cell r="H56">
            <v>0</v>
          </cell>
          <cell r="L56">
            <v>0</v>
          </cell>
        </row>
        <row r="57">
          <cell r="H57">
            <v>0</v>
          </cell>
          <cell r="L57">
            <v>0</v>
          </cell>
        </row>
        <row r="58">
          <cell r="H58">
            <v>0</v>
          </cell>
          <cell r="L58">
            <v>0</v>
          </cell>
        </row>
        <row r="59">
          <cell r="H59">
            <v>0</v>
          </cell>
          <cell r="L59">
            <v>0</v>
          </cell>
        </row>
        <row r="61">
          <cell r="H61">
            <v>0</v>
          </cell>
          <cell r="L61">
            <v>0</v>
          </cell>
        </row>
        <row r="62">
          <cell r="L62">
            <v>0</v>
          </cell>
        </row>
        <row r="63">
          <cell r="H63">
            <v>0</v>
          </cell>
          <cell r="L63">
            <v>0</v>
          </cell>
        </row>
        <row r="64">
          <cell r="H64">
            <v>0</v>
          </cell>
          <cell r="L64">
            <v>0</v>
          </cell>
        </row>
        <row r="65"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9">
          <cell r="H69">
            <v>0</v>
          </cell>
          <cell r="L69">
            <v>0</v>
          </cell>
        </row>
        <row r="70">
          <cell r="H70">
            <v>0</v>
          </cell>
          <cell r="L70">
            <v>0</v>
          </cell>
        </row>
        <row r="71">
          <cell r="H71">
            <v>0</v>
          </cell>
          <cell r="L71">
            <v>0</v>
          </cell>
        </row>
        <row r="72">
          <cell r="H72">
            <v>0</v>
          </cell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H75">
            <v>0</v>
          </cell>
          <cell r="L75">
            <v>0</v>
          </cell>
        </row>
        <row r="76">
          <cell r="H76">
            <v>0</v>
          </cell>
          <cell r="L76">
            <v>0</v>
          </cell>
        </row>
        <row r="77">
          <cell r="L77">
            <v>0</v>
          </cell>
        </row>
        <row r="78">
          <cell r="H78">
            <v>0</v>
          </cell>
          <cell r="L78">
            <v>0</v>
          </cell>
        </row>
        <row r="79">
          <cell r="L79">
            <v>0</v>
          </cell>
        </row>
        <row r="80">
          <cell r="H80">
            <v>0</v>
          </cell>
          <cell r="L80">
            <v>0</v>
          </cell>
        </row>
        <row r="81">
          <cell r="H81">
            <v>0</v>
          </cell>
          <cell r="L81">
            <v>0</v>
          </cell>
        </row>
        <row r="82">
          <cell r="H82">
            <v>0</v>
          </cell>
          <cell r="L82">
            <v>0</v>
          </cell>
        </row>
        <row r="83">
          <cell r="L83">
            <v>0</v>
          </cell>
        </row>
        <row r="84">
          <cell r="H84">
            <v>0</v>
          </cell>
          <cell r="L84">
            <v>0</v>
          </cell>
        </row>
        <row r="85">
          <cell r="H85">
            <v>0</v>
          </cell>
          <cell r="L85">
            <v>0</v>
          </cell>
        </row>
        <row r="86">
          <cell r="H86">
            <v>0</v>
          </cell>
          <cell r="L86">
            <v>0</v>
          </cell>
        </row>
        <row r="87">
          <cell r="H87">
            <v>0</v>
          </cell>
          <cell r="L87">
            <v>0</v>
          </cell>
        </row>
        <row r="88">
          <cell r="H88">
            <v>0</v>
          </cell>
          <cell r="L88">
            <v>0</v>
          </cell>
        </row>
        <row r="90">
          <cell r="H90">
            <v>9735863</v>
          </cell>
          <cell r="L90">
            <v>9735863</v>
          </cell>
        </row>
        <row r="92">
          <cell r="H92">
            <v>0</v>
          </cell>
        </row>
        <row r="93">
          <cell r="H93">
            <v>0</v>
          </cell>
          <cell r="L93">
            <v>0</v>
          </cell>
        </row>
        <row r="94">
          <cell r="H94">
            <v>0</v>
          </cell>
        </row>
      </sheetData>
      <sheetData sheetId="12">
        <row r="7">
          <cell r="H7">
            <v>0</v>
          </cell>
          <cell r="L7">
            <v>0</v>
          </cell>
          <cell r="P7">
            <v>0</v>
          </cell>
          <cell r="AF7">
            <v>0</v>
          </cell>
        </row>
        <row r="8">
          <cell r="H8">
            <v>0</v>
          </cell>
          <cell r="L8">
            <v>0</v>
          </cell>
          <cell r="P8">
            <v>0</v>
          </cell>
          <cell r="AF8">
            <v>0</v>
          </cell>
        </row>
        <row r="9">
          <cell r="H9">
            <v>0</v>
          </cell>
          <cell r="L9">
            <v>0</v>
          </cell>
          <cell r="P9">
            <v>0</v>
          </cell>
          <cell r="AF9">
            <v>0</v>
          </cell>
        </row>
        <row r="10">
          <cell r="H10">
            <v>0</v>
          </cell>
          <cell r="L10">
            <v>0</v>
          </cell>
          <cell r="P10">
            <v>0</v>
          </cell>
          <cell r="AF10">
            <v>0</v>
          </cell>
        </row>
        <row r="11">
          <cell r="H11">
            <v>0</v>
          </cell>
          <cell r="L11">
            <v>0</v>
          </cell>
          <cell r="P11">
            <v>0</v>
          </cell>
          <cell r="AF11">
            <v>0</v>
          </cell>
        </row>
        <row r="12">
          <cell r="H12">
            <v>0</v>
          </cell>
          <cell r="L12">
            <v>0</v>
          </cell>
          <cell r="P12">
            <v>0</v>
          </cell>
          <cell r="AF12">
            <v>0</v>
          </cell>
        </row>
        <row r="14">
          <cell r="H14">
            <v>0</v>
          </cell>
          <cell r="L14">
            <v>0</v>
          </cell>
          <cell r="P14">
            <v>0</v>
          </cell>
          <cell r="AF14">
            <v>0</v>
          </cell>
        </row>
        <row r="15">
          <cell r="H15">
            <v>0</v>
          </cell>
          <cell r="L15">
            <v>0</v>
          </cell>
          <cell r="P15">
            <v>0</v>
          </cell>
          <cell r="AF15">
            <v>0</v>
          </cell>
        </row>
        <row r="16">
          <cell r="H16">
            <v>0</v>
          </cell>
          <cell r="L16">
            <v>0</v>
          </cell>
          <cell r="P16">
            <v>0</v>
          </cell>
          <cell r="AF16">
            <v>0</v>
          </cell>
        </row>
        <row r="17">
          <cell r="H17">
            <v>0</v>
          </cell>
          <cell r="L17">
            <v>0</v>
          </cell>
          <cell r="P17">
            <v>0</v>
          </cell>
          <cell r="AF17">
            <v>0</v>
          </cell>
        </row>
        <row r="18">
          <cell r="H18">
            <v>0</v>
          </cell>
          <cell r="L18">
            <v>0</v>
          </cell>
          <cell r="P18">
            <v>0</v>
          </cell>
          <cell r="AF18">
            <v>0</v>
          </cell>
        </row>
        <row r="19">
          <cell r="H19">
            <v>0</v>
          </cell>
          <cell r="L19">
            <v>0</v>
          </cell>
          <cell r="P19">
            <v>0</v>
          </cell>
          <cell r="AF19">
            <v>0</v>
          </cell>
        </row>
        <row r="20">
          <cell r="H20">
            <v>0</v>
          </cell>
          <cell r="L20">
            <v>0</v>
          </cell>
          <cell r="P20">
            <v>0</v>
          </cell>
          <cell r="AF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  <cell r="AF22">
            <v>0</v>
          </cell>
        </row>
        <row r="23">
          <cell r="H23">
            <v>0</v>
          </cell>
          <cell r="L23">
            <v>0</v>
          </cell>
          <cell r="P23">
            <v>0</v>
          </cell>
          <cell r="AF23">
            <v>0</v>
          </cell>
        </row>
        <row r="24">
          <cell r="H24">
            <v>0</v>
          </cell>
          <cell r="L24">
            <v>0</v>
          </cell>
          <cell r="P24">
            <v>0</v>
          </cell>
          <cell r="AF24">
            <v>0</v>
          </cell>
        </row>
        <row r="25">
          <cell r="H25">
            <v>0</v>
          </cell>
          <cell r="L25">
            <v>0</v>
          </cell>
          <cell r="P25">
            <v>0</v>
          </cell>
          <cell r="AF25">
            <v>0</v>
          </cell>
        </row>
        <row r="27">
          <cell r="H27">
            <v>0</v>
          </cell>
          <cell r="L27">
            <v>0</v>
          </cell>
          <cell r="P27">
            <v>0</v>
          </cell>
          <cell r="AF27">
            <v>0</v>
          </cell>
        </row>
        <row r="28">
          <cell r="H28">
            <v>0</v>
          </cell>
          <cell r="L28">
            <v>0</v>
          </cell>
          <cell r="P28">
            <v>0</v>
          </cell>
          <cell r="AF28">
            <v>0</v>
          </cell>
        </row>
        <row r="29">
          <cell r="H29">
            <v>0</v>
          </cell>
          <cell r="L29">
            <v>0</v>
          </cell>
          <cell r="P29">
            <v>0</v>
          </cell>
          <cell r="X29">
            <v>0</v>
          </cell>
          <cell r="AF29">
            <v>0</v>
          </cell>
        </row>
        <row r="31">
          <cell r="H31">
            <v>0</v>
          </cell>
          <cell r="L31">
            <v>0</v>
          </cell>
          <cell r="P31">
            <v>0</v>
          </cell>
          <cell r="AF31">
            <v>0</v>
          </cell>
        </row>
        <row r="32">
          <cell r="H32">
            <v>0</v>
          </cell>
          <cell r="L32">
            <v>0</v>
          </cell>
          <cell r="P32">
            <v>0</v>
          </cell>
          <cell r="AF32">
            <v>0</v>
          </cell>
        </row>
        <row r="33">
          <cell r="H33">
            <v>0</v>
          </cell>
          <cell r="L33">
            <v>0</v>
          </cell>
          <cell r="P33">
            <v>0</v>
          </cell>
          <cell r="AF33">
            <v>0</v>
          </cell>
        </row>
        <row r="34">
          <cell r="H34">
            <v>0</v>
          </cell>
          <cell r="L34">
            <v>0</v>
          </cell>
          <cell r="P34">
            <v>6180520</v>
          </cell>
          <cell r="AB34">
            <v>5000000</v>
          </cell>
          <cell r="AF34">
            <v>11180520</v>
          </cell>
        </row>
        <row r="35">
          <cell r="H35">
            <v>0</v>
          </cell>
          <cell r="L35">
            <v>0</v>
          </cell>
          <cell r="P35">
            <v>0</v>
          </cell>
          <cell r="AF35">
            <v>0</v>
          </cell>
        </row>
        <row r="36">
          <cell r="H36">
            <v>0</v>
          </cell>
          <cell r="L36">
            <v>0</v>
          </cell>
          <cell r="P36">
            <v>0</v>
          </cell>
          <cell r="AF36">
            <v>0</v>
          </cell>
        </row>
        <row r="37">
          <cell r="H37">
            <v>0</v>
          </cell>
          <cell r="L37">
            <v>0</v>
          </cell>
          <cell r="P37">
            <v>0</v>
          </cell>
          <cell r="AF37">
            <v>0</v>
          </cell>
        </row>
        <row r="38">
          <cell r="H38">
            <v>0</v>
          </cell>
          <cell r="L38">
            <v>0</v>
          </cell>
          <cell r="P38">
            <v>0</v>
          </cell>
          <cell r="AF38">
            <v>0</v>
          </cell>
        </row>
        <row r="39">
          <cell r="H39">
            <v>0</v>
          </cell>
          <cell r="L39">
            <v>0</v>
          </cell>
          <cell r="P39">
            <v>0</v>
          </cell>
          <cell r="AF39">
            <v>0</v>
          </cell>
        </row>
        <row r="40">
          <cell r="H40">
            <v>0</v>
          </cell>
          <cell r="L40">
            <v>702175</v>
          </cell>
          <cell r="P40">
            <v>0</v>
          </cell>
          <cell r="AF40">
            <v>702175</v>
          </cell>
        </row>
        <row r="41">
          <cell r="H41">
            <v>0</v>
          </cell>
          <cell r="L41">
            <v>0</v>
          </cell>
          <cell r="P41">
            <v>0</v>
          </cell>
          <cell r="AF41">
            <v>0</v>
          </cell>
        </row>
        <row r="42">
          <cell r="H42">
            <v>0</v>
          </cell>
          <cell r="L42">
            <v>0</v>
          </cell>
          <cell r="P42">
            <v>0</v>
          </cell>
          <cell r="AF42">
            <v>0</v>
          </cell>
        </row>
        <row r="43">
          <cell r="H43">
            <v>0</v>
          </cell>
          <cell r="L43">
            <v>0</v>
          </cell>
          <cell r="P43">
            <v>0</v>
          </cell>
          <cell r="AF43">
            <v>0</v>
          </cell>
        </row>
        <row r="44">
          <cell r="H44">
            <v>0</v>
          </cell>
          <cell r="L44">
            <v>0</v>
          </cell>
          <cell r="P44">
            <v>0</v>
          </cell>
          <cell r="AF44">
            <v>0</v>
          </cell>
        </row>
        <row r="45">
          <cell r="H45">
            <v>0</v>
          </cell>
          <cell r="L45">
            <v>0</v>
          </cell>
          <cell r="P45">
            <v>0</v>
          </cell>
          <cell r="AF45">
            <v>0</v>
          </cell>
        </row>
        <row r="46">
          <cell r="H46">
            <v>0</v>
          </cell>
          <cell r="L46">
            <v>0</v>
          </cell>
          <cell r="P46">
            <v>0</v>
          </cell>
          <cell r="AF46">
            <v>0</v>
          </cell>
        </row>
        <row r="47">
          <cell r="H47">
            <v>0</v>
          </cell>
          <cell r="L47">
            <v>0</v>
          </cell>
          <cell r="P47">
            <v>0</v>
          </cell>
          <cell r="AF47">
            <v>0</v>
          </cell>
        </row>
        <row r="50">
          <cell r="H50">
            <v>0</v>
          </cell>
          <cell r="L50">
            <v>0</v>
          </cell>
          <cell r="P50">
            <v>0</v>
          </cell>
          <cell r="AF50">
            <v>0</v>
          </cell>
        </row>
        <row r="51">
          <cell r="P51">
            <v>0</v>
          </cell>
        </row>
        <row r="52">
          <cell r="H52">
            <v>0</v>
          </cell>
          <cell r="L52">
            <v>0</v>
          </cell>
          <cell r="P52">
            <v>0</v>
          </cell>
          <cell r="AF52">
            <v>0</v>
          </cell>
        </row>
        <row r="54">
          <cell r="H54">
            <v>0</v>
          </cell>
          <cell r="L54">
            <v>0</v>
          </cell>
          <cell r="P54">
            <v>0</v>
          </cell>
          <cell r="AF54">
            <v>0</v>
          </cell>
        </row>
        <row r="55">
          <cell r="H55">
            <v>0</v>
          </cell>
          <cell r="L55">
            <v>0</v>
          </cell>
          <cell r="P55">
            <v>0</v>
          </cell>
          <cell r="AF55">
            <v>0</v>
          </cell>
        </row>
        <row r="56">
          <cell r="H56">
            <v>0</v>
          </cell>
          <cell r="L56">
            <v>0</v>
          </cell>
          <cell r="P56">
            <v>0</v>
          </cell>
          <cell r="AF56">
            <v>0</v>
          </cell>
        </row>
        <row r="57">
          <cell r="H57">
            <v>0</v>
          </cell>
          <cell r="L57">
            <v>0</v>
          </cell>
          <cell r="P57">
            <v>0</v>
          </cell>
          <cell r="AF57">
            <v>0</v>
          </cell>
        </row>
        <row r="58">
          <cell r="H58">
            <v>0</v>
          </cell>
          <cell r="L58">
            <v>0</v>
          </cell>
          <cell r="P58">
            <v>0</v>
          </cell>
          <cell r="AF58">
            <v>0</v>
          </cell>
        </row>
        <row r="59">
          <cell r="H59">
            <v>0</v>
          </cell>
          <cell r="L59">
            <v>0</v>
          </cell>
          <cell r="P59">
            <v>0</v>
          </cell>
          <cell r="AF59">
            <v>0</v>
          </cell>
        </row>
        <row r="61">
          <cell r="H61">
            <v>0</v>
          </cell>
          <cell r="L61">
            <v>0</v>
          </cell>
          <cell r="P61">
            <v>0</v>
          </cell>
          <cell r="AF61">
            <v>0</v>
          </cell>
        </row>
        <row r="63">
          <cell r="H63">
            <v>0</v>
          </cell>
          <cell r="L63">
            <v>0</v>
          </cell>
          <cell r="P63">
            <v>0</v>
          </cell>
          <cell r="AF63">
            <v>0</v>
          </cell>
        </row>
        <row r="64">
          <cell r="H64">
            <v>0</v>
          </cell>
          <cell r="L64">
            <v>0</v>
          </cell>
          <cell r="P64">
            <v>0</v>
          </cell>
          <cell r="AF64">
            <v>0</v>
          </cell>
        </row>
        <row r="65">
          <cell r="P65">
            <v>0</v>
          </cell>
          <cell r="AF65">
            <v>0</v>
          </cell>
        </row>
        <row r="66">
          <cell r="H66">
            <v>0</v>
          </cell>
          <cell r="L66">
            <v>0</v>
          </cell>
          <cell r="P66">
            <v>0</v>
          </cell>
          <cell r="AF66">
            <v>0</v>
          </cell>
        </row>
        <row r="67">
          <cell r="H67">
            <v>0</v>
          </cell>
          <cell r="L67">
            <v>0</v>
          </cell>
          <cell r="P67">
            <v>0</v>
          </cell>
          <cell r="AF67">
            <v>0</v>
          </cell>
        </row>
        <row r="69">
          <cell r="H69">
            <v>0</v>
          </cell>
          <cell r="L69">
            <v>0</v>
          </cell>
          <cell r="P69">
            <v>0</v>
          </cell>
          <cell r="AF69">
            <v>0</v>
          </cell>
        </row>
        <row r="70">
          <cell r="H70">
            <v>0</v>
          </cell>
          <cell r="L70">
            <v>0</v>
          </cell>
          <cell r="P70">
            <v>0</v>
          </cell>
          <cell r="AF70">
            <v>0</v>
          </cell>
        </row>
        <row r="71">
          <cell r="H71">
            <v>0</v>
          </cell>
          <cell r="L71">
            <v>0</v>
          </cell>
          <cell r="P71">
            <v>0</v>
          </cell>
          <cell r="AF71">
            <v>0</v>
          </cell>
        </row>
        <row r="72">
          <cell r="H72">
            <v>0</v>
          </cell>
          <cell r="L72">
            <v>0</v>
          </cell>
          <cell r="P72">
            <v>0</v>
          </cell>
          <cell r="AF72">
            <v>0</v>
          </cell>
        </row>
        <row r="73">
          <cell r="P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AF74">
            <v>0</v>
          </cell>
        </row>
        <row r="75">
          <cell r="H75">
            <v>0</v>
          </cell>
          <cell r="L75">
            <v>0</v>
          </cell>
          <cell r="P75">
            <v>0</v>
          </cell>
          <cell r="AF75">
            <v>0</v>
          </cell>
        </row>
        <row r="76">
          <cell r="H76">
            <v>0</v>
          </cell>
          <cell r="L76">
            <v>0</v>
          </cell>
          <cell r="P76">
            <v>0</v>
          </cell>
          <cell r="AF76">
            <v>0</v>
          </cell>
        </row>
        <row r="78">
          <cell r="H78">
            <v>0</v>
          </cell>
          <cell r="L78">
            <v>0</v>
          </cell>
          <cell r="P78">
            <v>0</v>
          </cell>
          <cell r="AF78">
            <v>0</v>
          </cell>
        </row>
        <row r="80">
          <cell r="H80">
            <v>0</v>
          </cell>
          <cell r="L80">
            <v>0</v>
          </cell>
          <cell r="P80">
            <v>0</v>
          </cell>
          <cell r="AF80">
            <v>0</v>
          </cell>
        </row>
        <row r="81">
          <cell r="H81">
            <v>0</v>
          </cell>
          <cell r="L81">
            <v>0</v>
          </cell>
          <cell r="P81">
            <v>0</v>
          </cell>
          <cell r="AF81">
            <v>0</v>
          </cell>
        </row>
        <row r="82">
          <cell r="H82">
            <v>0</v>
          </cell>
          <cell r="L82">
            <v>0</v>
          </cell>
          <cell r="P82">
            <v>0</v>
          </cell>
          <cell r="AF82">
            <v>0</v>
          </cell>
        </row>
        <row r="84">
          <cell r="H84">
            <v>0</v>
          </cell>
          <cell r="L84">
            <v>0</v>
          </cell>
          <cell r="P84">
            <v>0</v>
          </cell>
          <cell r="AF84">
            <v>0</v>
          </cell>
        </row>
        <row r="85">
          <cell r="H85">
            <v>0</v>
          </cell>
          <cell r="L85">
            <v>0</v>
          </cell>
          <cell r="P85">
            <v>0</v>
          </cell>
          <cell r="AF85">
            <v>0</v>
          </cell>
        </row>
        <row r="86">
          <cell r="H86">
            <v>0</v>
          </cell>
          <cell r="L86">
            <v>0</v>
          </cell>
          <cell r="P86">
            <v>0</v>
          </cell>
          <cell r="AF86">
            <v>0</v>
          </cell>
        </row>
        <row r="87">
          <cell r="H87">
            <v>0</v>
          </cell>
          <cell r="L87">
            <v>0</v>
          </cell>
          <cell r="P87">
            <v>0</v>
          </cell>
          <cell r="AF87">
            <v>0</v>
          </cell>
        </row>
        <row r="88">
          <cell r="H88">
            <v>0</v>
          </cell>
          <cell r="L88">
            <v>0</v>
          </cell>
          <cell r="P88">
            <v>0</v>
          </cell>
          <cell r="AF88">
            <v>0</v>
          </cell>
        </row>
        <row r="90">
          <cell r="D90">
            <v>0</v>
          </cell>
          <cell r="H90">
            <v>0</v>
          </cell>
          <cell r="L90">
            <v>0</v>
          </cell>
          <cell r="P90">
            <v>0</v>
          </cell>
          <cell r="AB90">
            <v>4314000</v>
          </cell>
          <cell r="AF90">
            <v>4314000</v>
          </cell>
        </row>
        <row r="92">
          <cell r="P92">
            <v>0</v>
          </cell>
          <cell r="AF92">
            <v>0</v>
          </cell>
        </row>
        <row r="93">
          <cell r="P93">
            <v>0</v>
          </cell>
          <cell r="AF93">
            <v>0</v>
          </cell>
        </row>
        <row r="94">
          <cell r="H94">
            <v>0</v>
          </cell>
          <cell r="L94">
            <v>0</v>
          </cell>
          <cell r="P94">
            <v>0</v>
          </cell>
          <cell r="AF94">
            <v>0</v>
          </cell>
        </row>
        <row r="95">
          <cell r="H95">
            <v>0</v>
          </cell>
          <cell r="L95">
            <v>0</v>
          </cell>
          <cell r="P95">
            <v>0</v>
          </cell>
          <cell r="AF9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L598"/>
  <sheetViews>
    <sheetView zoomScaleNormal="100" zoomScaleSheetLayoutView="100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A60" sqref="A60"/>
    </sheetView>
  </sheetViews>
  <sheetFormatPr defaultColWidth="3.5703125" defaultRowHeight="12.75"/>
  <cols>
    <col min="1" max="1" width="41.42578125" style="150" customWidth="1"/>
    <col min="2" max="2" width="16.140625" style="150" customWidth="1"/>
    <col min="3" max="3" width="14.7109375" style="150" customWidth="1"/>
    <col min="4" max="4" width="2.7109375" style="150" customWidth="1"/>
    <col min="5" max="5" width="11.42578125" style="151" customWidth="1"/>
    <col min="6" max="6" width="14" style="150" customWidth="1"/>
    <col min="7" max="7" width="2.7109375" style="150" customWidth="1"/>
    <col min="8" max="8" width="13" style="57" customWidth="1"/>
    <col min="9" max="251" width="3.5703125" style="57"/>
    <col min="252" max="252" width="41.42578125" style="57" customWidth="1"/>
    <col min="253" max="253" width="16.140625" style="57" customWidth="1"/>
    <col min="254" max="254" width="14.7109375" style="57" customWidth="1"/>
    <col min="255" max="255" width="2.7109375" style="57" customWidth="1"/>
    <col min="256" max="256" width="11.42578125" style="57" customWidth="1"/>
    <col min="257" max="257" width="14" style="57" customWidth="1"/>
    <col min="258" max="258" width="2.7109375" style="57" customWidth="1"/>
    <col min="259" max="259" width="14.28515625" style="57" customWidth="1"/>
    <col min="260" max="260" width="14" style="57" customWidth="1"/>
    <col min="261" max="261" width="14.140625" style="57" customWidth="1"/>
    <col min="262" max="262" width="14.28515625" style="57" customWidth="1"/>
    <col min="263" max="263" width="14.5703125" style="57" customWidth="1"/>
    <col min="264" max="264" width="13" style="57" customWidth="1"/>
    <col min="265" max="507" width="3.5703125" style="57"/>
    <col min="508" max="508" width="41.42578125" style="57" customWidth="1"/>
    <col min="509" max="509" width="16.140625" style="57" customWidth="1"/>
    <col min="510" max="510" width="14.7109375" style="57" customWidth="1"/>
    <col min="511" max="511" width="2.7109375" style="57" customWidth="1"/>
    <col min="512" max="512" width="11.42578125" style="57" customWidth="1"/>
    <col min="513" max="513" width="14" style="57" customWidth="1"/>
    <col min="514" max="514" width="2.7109375" style="57" customWidth="1"/>
    <col min="515" max="515" width="14.28515625" style="57" customWidth="1"/>
    <col min="516" max="516" width="14" style="57" customWidth="1"/>
    <col min="517" max="517" width="14.140625" style="57" customWidth="1"/>
    <col min="518" max="518" width="14.28515625" style="57" customWidth="1"/>
    <col min="519" max="519" width="14.5703125" style="57" customWidth="1"/>
    <col min="520" max="520" width="13" style="57" customWidth="1"/>
    <col min="521" max="763" width="3.5703125" style="57"/>
    <col min="764" max="764" width="41.42578125" style="57" customWidth="1"/>
    <col min="765" max="765" width="16.140625" style="57" customWidth="1"/>
    <col min="766" max="766" width="14.7109375" style="57" customWidth="1"/>
    <col min="767" max="767" width="2.7109375" style="57" customWidth="1"/>
    <col min="768" max="768" width="11.42578125" style="57" customWidth="1"/>
    <col min="769" max="769" width="14" style="57" customWidth="1"/>
    <col min="770" max="770" width="2.7109375" style="57" customWidth="1"/>
    <col min="771" max="771" width="14.28515625" style="57" customWidth="1"/>
    <col min="772" max="772" width="14" style="57" customWidth="1"/>
    <col min="773" max="773" width="14.140625" style="57" customWidth="1"/>
    <col min="774" max="774" width="14.28515625" style="57" customWidth="1"/>
    <col min="775" max="775" width="14.5703125" style="57" customWidth="1"/>
    <col min="776" max="776" width="13" style="57" customWidth="1"/>
    <col min="777" max="1019" width="3.5703125" style="57"/>
    <col min="1020" max="1020" width="41.42578125" style="57" customWidth="1"/>
    <col min="1021" max="1021" width="16.140625" style="57" customWidth="1"/>
    <col min="1022" max="1022" width="14.7109375" style="57" customWidth="1"/>
    <col min="1023" max="1023" width="2.7109375" style="57" customWidth="1"/>
    <col min="1024" max="1024" width="11.42578125" style="57" customWidth="1"/>
    <col min="1025" max="1025" width="14" style="57" customWidth="1"/>
    <col min="1026" max="1026" width="2.7109375" style="57" customWidth="1"/>
    <col min="1027" max="1027" width="14.28515625" style="57" customWidth="1"/>
    <col min="1028" max="1028" width="14" style="57" customWidth="1"/>
    <col min="1029" max="1029" width="14.140625" style="57" customWidth="1"/>
    <col min="1030" max="1030" width="14.28515625" style="57" customWidth="1"/>
    <col min="1031" max="1031" width="14.5703125" style="57" customWidth="1"/>
    <col min="1032" max="1032" width="13" style="57" customWidth="1"/>
    <col min="1033" max="1275" width="3.5703125" style="57"/>
    <col min="1276" max="1276" width="41.42578125" style="57" customWidth="1"/>
    <col min="1277" max="1277" width="16.140625" style="57" customWidth="1"/>
    <col min="1278" max="1278" width="14.7109375" style="57" customWidth="1"/>
    <col min="1279" max="1279" width="2.7109375" style="57" customWidth="1"/>
    <col min="1280" max="1280" width="11.42578125" style="57" customWidth="1"/>
    <col min="1281" max="1281" width="14" style="57" customWidth="1"/>
    <col min="1282" max="1282" width="2.7109375" style="57" customWidth="1"/>
    <col min="1283" max="1283" width="14.28515625" style="57" customWidth="1"/>
    <col min="1284" max="1284" width="14" style="57" customWidth="1"/>
    <col min="1285" max="1285" width="14.140625" style="57" customWidth="1"/>
    <col min="1286" max="1286" width="14.28515625" style="57" customWidth="1"/>
    <col min="1287" max="1287" width="14.5703125" style="57" customWidth="1"/>
    <col min="1288" max="1288" width="13" style="57" customWidth="1"/>
    <col min="1289" max="1531" width="3.5703125" style="57"/>
    <col min="1532" max="1532" width="41.42578125" style="57" customWidth="1"/>
    <col min="1533" max="1533" width="16.140625" style="57" customWidth="1"/>
    <col min="1534" max="1534" width="14.7109375" style="57" customWidth="1"/>
    <col min="1535" max="1535" width="2.7109375" style="57" customWidth="1"/>
    <col min="1536" max="1536" width="11.42578125" style="57" customWidth="1"/>
    <col min="1537" max="1537" width="14" style="57" customWidth="1"/>
    <col min="1538" max="1538" width="2.7109375" style="57" customWidth="1"/>
    <col min="1539" max="1539" width="14.28515625" style="57" customWidth="1"/>
    <col min="1540" max="1540" width="14" style="57" customWidth="1"/>
    <col min="1541" max="1541" width="14.140625" style="57" customWidth="1"/>
    <col min="1542" max="1542" width="14.28515625" style="57" customWidth="1"/>
    <col min="1543" max="1543" width="14.5703125" style="57" customWidth="1"/>
    <col min="1544" max="1544" width="13" style="57" customWidth="1"/>
    <col min="1545" max="1787" width="3.5703125" style="57"/>
    <col min="1788" max="1788" width="41.42578125" style="57" customWidth="1"/>
    <col min="1789" max="1789" width="16.140625" style="57" customWidth="1"/>
    <col min="1790" max="1790" width="14.7109375" style="57" customWidth="1"/>
    <col min="1791" max="1791" width="2.7109375" style="57" customWidth="1"/>
    <col min="1792" max="1792" width="11.42578125" style="57" customWidth="1"/>
    <col min="1793" max="1793" width="14" style="57" customWidth="1"/>
    <col min="1794" max="1794" width="2.7109375" style="57" customWidth="1"/>
    <col min="1795" max="1795" width="14.28515625" style="57" customWidth="1"/>
    <col min="1796" max="1796" width="14" style="57" customWidth="1"/>
    <col min="1797" max="1797" width="14.140625" style="57" customWidth="1"/>
    <col min="1798" max="1798" width="14.28515625" style="57" customWidth="1"/>
    <col min="1799" max="1799" width="14.5703125" style="57" customWidth="1"/>
    <col min="1800" max="1800" width="13" style="57" customWidth="1"/>
    <col min="1801" max="2043" width="3.5703125" style="57"/>
    <col min="2044" max="2044" width="41.42578125" style="57" customWidth="1"/>
    <col min="2045" max="2045" width="16.140625" style="57" customWidth="1"/>
    <col min="2046" max="2046" width="14.7109375" style="57" customWidth="1"/>
    <col min="2047" max="2047" width="2.7109375" style="57" customWidth="1"/>
    <col min="2048" max="2048" width="11.42578125" style="57" customWidth="1"/>
    <col min="2049" max="2049" width="14" style="57" customWidth="1"/>
    <col min="2050" max="2050" width="2.7109375" style="57" customWidth="1"/>
    <col min="2051" max="2051" width="14.28515625" style="57" customWidth="1"/>
    <col min="2052" max="2052" width="14" style="57" customWidth="1"/>
    <col min="2053" max="2053" width="14.140625" style="57" customWidth="1"/>
    <col min="2054" max="2054" width="14.28515625" style="57" customWidth="1"/>
    <col min="2055" max="2055" width="14.5703125" style="57" customWidth="1"/>
    <col min="2056" max="2056" width="13" style="57" customWidth="1"/>
    <col min="2057" max="2299" width="3.5703125" style="57"/>
    <col min="2300" max="2300" width="41.42578125" style="57" customWidth="1"/>
    <col min="2301" max="2301" width="16.140625" style="57" customWidth="1"/>
    <col min="2302" max="2302" width="14.7109375" style="57" customWidth="1"/>
    <col min="2303" max="2303" width="2.7109375" style="57" customWidth="1"/>
    <col min="2304" max="2304" width="11.42578125" style="57" customWidth="1"/>
    <col min="2305" max="2305" width="14" style="57" customWidth="1"/>
    <col min="2306" max="2306" width="2.7109375" style="57" customWidth="1"/>
    <col min="2307" max="2307" width="14.28515625" style="57" customWidth="1"/>
    <col min="2308" max="2308" width="14" style="57" customWidth="1"/>
    <col min="2309" max="2309" width="14.140625" style="57" customWidth="1"/>
    <col min="2310" max="2310" width="14.28515625" style="57" customWidth="1"/>
    <col min="2311" max="2311" width="14.5703125" style="57" customWidth="1"/>
    <col min="2312" max="2312" width="13" style="57" customWidth="1"/>
    <col min="2313" max="2555" width="3.5703125" style="57"/>
    <col min="2556" max="2556" width="41.42578125" style="57" customWidth="1"/>
    <col min="2557" max="2557" width="16.140625" style="57" customWidth="1"/>
    <col min="2558" max="2558" width="14.7109375" style="57" customWidth="1"/>
    <col min="2559" max="2559" width="2.7109375" style="57" customWidth="1"/>
    <col min="2560" max="2560" width="11.42578125" style="57" customWidth="1"/>
    <col min="2561" max="2561" width="14" style="57" customWidth="1"/>
    <col min="2562" max="2562" width="2.7109375" style="57" customWidth="1"/>
    <col min="2563" max="2563" width="14.28515625" style="57" customWidth="1"/>
    <col min="2564" max="2564" width="14" style="57" customWidth="1"/>
    <col min="2565" max="2565" width="14.140625" style="57" customWidth="1"/>
    <col min="2566" max="2566" width="14.28515625" style="57" customWidth="1"/>
    <col min="2567" max="2567" width="14.5703125" style="57" customWidth="1"/>
    <col min="2568" max="2568" width="13" style="57" customWidth="1"/>
    <col min="2569" max="2811" width="3.5703125" style="57"/>
    <col min="2812" max="2812" width="41.42578125" style="57" customWidth="1"/>
    <col min="2813" max="2813" width="16.140625" style="57" customWidth="1"/>
    <col min="2814" max="2814" width="14.7109375" style="57" customWidth="1"/>
    <col min="2815" max="2815" width="2.7109375" style="57" customWidth="1"/>
    <col min="2816" max="2816" width="11.42578125" style="57" customWidth="1"/>
    <col min="2817" max="2817" width="14" style="57" customWidth="1"/>
    <col min="2818" max="2818" width="2.7109375" style="57" customWidth="1"/>
    <col min="2819" max="2819" width="14.28515625" style="57" customWidth="1"/>
    <col min="2820" max="2820" width="14" style="57" customWidth="1"/>
    <col min="2821" max="2821" width="14.140625" style="57" customWidth="1"/>
    <col min="2822" max="2822" width="14.28515625" style="57" customWidth="1"/>
    <col min="2823" max="2823" width="14.5703125" style="57" customWidth="1"/>
    <col min="2824" max="2824" width="13" style="57" customWidth="1"/>
    <col min="2825" max="3067" width="3.5703125" style="57"/>
    <col min="3068" max="3068" width="41.42578125" style="57" customWidth="1"/>
    <col min="3069" max="3069" width="16.140625" style="57" customWidth="1"/>
    <col min="3070" max="3070" width="14.7109375" style="57" customWidth="1"/>
    <col min="3071" max="3071" width="2.7109375" style="57" customWidth="1"/>
    <col min="3072" max="3072" width="11.42578125" style="57" customWidth="1"/>
    <col min="3073" max="3073" width="14" style="57" customWidth="1"/>
    <col min="3074" max="3074" width="2.7109375" style="57" customWidth="1"/>
    <col min="3075" max="3075" width="14.28515625" style="57" customWidth="1"/>
    <col min="3076" max="3076" width="14" style="57" customWidth="1"/>
    <col min="3077" max="3077" width="14.140625" style="57" customWidth="1"/>
    <col min="3078" max="3078" width="14.28515625" style="57" customWidth="1"/>
    <col min="3079" max="3079" width="14.5703125" style="57" customWidth="1"/>
    <col min="3080" max="3080" width="13" style="57" customWidth="1"/>
    <col min="3081" max="3323" width="3.5703125" style="57"/>
    <col min="3324" max="3324" width="41.42578125" style="57" customWidth="1"/>
    <col min="3325" max="3325" width="16.140625" style="57" customWidth="1"/>
    <col min="3326" max="3326" width="14.7109375" style="57" customWidth="1"/>
    <col min="3327" max="3327" width="2.7109375" style="57" customWidth="1"/>
    <col min="3328" max="3328" width="11.42578125" style="57" customWidth="1"/>
    <col min="3329" max="3329" width="14" style="57" customWidth="1"/>
    <col min="3330" max="3330" width="2.7109375" style="57" customWidth="1"/>
    <col min="3331" max="3331" width="14.28515625" style="57" customWidth="1"/>
    <col min="3332" max="3332" width="14" style="57" customWidth="1"/>
    <col min="3333" max="3333" width="14.140625" style="57" customWidth="1"/>
    <col min="3334" max="3334" width="14.28515625" style="57" customWidth="1"/>
    <col min="3335" max="3335" width="14.5703125" style="57" customWidth="1"/>
    <col min="3336" max="3336" width="13" style="57" customWidth="1"/>
    <col min="3337" max="3579" width="3.5703125" style="57"/>
    <col min="3580" max="3580" width="41.42578125" style="57" customWidth="1"/>
    <col min="3581" max="3581" width="16.140625" style="57" customWidth="1"/>
    <col min="3582" max="3582" width="14.7109375" style="57" customWidth="1"/>
    <col min="3583" max="3583" width="2.7109375" style="57" customWidth="1"/>
    <col min="3584" max="3584" width="11.42578125" style="57" customWidth="1"/>
    <col min="3585" max="3585" width="14" style="57" customWidth="1"/>
    <col min="3586" max="3586" width="2.7109375" style="57" customWidth="1"/>
    <col min="3587" max="3587" width="14.28515625" style="57" customWidth="1"/>
    <col min="3588" max="3588" width="14" style="57" customWidth="1"/>
    <col min="3589" max="3589" width="14.140625" style="57" customWidth="1"/>
    <col min="3590" max="3590" width="14.28515625" style="57" customWidth="1"/>
    <col min="3591" max="3591" width="14.5703125" style="57" customWidth="1"/>
    <col min="3592" max="3592" width="13" style="57" customWidth="1"/>
    <col min="3593" max="3835" width="3.5703125" style="57"/>
    <col min="3836" max="3836" width="41.42578125" style="57" customWidth="1"/>
    <col min="3837" max="3837" width="16.140625" style="57" customWidth="1"/>
    <col min="3838" max="3838" width="14.7109375" style="57" customWidth="1"/>
    <col min="3839" max="3839" width="2.7109375" style="57" customWidth="1"/>
    <col min="3840" max="3840" width="11.42578125" style="57" customWidth="1"/>
    <col min="3841" max="3841" width="14" style="57" customWidth="1"/>
    <col min="3842" max="3842" width="2.7109375" style="57" customWidth="1"/>
    <col min="3843" max="3843" width="14.28515625" style="57" customWidth="1"/>
    <col min="3844" max="3844" width="14" style="57" customWidth="1"/>
    <col min="3845" max="3845" width="14.140625" style="57" customWidth="1"/>
    <col min="3846" max="3846" width="14.28515625" style="57" customWidth="1"/>
    <col min="3847" max="3847" width="14.5703125" style="57" customWidth="1"/>
    <col min="3848" max="3848" width="13" style="57" customWidth="1"/>
    <col min="3849" max="4091" width="3.5703125" style="57"/>
    <col min="4092" max="4092" width="41.42578125" style="57" customWidth="1"/>
    <col min="4093" max="4093" width="16.140625" style="57" customWidth="1"/>
    <col min="4094" max="4094" width="14.7109375" style="57" customWidth="1"/>
    <col min="4095" max="4095" width="2.7109375" style="57" customWidth="1"/>
    <col min="4096" max="4096" width="11.42578125" style="57" customWidth="1"/>
    <col min="4097" max="4097" width="14" style="57" customWidth="1"/>
    <col min="4098" max="4098" width="2.7109375" style="57" customWidth="1"/>
    <col min="4099" max="4099" width="14.28515625" style="57" customWidth="1"/>
    <col min="4100" max="4100" width="14" style="57" customWidth="1"/>
    <col min="4101" max="4101" width="14.140625" style="57" customWidth="1"/>
    <col min="4102" max="4102" width="14.28515625" style="57" customWidth="1"/>
    <col min="4103" max="4103" width="14.5703125" style="57" customWidth="1"/>
    <col min="4104" max="4104" width="13" style="57" customWidth="1"/>
    <col min="4105" max="4347" width="3.5703125" style="57"/>
    <col min="4348" max="4348" width="41.42578125" style="57" customWidth="1"/>
    <col min="4349" max="4349" width="16.140625" style="57" customWidth="1"/>
    <col min="4350" max="4350" width="14.7109375" style="57" customWidth="1"/>
    <col min="4351" max="4351" width="2.7109375" style="57" customWidth="1"/>
    <col min="4352" max="4352" width="11.42578125" style="57" customWidth="1"/>
    <col min="4353" max="4353" width="14" style="57" customWidth="1"/>
    <col min="4354" max="4354" width="2.7109375" style="57" customWidth="1"/>
    <col min="4355" max="4355" width="14.28515625" style="57" customWidth="1"/>
    <col min="4356" max="4356" width="14" style="57" customWidth="1"/>
    <col min="4357" max="4357" width="14.140625" style="57" customWidth="1"/>
    <col min="4358" max="4358" width="14.28515625" style="57" customWidth="1"/>
    <col min="4359" max="4359" width="14.5703125" style="57" customWidth="1"/>
    <col min="4360" max="4360" width="13" style="57" customWidth="1"/>
    <col min="4361" max="4603" width="3.5703125" style="57"/>
    <col min="4604" max="4604" width="41.42578125" style="57" customWidth="1"/>
    <col min="4605" max="4605" width="16.140625" style="57" customWidth="1"/>
    <col min="4606" max="4606" width="14.7109375" style="57" customWidth="1"/>
    <col min="4607" max="4607" width="2.7109375" style="57" customWidth="1"/>
    <col min="4608" max="4608" width="11.42578125" style="57" customWidth="1"/>
    <col min="4609" max="4609" width="14" style="57" customWidth="1"/>
    <col min="4610" max="4610" width="2.7109375" style="57" customWidth="1"/>
    <col min="4611" max="4611" width="14.28515625" style="57" customWidth="1"/>
    <col min="4612" max="4612" width="14" style="57" customWidth="1"/>
    <col min="4613" max="4613" width="14.140625" style="57" customWidth="1"/>
    <col min="4614" max="4614" width="14.28515625" style="57" customWidth="1"/>
    <col min="4615" max="4615" width="14.5703125" style="57" customWidth="1"/>
    <col min="4616" max="4616" width="13" style="57" customWidth="1"/>
    <col min="4617" max="4859" width="3.5703125" style="57"/>
    <col min="4860" max="4860" width="41.42578125" style="57" customWidth="1"/>
    <col min="4861" max="4861" width="16.140625" style="57" customWidth="1"/>
    <col min="4862" max="4862" width="14.7109375" style="57" customWidth="1"/>
    <col min="4863" max="4863" width="2.7109375" style="57" customWidth="1"/>
    <col min="4864" max="4864" width="11.42578125" style="57" customWidth="1"/>
    <col min="4865" max="4865" width="14" style="57" customWidth="1"/>
    <col min="4866" max="4866" width="2.7109375" style="57" customWidth="1"/>
    <col min="4867" max="4867" width="14.28515625" style="57" customWidth="1"/>
    <col min="4868" max="4868" width="14" style="57" customWidth="1"/>
    <col min="4869" max="4869" width="14.140625" style="57" customWidth="1"/>
    <col min="4870" max="4870" width="14.28515625" style="57" customWidth="1"/>
    <col min="4871" max="4871" width="14.5703125" style="57" customWidth="1"/>
    <col min="4872" max="4872" width="13" style="57" customWidth="1"/>
    <col min="4873" max="5115" width="3.5703125" style="57"/>
    <col min="5116" max="5116" width="41.42578125" style="57" customWidth="1"/>
    <col min="5117" max="5117" width="16.140625" style="57" customWidth="1"/>
    <col min="5118" max="5118" width="14.7109375" style="57" customWidth="1"/>
    <col min="5119" max="5119" width="2.7109375" style="57" customWidth="1"/>
    <col min="5120" max="5120" width="11.42578125" style="57" customWidth="1"/>
    <col min="5121" max="5121" width="14" style="57" customWidth="1"/>
    <col min="5122" max="5122" width="2.7109375" style="57" customWidth="1"/>
    <col min="5123" max="5123" width="14.28515625" style="57" customWidth="1"/>
    <col min="5124" max="5124" width="14" style="57" customWidth="1"/>
    <col min="5125" max="5125" width="14.140625" style="57" customWidth="1"/>
    <col min="5126" max="5126" width="14.28515625" style="57" customWidth="1"/>
    <col min="5127" max="5127" width="14.5703125" style="57" customWidth="1"/>
    <col min="5128" max="5128" width="13" style="57" customWidth="1"/>
    <col min="5129" max="5371" width="3.5703125" style="57"/>
    <col min="5372" max="5372" width="41.42578125" style="57" customWidth="1"/>
    <col min="5373" max="5373" width="16.140625" style="57" customWidth="1"/>
    <col min="5374" max="5374" width="14.7109375" style="57" customWidth="1"/>
    <col min="5375" max="5375" width="2.7109375" style="57" customWidth="1"/>
    <col min="5376" max="5376" width="11.42578125" style="57" customWidth="1"/>
    <col min="5377" max="5377" width="14" style="57" customWidth="1"/>
    <col min="5378" max="5378" width="2.7109375" style="57" customWidth="1"/>
    <col min="5379" max="5379" width="14.28515625" style="57" customWidth="1"/>
    <col min="5380" max="5380" width="14" style="57" customWidth="1"/>
    <col min="5381" max="5381" width="14.140625" style="57" customWidth="1"/>
    <col min="5382" max="5382" width="14.28515625" style="57" customWidth="1"/>
    <col min="5383" max="5383" width="14.5703125" style="57" customWidth="1"/>
    <col min="5384" max="5384" width="13" style="57" customWidth="1"/>
    <col min="5385" max="5627" width="3.5703125" style="57"/>
    <col min="5628" max="5628" width="41.42578125" style="57" customWidth="1"/>
    <col min="5629" max="5629" width="16.140625" style="57" customWidth="1"/>
    <col min="5630" max="5630" width="14.7109375" style="57" customWidth="1"/>
    <col min="5631" max="5631" width="2.7109375" style="57" customWidth="1"/>
    <col min="5632" max="5632" width="11.42578125" style="57" customWidth="1"/>
    <col min="5633" max="5633" width="14" style="57" customWidth="1"/>
    <col min="5634" max="5634" width="2.7109375" style="57" customWidth="1"/>
    <col min="5635" max="5635" width="14.28515625" style="57" customWidth="1"/>
    <col min="5636" max="5636" width="14" style="57" customWidth="1"/>
    <col min="5637" max="5637" width="14.140625" style="57" customWidth="1"/>
    <col min="5638" max="5638" width="14.28515625" style="57" customWidth="1"/>
    <col min="5639" max="5639" width="14.5703125" style="57" customWidth="1"/>
    <col min="5640" max="5640" width="13" style="57" customWidth="1"/>
    <col min="5641" max="5883" width="3.5703125" style="57"/>
    <col min="5884" max="5884" width="41.42578125" style="57" customWidth="1"/>
    <col min="5885" max="5885" width="16.140625" style="57" customWidth="1"/>
    <col min="5886" max="5886" width="14.7109375" style="57" customWidth="1"/>
    <col min="5887" max="5887" width="2.7109375" style="57" customWidth="1"/>
    <col min="5888" max="5888" width="11.42578125" style="57" customWidth="1"/>
    <col min="5889" max="5889" width="14" style="57" customWidth="1"/>
    <col min="5890" max="5890" width="2.7109375" style="57" customWidth="1"/>
    <col min="5891" max="5891" width="14.28515625" style="57" customWidth="1"/>
    <col min="5892" max="5892" width="14" style="57" customWidth="1"/>
    <col min="5893" max="5893" width="14.140625" style="57" customWidth="1"/>
    <col min="5894" max="5894" width="14.28515625" style="57" customWidth="1"/>
    <col min="5895" max="5895" width="14.5703125" style="57" customWidth="1"/>
    <col min="5896" max="5896" width="13" style="57" customWidth="1"/>
    <col min="5897" max="6139" width="3.5703125" style="57"/>
    <col min="6140" max="6140" width="41.42578125" style="57" customWidth="1"/>
    <col min="6141" max="6141" width="16.140625" style="57" customWidth="1"/>
    <col min="6142" max="6142" width="14.7109375" style="57" customWidth="1"/>
    <col min="6143" max="6143" width="2.7109375" style="57" customWidth="1"/>
    <col min="6144" max="6144" width="11.42578125" style="57" customWidth="1"/>
    <col min="6145" max="6145" width="14" style="57" customWidth="1"/>
    <col min="6146" max="6146" width="2.7109375" style="57" customWidth="1"/>
    <col min="6147" max="6147" width="14.28515625" style="57" customWidth="1"/>
    <col min="6148" max="6148" width="14" style="57" customWidth="1"/>
    <col min="6149" max="6149" width="14.140625" style="57" customWidth="1"/>
    <col min="6150" max="6150" width="14.28515625" style="57" customWidth="1"/>
    <col min="6151" max="6151" width="14.5703125" style="57" customWidth="1"/>
    <col min="6152" max="6152" width="13" style="57" customWidth="1"/>
    <col min="6153" max="6395" width="3.5703125" style="57"/>
    <col min="6396" max="6396" width="41.42578125" style="57" customWidth="1"/>
    <col min="6397" max="6397" width="16.140625" style="57" customWidth="1"/>
    <col min="6398" max="6398" width="14.7109375" style="57" customWidth="1"/>
    <col min="6399" max="6399" width="2.7109375" style="57" customWidth="1"/>
    <col min="6400" max="6400" width="11.42578125" style="57" customWidth="1"/>
    <col min="6401" max="6401" width="14" style="57" customWidth="1"/>
    <col min="6402" max="6402" width="2.7109375" style="57" customWidth="1"/>
    <col min="6403" max="6403" width="14.28515625" style="57" customWidth="1"/>
    <col min="6404" max="6404" width="14" style="57" customWidth="1"/>
    <col min="6405" max="6405" width="14.140625" style="57" customWidth="1"/>
    <col min="6406" max="6406" width="14.28515625" style="57" customWidth="1"/>
    <col min="6407" max="6407" width="14.5703125" style="57" customWidth="1"/>
    <col min="6408" max="6408" width="13" style="57" customWidth="1"/>
    <col min="6409" max="6651" width="3.5703125" style="57"/>
    <col min="6652" max="6652" width="41.42578125" style="57" customWidth="1"/>
    <col min="6653" max="6653" width="16.140625" style="57" customWidth="1"/>
    <col min="6654" max="6654" width="14.7109375" style="57" customWidth="1"/>
    <col min="6655" max="6655" width="2.7109375" style="57" customWidth="1"/>
    <col min="6656" max="6656" width="11.42578125" style="57" customWidth="1"/>
    <col min="6657" max="6657" width="14" style="57" customWidth="1"/>
    <col min="6658" max="6658" width="2.7109375" style="57" customWidth="1"/>
    <col min="6659" max="6659" width="14.28515625" style="57" customWidth="1"/>
    <col min="6660" max="6660" width="14" style="57" customWidth="1"/>
    <col min="6661" max="6661" width="14.140625" style="57" customWidth="1"/>
    <col min="6662" max="6662" width="14.28515625" style="57" customWidth="1"/>
    <col min="6663" max="6663" width="14.5703125" style="57" customWidth="1"/>
    <col min="6664" max="6664" width="13" style="57" customWidth="1"/>
    <col min="6665" max="6907" width="3.5703125" style="57"/>
    <col min="6908" max="6908" width="41.42578125" style="57" customWidth="1"/>
    <col min="6909" max="6909" width="16.140625" style="57" customWidth="1"/>
    <col min="6910" max="6910" width="14.7109375" style="57" customWidth="1"/>
    <col min="6911" max="6911" width="2.7109375" style="57" customWidth="1"/>
    <col min="6912" max="6912" width="11.42578125" style="57" customWidth="1"/>
    <col min="6913" max="6913" width="14" style="57" customWidth="1"/>
    <col min="6914" max="6914" width="2.7109375" style="57" customWidth="1"/>
    <col min="6915" max="6915" width="14.28515625" style="57" customWidth="1"/>
    <col min="6916" max="6916" width="14" style="57" customWidth="1"/>
    <col min="6917" max="6917" width="14.140625" style="57" customWidth="1"/>
    <col min="6918" max="6918" width="14.28515625" style="57" customWidth="1"/>
    <col min="6919" max="6919" width="14.5703125" style="57" customWidth="1"/>
    <col min="6920" max="6920" width="13" style="57" customWidth="1"/>
    <col min="6921" max="7163" width="3.5703125" style="57"/>
    <col min="7164" max="7164" width="41.42578125" style="57" customWidth="1"/>
    <col min="7165" max="7165" width="16.140625" style="57" customWidth="1"/>
    <col min="7166" max="7166" width="14.7109375" style="57" customWidth="1"/>
    <col min="7167" max="7167" width="2.7109375" style="57" customWidth="1"/>
    <col min="7168" max="7168" width="11.42578125" style="57" customWidth="1"/>
    <col min="7169" max="7169" width="14" style="57" customWidth="1"/>
    <col min="7170" max="7170" width="2.7109375" style="57" customWidth="1"/>
    <col min="7171" max="7171" width="14.28515625" style="57" customWidth="1"/>
    <col min="7172" max="7172" width="14" style="57" customWidth="1"/>
    <col min="7173" max="7173" width="14.140625" style="57" customWidth="1"/>
    <col min="7174" max="7174" width="14.28515625" style="57" customWidth="1"/>
    <col min="7175" max="7175" width="14.5703125" style="57" customWidth="1"/>
    <col min="7176" max="7176" width="13" style="57" customWidth="1"/>
    <col min="7177" max="7419" width="3.5703125" style="57"/>
    <col min="7420" max="7420" width="41.42578125" style="57" customWidth="1"/>
    <col min="7421" max="7421" width="16.140625" style="57" customWidth="1"/>
    <col min="7422" max="7422" width="14.7109375" style="57" customWidth="1"/>
    <col min="7423" max="7423" width="2.7109375" style="57" customWidth="1"/>
    <col min="7424" max="7424" width="11.42578125" style="57" customWidth="1"/>
    <col min="7425" max="7425" width="14" style="57" customWidth="1"/>
    <col min="7426" max="7426" width="2.7109375" style="57" customWidth="1"/>
    <col min="7427" max="7427" width="14.28515625" style="57" customWidth="1"/>
    <col min="7428" max="7428" width="14" style="57" customWidth="1"/>
    <col min="7429" max="7429" width="14.140625" style="57" customWidth="1"/>
    <col min="7430" max="7430" width="14.28515625" style="57" customWidth="1"/>
    <col min="7431" max="7431" width="14.5703125" style="57" customWidth="1"/>
    <col min="7432" max="7432" width="13" style="57" customWidth="1"/>
    <col min="7433" max="7675" width="3.5703125" style="57"/>
    <col min="7676" max="7676" width="41.42578125" style="57" customWidth="1"/>
    <col min="7677" max="7677" width="16.140625" style="57" customWidth="1"/>
    <col min="7678" max="7678" width="14.7109375" style="57" customWidth="1"/>
    <col min="7679" max="7679" width="2.7109375" style="57" customWidth="1"/>
    <col min="7680" max="7680" width="11.42578125" style="57" customWidth="1"/>
    <col min="7681" max="7681" width="14" style="57" customWidth="1"/>
    <col min="7682" max="7682" width="2.7109375" style="57" customWidth="1"/>
    <col min="7683" max="7683" width="14.28515625" style="57" customWidth="1"/>
    <col min="7684" max="7684" width="14" style="57" customWidth="1"/>
    <col min="7685" max="7685" width="14.140625" style="57" customWidth="1"/>
    <col min="7686" max="7686" width="14.28515625" style="57" customWidth="1"/>
    <col min="7687" max="7687" width="14.5703125" style="57" customWidth="1"/>
    <col min="7688" max="7688" width="13" style="57" customWidth="1"/>
    <col min="7689" max="7931" width="3.5703125" style="57"/>
    <col min="7932" max="7932" width="41.42578125" style="57" customWidth="1"/>
    <col min="7933" max="7933" width="16.140625" style="57" customWidth="1"/>
    <col min="7934" max="7934" width="14.7109375" style="57" customWidth="1"/>
    <col min="7935" max="7935" width="2.7109375" style="57" customWidth="1"/>
    <col min="7936" max="7936" width="11.42578125" style="57" customWidth="1"/>
    <col min="7937" max="7937" width="14" style="57" customWidth="1"/>
    <col min="7938" max="7938" width="2.7109375" style="57" customWidth="1"/>
    <col min="7939" max="7939" width="14.28515625" style="57" customWidth="1"/>
    <col min="7940" max="7940" width="14" style="57" customWidth="1"/>
    <col min="7941" max="7941" width="14.140625" style="57" customWidth="1"/>
    <col min="7942" max="7942" width="14.28515625" style="57" customWidth="1"/>
    <col min="7943" max="7943" width="14.5703125" style="57" customWidth="1"/>
    <col min="7944" max="7944" width="13" style="57" customWidth="1"/>
    <col min="7945" max="8187" width="3.5703125" style="57"/>
    <col min="8188" max="8188" width="41.42578125" style="57" customWidth="1"/>
    <col min="8189" max="8189" width="16.140625" style="57" customWidth="1"/>
    <col min="8190" max="8190" width="14.7109375" style="57" customWidth="1"/>
    <col min="8191" max="8191" width="2.7109375" style="57" customWidth="1"/>
    <col min="8192" max="8192" width="11.42578125" style="57" customWidth="1"/>
    <col min="8193" max="8193" width="14" style="57" customWidth="1"/>
    <col min="8194" max="8194" width="2.7109375" style="57" customWidth="1"/>
    <col min="8195" max="8195" width="14.28515625" style="57" customWidth="1"/>
    <col min="8196" max="8196" width="14" style="57" customWidth="1"/>
    <col min="8197" max="8197" width="14.140625" style="57" customWidth="1"/>
    <col min="8198" max="8198" width="14.28515625" style="57" customWidth="1"/>
    <col min="8199" max="8199" width="14.5703125" style="57" customWidth="1"/>
    <col min="8200" max="8200" width="13" style="57" customWidth="1"/>
    <col min="8201" max="8443" width="3.5703125" style="57"/>
    <col min="8444" max="8444" width="41.42578125" style="57" customWidth="1"/>
    <col min="8445" max="8445" width="16.140625" style="57" customWidth="1"/>
    <col min="8446" max="8446" width="14.7109375" style="57" customWidth="1"/>
    <col min="8447" max="8447" width="2.7109375" style="57" customWidth="1"/>
    <col min="8448" max="8448" width="11.42578125" style="57" customWidth="1"/>
    <col min="8449" max="8449" width="14" style="57" customWidth="1"/>
    <col min="8450" max="8450" width="2.7109375" style="57" customWidth="1"/>
    <col min="8451" max="8451" width="14.28515625" style="57" customWidth="1"/>
    <col min="8452" max="8452" width="14" style="57" customWidth="1"/>
    <col min="8453" max="8453" width="14.140625" style="57" customWidth="1"/>
    <col min="8454" max="8454" width="14.28515625" style="57" customWidth="1"/>
    <col min="8455" max="8455" width="14.5703125" style="57" customWidth="1"/>
    <col min="8456" max="8456" width="13" style="57" customWidth="1"/>
    <col min="8457" max="8699" width="3.5703125" style="57"/>
    <col min="8700" max="8700" width="41.42578125" style="57" customWidth="1"/>
    <col min="8701" max="8701" width="16.140625" style="57" customWidth="1"/>
    <col min="8702" max="8702" width="14.7109375" style="57" customWidth="1"/>
    <col min="8703" max="8703" width="2.7109375" style="57" customWidth="1"/>
    <col min="8704" max="8704" width="11.42578125" style="57" customWidth="1"/>
    <col min="8705" max="8705" width="14" style="57" customWidth="1"/>
    <col min="8706" max="8706" width="2.7109375" style="57" customWidth="1"/>
    <col min="8707" max="8707" width="14.28515625" style="57" customWidth="1"/>
    <col min="8708" max="8708" width="14" style="57" customWidth="1"/>
    <col min="8709" max="8709" width="14.140625" style="57" customWidth="1"/>
    <col min="8710" max="8710" width="14.28515625" style="57" customWidth="1"/>
    <col min="8711" max="8711" width="14.5703125" style="57" customWidth="1"/>
    <col min="8712" max="8712" width="13" style="57" customWidth="1"/>
    <col min="8713" max="8955" width="3.5703125" style="57"/>
    <col min="8956" max="8956" width="41.42578125" style="57" customWidth="1"/>
    <col min="8957" max="8957" width="16.140625" style="57" customWidth="1"/>
    <col min="8958" max="8958" width="14.7109375" style="57" customWidth="1"/>
    <col min="8959" max="8959" width="2.7109375" style="57" customWidth="1"/>
    <col min="8960" max="8960" width="11.42578125" style="57" customWidth="1"/>
    <col min="8961" max="8961" width="14" style="57" customWidth="1"/>
    <col min="8962" max="8962" width="2.7109375" style="57" customWidth="1"/>
    <col min="8963" max="8963" width="14.28515625" style="57" customWidth="1"/>
    <col min="8964" max="8964" width="14" style="57" customWidth="1"/>
    <col min="8965" max="8965" width="14.140625" style="57" customWidth="1"/>
    <col min="8966" max="8966" width="14.28515625" style="57" customWidth="1"/>
    <col min="8967" max="8967" width="14.5703125" style="57" customWidth="1"/>
    <col min="8968" max="8968" width="13" style="57" customWidth="1"/>
    <col min="8969" max="9211" width="3.5703125" style="57"/>
    <col min="9212" max="9212" width="41.42578125" style="57" customWidth="1"/>
    <col min="9213" max="9213" width="16.140625" style="57" customWidth="1"/>
    <col min="9214" max="9214" width="14.7109375" style="57" customWidth="1"/>
    <col min="9215" max="9215" width="2.7109375" style="57" customWidth="1"/>
    <col min="9216" max="9216" width="11.42578125" style="57" customWidth="1"/>
    <col min="9217" max="9217" width="14" style="57" customWidth="1"/>
    <col min="9218" max="9218" width="2.7109375" style="57" customWidth="1"/>
    <col min="9219" max="9219" width="14.28515625" style="57" customWidth="1"/>
    <col min="9220" max="9220" width="14" style="57" customWidth="1"/>
    <col min="9221" max="9221" width="14.140625" style="57" customWidth="1"/>
    <col min="9222" max="9222" width="14.28515625" style="57" customWidth="1"/>
    <col min="9223" max="9223" width="14.5703125" style="57" customWidth="1"/>
    <col min="9224" max="9224" width="13" style="57" customWidth="1"/>
    <col min="9225" max="9467" width="3.5703125" style="57"/>
    <col min="9468" max="9468" width="41.42578125" style="57" customWidth="1"/>
    <col min="9469" max="9469" width="16.140625" style="57" customWidth="1"/>
    <col min="9470" max="9470" width="14.7109375" style="57" customWidth="1"/>
    <col min="9471" max="9471" width="2.7109375" style="57" customWidth="1"/>
    <col min="9472" max="9472" width="11.42578125" style="57" customWidth="1"/>
    <col min="9473" max="9473" width="14" style="57" customWidth="1"/>
    <col min="9474" max="9474" width="2.7109375" style="57" customWidth="1"/>
    <col min="9475" max="9475" width="14.28515625" style="57" customWidth="1"/>
    <col min="9476" max="9476" width="14" style="57" customWidth="1"/>
    <col min="9477" max="9477" width="14.140625" style="57" customWidth="1"/>
    <col min="9478" max="9478" width="14.28515625" style="57" customWidth="1"/>
    <col min="9479" max="9479" width="14.5703125" style="57" customWidth="1"/>
    <col min="9480" max="9480" width="13" style="57" customWidth="1"/>
    <col min="9481" max="9723" width="3.5703125" style="57"/>
    <col min="9724" max="9724" width="41.42578125" style="57" customWidth="1"/>
    <col min="9725" max="9725" width="16.140625" style="57" customWidth="1"/>
    <col min="9726" max="9726" width="14.7109375" style="57" customWidth="1"/>
    <col min="9727" max="9727" width="2.7109375" style="57" customWidth="1"/>
    <col min="9728" max="9728" width="11.42578125" style="57" customWidth="1"/>
    <col min="9729" max="9729" width="14" style="57" customWidth="1"/>
    <col min="9730" max="9730" width="2.7109375" style="57" customWidth="1"/>
    <col min="9731" max="9731" width="14.28515625" style="57" customWidth="1"/>
    <col min="9732" max="9732" width="14" style="57" customWidth="1"/>
    <col min="9733" max="9733" width="14.140625" style="57" customWidth="1"/>
    <col min="9734" max="9734" width="14.28515625" style="57" customWidth="1"/>
    <col min="9735" max="9735" width="14.5703125" style="57" customWidth="1"/>
    <col min="9736" max="9736" width="13" style="57" customWidth="1"/>
    <col min="9737" max="9979" width="3.5703125" style="57"/>
    <col min="9980" max="9980" width="41.42578125" style="57" customWidth="1"/>
    <col min="9981" max="9981" width="16.140625" style="57" customWidth="1"/>
    <col min="9982" max="9982" width="14.7109375" style="57" customWidth="1"/>
    <col min="9983" max="9983" width="2.7109375" style="57" customWidth="1"/>
    <col min="9984" max="9984" width="11.42578125" style="57" customWidth="1"/>
    <col min="9985" max="9985" width="14" style="57" customWidth="1"/>
    <col min="9986" max="9986" width="2.7109375" style="57" customWidth="1"/>
    <col min="9987" max="9987" width="14.28515625" style="57" customWidth="1"/>
    <col min="9988" max="9988" width="14" style="57" customWidth="1"/>
    <col min="9989" max="9989" width="14.140625" style="57" customWidth="1"/>
    <col min="9990" max="9990" width="14.28515625" style="57" customWidth="1"/>
    <col min="9991" max="9991" width="14.5703125" style="57" customWidth="1"/>
    <col min="9992" max="9992" width="13" style="57" customWidth="1"/>
    <col min="9993" max="10235" width="3.5703125" style="57"/>
    <col min="10236" max="10236" width="41.42578125" style="57" customWidth="1"/>
    <col min="10237" max="10237" width="16.140625" style="57" customWidth="1"/>
    <col min="10238" max="10238" width="14.7109375" style="57" customWidth="1"/>
    <col min="10239" max="10239" width="2.7109375" style="57" customWidth="1"/>
    <col min="10240" max="10240" width="11.42578125" style="57" customWidth="1"/>
    <col min="10241" max="10241" width="14" style="57" customWidth="1"/>
    <col min="10242" max="10242" width="2.7109375" style="57" customWidth="1"/>
    <col min="10243" max="10243" width="14.28515625" style="57" customWidth="1"/>
    <col min="10244" max="10244" width="14" style="57" customWidth="1"/>
    <col min="10245" max="10245" width="14.140625" style="57" customWidth="1"/>
    <col min="10246" max="10246" width="14.28515625" style="57" customWidth="1"/>
    <col min="10247" max="10247" width="14.5703125" style="57" customWidth="1"/>
    <col min="10248" max="10248" width="13" style="57" customWidth="1"/>
    <col min="10249" max="10491" width="3.5703125" style="57"/>
    <col min="10492" max="10492" width="41.42578125" style="57" customWidth="1"/>
    <col min="10493" max="10493" width="16.140625" style="57" customWidth="1"/>
    <col min="10494" max="10494" width="14.7109375" style="57" customWidth="1"/>
    <col min="10495" max="10495" width="2.7109375" style="57" customWidth="1"/>
    <col min="10496" max="10496" width="11.42578125" style="57" customWidth="1"/>
    <col min="10497" max="10497" width="14" style="57" customWidth="1"/>
    <col min="10498" max="10498" width="2.7109375" style="57" customWidth="1"/>
    <col min="10499" max="10499" width="14.28515625" style="57" customWidth="1"/>
    <col min="10500" max="10500" width="14" style="57" customWidth="1"/>
    <col min="10501" max="10501" width="14.140625" style="57" customWidth="1"/>
    <col min="10502" max="10502" width="14.28515625" style="57" customWidth="1"/>
    <col min="10503" max="10503" width="14.5703125" style="57" customWidth="1"/>
    <col min="10504" max="10504" width="13" style="57" customWidth="1"/>
    <col min="10505" max="10747" width="3.5703125" style="57"/>
    <col min="10748" max="10748" width="41.42578125" style="57" customWidth="1"/>
    <col min="10749" max="10749" width="16.140625" style="57" customWidth="1"/>
    <col min="10750" max="10750" width="14.7109375" style="57" customWidth="1"/>
    <col min="10751" max="10751" width="2.7109375" style="57" customWidth="1"/>
    <col min="10752" max="10752" width="11.42578125" style="57" customWidth="1"/>
    <col min="10753" max="10753" width="14" style="57" customWidth="1"/>
    <col min="10754" max="10754" width="2.7109375" style="57" customWidth="1"/>
    <col min="10755" max="10755" width="14.28515625" style="57" customWidth="1"/>
    <col min="10756" max="10756" width="14" style="57" customWidth="1"/>
    <col min="10757" max="10757" width="14.140625" style="57" customWidth="1"/>
    <col min="10758" max="10758" width="14.28515625" style="57" customWidth="1"/>
    <col min="10759" max="10759" width="14.5703125" style="57" customWidth="1"/>
    <col min="10760" max="10760" width="13" style="57" customWidth="1"/>
    <col min="10761" max="11003" width="3.5703125" style="57"/>
    <col min="11004" max="11004" width="41.42578125" style="57" customWidth="1"/>
    <col min="11005" max="11005" width="16.140625" style="57" customWidth="1"/>
    <col min="11006" max="11006" width="14.7109375" style="57" customWidth="1"/>
    <col min="11007" max="11007" width="2.7109375" style="57" customWidth="1"/>
    <col min="11008" max="11008" width="11.42578125" style="57" customWidth="1"/>
    <col min="11009" max="11009" width="14" style="57" customWidth="1"/>
    <col min="11010" max="11010" width="2.7109375" style="57" customWidth="1"/>
    <col min="11011" max="11011" width="14.28515625" style="57" customWidth="1"/>
    <col min="11012" max="11012" width="14" style="57" customWidth="1"/>
    <col min="11013" max="11013" width="14.140625" style="57" customWidth="1"/>
    <col min="11014" max="11014" width="14.28515625" style="57" customWidth="1"/>
    <col min="11015" max="11015" width="14.5703125" style="57" customWidth="1"/>
    <col min="11016" max="11016" width="13" style="57" customWidth="1"/>
    <col min="11017" max="11259" width="3.5703125" style="57"/>
    <col min="11260" max="11260" width="41.42578125" style="57" customWidth="1"/>
    <col min="11261" max="11261" width="16.140625" style="57" customWidth="1"/>
    <col min="11262" max="11262" width="14.7109375" style="57" customWidth="1"/>
    <col min="11263" max="11263" width="2.7109375" style="57" customWidth="1"/>
    <col min="11264" max="11264" width="11.42578125" style="57" customWidth="1"/>
    <col min="11265" max="11265" width="14" style="57" customWidth="1"/>
    <col min="11266" max="11266" width="2.7109375" style="57" customWidth="1"/>
    <col min="11267" max="11267" width="14.28515625" style="57" customWidth="1"/>
    <col min="11268" max="11268" width="14" style="57" customWidth="1"/>
    <col min="11269" max="11269" width="14.140625" style="57" customWidth="1"/>
    <col min="11270" max="11270" width="14.28515625" style="57" customWidth="1"/>
    <col min="11271" max="11271" width="14.5703125" style="57" customWidth="1"/>
    <col min="11272" max="11272" width="13" style="57" customWidth="1"/>
    <col min="11273" max="11515" width="3.5703125" style="57"/>
    <col min="11516" max="11516" width="41.42578125" style="57" customWidth="1"/>
    <col min="11517" max="11517" width="16.140625" style="57" customWidth="1"/>
    <col min="11518" max="11518" width="14.7109375" style="57" customWidth="1"/>
    <col min="11519" max="11519" width="2.7109375" style="57" customWidth="1"/>
    <col min="11520" max="11520" width="11.42578125" style="57" customWidth="1"/>
    <col min="11521" max="11521" width="14" style="57" customWidth="1"/>
    <col min="11522" max="11522" width="2.7109375" style="57" customWidth="1"/>
    <col min="11523" max="11523" width="14.28515625" style="57" customWidth="1"/>
    <col min="11524" max="11524" width="14" style="57" customWidth="1"/>
    <col min="11525" max="11525" width="14.140625" style="57" customWidth="1"/>
    <col min="11526" max="11526" width="14.28515625" style="57" customWidth="1"/>
    <col min="11527" max="11527" width="14.5703125" style="57" customWidth="1"/>
    <col min="11528" max="11528" width="13" style="57" customWidth="1"/>
    <col min="11529" max="11771" width="3.5703125" style="57"/>
    <col min="11772" max="11772" width="41.42578125" style="57" customWidth="1"/>
    <col min="11773" max="11773" width="16.140625" style="57" customWidth="1"/>
    <col min="11774" max="11774" width="14.7109375" style="57" customWidth="1"/>
    <col min="11775" max="11775" width="2.7109375" style="57" customWidth="1"/>
    <col min="11776" max="11776" width="11.42578125" style="57" customWidth="1"/>
    <col min="11777" max="11777" width="14" style="57" customWidth="1"/>
    <col min="11778" max="11778" width="2.7109375" style="57" customWidth="1"/>
    <col min="11779" max="11779" width="14.28515625" style="57" customWidth="1"/>
    <col min="11780" max="11780" width="14" style="57" customWidth="1"/>
    <col min="11781" max="11781" width="14.140625" style="57" customWidth="1"/>
    <col min="11782" max="11782" width="14.28515625" style="57" customWidth="1"/>
    <col min="11783" max="11783" width="14.5703125" style="57" customWidth="1"/>
    <col min="11784" max="11784" width="13" style="57" customWidth="1"/>
    <col min="11785" max="12027" width="3.5703125" style="57"/>
    <col min="12028" max="12028" width="41.42578125" style="57" customWidth="1"/>
    <col min="12029" max="12029" width="16.140625" style="57" customWidth="1"/>
    <col min="12030" max="12030" width="14.7109375" style="57" customWidth="1"/>
    <col min="12031" max="12031" width="2.7109375" style="57" customWidth="1"/>
    <col min="12032" max="12032" width="11.42578125" style="57" customWidth="1"/>
    <col min="12033" max="12033" width="14" style="57" customWidth="1"/>
    <col min="12034" max="12034" width="2.7109375" style="57" customWidth="1"/>
    <col min="12035" max="12035" width="14.28515625" style="57" customWidth="1"/>
    <col min="12036" max="12036" width="14" style="57" customWidth="1"/>
    <col min="12037" max="12037" width="14.140625" style="57" customWidth="1"/>
    <col min="12038" max="12038" width="14.28515625" style="57" customWidth="1"/>
    <col min="12039" max="12039" width="14.5703125" style="57" customWidth="1"/>
    <col min="12040" max="12040" width="13" style="57" customWidth="1"/>
    <col min="12041" max="12283" width="3.5703125" style="57"/>
    <col min="12284" max="12284" width="41.42578125" style="57" customWidth="1"/>
    <col min="12285" max="12285" width="16.140625" style="57" customWidth="1"/>
    <col min="12286" max="12286" width="14.7109375" style="57" customWidth="1"/>
    <col min="12287" max="12287" width="2.7109375" style="57" customWidth="1"/>
    <col min="12288" max="12288" width="11.42578125" style="57" customWidth="1"/>
    <col min="12289" max="12289" width="14" style="57" customWidth="1"/>
    <col min="12290" max="12290" width="2.7109375" style="57" customWidth="1"/>
    <col min="12291" max="12291" width="14.28515625" style="57" customWidth="1"/>
    <col min="12292" max="12292" width="14" style="57" customWidth="1"/>
    <col min="12293" max="12293" width="14.140625" style="57" customWidth="1"/>
    <col min="12294" max="12294" width="14.28515625" style="57" customWidth="1"/>
    <col min="12295" max="12295" width="14.5703125" style="57" customWidth="1"/>
    <col min="12296" max="12296" width="13" style="57" customWidth="1"/>
    <col min="12297" max="12539" width="3.5703125" style="57"/>
    <col min="12540" max="12540" width="41.42578125" style="57" customWidth="1"/>
    <col min="12541" max="12541" width="16.140625" style="57" customWidth="1"/>
    <col min="12542" max="12542" width="14.7109375" style="57" customWidth="1"/>
    <col min="12543" max="12543" width="2.7109375" style="57" customWidth="1"/>
    <col min="12544" max="12544" width="11.42578125" style="57" customWidth="1"/>
    <col min="12545" max="12545" width="14" style="57" customWidth="1"/>
    <col min="12546" max="12546" width="2.7109375" style="57" customWidth="1"/>
    <col min="12547" max="12547" width="14.28515625" style="57" customWidth="1"/>
    <col min="12548" max="12548" width="14" style="57" customWidth="1"/>
    <col min="12549" max="12549" width="14.140625" style="57" customWidth="1"/>
    <col min="12550" max="12550" width="14.28515625" style="57" customWidth="1"/>
    <col min="12551" max="12551" width="14.5703125" style="57" customWidth="1"/>
    <col min="12552" max="12552" width="13" style="57" customWidth="1"/>
    <col min="12553" max="12795" width="3.5703125" style="57"/>
    <col min="12796" max="12796" width="41.42578125" style="57" customWidth="1"/>
    <col min="12797" max="12797" width="16.140625" style="57" customWidth="1"/>
    <col min="12798" max="12798" width="14.7109375" style="57" customWidth="1"/>
    <col min="12799" max="12799" width="2.7109375" style="57" customWidth="1"/>
    <col min="12800" max="12800" width="11.42578125" style="57" customWidth="1"/>
    <col min="12801" max="12801" width="14" style="57" customWidth="1"/>
    <col min="12802" max="12802" width="2.7109375" style="57" customWidth="1"/>
    <col min="12803" max="12803" width="14.28515625" style="57" customWidth="1"/>
    <col min="12804" max="12804" width="14" style="57" customWidth="1"/>
    <col min="12805" max="12805" width="14.140625" style="57" customWidth="1"/>
    <col min="12806" max="12806" width="14.28515625" style="57" customWidth="1"/>
    <col min="12807" max="12807" width="14.5703125" style="57" customWidth="1"/>
    <col min="12808" max="12808" width="13" style="57" customWidth="1"/>
    <col min="12809" max="13051" width="3.5703125" style="57"/>
    <col min="13052" max="13052" width="41.42578125" style="57" customWidth="1"/>
    <col min="13053" max="13053" width="16.140625" style="57" customWidth="1"/>
    <col min="13054" max="13054" width="14.7109375" style="57" customWidth="1"/>
    <col min="13055" max="13055" width="2.7109375" style="57" customWidth="1"/>
    <col min="13056" max="13056" width="11.42578125" style="57" customWidth="1"/>
    <col min="13057" max="13057" width="14" style="57" customWidth="1"/>
    <col min="13058" max="13058" width="2.7109375" style="57" customWidth="1"/>
    <col min="13059" max="13059" width="14.28515625" style="57" customWidth="1"/>
    <col min="13060" max="13060" width="14" style="57" customWidth="1"/>
    <col min="13061" max="13061" width="14.140625" style="57" customWidth="1"/>
    <col min="13062" max="13062" width="14.28515625" style="57" customWidth="1"/>
    <col min="13063" max="13063" width="14.5703125" style="57" customWidth="1"/>
    <col min="13064" max="13064" width="13" style="57" customWidth="1"/>
    <col min="13065" max="13307" width="3.5703125" style="57"/>
    <col min="13308" max="13308" width="41.42578125" style="57" customWidth="1"/>
    <col min="13309" max="13309" width="16.140625" style="57" customWidth="1"/>
    <col min="13310" max="13310" width="14.7109375" style="57" customWidth="1"/>
    <col min="13311" max="13311" width="2.7109375" style="57" customWidth="1"/>
    <col min="13312" max="13312" width="11.42578125" style="57" customWidth="1"/>
    <col min="13313" max="13313" width="14" style="57" customWidth="1"/>
    <col min="13314" max="13314" width="2.7109375" style="57" customWidth="1"/>
    <col min="13315" max="13315" width="14.28515625" style="57" customWidth="1"/>
    <col min="13316" max="13316" width="14" style="57" customWidth="1"/>
    <col min="13317" max="13317" width="14.140625" style="57" customWidth="1"/>
    <col min="13318" max="13318" width="14.28515625" style="57" customWidth="1"/>
    <col min="13319" max="13319" width="14.5703125" style="57" customWidth="1"/>
    <col min="13320" max="13320" width="13" style="57" customWidth="1"/>
    <col min="13321" max="13563" width="3.5703125" style="57"/>
    <col min="13564" max="13564" width="41.42578125" style="57" customWidth="1"/>
    <col min="13565" max="13565" width="16.140625" style="57" customWidth="1"/>
    <col min="13566" max="13566" width="14.7109375" style="57" customWidth="1"/>
    <col min="13567" max="13567" width="2.7109375" style="57" customWidth="1"/>
    <col min="13568" max="13568" width="11.42578125" style="57" customWidth="1"/>
    <col min="13569" max="13569" width="14" style="57" customWidth="1"/>
    <col min="13570" max="13570" width="2.7109375" style="57" customWidth="1"/>
    <col min="13571" max="13571" width="14.28515625" style="57" customWidth="1"/>
    <col min="13572" max="13572" width="14" style="57" customWidth="1"/>
    <col min="13573" max="13573" width="14.140625" style="57" customWidth="1"/>
    <col min="13574" max="13574" width="14.28515625" style="57" customWidth="1"/>
    <col min="13575" max="13575" width="14.5703125" style="57" customWidth="1"/>
    <col min="13576" max="13576" width="13" style="57" customWidth="1"/>
    <col min="13577" max="13819" width="3.5703125" style="57"/>
    <col min="13820" max="13820" width="41.42578125" style="57" customWidth="1"/>
    <col min="13821" max="13821" width="16.140625" style="57" customWidth="1"/>
    <col min="13822" max="13822" width="14.7109375" style="57" customWidth="1"/>
    <col min="13823" max="13823" width="2.7109375" style="57" customWidth="1"/>
    <col min="13824" max="13824" width="11.42578125" style="57" customWidth="1"/>
    <col min="13825" max="13825" width="14" style="57" customWidth="1"/>
    <col min="13826" max="13826" width="2.7109375" style="57" customWidth="1"/>
    <col min="13827" max="13827" width="14.28515625" style="57" customWidth="1"/>
    <col min="13828" max="13828" width="14" style="57" customWidth="1"/>
    <col min="13829" max="13829" width="14.140625" style="57" customWidth="1"/>
    <col min="13830" max="13830" width="14.28515625" style="57" customWidth="1"/>
    <col min="13831" max="13831" width="14.5703125" style="57" customWidth="1"/>
    <col min="13832" max="13832" width="13" style="57" customWidth="1"/>
    <col min="13833" max="14075" width="3.5703125" style="57"/>
    <col min="14076" max="14076" width="41.42578125" style="57" customWidth="1"/>
    <col min="14077" max="14077" width="16.140625" style="57" customWidth="1"/>
    <col min="14078" max="14078" width="14.7109375" style="57" customWidth="1"/>
    <col min="14079" max="14079" width="2.7109375" style="57" customWidth="1"/>
    <col min="14080" max="14080" width="11.42578125" style="57" customWidth="1"/>
    <col min="14081" max="14081" width="14" style="57" customWidth="1"/>
    <col min="14082" max="14082" width="2.7109375" style="57" customWidth="1"/>
    <col min="14083" max="14083" width="14.28515625" style="57" customWidth="1"/>
    <col min="14084" max="14084" width="14" style="57" customWidth="1"/>
    <col min="14085" max="14085" width="14.140625" style="57" customWidth="1"/>
    <col min="14086" max="14086" width="14.28515625" style="57" customWidth="1"/>
    <col min="14087" max="14087" width="14.5703125" style="57" customWidth="1"/>
    <col min="14088" max="14088" width="13" style="57" customWidth="1"/>
    <col min="14089" max="14331" width="3.5703125" style="57"/>
    <col min="14332" max="14332" width="41.42578125" style="57" customWidth="1"/>
    <col min="14333" max="14333" width="16.140625" style="57" customWidth="1"/>
    <col min="14334" max="14334" width="14.7109375" style="57" customWidth="1"/>
    <col min="14335" max="14335" width="2.7109375" style="57" customWidth="1"/>
    <col min="14336" max="14336" width="11.42578125" style="57" customWidth="1"/>
    <col min="14337" max="14337" width="14" style="57" customWidth="1"/>
    <col min="14338" max="14338" width="2.7109375" style="57" customWidth="1"/>
    <col min="14339" max="14339" width="14.28515625" style="57" customWidth="1"/>
    <col min="14340" max="14340" width="14" style="57" customWidth="1"/>
    <col min="14341" max="14341" width="14.140625" style="57" customWidth="1"/>
    <col min="14342" max="14342" width="14.28515625" style="57" customWidth="1"/>
    <col min="14343" max="14343" width="14.5703125" style="57" customWidth="1"/>
    <col min="14344" max="14344" width="13" style="57" customWidth="1"/>
    <col min="14345" max="14587" width="3.5703125" style="57"/>
    <col min="14588" max="14588" width="41.42578125" style="57" customWidth="1"/>
    <col min="14589" max="14589" width="16.140625" style="57" customWidth="1"/>
    <col min="14590" max="14590" width="14.7109375" style="57" customWidth="1"/>
    <col min="14591" max="14591" width="2.7109375" style="57" customWidth="1"/>
    <col min="14592" max="14592" width="11.42578125" style="57" customWidth="1"/>
    <col min="14593" max="14593" width="14" style="57" customWidth="1"/>
    <col min="14594" max="14594" width="2.7109375" style="57" customWidth="1"/>
    <col min="14595" max="14595" width="14.28515625" style="57" customWidth="1"/>
    <col min="14596" max="14596" width="14" style="57" customWidth="1"/>
    <col min="14597" max="14597" width="14.140625" style="57" customWidth="1"/>
    <col min="14598" max="14598" width="14.28515625" style="57" customWidth="1"/>
    <col min="14599" max="14599" width="14.5703125" style="57" customWidth="1"/>
    <col min="14600" max="14600" width="13" style="57" customWidth="1"/>
    <col min="14601" max="14843" width="3.5703125" style="57"/>
    <col min="14844" max="14844" width="41.42578125" style="57" customWidth="1"/>
    <col min="14845" max="14845" width="16.140625" style="57" customWidth="1"/>
    <col min="14846" max="14846" width="14.7109375" style="57" customWidth="1"/>
    <col min="14847" max="14847" width="2.7109375" style="57" customWidth="1"/>
    <col min="14848" max="14848" width="11.42578125" style="57" customWidth="1"/>
    <col min="14849" max="14849" width="14" style="57" customWidth="1"/>
    <col min="14850" max="14850" width="2.7109375" style="57" customWidth="1"/>
    <col min="14851" max="14851" width="14.28515625" style="57" customWidth="1"/>
    <col min="14852" max="14852" width="14" style="57" customWidth="1"/>
    <col min="14853" max="14853" width="14.140625" style="57" customWidth="1"/>
    <col min="14854" max="14854" width="14.28515625" style="57" customWidth="1"/>
    <col min="14855" max="14855" width="14.5703125" style="57" customWidth="1"/>
    <col min="14856" max="14856" width="13" style="57" customWidth="1"/>
    <col min="14857" max="15099" width="3.5703125" style="57"/>
    <col min="15100" max="15100" width="41.42578125" style="57" customWidth="1"/>
    <col min="15101" max="15101" width="16.140625" style="57" customWidth="1"/>
    <col min="15102" max="15102" width="14.7109375" style="57" customWidth="1"/>
    <col min="15103" max="15103" width="2.7109375" style="57" customWidth="1"/>
    <col min="15104" max="15104" width="11.42578125" style="57" customWidth="1"/>
    <col min="15105" max="15105" width="14" style="57" customWidth="1"/>
    <col min="15106" max="15106" width="2.7109375" style="57" customWidth="1"/>
    <col min="15107" max="15107" width="14.28515625" style="57" customWidth="1"/>
    <col min="15108" max="15108" width="14" style="57" customWidth="1"/>
    <col min="15109" max="15109" width="14.140625" style="57" customWidth="1"/>
    <col min="15110" max="15110" width="14.28515625" style="57" customWidth="1"/>
    <col min="15111" max="15111" width="14.5703125" style="57" customWidth="1"/>
    <col min="15112" max="15112" width="13" style="57" customWidth="1"/>
    <col min="15113" max="15355" width="3.5703125" style="57"/>
    <col min="15356" max="15356" width="41.42578125" style="57" customWidth="1"/>
    <col min="15357" max="15357" width="16.140625" style="57" customWidth="1"/>
    <col min="15358" max="15358" width="14.7109375" style="57" customWidth="1"/>
    <col min="15359" max="15359" width="2.7109375" style="57" customWidth="1"/>
    <col min="15360" max="15360" width="11.42578125" style="57" customWidth="1"/>
    <col min="15361" max="15361" width="14" style="57" customWidth="1"/>
    <col min="15362" max="15362" width="2.7109375" style="57" customWidth="1"/>
    <col min="15363" max="15363" width="14.28515625" style="57" customWidth="1"/>
    <col min="15364" max="15364" width="14" style="57" customWidth="1"/>
    <col min="15365" max="15365" width="14.140625" style="57" customWidth="1"/>
    <col min="15366" max="15366" width="14.28515625" style="57" customWidth="1"/>
    <col min="15367" max="15367" width="14.5703125" style="57" customWidth="1"/>
    <col min="15368" max="15368" width="13" style="57" customWidth="1"/>
    <col min="15369" max="15611" width="3.5703125" style="57"/>
    <col min="15612" max="15612" width="41.42578125" style="57" customWidth="1"/>
    <col min="15613" max="15613" width="16.140625" style="57" customWidth="1"/>
    <col min="15614" max="15614" width="14.7109375" style="57" customWidth="1"/>
    <col min="15615" max="15615" width="2.7109375" style="57" customWidth="1"/>
    <col min="15616" max="15616" width="11.42578125" style="57" customWidth="1"/>
    <col min="15617" max="15617" width="14" style="57" customWidth="1"/>
    <col min="15618" max="15618" width="2.7109375" style="57" customWidth="1"/>
    <col min="15619" max="15619" width="14.28515625" style="57" customWidth="1"/>
    <col min="15620" max="15620" width="14" style="57" customWidth="1"/>
    <col min="15621" max="15621" width="14.140625" style="57" customWidth="1"/>
    <col min="15622" max="15622" width="14.28515625" style="57" customWidth="1"/>
    <col min="15623" max="15623" width="14.5703125" style="57" customWidth="1"/>
    <col min="15624" max="15624" width="13" style="57" customWidth="1"/>
    <col min="15625" max="15867" width="3.5703125" style="57"/>
    <col min="15868" max="15868" width="41.42578125" style="57" customWidth="1"/>
    <col min="15869" max="15869" width="16.140625" style="57" customWidth="1"/>
    <col min="15870" max="15870" width="14.7109375" style="57" customWidth="1"/>
    <col min="15871" max="15871" width="2.7109375" style="57" customWidth="1"/>
    <col min="15872" max="15872" width="11.42578125" style="57" customWidth="1"/>
    <col min="15873" max="15873" width="14" style="57" customWidth="1"/>
    <col min="15874" max="15874" width="2.7109375" style="57" customWidth="1"/>
    <col min="15875" max="15875" width="14.28515625" style="57" customWidth="1"/>
    <col min="15876" max="15876" width="14" style="57" customWidth="1"/>
    <col min="15877" max="15877" width="14.140625" style="57" customWidth="1"/>
    <col min="15878" max="15878" width="14.28515625" style="57" customWidth="1"/>
    <col min="15879" max="15879" width="14.5703125" style="57" customWidth="1"/>
    <col min="15880" max="15880" width="13" style="57" customWidth="1"/>
    <col min="15881" max="16123" width="3.5703125" style="57"/>
    <col min="16124" max="16124" width="41.42578125" style="57" customWidth="1"/>
    <col min="16125" max="16125" width="16.140625" style="57" customWidth="1"/>
    <col min="16126" max="16126" width="14.7109375" style="57" customWidth="1"/>
    <col min="16127" max="16127" width="2.7109375" style="57" customWidth="1"/>
    <col min="16128" max="16128" width="11.42578125" style="57" customWidth="1"/>
    <col min="16129" max="16129" width="14" style="57" customWidth="1"/>
    <col min="16130" max="16130" width="2.7109375" style="57" customWidth="1"/>
    <col min="16131" max="16131" width="14.28515625" style="57" customWidth="1"/>
    <col min="16132" max="16132" width="14" style="57" customWidth="1"/>
    <col min="16133" max="16133" width="14.140625" style="57" customWidth="1"/>
    <col min="16134" max="16134" width="14.28515625" style="57" customWidth="1"/>
    <col min="16135" max="16135" width="14.5703125" style="57" customWidth="1"/>
    <col min="16136" max="16136" width="13" style="57" customWidth="1"/>
    <col min="16137" max="16384" width="3.5703125" style="57"/>
  </cols>
  <sheetData>
    <row r="1" spans="1:7" ht="16.5" customHeight="1">
      <c r="A1" s="53"/>
      <c r="B1" s="53"/>
      <c r="C1" s="53"/>
      <c r="D1" s="53"/>
      <c r="E1" s="54"/>
      <c r="F1" s="55"/>
      <c r="G1" s="55"/>
    </row>
    <row r="2" spans="1:7" ht="13.5" customHeight="1">
      <c r="A2" s="58" t="s">
        <v>212</v>
      </c>
      <c r="B2" s="59"/>
      <c r="C2" s="59"/>
      <c r="D2" s="59"/>
      <c r="E2" s="60"/>
      <c r="F2" s="61"/>
      <c r="G2" s="61"/>
    </row>
    <row r="3" spans="1:7">
      <c r="A3" s="59" t="str">
        <f>[1]BYDEPT!A2</f>
        <v>January 1-October 31, 2015</v>
      </c>
      <c r="B3" s="53"/>
      <c r="C3" s="53"/>
      <c r="D3" s="53"/>
      <c r="E3" s="54"/>
      <c r="F3" s="62"/>
      <c r="G3" s="62"/>
    </row>
    <row r="4" spans="1:7" ht="13.5" thickBot="1">
      <c r="A4" s="62" t="s">
        <v>0</v>
      </c>
      <c r="B4" s="62"/>
      <c r="C4" s="62"/>
      <c r="D4" s="62"/>
      <c r="E4" s="60"/>
      <c r="F4" s="62"/>
      <c r="G4" s="62"/>
    </row>
    <row r="5" spans="1:7" ht="21" customHeight="1" thickBot="1">
      <c r="A5" s="363" t="s">
        <v>1</v>
      </c>
      <c r="B5" s="366" t="s">
        <v>2</v>
      </c>
      <c r="C5" s="367" t="s">
        <v>3</v>
      </c>
      <c r="D5" s="63"/>
      <c r="E5" s="370" t="s">
        <v>4</v>
      </c>
      <c r="F5" s="367" t="s">
        <v>5</v>
      </c>
      <c r="G5" s="373"/>
    </row>
    <row r="6" spans="1:7" ht="16.5" customHeight="1" thickBot="1">
      <c r="A6" s="364"/>
      <c r="B6" s="366"/>
      <c r="C6" s="368"/>
      <c r="D6" s="64"/>
      <c r="E6" s="371"/>
      <c r="F6" s="368"/>
      <c r="G6" s="374"/>
    </row>
    <row r="7" spans="1:7" ht="30.75" customHeight="1" thickBot="1">
      <c r="A7" s="365"/>
      <c r="B7" s="366"/>
      <c r="C7" s="369"/>
      <c r="D7" s="65"/>
      <c r="E7" s="372"/>
      <c r="F7" s="369"/>
      <c r="G7" s="375"/>
    </row>
    <row r="8" spans="1:7" ht="18.75" customHeight="1">
      <c r="A8" s="66" t="s">
        <v>213</v>
      </c>
      <c r="B8" s="67">
        <f>B9+B10</f>
        <v>1739768572</v>
      </c>
      <c r="C8" s="68">
        <f>C9+C10</f>
        <v>1569359242</v>
      </c>
      <c r="D8" s="68"/>
      <c r="E8" s="69">
        <f>C8/B8</f>
        <v>0.90205057572450509</v>
      </c>
      <c r="F8" s="70">
        <f>F9+F10</f>
        <v>170409330</v>
      </c>
      <c r="G8" s="71"/>
    </row>
    <row r="9" spans="1:7" ht="15.75" customHeight="1">
      <c r="A9" s="45" t="s">
        <v>6</v>
      </c>
      <c r="B9" s="73">
        <f>[1]BYDEPT!AJ8</f>
        <v>1333849887</v>
      </c>
      <c r="C9" s="74">
        <f>[1]BYDEPT!BD8</f>
        <v>1294863671</v>
      </c>
      <c r="D9" s="75"/>
      <c r="E9" s="76">
        <f>C9/B9</f>
        <v>0.97077166150406546</v>
      </c>
      <c r="F9" s="77">
        <f>B9-C9</f>
        <v>38986216</v>
      </c>
      <c r="G9" s="78"/>
    </row>
    <row r="10" spans="1:7" ht="15" customHeight="1">
      <c r="A10" s="80" t="s">
        <v>7</v>
      </c>
      <c r="B10" s="73">
        <f>[1]BYDEPT!AJ92</f>
        <v>405918685</v>
      </c>
      <c r="C10" s="77">
        <f>[1]BYDEPT!BD92</f>
        <v>274495571</v>
      </c>
      <c r="D10" s="75"/>
      <c r="E10" s="76">
        <f>C10/B10</f>
        <v>0.67623290364177246</v>
      </c>
      <c r="F10" s="77">
        <f>B10-C10</f>
        <v>131423114</v>
      </c>
      <c r="G10" s="78"/>
    </row>
    <row r="11" spans="1:7" ht="15" customHeight="1">
      <c r="A11" s="81"/>
      <c r="B11" s="82"/>
      <c r="C11" s="83"/>
      <c r="D11" s="72"/>
      <c r="E11" s="84"/>
      <c r="F11" s="83"/>
      <c r="G11" s="85"/>
    </row>
    <row r="12" spans="1:7" ht="17.25" customHeight="1">
      <c r="A12" s="86" t="s">
        <v>318</v>
      </c>
      <c r="B12" s="87">
        <f>SUM(B13:B17)+SUM(B20:B23)</f>
        <v>866231428</v>
      </c>
      <c r="C12" s="88">
        <f>SUM(C13:C17)+SUM(C20:C23)</f>
        <v>828553698</v>
      </c>
      <c r="D12" s="89"/>
      <c r="E12" s="90">
        <f t="shared" ref="E12:E23" si="0">C12/B12</f>
        <v>0.95650385245546643</v>
      </c>
      <c r="F12" s="88">
        <f>SUM(F13:F17)+SUM(F20:F23)</f>
        <v>37677730</v>
      </c>
      <c r="G12" s="91"/>
    </row>
    <row r="13" spans="1:7" ht="15" customHeight="1">
      <c r="A13" s="92" t="s">
        <v>158</v>
      </c>
      <c r="B13" s="93">
        <f>[1]BYDEPT!AJ112</f>
        <v>30139510</v>
      </c>
      <c r="C13" s="94">
        <f>[1]BYDEPT!BD112</f>
        <v>31929020</v>
      </c>
      <c r="D13" s="95"/>
      <c r="E13" s="96">
        <f t="shared" si="0"/>
        <v>1.0593742234031012</v>
      </c>
      <c r="F13" s="77">
        <f>B13-C13</f>
        <v>-1789510</v>
      </c>
      <c r="G13" s="97" t="s">
        <v>329</v>
      </c>
    </row>
    <row r="14" spans="1:7" ht="15.75" customHeight="1">
      <c r="A14" s="45" t="s">
        <v>157</v>
      </c>
      <c r="B14" s="93">
        <f>[1]BYDEPT!AJ113</f>
        <v>389860429</v>
      </c>
      <c r="C14" s="94">
        <f>[1]BYDEPT!BD113</f>
        <v>389860429</v>
      </c>
      <c r="D14" s="95"/>
      <c r="E14" s="99">
        <f t="shared" si="0"/>
        <v>1</v>
      </c>
      <c r="F14" s="77">
        <f>B14-C14</f>
        <v>0</v>
      </c>
      <c r="G14" s="78"/>
    </row>
    <row r="15" spans="1:7" ht="15" customHeight="1">
      <c r="A15" s="92" t="s">
        <v>298</v>
      </c>
      <c r="B15" s="93">
        <f>[1]BYDEPT!AJ114</f>
        <v>331</v>
      </c>
      <c r="C15" s="94">
        <f>[1]BYDEPT!BD114</f>
        <v>331</v>
      </c>
      <c r="D15" s="95"/>
      <c r="E15" s="99">
        <f t="shared" si="0"/>
        <v>1</v>
      </c>
      <c r="F15" s="77">
        <f>B15-C15</f>
        <v>0</v>
      </c>
      <c r="G15" s="78"/>
    </row>
    <row r="16" spans="1:7" ht="15" customHeight="1">
      <c r="A16" s="92" t="s">
        <v>156</v>
      </c>
      <c r="B16" s="93">
        <f>[1]BYDEPT!AJ115</f>
        <v>142902</v>
      </c>
      <c r="C16" s="94">
        <f>[1]BYDEPT!BD115</f>
        <v>142902</v>
      </c>
      <c r="D16" s="95"/>
      <c r="E16" s="99">
        <f t="shared" si="0"/>
        <v>1</v>
      </c>
      <c r="F16" s="77">
        <f>B16-C16</f>
        <v>0</v>
      </c>
      <c r="G16" s="78"/>
    </row>
    <row r="17" spans="1:7" ht="15.75" customHeight="1">
      <c r="A17" s="92" t="s">
        <v>155</v>
      </c>
      <c r="B17" s="93">
        <f>SUM(B18:B19)</f>
        <v>21250256</v>
      </c>
      <c r="C17" s="94">
        <f>SUM(C18:C19)</f>
        <v>16823941</v>
      </c>
      <c r="D17" s="95"/>
      <c r="E17" s="99">
        <f t="shared" si="0"/>
        <v>0.79170533286751932</v>
      </c>
      <c r="F17" s="92">
        <f>SUM(F18:F19)</f>
        <v>4426315</v>
      </c>
      <c r="G17" s="100"/>
    </row>
    <row r="18" spans="1:7" ht="15" customHeight="1">
      <c r="A18" s="92" t="s">
        <v>214</v>
      </c>
      <c r="B18" s="93">
        <f>[1]BYDEPT!AJ117</f>
        <v>12998297</v>
      </c>
      <c r="C18" s="94">
        <f>[1]BYDEPT!BD117</f>
        <v>9714224</v>
      </c>
      <c r="D18" s="95"/>
      <c r="E18" s="99">
        <f t="shared" si="0"/>
        <v>0.74734590231320308</v>
      </c>
      <c r="F18" s="77">
        <f t="shared" ref="F18:F23" si="1">B18-C18</f>
        <v>3284073</v>
      </c>
      <c r="G18" s="78"/>
    </row>
    <row r="19" spans="1:7" ht="15" customHeight="1">
      <c r="A19" s="92" t="s">
        <v>153</v>
      </c>
      <c r="B19" s="93">
        <f>[1]BYDEPT!AJ118</f>
        <v>8251959</v>
      </c>
      <c r="C19" s="94">
        <f>[1]BYDEPT!BD118</f>
        <v>7109717</v>
      </c>
      <c r="D19" s="95"/>
      <c r="E19" s="99">
        <f t="shared" si="0"/>
        <v>0.86157929286851764</v>
      </c>
      <c r="F19" s="77">
        <f t="shared" si="1"/>
        <v>1142242</v>
      </c>
      <c r="G19" s="78"/>
    </row>
    <row r="20" spans="1:7" ht="15" hidden="1" customHeight="1">
      <c r="A20" s="101" t="s">
        <v>8</v>
      </c>
      <c r="B20" s="93">
        <f>[1]BYDEPT!AJ119</f>
        <v>0</v>
      </c>
      <c r="C20" s="94">
        <f>[1]BYDEPT!BD119</f>
        <v>0</v>
      </c>
      <c r="D20" s="95"/>
      <c r="E20" s="99"/>
      <c r="F20" s="77">
        <f t="shared" si="1"/>
        <v>0</v>
      </c>
      <c r="G20" s="78"/>
    </row>
    <row r="21" spans="1:7" ht="15.75" customHeight="1">
      <c r="A21" s="101" t="s">
        <v>9</v>
      </c>
      <c r="B21" s="93">
        <f>[1]BYDEPT!AJ120</f>
        <v>26500000</v>
      </c>
      <c r="C21" s="94">
        <f>[1]BYDEPT!BD120</f>
        <v>4492000</v>
      </c>
      <c r="D21" s="95" t="s">
        <v>330</v>
      </c>
      <c r="E21" s="99">
        <f t="shared" si="0"/>
        <v>0.16950943396226414</v>
      </c>
      <c r="F21" s="77">
        <f t="shared" si="1"/>
        <v>22008000</v>
      </c>
      <c r="G21" s="78"/>
    </row>
    <row r="22" spans="1:7" ht="16.5" customHeight="1">
      <c r="A22" s="101" t="s">
        <v>279</v>
      </c>
      <c r="B22" s="93">
        <f>[1]BYDEPT!AJ121</f>
        <v>372863000</v>
      </c>
      <c r="C22" s="94">
        <f>[1]BYDEPT!BD121</f>
        <v>372863000</v>
      </c>
      <c r="D22" s="95"/>
      <c r="E22" s="99">
        <f>C22/B22</f>
        <v>1</v>
      </c>
      <c r="F22" s="77">
        <f t="shared" si="1"/>
        <v>0</v>
      </c>
      <c r="G22" s="78"/>
    </row>
    <row r="23" spans="1:7" ht="15.75" customHeight="1">
      <c r="A23" s="45" t="s">
        <v>154</v>
      </c>
      <c r="B23" s="93">
        <f>[1]BYDEPT!AJ122</f>
        <v>25475000</v>
      </c>
      <c r="C23" s="94">
        <f>[1]BYDEPT!BD122</f>
        <v>12442075</v>
      </c>
      <c r="D23" s="95"/>
      <c r="E23" s="99">
        <f t="shared" si="0"/>
        <v>0.48840333660451424</v>
      </c>
      <c r="F23" s="77">
        <f t="shared" si="1"/>
        <v>13032925</v>
      </c>
      <c r="G23" s="78"/>
    </row>
    <row r="24" spans="1:7" ht="15.75" customHeight="1">
      <c r="A24" s="92"/>
      <c r="B24" s="93"/>
      <c r="C24" s="94"/>
      <c r="D24" s="95"/>
      <c r="E24" s="99"/>
      <c r="F24" s="92"/>
      <c r="G24" s="100"/>
    </row>
    <row r="25" spans="1:7" s="107" customFormat="1" ht="15.75" customHeight="1">
      <c r="A25" s="103" t="s">
        <v>10</v>
      </c>
      <c r="B25" s="104">
        <f>B12+B8</f>
        <v>2606000000</v>
      </c>
      <c r="C25" s="103">
        <f>C12+C8</f>
        <v>2397912940</v>
      </c>
      <c r="D25" s="105"/>
      <c r="E25" s="106">
        <f>C25/B25</f>
        <v>0.9201507828089025</v>
      </c>
      <c r="F25" s="103">
        <f>F12+F8</f>
        <v>208087060</v>
      </c>
      <c r="G25" s="91"/>
    </row>
    <row r="26" spans="1:7" ht="15" customHeight="1">
      <c r="A26" s="94"/>
      <c r="B26" s="93"/>
      <c r="C26" s="94"/>
      <c r="D26" s="95"/>
      <c r="E26" s="99"/>
      <c r="F26" s="92"/>
      <c r="G26" s="100"/>
    </row>
    <row r="27" spans="1:7" ht="15" customHeight="1">
      <c r="A27" s="103" t="s">
        <v>11</v>
      </c>
      <c r="B27" s="104">
        <f>B28+B37+B39</f>
        <v>0</v>
      </c>
      <c r="C27" s="103">
        <f>C28+C37+C39</f>
        <v>86195208</v>
      </c>
      <c r="D27" s="105" t="s">
        <v>331</v>
      </c>
      <c r="E27" s="106">
        <f>E28+E37+E39</f>
        <v>0</v>
      </c>
      <c r="F27" s="103">
        <f>F28+F37+F39</f>
        <v>-86195208</v>
      </c>
      <c r="G27" s="91"/>
    </row>
    <row r="28" spans="1:7" ht="16.5" customHeight="1">
      <c r="A28" s="108" t="s">
        <v>320</v>
      </c>
      <c r="B28" s="87">
        <f>B29+B33</f>
        <v>0</v>
      </c>
      <c r="C28" s="88">
        <f>C29+C33</f>
        <v>67477817</v>
      </c>
      <c r="D28" s="109"/>
      <c r="E28" s="90"/>
      <c r="F28" s="88">
        <f>F29+F33</f>
        <v>-67477817</v>
      </c>
      <c r="G28" s="91"/>
    </row>
    <row r="29" spans="1:7" ht="16.5" customHeight="1">
      <c r="A29" s="110" t="s">
        <v>215</v>
      </c>
      <c r="B29" s="111"/>
      <c r="C29" s="112">
        <f>SUM(C30:C31)</f>
        <v>45027914</v>
      </c>
      <c r="D29" s="113"/>
      <c r="E29" s="114">
        <f>SUM(E30:E31)</f>
        <v>0</v>
      </c>
      <c r="F29" s="112">
        <f>SUM(F30:F31)</f>
        <v>-45027914</v>
      </c>
      <c r="G29" s="91"/>
    </row>
    <row r="30" spans="1:7" ht="15" customHeight="1">
      <c r="A30" s="115" t="s">
        <v>184</v>
      </c>
      <c r="B30" s="116"/>
      <c r="C30" s="80">
        <f>[1]BYDEPT!BD129</f>
        <v>29218814</v>
      </c>
      <c r="D30" s="117"/>
      <c r="E30" s="99"/>
      <c r="F30" s="77">
        <f>B30-C30</f>
        <v>-29218814</v>
      </c>
      <c r="G30" s="78"/>
    </row>
    <row r="31" spans="1:7" ht="15" customHeight="1">
      <c r="A31" s="118" t="s">
        <v>185</v>
      </c>
      <c r="B31" s="116"/>
      <c r="C31" s="80">
        <f>[1]BYDEPT!BD213</f>
        <v>15809100</v>
      </c>
      <c r="D31" s="117"/>
      <c r="E31" s="99"/>
      <c r="F31" s="77">
        <f>B31-C31</f>
        <v>-15809100</v>
      </c>
      <c r="G31" s="78"/>
    </row>
    <row r="32" spans="1:7" ht="15" customHeight="1">
      <c r="A32" s="80"/>
      <c r="B32" s="119"/>
      <c r="C32" s="80"/>
      <c r="D32" s="117"/>
      <c r="E32" s="99"/>
      <c r="F32" s="92"/>
      <c r="G32" s="100"/>
    </row>
    <row r="33" spans="1:7" s="107" customFormat="1" ht="15" customHeight="1">
      <c r="A33" s="110" t="s">
        <v>216</v>
      </c>
      <c r="B33" s="87">
        <f>B35</f>
        <v>0</v>
      </c>
      <c r="C33" s="88">
        <f>SUM(C34:C35)</f>
        <v>22449903</v>
      </c>
      <c r="D33" s="109"/>
      <c r="E33" s="90"/>
      <c r="F33" s="88">
        <f>SUM(F34:F35)</f>
        <v>-22449903</v>
      </c>
      <c r="G33" s="91"/>
    </row>
    <row r="34" spans="1:7" s="107" customFormat="1" ht="14.25" customHeight="1">
      <c r="A34" s="115" t="s">
        <v>184</v>
      </c>
      <c r="B34" s="120"/>
      <c r="C34" s="92">
        <f>[1]BYDEPT!BD233</f>
        <v>12714040</v>
      </c>
      <c r="D34" s="121"/>
      <c r="E34" s="99"/>
      <c r="F34" s="92">
        <f>B34-C34</f>
        <v>-12714040</v>
      </c>
      <c r="G34" s="100"/>
    </row>
    <row r="35" spans="1:7" ht="15" customHeight="1">
      <c r="A35" s="118" t="s">
        <v>185</v>
      </c>
      <c r="B35" s="93"/>
      <c r="C35" s="94">
        <f>[1]BYDEPT!BD244</f>
        <v>9735863</v>
      </c>
      <c r="D35" s="95"/>
      <c r="E35" s="99"/>
      <c r="F35" s="92">
        <f>B35-C35</f>
        <v>-9735863</v>
      </c>
      <c r="G35" s="100"/>
    </row>
    <row r="36" spans="1:7" ht="15" customHeight="1">
      <c r="A36" s="94"/>
      <c r="B36" s="93"/>
      <c r="C36" s="94"/>
      <c r="D36" s="95"/>
      <c r="E36" s="99"/>
      <c r="F36" s="92"/>
      <c r="G36" s="100"/>
    </row>
    <row r="37" spans="1:7" s="107" customFormat="1" ht="15" customHeight="1">
      <c r="A37" s="108" t="s">
        <v>217</v>
      </c>
      <c r="B37" s="120"/>
      <c r="C37" s="86">
        <f>[1]BYDEPT!BD247</f>
        <v>16196695</v>
      </c>
      <c r="D37" s="121"/>
      <c r="E37" s="122"/>
      <c r="F37" s="83">
        <f>B37-C37</f>
        <v>-16196695</v>
      </c>
      <c r="G37" s="85"/>
    </row>
    <row r="38" spans="1:7" ht="15" customHeight="1">
      <c r="A38" s="92"/>
      <c r="B38" s="116"/>
      <c r="C38" s="92"/>
      <c r="D38" s="121"/>
      <c r="E38" s="123"/>
      <c r="F38" s="92"/>
      <c r="G38" s="100"/>
    </row>
    <row r="39" spans="1:7" ht="15" customHeight="1">
      <c r="A39" s="108" t="s">
        <v>187</v>
      </c>
      <c r="B39" s="124">
        <f>SUM(B40:B51)</f>
        <v>0</v>
      </c>
      <c r="C39" s="125">
        <f>SUM(C40:C51)</f>
        <v>2520696</v>
      </c>
      <c r="D39" s="126"/>
      <c r="E39" s="127"/>
      <c r="F39" s="88">
        <f>SUM(F40:F51)</f>
        <v>-2520696</v>
      </c>
      <c r="G39" s="91"/>
    </row>
    <row r="40" spans="1:7" ht="15" hidden="1" customHeight="1">
      <c r="A40" s="128" t="s">
        <v>180</v>
      </c>
      <c r="B40" s="119"/>
      <c r="C40" s="80">
        <f>[1]BYDEPT!BD250</f>
        <v>0</v>
      </c>
      <c r="D40" s="129"/>
      <c r="E40" s="130"/>
      <c r="F40" s="77">
        <f t="shared" ref="F40:F50" si="2">B40-C40</f>
        <v>0</v>
      </c>
      <c r="G40" s="78"/>
    </row>
    <row r="41" spans="1:7" ht="15.75" customHeight="1">
      <c r="A41" s="128" t="s">
        <v>172</v>
      </c>
      <c r="B41" s="119"/>
      <c r="C41" s="80">
        <f>[1]BYDEPT!BD251</f>
        <v>1664634</v>
      </c>
      <c r="D41" s="129"/>
      <c r="E41" s="99"/>
      <c r="F41" s="77">
        <f t="shared" si="2"/>
        <v>-1664634</v>
      </c>
      <c r="G41" s="78"/>
    </row>
    <row r="42" spans="1:7" ht="15" hidden="1" customHeight="1">
      <c r="A42" s="128" t="s">
        <v>186</v>
      </c>
      <c r="B42" s="119"/>
      <c r="C42" s="80">
        <f>[1]BYDEPT!BD252</f>
        <v>0</v>
      </c>
      <c r="D42" s="129"/>
      <c r="E42" s="99"/>
      <c r="F42" s="77">
        <f t="shared" si="2"/>
        <v>0</v>
      </c>
      <c r="G42" s="78"/>
    </row>
    <row r="43" spans="1:7" ht="15" customHeight="1">
      <c r="A43" s="92" t="s">
        <v>166</v>
      </c>
      <c r="B43" s="119"/>
      <c r="C43" s="80">
        <f>[1]BYDEPT!BD253</f>
        <v>51174</v>
      </c>
      <c r="D43" s="129"/>
      <c r="E43" s="99"/>
      <c r="F43" s="77">
        <f t="shared" si="2"/>
        <v>-51174</v>
      </c>
      <c r="G43" s="78"/>
    </row>
    <row r="44" spans="1:7" ht="15" customHeight="1">
      <c r="A44" s="128" t="s">
        <v>170</v>
      </c>
      <c r="B44" s="119"/>
      <c r="C44" s="80">
        <f>[1]BYDEPT!BD254</f>
        <v>804888</v>
      </c>
      <c r="D44" s="129"/>
      <c r="E44" s="99"/>
      <c r="F44" s="77">
        <f t="shared" si="2"/>
        <v>-804888</v>
      </c>
      <c r="G44" s="78"/>
    </row>
    <row r="45" spans="1:7" ht="15" hidden="1" customHeight="1">
      <c r="A45" s="94" t="s">
        <v>171</v>
      </c>
      <c r="B45" s="119"/>
      <c r="C45" s="80">
        <f>[1]BYDEPT!BD255</f>
        <v>0</v>
      </c>
      <c r="D45" s="129"/>
      <c r="E45" s="99"/>
      <c r="F45" s="77">
        <f t="shared" si="2"/>
        <v>0</v>
      </c>
      <c r="G45" s="78"/>
    </row>
    <row r="46" spans="1:7" ht="15" hidden="1" customHeight="1">
      <c r="A46" s="128" t="s">
        <v>181</v>
      </c>
      <c r="B46" s="119"/>
      <c r="C46" s="80">
        <f>[1]BYDEPT!BD256</f>
        <v>0</v>
      </c>
      <c r="D46" s="129"/>
      <c r="E46" s="99"/>
      <c r="F46" s="77">
        <f t="shared" si="2"/>
        <v>0</v>
      </c>
      <c r="G46" s="78"/>
    </row>
    <row r="47" spans="1:7" ht="15" hidden="1" customHeight="1">
      <c r="A47" s="128" t="s">
        <v>182</v>
      </c>
      <c r="B47" s="119"/>
      <c r="C47" s="80">
        <f>[1]BYDEPT!BD257</f>
        <v>0</v>
      </c>
      <c r="D47" s="129"/>
      <c r="E47" s="99"/>
      <c r="F47" s="77">
        <f t="shared" si="2"/>
        <v>0</v>
      </c>
      <c r="G47" s="78"/>
    </row>
    <row r="48" spans="1:7" ht="15" hidden="1" customHeight="1">
      <c r="A48" s="128" t="s">
        <v>95</v>
      </c>
      <c r="B48" s="119"/>
      <c r="C48" s="80">
        <f>[1]BYDEPT!BD258</f>
        <v>0</v>
      </c>
      <c r="D48" s="129"/>
      <c r="E48" s="99"/>
      <c r="F48" s="77">
        <f t="shared" si="2"/>
        <v>0</v>
      </c>
      <c r="G48" s="78"/>
    </row>
    <row r="49" spans="1:7" ht="13.5" hidden="1" customHeight="1">
      <c r="A49" s="128" t="s">
        <v>96</v>
      </c>
      <c r="B49" s="119"/>
      <c r="C49" s="80">
        <f>[1]BYDEPT!BD259</f>
        <v>0</v>
      </c>
      <c r="D49" s="129"/>
      <c r="E49" s="99"/>
      <c r="F49" s="77">
        <f t="shared" si="2"/>
        <v>0</v>
      </c>
      <c r="G49" s="78"/>
    </row>
    <row r="50" spans="1:7" ht="15" hidden="1" customHeight="1">
      <c r="A50" s="45"/>
      <c r="B50" s="119"/>
      <c r="C50" s="80"/>
      <c r="D50" s="129"/>
      <c r="E50" s="99"/>
      <c r="F50" s="77">
        <f t="shared" si="2"/>
        <v>0</v>
      </c>
      <c r="G50" s="78"/>
    </row>
    <row r="51" spans="1:7" ht="15" hidden="1" customHeight="1">
      <c r="A51" s="45"/>
      <c r="B51" s="131"/>
      <c r="C51" s="132"/>
      <c r="D51" s="133"/>
      <c r="E51" s="123"/>
      <c r="F51" s="77"/>
      <c r="G51" s="78"/>
    </row>
    <row r="52" spans="1:7" ht="27.75" customHeight="1" thickBot="1">
      <c r="A52" s="134" t="s">
        <v>13</v>
      </c>
      <c r="B52" s="135">
        <f>B27+B25</f>
        <v>2606000000</v>
      </c>
      <c r="C52" s="134">
        <f>C27+C25</f>
        <v>2484108148</v>
      </c>
      <c r="D52" s="136"/>
      <c r="E52" s="137">
        <f>C52/B52</f>
        <v>0.95322645740598622</v>
      </c>
      <c r="F52" s="134">
        <f>F27+F25</f>
        <v>121891852</v>
      </c>
      <c r="G52" s="138"/>
    </row>
    <row r="53" spans="1:7" s="142" customFormat="1" ht="22.5" customHeight="1" thickTop="1">
      <c r="A53" s="139" t="s">
        <v>332</v>
      </c>
      <c r="B53" s="140"/>
      <c r="C53" s="140"/>
      <c r="D53" s="140"/>
      <c r="E53" s="141"/>
      <c r="F53" s="140"/>
      <c r="G53" s="140"/>
    </row>
    <row r="54" spans="1:7" s="147" customFormat="1" ht="15" customHeight="1">
      <c r="A54" s="143" t="s">
        <v>353</v>
      </c>
      <c r="B54" s="144"/>
      <c r="C54" s="144"/>
      <c r="D54" s="144"/>
      <c r="E54" s="145"/>
      <c r="F54" s="146"/>
      <c r="G54" s="146"/>
    </row>
    <row r="55" spans="1:7" s="147" customFormat="1" ht="15" customHeight="1">
      <c r="A55" s="362" t="s">
        <v>333</v>
      </c>
      <c r="B55" s="362"/>
      <c r="C55" s="362"/>
      <c r="D55" s="362"/>
      <c r="E55" s="362"/>
      <c r="F55" s="362"/>
      <c r="G55" s="148"/>
    </row>
    <row r="56" spans="1:7" s="147" customFormat="1" ht="15" customHeight="1">
      <c r="A56" s="143" t="s">
        <v>334</v>
      </c>
      <c r="B56" s="144"/>
      <c r="C56" s="144"/>
      <c r="D56" s="144"/>
      <c r="E56" s="145"/>
      <c r="F56" s="146"/>
      <c r="G56" s="146"/>
    </row>
    <row r="57" spans="1:7">
      <c r="A57" s="79"/>
      <c r="B57" s="79"/>
      <c r="C57" s="79"/>
      <c r="D57" s="79"/>
      <c r="E57" s="149"/>
      <c r="F57" s="79"/>
      <c r="G57" s="79"/>
    </row>
    <row r="58" spans="1:7">
      <c r="A58" s="79"/>
      <c r="B58" s="79"/>
      <c r="C58" s="79"/>
      <c r="D58" s="79"/>
      <c r="E58" s="149"/>
      <c r="F58" s="79"/>
      <c r="G58" s="79"/>
    </row>
    <row r="59" spans="1:7">
      <c r="A59" s="79"/>
      <c r="B59" s="79"/>
      <c r="C59" s="79"/>
      <c r="D59" s="79"/>
      <c r="E59" s="149"/>
      <c r="F59" s="79"/>
      <c r="G59" s="79"/>
    </row>
    <row r="60" spans="1:7">
      <c r="A60" s="79"/>
      <c r="B60" s="79"/>
      <c r="C60" s="79"/>
      <c r="D60" s="79"/>
      <c r="E60" s="149"/>
      <c r="F60" s="79"/>
      <c r="G60" s="79"/>
    </row>
    <row r="61" spans="1:7">
      <c r="A61" s="79"/>
      <c r="B61" s="79"/>
      <c r="C61" s="79"/>
      <c r="D61" s="79"/>
      <c r="E61" s="149"/>
      <c r="F61" s="79"/>
      <c r="G61" s="79"/>
    </row>
    <row r="62" spans="1:7">
      <c r="A62" s="79"/>
      <c r="B62" s="79"/>
      <c r="C62" s="79"/>
      <c r="D62" s="79"/>
      <c r="E62" s="149"/>
      <c r="F62" s="79"/>
      <c r="G62" s="79"/>
    </row>
    <row r="63" spans="1:7">
      <c r="A63" s="79"/>
      <c r="B63" s="79"/>
      <c r="C63" s="79"/>
      <c r="D63" s="79"/>
      <c r="E63" s="149"/>
      <c r="F63" s="79"/>
      <c r="G63" s="79"/>
    </row>
    <row r="64" spans="1:7">
      <c r="A64" s="79"/>
      <c r="B64" s="79"/>
      <c r="C64" s="79"/>
      <c r="D64" s="79"/>
      <c r="E64" s="149"/>
      <c r="F64" s="79"/>
      <c r="G64" s="79"/>
    </row>
    <row r="65" spans="1:12">
      <c r="A65" s="79"/>
      <c r="B65" s="79"/>
      <c r="C65" s="79"/>
      <c r="D65" s="79"/>
      <c r="E65" s="149"/>
      <c r="F65" s="79"/>
      <c r="G65" s="79"/>
    </row>
    <row r="66" spans="1:12">
      <c r="A66" s="79"/>
      <c r="B66" s="79"/>
      <c r="C66" s="79"/>
      <c r="D66" s="79"/>
      <c r="E66" s="149"/>
      <c r="F66" s="79"/>
      <c r="G66" s="79"/>
    </row>
    <row r="67" spans="1:12" s="79" customFormat="1">
      <c r="E67" s="149"/>
      <c r="H67" s="57"/>
      <c r="I67" s="57"/>
      <c r="J67" s="57"/>
      <c r="K67" s="57"/>
      <c r="L67" s="57"/>
    </row>
    <row r="68" spans="1:12" s="79" customFormat="1">
      <c r="E68" s="149"/>
      <c r="H68" s="57"/>
      <c r="I68" s="57"/>
      <c r="J68" s="57"/>
      <c r="K68" s="57"/>
      <c r="L68" s="57"/>
    </row>
    <row r="69" spans="1:12" s="79" customFormat="1">
      <c r="E69" s="149"/>
      <c r="H69" s="57"/>
      <c r="I69" s="57"/>
      <c r="J69" s="57"/>
      <c r="K69" s="57"/>
      <c r="L69" s="57"/>
    </row>
    <row r="70" spans="1:12" s="79" customFormat="1">
      <c r="E70" s="149"/>
      <c r="H70" s="57"/>
      <c r="I70" s="57"/>
      <c r="J70" s="57"/>
      <c r="K70" s="57"/>
      <c r="L70" s="57"/>
    </row>
    <row r="71" spans="1:12" s="79" customFormat="1">
      <c r="E71" s="149"/>
      <c r="H71" s="57"/>
      <c r="I71" s="57"/>
      <c r="J71" s="57"/>
      <c r="K71" s="57"/>
      <c r="L71" s="57"/>
    </row>
    <row r="72" spans="1:12" s="79" customFormat="1">
      <c r="E72" s="149"/>
      <c r="H72" s="57"/>
      <c r="I72" s="57"/>
      <c r="J72" s="57"/>
      <c r="K72" s="57"/>
      <c r="L72" s="57"/>
    </row>
    <row r="73" spans="1:12" s="79" customFormat="1">
      <c r="E73" s="149"/>
      <c r="H73" s="57"/>
      <c r="I73" s="57"/>
      <c r="J73" s="57"/>
      <c r="K73" s="57"/>
      <c r="L73" s="57"/>
    </row>
    <row r="74" spans="1:12" s="79" customFormat="1">
      <c r="E74" s="149"/>
      <c r="H74" s="57"/>
      <c r="I74" s="57"/>
      <c r="J74" s="57"/>
      <c r="K74" s="57"/>
      <c r="L74" s="57"/>
    </row>
    <row r="75" spans="1:12" s="79" customFormat="1">
      <c r="E75" s="149"/>
      <c r="H75" s="57"/>
      <c r="I75" s="57"/>
      <c r="J75" s="57"/>
      <c r="K75" s="57"/>
      <c r="L75" s="57"/>
    </row>
    <row r="76" spans="1:12" s="79" customFormat="1">
      <c r="E76" s="149"/>
      <c r="H76" s="57"/>
      <c r="I76" s="57"/>
      <c r="J76" s="57"/>
      <c r="K76" s="57"/>
      <c r="L76" s="57"/>
    </row>
    <row r="77" spans="1:12" s="79" customFormat="1">
      <c r="E77" s="149"/>
      <c r="H77" s="57"/>
      <c r="I77" s="57"/>
      <c r="J77" s="57"/>
      <c r="K77" s="57"/>
      <c r="L77" s="57"/>
    </row>
    <row r="78" spans="1:12" s="79" customFormat="1">
      <c r="E78" s="149"/>
      <c r="H78" s="57"/>
      <c r="I78" s="57"/>
      <c r="J78" s="57"/>
      <c r="K78" s="57"/>
      <c r="L78" s="57"/>
    </row>
    <row r="79" spans="1:12" s="79" customFormat="1">
      <c r="E79" s="149"/>
      <c r="H79" s="57"/>
      <c r="I79" s="57"/>
      <c r="J79" s="57"/>
      <c r="K79" s="57"/>
      <c r="L79" s="57"/>
    </row>
    <row r="80" spans="1:12" s="79" customFormat="1">
      <c r="E80" s="149"/>
      <c r="H80" s="57"/>
      <c r="I80" s="57"/>
      <c r="J80" s="57"/>
      <c r="K80" s="57"/>
      <c r="L80" s="57"/>
    </row>
    <row r="81" spans="5:12" s="79" customFormat="1">
      <c r="E81" s="149"/>
      <c r="H81" s="57"/>
      <c r="I81" s="57"/>
      <c r="J81" s="57"/>
      <c r="K81" s="57"/>
      <c r="L81" s="57"/>
    </row>
    <row r="82" spans="5:12" s="79" customFormat="1">
      <c r="E82" s="149"/>
      <c r="H82" s="57"/>
      <c r="I82" s="57"/>
      <c r="J82" s="57"/>
      <c r="K82" s="57"/>
      <c r="L82" s="57"/>
    </row>
    <row r="83" spans="5:12" s="79" customFormat="1">
      <c r="E83" s="149"/>
      <c r="H83" s="57"/>
      <c r="I83" s="57"/>
      <c r="J83" s="57"/>
      <c r="K83" s="57"/>
      <c r="L83" s="57"/>
    </row>
    <row r="84" spans="5:12" s="79" customFormat="1">
      <c r="E84" s="149"/>
      <c r="H84" s="57"/>
      <c r="I84" s="57"/>
      <c r="J84" s="57"/>
      <c r="K84" s="57"/>
      <c r="L84" s="57"/>
    </row>
    <row r="85" spans="5:12" s="79" customFormat="1">
      <c r="E85" s="149"/>
      <c r="H85" s="57"/>
      <c r="I85" s="57"/>
      <c r="J85" s="57"/>
      <c r="K85" s="57"/>
      <c r="L85" s="57"/>
    </row>
    <row r="86" spans="5:12" s="79" customFormat="1">
      <c r="E86" s="149"/>
      <c r="H86" s="57"/>
      <c r="I86" s="57"/>
      <c r="J86" s="57"/>
      <c r="K86" s="57"/>
      <c r="L86" s="57"/>
    </row>
    <row r="87" spans="5:12" s="79" customFormat="1">
      <c r="E87" s="149"/>
      <c r="H87" s="57"/>
      <c r="I87" s="57"/>
      <c r="J87" s="57"/>
      <c r="K87" s="57"/>
      <c r="L87" s="57"/>
    </row>
    <row r="88" spans="5:12" s="79" customFormat="1">
      <c r="E88" s="149"/>
      <c r="H88" s="57"/>
      <c r="I88" s="57"/>
      <c r="J88" s="57"/>
      <c r="K88" s="57"/>
      <c r="L88" s="57"/>
    </row>
    <row r="89" spans="5:12" s="79" customFormat="1">
      <c r="E89" s="149"/>
      <c r="H89" s="57"/>
      <c r="I89" s="57"/>
      <c r="J89" s="57"/>
      <c r="K89" s="57"/>
      <c r="L89" s="57"/>
    </row>
    <row r="90" spans="5:12" s="79" customFormat="1">
      <c r="E90" s="149"/>
      <c r="H90" s="57"/>
      <c r="I90" s="57"/>
      <c r="J90" s="57"/>
      <c r="K90" s="57"/>
      <c r="L90" s="57"/>
    </row>
    <row r="91" spans="5:12" s="79" customFormat="1">
      <c r="E91" s="149"/>
      <c r="H91" s="57"/>
      <c r="I91" s="57"/>
      <c r="J91" s="57"/>
      <c r="K91" s="57"/>
      <c r="L91" s="57"/>
    </row>
    <row r="92" spans="5:12" s="79" customFormat="1">
      <c r="E92" s="149"/>
      <c r="H92" s="57"/>
      <c r="I92" s="57"/>
      <c r="J92" s="57"/>
      <c r="K92" s="57"/>
      <c r="L92" s="57"/>
    </row>
    <row r="93" spans="5:12" s="79" customFormat="1">
      <c r="E93" s="149"/>
      <c r="H93" s="57"/>
      <c r="I93" s="57"/>
      <c r="J93" s="57"/>
      <c r="K93" s="57"/>
      <c r="L93" s="57"/>
    </row>
    <row r="94" spans="5:12" s="79" customFormat="1">
      <c r="E94" s="149"/>
      <c r="H94" s="57"/>
      <c r="I94" s="57"/>
      <c r="J94" s="57"/>
      <c r="K94" s="57"/>
      <c r="L94" s="57"/>
    </row>
    <row r="95" spans="5:12" s="79" customFormat="1">
      <c r="E95" s="149"/>
      <c r="H95" s="57"/>
      <c r="I95" s="57"/>
      <c r="J95" s="57"/>
      <c r="K95" s="57"/>
      <c r="L95" s="57"/>
    </row>
    <row r="96" spans="5:12" s="79" customFormat="1">
      <c r="E96" s="149"/>
      <c r="H96" s="57"/>
      <c r="I96" s="57"/>
      <c r="J96" s="57"/>
      <c r="K96" s="57"/>
      <c r="L96" s="57"/>
    </row>
    <row r="97" spans="5:12" s="79" customFormat="1">
      <c r="E97" s="149"/>
      <c r="H97" s="57"/>
      <c r="I97" s="57"/>
      <c r="J97" s="57"/>
      <c r="K97" s="57"/>
      <c r="L97" s="57"/>
    </row>
    <row r="98" spans="5:12" s="79" customFormat="1">
      <c r="E98" s="149"/>
      <c r="H98" s="57"/>
      <c r="I98" s="57"/>
      <c r="J98" s="57"/>
      <c r="K98" s="57"/>
      <c r="L98" s="57"/>
    </row>
    <row r="99" spans="5:12" s="79" customFormat="1">
      <c r="E99" s="149"/>
      <c r="H99" s="57"/>
      <c r="I99" s="57"/>
      <c r="J99" s="57"/>
      <c r="K99" s="57"/>
      <c r="L99" s="57"/>
    </row>
    <row r="100" spans="5:12" s="79" customFormat="1">
      <c r="E100" s="149"/>
      <c r="H100" s="57"/>
      <c r="I100" s="57"/>
      <c r="J100" s="57"/>
      <c r="K100" s="57"/>
      <c r="L100" s="57"/>
    </row>
    <row r="101" spans="5:12" s="79" customFormat="1">
      <c r="E101" s="149"/>
      <c r="H101" s="57"/>
      <c r="I101" s="57"/>
      <c r="J101" s="57"/>
      <c r="K101" s="57"/>
      <c r="L101" s="57"/>
    </row>
    <row r="102" spans="5:12" s="79" customFormat="1">
      <c r="E102" s="149"/>
      <c r="H102" s="57"/>
      <c r="I102" s="57"/>
      <c r="J102" s="57"/>
      <c r="K102" s="57"/>
      <c r="L102" s="57"/>
    </row>
    <row r="103" spans="5:12" s="79" customFormat="1">
      <c r="E103" s="149"/>
      <c r="H103" s="57"/>
      <c r="I103" s="57"/>
      <c r="J103" s="57"/>
      <c r="K103" s="57"/>
      <c r="L103" s="57"/>
    </row>
    <row r="104" spans="5:12" s="79" customFormat="1">
      <c r="E104" s="149"/>
      <c r="H104" s="57"/>
      <c r="I104" s="57"/>
      <c r="J104" s="57"/>
      <c r="K104" s="57"/>
      <c r="L104" s="57"/>
    </row>
    <row r="105" spans="5:12" s="79" customFormat="1">
      <c r="E105" s="149"/>
      <c r="H105" s="57"/>
      <c r="I105" s="57"/>
      <c r="J105" s="57"/>
      <c r="K105" s="57"/>
      <c r="L105" s="57"/>
    </row>
    <row r="106" spans="5:12" s="79" customFormat="1">
      <c r="E106" s="149"/>
      <c r="H106" s="57"/>
      <c r="I106" s="57"/>
      <c r="J106" s="57"/>
      <c r="K106" s="57"/>
      <c r="L106" s="57"/>
    </row>
    <row r="107" spans="5:12" s="79" customFormat="1">
      <c r="E107" s="149"/>
      <c r="H107" s="57"/>
      <c r="I107" s="57"/>
      <c r="J107" s="57"/>
      <c r="K107" s="57"/>
      <c r="L107" s="57"/>
    </row>
    <row r="108" spans="5:12" s="79" customFormat="1">
      <c r="E108" s="149"/>
      <c r="H108" s="57"/>
      <c r="I108" s="57"/>
      <c r="J108" s="57"/>
      <c r="K108" s="57"/>
      <c r="L108" s="57"/>
    </row>
    <row r="109" spans="5:12" s="79" customFormat="1">
      <c r="E109" s="149"/>
      <c r="H109" s="57"/>
      <c r="I109" s="57"/>
      <c r="J109" s="57"/>
      <c r="K109" s="57"/>
      <c r="L109" s="57"/>
    </row>
    <row r="110" spans="5:12" s="79" customFormat="1">
      <c r="E110" s="149"/>
      <c r="H110" s="57"/>
      <c r="I110" s="57"/>
      <c r="J110" s="57"/>
      <c r="K110" s="57"/>
      <c r="L110" s="57"/>
    </row>
    <row r="111" spans="5:12" s="79" customFormat="1">
      <c r="E111" s="149"/>
      <c r="H111" s="57"/>
      <c r="I111" s="57"/>
      <c r="J111" s="57"/>
      <c r="K111" s="57"/>
      <c r="L111" s="57"/>
    </row>
    <row r="112" spans="5:12" s="79" customFormat="1">
      <c r="E112" s="149"/>
      <c r="H112" s="57"/>
      <c r="I112" s="57"/>
      <c r="J112" s="57"/>
      <c r="K112" s="57"/>
      <c r="L112" s="57"/>
    </row>
    <row r="113" spans="5:12" s="79" customFormat="1">
      <c r="E113" s="149"/>
      <c r="H113" s="57"/>
      <c r="I113" s="57"/>
      <c r="J113" s="57"/>
      <c r="K113" s="57"/>
      <c r="L113" s="57"/>
    </row>
    <row r="114" spans="5:12" s="79" customFormat="1">
      <c r="E114" s="149"/>
      <c r="H114" s="57"/>
      <c r="I114" s="57"/>
      <c r="J114" s="57"/>
      <c r="K114" s="57"/>
      <c r="L114" s="57"/>
    </row>
    <row r="115" spans="5:12" s="79" customFormat="1">
      <c r="E115" s="149"/>
      <c r="H115" s="57"/>
      <c r="I115" s="57"/>
      <c r="J115" s="57"/>
      <c r="K115" s="57"/>
      <c r="L115" s="57"/>
    </row>
    <row r="116" spans="5:12" s="79" customFormat="1">
      <c r="E116" s="149"/>
      <c r="H116" s="57"/>
      <c r="I116" s="57"/>
      <c r="J116" s="57"/>
      <c r="K116" s="57"/>
      <c r="L116" s="57"/>
    </row>
    <row r="117" spans="5:12" s="79" customFormat="1">
      <c r="E117" s="149"/>
      <c r="H117" s="57"/>
      <c r="I117" s="57"/>
      <c r="J117" s="57"/>
      <c r="K117" s="57"/>
      <c r="L117" s="57"/>
    </row>
    <row r="118" spans="5:12" s="79" customFormat="1">
      <c r="E118" s="149"/>
      <c r="H118" s="57"/>
      <c r="I118" s="57"/>
      <c r="J118" s="57"/>
      <c r="K118" s="57"/>
      <c r="L118" s="57"/>
    </row>
    <row r="119" spans="5:12" s="79" customFormat="1">
      <c r="E119" s="149"/>
      <c r="H119" s="57"/>
      <c r="I119" s="57"/>
      <c r="J119" s="57"/>
      <c r="K119" s="57"/>
      <c r="L119" s="57"/>
    </row>
    <row r="120" spans="5:12" s="79" customFormat="1">
      <c r="E120" s="149"/>
      <c r="H120" s="57"/>
      <c r="I120" s="57"/>
      <c r="J120" s="57"/>
      <c r="K120" s="57"/>
      <c r="L120" s="57"/>
    </row>
    <row r="121" spans="5:12" s="79" customFormat="1">
      <c r="E121" s="149"/>
      <c r="H121" s="57"/>
      <c r="I121" s="57"/>
      <c r="J121" s="57"/>
      <c r="K121" s="57"/>
      <c r="L121" s="57"/>
    </row>
    <row r="122" spans="5:12" s="79" customFormat="1">
      <c r="E122" s="149"/>
      <c r="H122" s="57"/>
      <c r="I122" s="57"/>
      <c r="J122" s="57"/>
      <c r="K122" s="57"/>
      <c r="L122" s="57"/>
    </row>
    <row r="123" spans="5:12" s="79" customFormat="1">
      <c r="E123" s="149"/>
      <c r="H123" s="57"/>
      <c r="I123" s="57"/>
      <c r="J123" s="57"/>
      <c r="K123" s="57"/>
      <c r="L123" s="57"/>
    </row>
    <row r="124" spans="5:12" s="79" customFormat="1">
      <c r="E124" s="149"/>
      <c r="H124" s="57"/>
      <c r="I124" s="57"/>
      <c r="J124" s="57"/>
      <c r="K124" s="57"/>
      <c r="L124" s="57"/>
    </row>
    <row r="125" spans="5:12" s="79" customFormat="1">
      <c r="E125" s="149"/>
      <c r="H125" s="57"/>
      <c r="I125" s="57"/>
      <c r="J125" s="57"/>
      <c r="K125" s="57"/>
      <c r="L125" s="57"/>
    </row>
    <row r="126" spans="5:12" s="79" customFormat="1">
      <c r="E126" s="149"/>
      <c r="H126" s="57"/>
      <c r="I126" s="57"/>
      <c r="J126" s="57"/>
      <c r="K126" s="57"/>
      <c r="L126" s="57"/>
    </row>
    <row r="127" spans="5:12" s="79" customFormat="1">
      <c r="E127" s="149"/>
      <c r="H127" s="57"/>
      <c r="I127" s="57"/>
      <c r="J127" s="57"/>
      <c r="K127" s="57"/>
      <c r="L127" s="57"/>
    </row>
    <row r="128" spans="5:12" s="79" customFormat="1">
      <c r="E128" s="149"/>
      <c r="H128" s="57"/>
      <c r="I128" s="57"/>
      <c r="J128" s="57"/>
      <c r="K128" s="57"/>
      <c r="L128" s="57"/>
    </row>
    <row r="129" spans="5:12" s="79" customFormat="1">
      <c r="E129" s="149"/>
      <c r="H129" s="57"/>
      <c r="I129" s="57"/>
      <c r="J129" s="57"/>
      <c r="K129" s="57"/>
      <c r="L129" s="57"/>
    </row>
    <row r="130" spans="5:12" s="79" customFormat="1">
      <c r="E130" s="149"/>
      <c r="H130" s="57"/>
      <c r="I130" s="57"/>
      <c r="J130" s="57"/>
      <c r="K130" s="57"/>
      <c r="L130" s="57"/>
    </row>
    <row r="131" spans="5:12" s="79" customFormat="1">
      <c r="E131" s="149"/>
      <c r="H131" s="57"/>
      <c r="I131" s="57"/>
      <c r="J131" s="57"/>
      <c r="K131" s="57"/>
      <c r="L131" s="57"/>
    </row>
    <row r="132" spans="5:12" s="79" customFormat="1">
      <c r="E132" s="149"/>
      <c r="H132" s="57"/>
      <c r="I132" s="57"/>
      <c r="J132" s="57"/>
      <c r="K132" s="57"/>
      <c r="L132" s="57"/>
    </row>
    <row r="133" spans="5:12" s="79" customFormat="1">
      <c r="E133" s="149"/>
      <c r="H133" s="57"/>
      <c r="I133" s="57"/>
      <c r="J133" s="57"/>
      <c r="K133" s="57"/>
      <c r="L133" s="57"/>
    </row>
    <row r="134" spans="5:12" s="79" customFormat="1">
      <c r="E134" s="149"/>
      <c r="H134" s="57"/>
      <c r="I134" s="57"/>
      <c r="J134" s="57"/>
      <c r="K134" s="57"/>
      <c r="L134" s="57"/>
    </row>
    <row r="135" spans="5:12" s="79" customFormat="1">
      <c r="E135" s="149"/>
      <c r="H135" s="57"/>
      <c r="I135" s="57"/>
      <c r="J135" s="57"/>
      <c r="K135" s="57"/>
      <c r="L135" s="57"/>
    </row>
    <row r="136" spans="5:12" s="79" customFormat="1">
      <c r="E136" s="149"/>
      <c r="H136" s="57"/>
      <c r="I136" s="57"/>
      <c r="J136" s="57"/>
      <c r="K136" s="57"/>
      <c r="L136" s="57"/>
    </row>
    <row r="137" spans="5:12" s="79" customFormat="1">
      <c r="E137" s="149"/>
      <c r="H137" s="57"/>
      <c r="I137" s="57"/>
      <c r="J137" s="57"/>
      <c r="K137" s="57"/>
      <c r="L137" s="57"/>
    </row>
    <row r="138" spans="5:12" s="79" customFormat="1">
      <c r="E138" s="149"/>
      <c r="H138" s="57"/>
      <c r="I138" s="57"/>
      <c r="J138" s="57"/>
      <c r="K138" s="57"/>
      <c r="L138" s="57"/>
    </row>
    <row r="139" spans="5:12" s="79" customFormat="1">
      <c r="E139" s="149"/>
      <c r="H139" s="57"/>
      <c r="I139" s="57"/>
      <c r="J139" s="57"/>
      <c r="K139" s="57"/>
      <c r="L139" s="57"/>
    </row>
    <row r="140" spans="5:12" s="79" customFormat="1">
      <c r="E140" s="149"/>
      <c r="H140" s="57"/>
      <c r="I140" s="57"/>
      <c r="J140" s="57"/>
      <c r="K140" s="57"/>
      <c r="L140" s="57"/>
    </row>
    <row r="141" spans="5:12" s="79" customFormat="1">
      <c r="E141" s="149"/>
      <c r="H141" s="57"/>
      <c r="I141" s="57"/>
      <c r="J141" s="57"/>
      <c r="K141" s="57"/>
      <c r="L141" s="57"/>
    </row>
    <row r="142" spans="5:12" s="79" customFormat="1">
      <c r="E142" s="149"/>
      <c r="H142" s="57"/>
      <c r="I142" s="57"/>
      <c r="J142" s="57"/>
      <c r="K142" s="57"/>
      <c r="L142" s="57"/>
    </row>
    <row r="143" spans="5:12" s="79" customFormat="1">
      <c r="E143" s="149"/>
      <c r="H143" s="57"/>
      <c r="I143" s="57"/>
      <c r="J143" s="57"/>
      <c r="K143" s="57"/>
      <c r="L143" s="57"/>
    </row>
    <row r="144" spans="5:12" s="79" customFormat="1">
      <c r="E144" s="149"/>
      <c r="H144" s="57"/>
      <c r="I144" s="57"/>
      <c r="J144" s="57"/>
      <c r="K144" s="57"/>
      <c r="L144" s="57"/>
    </row>
    <row r="145" spans="5:12" s="79" customFormat="1">
      <c r="E145" s="149"/>
      <c r="H145" s="57"/>
      <c r="I145" s="57"/>
      <c r="J145" s="57"/>
      <c r="K145" s="57"/>
      <c r="L145" s="57"/>
    </row>
    <row r="146" spans="5:12" s="79" customFormat="1">
      <c r="E146" s="149"/>
      <c r="H146" s="57"/>
      <c r="I146" s="57"/>
      <c r="J146" s="57"/>
      <c r="K146" s="57"/>
      <c r="L146" s="57"/>
    </row>
    <row r="147" spans="5:12" s="79" customFormat="1">
      <c r="E147" s="149"/>
      <c r="H147" s="57"/>
      <c r="I147" s="57"/>
      <c r="J147" s="57"/>
      <c r="K147" s="57"/>
      <c r="L147" s="57"/>
    </row>
    <row r="148" spans="5:12" s="79" customFormat="1">
      <c r="E148" s="149"/>
      <c r="H148" s="57"/>
      <c r="I148" s="57"/>
      <c r="J148" s="57"/>
      <c r="K148" s="57"/>
      <c r="L148" s="57"/>
    </row>
    <row r="149" spans="5:12" s="79" customFormat="1">
      <c r="E149" s="149"/>
      <c r="H149" s="57"/>
      <c r="I149" s="57"/>
      <c r="J149" s="57"/>
      <c r="K149" s="57"/>
      <c r="L149" s="57"/>
    </row>
    <row r="150" spans="5:12" s="79" customFormat="1">
      <c r="E150" s="149"/>
      <c r="H150" s="57"/>
      <c r="I150" s="57"/>
      <c r="J150" s="57"/>
      <c r="K150" s="57"/>
      <c r="L150" s="57"/>
    </row>
    <row r="151" spans="5:12" s="79" customFormat="1">
      <c r="E151" s="149"/>
      <c r="H151" s="57"/>
      <c r="I151" s="57"/>
      <c r="J151" s="57"/>
      <c r="K151" s="57"/>
      <c r="L151" s="57"/>
    </row>
    <row r="152" spans="5:12" s="79" customFormat="1">
      <c r="E152" s="149"/>
      <c r="H152" s="57"/>
      <c r="I152" s="57"/>
      <c r="J152" s="57"/>
      <c r="K152" s="57"/>
      <c r="L152" s="57"/>
    </row>
    <row r="153" spans="5:12" s="79" customFormat="1">
      <c r="E153" s="149"/>
      <c r="H153" s="57"/>
      <c r="I153" s="57"/>
      <c r="J153" s="57"/>
      <c r="K153" s="57"/>
      <c r="L153" s="57"/>
    </row>
    <row r="154" spans="5:12" s="79" customFormat="1">
      <c r="E154" s="149"/>
      <c r="H154" s="57"/>
      <c r="I154" s="57"/>
      <c r="J154" s="57"/>
      <c r="K154" s="57"/>
      <c r="L154" s="57"/>
    </row>
    <row r="155" spans="5:12" s="79" customFormat="1">
      <c r="E155" s="149"/>
      <c r="H155" s="57"/>
      <c r="I155" s="57"/>
      <c r="J155" s="57"/>
      <c r="K155" s="57"/>
      <c r="L155" s="57"/>
    </row>
    <row r="156" spans="5:12" s="79" customFormat="1">
      <c r="E156" s="149"/>
      <c r="H156" s="57"/>
      <c r="I156" s="57"/>
      <c r="J156" s="57"/>
      <c r="K156" s="57"/>
      <c r="L156" s="57"/>
    </row>
    <row r="157" spans="5:12" s="79" customFormat="1">
      <c r="E157" s="149"/>
      <c r="H157" s="57"/>
      <c r="I157" s="57"/>
      <c r="J157" s="57"/>
      <c r="K157" s="57"/>
      <c r="L157" s="57"/>
    </row>
    <row r="158" spans="5:12" s="79" customFormat="1">
      <c r="E158" s="149"/>
      <c r="H158" s="57"/>
      <c r="I158" s="57"/>
      <c r="J158" s="57"/>
      <c r="K158" s="57"/>
      <c r="L158" s="57"/>
    </row>
    <row r="159" spans="5:12" s="79" customFormat="1">
      <c r="E159" s="149"/>
      <c r="H159" s="57"/>
      <c r="I159" s="57"/>
      <c r="J159" s="57"/>
      <c r="K159" s="57"/>
      <c r="L159" s="57"/>
    </row>
    <row r="160" spans="5:12" s="79" customFormat="1">
      <c r="E160" s="149"/>
      <c r="H160" s="57"/>
      <c r="I160" s="57"/>
      <c r="J160" s="57"/>
      <c r="K160" s="57"/>
      <c r="L160" s="57"/>
    </row>
    <row r="161" spans="5:12" s="79" customFormat="1">
      <c r="E161" s="149"/>
      <c r="H161" s="57"/>
      <c r="I161" s="57"/>
      <c r="J161" s="57"/>
      <c r="K161" s="57"/>
      <c r="L161" s="57"/>
    </row>
    <row r="162" spans="5:12" s="79" customFormat="1">
      <c r="E162" s="149"/>
      <c r="H162" s="57"/>
      <c r="I162" s="57"/>
      <c r="J162" s="57"/>
      <c r="K162" s="57"/>
      <c r="L162" s="57"/>
    </row>
    <row r="163" spans="5:12" s="79" customFormat="1">
      <c r="E163" s="149"/>
      <c r="H163" s="57"/>
      <c r="I163" s="57"/>
      <c r="J163" s="57"/>
      <c r="K163" s="57"/>
      <c r="L163" s="57"/>
    </row>
    <row r="164" spans="5:12" s="79" customFormat="1">
      <c r="E164" s="149"/>
      <c r="H164" s="57"/>
      <c r="I164" s="57"/>
      <c r="J164" s="57"/>
      <c r="K164" s="57"/>
      <c r="L164" s="57"/>
    </row>
    <row r="165" spans="5:12" s="79" customFormat="1">
      <c r="E165" s="149"/>
      <c r="H165" s="57"/>
      <c r="I165" s="57"/>
      <c r="J165" s="57"/>
      <c r="K165" s="57"/>
      <c r="L165" s="57"/>
    </row>
    <row r="166" spans="5:12" s="79" customFormat="1">
      <c r="E166" s="149"/>
      <c r="H166" s="57"/>
      <c r="I166" s="57"/>
      <c r="J166" s="57"/>
      <c r="K166" s="57"/>
      <c r="L166" s="57"/>
    </row>
    <row r="167" spans="5:12" s="79" customFormat="1">
      <c r="E167" s="149"/>
      <c r="H167" s="57"/>
      <c r="I167" s="57"/>
      <c r="J167" s="57"/>
      <c r="K167" s="57"/>
      <c r="L167" s="57"/>
    </row>
    <row r="168" spans="5:12" s="79" customFormat="1">
      <c r="E168" s="149"/>
      <c r="H168" s="57"/>
      <c r="I168" s="57"/>
      <c r="J168" s="57"/>
      <c r="K168" s="57"/>
      <c r="L168" s="57"/>
    </row>
    <row r="169" spans="5:12" s="79" customFormat="1">
      <c r="E169" s="149"/>
      <c r="H169" s="57"/>
      <c r="I169" s="57"/>
      <c r="J169" s="57"/>
      <c r="K169" s="57"/>
      <c r="L169" s="57"/>
    </row>
    <row r="170" spans="5:12" s="79" customFormat="1">
      <c r="E170" s="149"/>
      <c r="H170" s="57"/>
      <c r="I170" s="57"/>
      <c r="J170" s="57"/>
      <c r="K170" s="57"/>
      <c r="L170" s="57"/>
    </row>
    <row r="171" spans="5:12" s="79" customFormat="1">
      <c r="E171" s="149"/>
      <c r="H171" s="57"/>
      <c r="I171" s="57"/>
      <c r="J171" s="57"/>
      <c r="K171" s="57"/>
      <c r="L171" s="57"/>
    </row>
    <row r="172" spans="5:12" s="79" customFormat="1">
      <c r="E172" s="149"/>
      <c r="H172" s="57"/>
      <c r="I172" s="57"/>
      <c r="J172" s="57"/>
      <c r="K172" s="57"/>
      <c r="L172" s="57"/>
    </row>
    <row r="173" spans="5:12" s="79" customFormat="1">
      <c r="E173" s="149"/>
      <c r="H173" s="57"/>
      <c r="I173" s="57"/>
      <c r="J173" s="57"/>
      <c r="K173" s="57"/>
      <c r="L173" s="57"/>
    </row>
    <row r="174" spans="5:12" s="79" customFormat="1">
      <c r="E174" s="149"/>
      <c r="H174" s="57"/>
      <c r="I174" s="57"/>
      <c r="J174" s="57"/>
      <c r="K174" s="57"/>
      <c r="L174" s="57"/>
    </row>
    <row r="175" spans="5:12" s="79" customFormat="1">
      <c r="E175" s="149"/>
      <c r="H175" s="57"/>
      <c r="I175" s="57"/>
      <c r="J175" s="57"/>
      <c r="K175" s="57"/>
      <c r="L175" s="57"/>
    </row>
    <row r="176" spans="5:12" s="79" customFormat="1">
      <c r="E176" s="149"/>
      <c r="H176" s="57"/>
      <c r="I176" s="57"/>
      <c r="J176" s="57"/>
      <c r="K176" s="57"/>
      <c r="L176" s="57"/>
    </row>
    <row r="177" spans="5:12" s="79" customFormat="1">
      <c r="E177" s="149"/>
      <c r="H177" s="57"/>
      <c r="I177" s="57"/>
      <c r="J177" s="57"/>
      <c r="K177" s="57"/>
      <c r="L177" s="57"/>
    </row>
    <row r="178" spans="5:12" s="79" customFormat="1">
      <c r="E178" s="149"/>
      <c r="H178" s="57"/>
      <c r="I178" s="57"/>
      <c r="J178" s="57"/>
      <c r="K178" s="57"/>
      <c r="L178" s="57"/>
    </row>
    <row r="179" spans="5:12" s="79" customFormat="1">
      <c r="E179" s="149"/>
      <c r="H179" s="57"/>
      <c r="I179" s="57"/>
      <c r="J179" s="57"/>
      <c r="K179" s="57"/>
      <c r="L179" s="57"/>
    </row>
    <row r="180" spans="5:12" s="79" customFormat="1">
      <c r="E180" s="149"/>
      <c r="H180" s="57"/>
      <c r="I180" s="57"/>
      <c r="J180" s="57"/>
      <c r="K180" s="57"/>
      <c r="L180" s="57"/>
    </row>
    <row r="181" spans="5:12" s="79" customFormat="1">
      <c r="E181" s="149"/>
      <c r="H181" s="57"/>
      <c r="I181" s="57"/>
      <c r="J181" s="57"/>
      <c r="K181" s="57"/>
      <c r="L181" s="57"/>
    </row>
    <row r="182" spans="5:12" s="79" customFormat="1">
      <c r="E182" s="149"/>
      <c r="H182" s="57"/>
      <c r="I182" s="57"/>
      <c r="J182" s="57"/>
      <c r="K182" s="57"/>
      <c r="L182" s="57"/>
    </row>
    <row r="183" spans="5:12" s="79" customFormat="1">
      <c r="E183" s="149"/>
      <c r="H183" s="57"/>
      <c r="I183" s="57"/>
      <c r="J183" s="57"/>
      <c r="K183" s="57"/>
      <c r="L183" s="57"/>
    </row>
    <row r="184" spans="5:12" s="79" customFormat="1">
      <c r="E184" s="149"/>
      <c r="H184" s="57"/>
      <c r="I184" s="57"/>
      <c r="J184" s="57"/>
      <c r="K184" s="57"/>
      <c r="L184" s="57"/>
    </row>
    <row r="185" spans="5:12" s="79" customFormat="1">
      <c r="E185" s="149"/>
      <c r="H185" s="57"/>
      <c r="I185" s="57"/>
      <c r="J185" s="57"/>
      <c r="K185" s="57"/>
      <c r="L185" s="57"/>
    </row>
    <row r="186" spans="5:12" s="79" customFormat="1">
      <c r="E186" s="149"/>
      <c r="H186" s="57"/>
      <c r="I186" s="57"/>
      <c r="J186" s="57"/>
      <c r="K186" s="57"/>
      <c r="L186" s="57"/>
    </row>
    <row r="187" spans="5:12" s="79" customFormat="1">
      <c r="E187" s="149"/>
      <c r="H187" s="57"/>
      <c r="I187" s="57"/>
      <c r="J187" s="57"/>
      <c r="K187" s="57"/>
      <c r="L187" s="57"/>
    </row>
    <row r="188" spans="5:12" s="79" customFormat="1">
      <c r="E188" s="149"/>
      <c r="H188" s="57"/>
      <c r="I188" s="57"/>
      <c r="J188" s="57"/>
      <c r="K188" s="57"/>
      <c r="L188" s="57"/>
    </row>
    <row r="189" spans="5:12" s="79" customFormat="1">
      <c r="E189" s="149"/>
      <c r="H189" s="57"/>
      <c r="I189" s="57"/>
      <c r="J189" s="57"/>
      <c r="K189" s="57"/>
      <c r="L189" s="57"/>
    </row>
    <row r="190" spans="5:12" s="79" customFormat="1">
      <c r="E190" s="149"/>
      <c r="H190" s="57"/>
      <c r="I190" s="57"/>
      <c r="J190" s="57"/>
      <c r="K190" s="57"/>
      <c r="L190" s="57"/>
    </row>
    <row r="191" spans="5:12" s="79" customFormat="1">
      <c r="E191" s="149"/>
      <c r="H191" s="57"/>
      <c r="I191" s="57"/>
      <c r="J191" s="57"/>
      <c r="K191" s="57"/>
      <c r="L191" s="57"/>
    </row>
    <row r="192" spans="5:12" s="79" customFormat="1">
      <c r="E192" s="149"/>
      <c r="H192" s="57"/>
      <c r="I192" s="57"/>
      <c r="J192" s="57"/>
      <c r="K192" s="57"/>
      <c r="L192" s="57"/>
    </row>
    <row r="193" spans="5:12" s="79" customFormat="1">
      <c r="E193" s="149"/>
      <c r="H193" s="57"/>
      <c r="I193" s="57"/>
      <c r="J193" s="57"/>
      <c r="K193" s="57"/>
      <c r="L193" s="57"/>
    </row>
    <row r="194" spans="5:12" s="79" customFormat="1">
      <c r="E194" s="149"/>
      <c r="H194" s="57"/>
      <c r="I194" s="57"/>
      <c r="J194" s="57"/>
      <c r="K194" s="57"/>
      <c r="L194" s="57"/>
    </row>
    <row r="195" spans="5:12" s="79" customFormat="1">
      <c r="E195" s="149"/>
      <c r="H195" s="57"/>
      <c r="I195" s="57"/>
      <c r="J195" s="57"/>
      <c r="K195" s="57"/>
      <c r="L195" s="57"/>
    </row>
    <row r="196" spans="5:12" s="79" customFormat="1">
      <c r="E196" s="149"/>
      <c r="H196" s="57"/>
      <c r="I196" s="57"/>
      <c r="J196" s="57"/>
      <c r="K196" s="57"/>
      <c r="L196" s="57"/>
    </row>
    <row r="197" spans="5:12" s="79" customFormat="1">
      <c r="E197" s="149"/>
      <c r="H197" s="57"/>
      <c r="I197" s="57"/>
      <c r="J197" s="57"/>
      <c r="K197" s="57"/>
      <c r="L197" s="57"/>
    </row>
    <row r="198" spans="5:12" s="79" customFormat="1">
      <c r="E198" s="149"/>
      <c r="H198" s="57"/>
      <c r="I198" s="57"/>
      <c r="J198" s="57"/>
      <c r="K198" s="57"/>
      <c r="L198" s="57"/>
    </row>
    <row r="199" spans="5:12" s="79" customFormat="1">
      <c r="E199" s="149"/>
      <c r="H199" s="57"/>
      <c r="I199" s="57"/>
      <c r="J199" s="57"/>
      <c r="K199" s="57"/>
      <c r="L199" s="57"/>
    </row>
    <row r="200" spans="5:12" s="79" customFormat="1">
      <c r="E200" s="149"/>
      <c r="H200" s="57"/>
      <c r="I200" s="57"/>
      <c r="J200" s="57"/>
      <c r="K200" s="57"/>
      <c r="L200" s="57"/>
    </row>
    <row r="201" spans="5:12" s="79" customFormat="1">
      <c r="E201" s="149"/>
      <c r="H201" s="57"/>
      <c r="I201" s="57"/>
      <c r="J201" s="57"/>
      <c r="K201" s="57"/>
      <c r="L201" s="57"/>
    </row>
    <row r="202" spans="5:12" s="79" customFormat="1">
      <c r="E202" s="149"/>
      <c r="H202" s="57"/>
      <c r="I202" s="57"/>
      <c r="J202" s="57"/>
      <c r="K202" s="57"/>
      <c r="L202" s="57"/>
    </row>
    <row r="203" spans="5:12" s="79" customFormat="1">
      <c r="E203" s="149"/>
      <c r="H203" s="57"/>
      <c r="I203" s="57"/>
      <c r="J203" s="57"/>
      <c r="K203" s="57"/>
      <c r="L203" s="57"/>
    </row>
    <row r="204" spans="5:12" s="79" customFormat="1">
      <c r="E204" s="149"/>
      <c r="H204" s="57"/>
      <c r="I204" s="57"/>
      <c r="J204" s="57"/>
      <c r="K204" s="57"/>
      <c r="L204" s="57"/>
    </row>
    <row r="205" spans="5:12" s="79" customFormat="1">
      <c r="E205" s="149"/>
      <c r="H205" s="57"/>
      <c r="I205" s="57"/>
      <c r="J205" s="57"/>
      <c r="K205" s="57"/>
      <c r="L205" s="57"/>
    </row>
    <row r="206" spans="5:12" s="79" customFormat="1">
      <c r="E206" s="149"/>
      <c r="H206" s="57"/>
      <c r="I206" s="57"/>
      <c r="J206" s="57"/>
      <c r="K206" s="57"/>
      <c r="L206" s="57"/>
    </row>
    <row r="207" spans="5:12" s="79" customFormat="1">
      <c r="E207" s="149"/>
      <c r="H207" s="57"/>
      <c r="I207" s="57"/>
      <c r="J207" s="57"/>
      <c r="K207" s="57"/>
      <c r="L207" s="57"/>
    </row>
    <row r="208" spans="5:12" s="79" customFormat="1">
      <c r="E208" s="149"/>
      <c r="H208" s="57"/>
      <c r="I208" s="57"/>
      <c r="J208" s="57"/>
      <c r="K208" s="57"/>
      <c r="L208" s="57"/>
    </row>
    <row r="209" spans="5:12" s="79" customFormat="1">
      <c r="E209" s="149"/>
      <c r="H209" s="57"/>
      <c r="I209" s="57"/>
      <c r="J209" s="57"/>
      <c r="K209" s="57"/>
      <c r="L209" s="57"/>
    </row>
    <row r="210" spans="5:12" s="79" customFormat="1">
      <c r="E210" s="149"/>
      <c r="H210" s="57"/>
      <c r="I210" s="57"/>
      <c r="J210" s="57"/>
      <c r="K210" s="57"/>
      <c r="L210" s="57"/>
    </row>
    <row r="211" spans="5:12" s="79" customFormat="1">
      <c r="E211" s="149"/>
      <c r="H211" s="57"/>
      <c r="I211" s="57"/>
      <c r="J211" s="57"/>
      <c r="K211" s="57"/>
      <c r="L211" s="57"/>
    </row>
    <row r="212" spans="5:12" s="79" customFormat="1">
      <c r="E212" s="149"/>
      <c r="H212" s="57"/>
      <c r="I212" s="57"/>
      <c r="J212" s="57"/>
      <c r="K212" s="57"/>
      <c r="L212" s="57"/>
    </row>
    <row r="213" spans="5:12" s="79" customFormat="1">
      <c r="E213" s="149"/>
      <c r="H213" s="57"/>
      <c r="I213" s="57"/>
      <c r="J213" s="57"/>
      <c r="K213" s="57"/>
      <c r="L213" s="57"/>
    </row>
    <row r="214" spans="5:12" s="79" customFormat="1">
      <c r="E214" s="149"/>
      <c r="H214" s="57"/>
      <c r="I214" s="57"/>
      <c r="J214" s="57"/>
      <c r="K214" s="57"/>
      <c r="L214" s="57"/>
    </row>
    <row r="215" spans="5:12" s="79" customFormat="1">
      <c r="E215" s="149"/>
      <c r="H215" s="57"/>
      <c r="I215" s="57"/>
      <c r="J215" s="57"/>
      <c r="K215" s="57"/>
      <c r="L215" s="57"/>
    </row>
    <row r="216" spans="5:12" s="79" customFormat="1">
      <c r="E216" s="149"/>
      <c r="H216" s="57"/>
      <c r="I216" s="57"/>
      <c r="J216" s="57"/>
      <c r="K216" s="57"/>
      <c r="L216" s="57"/>
    </row>
    <row r="217" spans="5:12" s="79" customFormat="1">
      <c r="E217" s="149"/>
      <c r="H217" s="57"/>
      <c r="I217" s="57"/>
      <c r="J217" s="57"/>
      <c r="K217" s="57"/>
      <c r="L217" s="57"/>
    </row>
    <row r="218" spans="5:12" s="79" customFormat="1">
      <c r="E218" s="149"/>
      <c r="H218" s="57"/>
      <c r="I218" s="57"/>
      <c r="J218" s="57"/>
      <c r="K218" s="57"/>
      <c r="L218" s="57"/>
    </row>
    <row r="219" spans="5:12" s="79" customFormat="1">
      <c r="E219" s="149"/>
      <c r="H219" s="57"/>
      <c r="I219" s="57"/>
      <c r="J219" s="57"/>
      <c r="K219" s="57"/>
      <c r="L219" s="57"/>
    </row>
    <row r="220" spans="5:12" s="79" customFormat="1">
      <c r="E220" s="149"/>
      <c r="H220" s="57"/>
      <c r="I220" s="57"/>
      <c r="J220" s="57"/>
      <c r="K220" s="57"/>
      <c r="L220" s="57"/>
    </row>
    <row r="221" spans="5:12" s="79" customFormat="1">
      <c r="E221" s="149"/>
      <c r="H221" s="57"/>
      <c r="I221" s="57"/>
      <c r="J221" s="57"/>
      <c r="K221" s="57"/>
      <c r="L221" s="57"/>
    </row>
    <row r="222" spans="5:12" s="79" customFormat="1">
      <c r="E222" s="149"/>
      <c r="H222" s="57"/>
      <c r="I222" s="57"/>
      <c r="J222" s="57"/>
      <c r="K222" s="57"/>
      <c r="L222" s="57"/>
    </row>
    <row r="223" spans="5:12" s="79" customFormat="1">
      <c r="E223" s="149"/>
      <c r="H223" s="57"/>
      <c r="I223" s="57"/>
      <c r="J223" s="57"/>
      <c r="K223" s="57"/>
      <c r="L223" s="57"/>
    </row>
    <row r="224" spans="5:12" s="79" customFormat="1">
      <c r="E224" s="149"/>
      <c r="H224" s="57"/>
      <c r="I224" s="57"/>
      <c r="J224" s="57"/>
      <c r="K224" s="57"/>
      <c r="L224" s="57"/>
    </row>
    <row r="225" spans="5:12" s="79" customFormat="1">
      <c r="E225" s="149"/>
      <c r="H225" s="57"/>
      <c r="I225" s="57"/>
      <c r="J225" s="57"/>
      <c r="K225" s="57"/>
      <c r="L225" s="57"/>
    </row>
    <row r="226" spans="5:12" s="79" customFormat="1">
      <c r="E226" s="149"/>
      <c r="H226" s="57"/>
      <c r="I226" s="57"/>
      <c r="J226" s="57"/>
      <c r="K226" s="57"/>
      <c r="L226" s="57"/>
    </row>
    <row r="227" spans="5:12" s="79" customFormat="1">
      <c r="E227" s="149"/>
      <c r="H227" s="57"/>
      <c r="I227" s="57"/>
      <c r="J227" s="57"/>
      <c r="K227" s="57"/>
      <c r="L227" s="57"/>
    </row>
    <row r="228" spans="5:12" s="79" customFormat="1">
      <c r="E228" s="149"/>
      <c r="H228" s="57"/>
      <c r="I228" s="57"/>
      <c r="J228" s="57"/>
      <c r="K228" s="57"/>
      <c r="L228" s="57"/>
    </row>
    <row r="229" spans="5:12" s="79" customFormat="1">
      <c r="E229" s="149"/>
      <c r="H229" s="57"/>
      <c r="I229" s="57"/>
      <c r="J229" s="57"/>
      <c r="K229" s="57"/>
      <c r="L229" s="57"/>
    </row>
    <row r="230" spans="5:12" s="79" customFormat="1">
      <c r="E230" s="149"/>
      <c r="H230" s="57"/>
      <c r="I230" s="57"/>
      <c r="J230" s="57"/>
      <c r="K230" s="57"/>
      <c r="L230" s="57"/>
    </row>
    <row r="231" spans="5:12" s="79" customFormat="1">
      <c r="E231" s="149"/>
      <c r="H231" s="57"/>
      <c r="I231" s="57"/>
      <c r="J231" s="57"/>
      <c r="K231" s="57"/>
      <c r="L231" s="57"/>
    </row>
    <row r="232" spans="5:12" s="79" customFormat="1">
      <c r="E232" s="149"/>
      <c r="H232" s="57"/>
      <c r="I232" s="57"/>
      <c r="J232" s="57"/>
      <c r="K232" s="57"/>
      <c r="L232" s="57"/>
    </row>
    <row r="233" spans="5:12" s="79" customFormat="1">
      <c r="E233" s="149"/>
      <c r="H233" s="57"/>
      <c r="I233" s="57"/>
      <c r="J233" s="57"/>
      <c r="K233" s="57"/>
      <c r="L233" s="57"/>
    </row>
    <row r="234" spans="5:12" s="79" customFormat="1">
      <c r="E234" s="149"/>
      <c r="H234" s="57"/>
      <c r="I234" s="57"/>
      <c r="J234" s="57"/>
      <c r="K234" s="57"/>
      <c r="L234" s="57"/>
    </row>
    <row r="235" spans="5:12" s="79" customFormat="1">
      <c r="E235" s="149"/>
      <c r="H235" s="57"/>
      <c r="I235" s="57"/>
      <c r="J235" s="57"/>
      <c r="K235" s="57"/>
      <c r="L235" s="57"/>
    </row>
    <row r="236" spans="5:12" s="79" customFormat="1">
      <c r="E236" s="149"/>
      <c r="H236" s="57"/>
      <c r="I236" s="57"/>
      <c r="J236" s="57"/>
      <c r="K236" s="57"/>
      <c r="L236" s="57"/>
    </row>
    <row r="237" spans="5:12" s="79" customFormat="1">
      <c r="E237" s="149"/>
      <c r="H237" s="57"/>
      <c r="I237" s="57"/>
      <c r="J237" s="57"/>
      <c r="K237" s="57"/>
      <c r="L237" s="57"/>
    </row>
    <row r="238" spans="5:12" s="79" customFormat="1">
      <c r="E238" s="149"/>
      <c r="H238" s="57"/>
      <c r="I238" s="57"/>
      <c r="J238" s="57"/>
      <c r="K238" s="57"/>
      <c r="L238" s="57"/>
    </row>
    <row r="239" spans="5:12" s="79" customFormat="1">
      <c r="E239" s="149"/>
      <c r="H239" s="57"/>
      <c r="I239" s="57"/>
      <c r="J239" s="57"/>
      <c r="K239" s="57"/>
      <c r="L239" s="57"/>
    </row>
    <row r="240" spans="5:12" s="79" customFormat="1">
      <c r="E240" s="149"/>
      <c r="H240" s="57"/>
      <c r="I240" s="57"/>
      <c r="J240" s="57"/>
      <c r="K240" s="57"/>
      <c r="L240" s="57"/>
    </row>
    <row r="241" spans="5:12" s="79" customFormat="1">
      <c r="E241" s="149"/>
      <c r="H241" s="57"/>
      <c r="I241" s="57"/>
      <c r="J241" s="57"/>
      <c r="K241" s="57"/>
      <c r="L241" s="57"/>
    </row>
    <row r="242" spans="5:12" s="79" customFormat="1">
      <c r="E242" s="149"/>
      <c r="H242" s="57"/>
      <c r="I242" s="57"/>
      <c r="J242" s="57"/>
      <c r="K242" s="57"/>
      <c r="L242" s="57"/>
    </row>
    <row r="243" spans="5:12" s="79" customFormat="1">
      <c r="E243" s="149"/>
      <c r="H243" s="57"/>
      <c r="I243" s="57"/>
      <c r="J243" s="57"/>
      <c r="K243" s="57"/>
      <c r="L243" s="57"/>
    </row>
    <row r="244" spans="5:12" s="79" customFormat="1">
      <c r="E244" s="149"/>
      <c r="H244" s="57"/>
      <c r="I244" s="57"/>
      <c r="J244" s="57"/>
      <c r="K244" s="57"/>
      <c r="L244" s="57"/>
    </row>
    <row r="245" spans="5:12" s="79" customFormat="1">
      <c r="E245" s="149"/>
      <c r="H245" s="57"/>
      <c r="I245" s="57"/>
      <c r="J245" s="57"/>
      <c r="K245" s="57"/>
      <c r="L245" s="57"/>
    </row>
    <row r="246" spans="5:12" s="79" customFormat="1">
      <c r="E246" s="149"/>
      <c r="H246" s="57"/>
      <c r="I246" s="57"/>
      <c r="J246" s="57"/>
      <c r="K246" s="57"/>
      <c r="L246" s="57"/>
    </row>
    <row r="247" spans="5:12" s="79" customFormat="1">
      <c r="E247" s="149"/>
      <c r="H247" s="57"/>
      <c r="I247" s="57"/>
      <c r="J247" s="57"/>
      <c r="K247" s="57"/>
      <c r="L247" s="57"/>
    </row>
    <row r="248" spans="5:12" s="79" customFormat="1">
      <c r="E248" s="149"/>
      <c r="H248" s="57"/>
      <c r="I248" s="57"/>
      <c r="J248" s="57"/>
      <c r="K248" s="57"/>
      <c r="L248" s="57"/>
    </row>
    <row r="249" spans="5:12" s="79" customFormat="1">
      <c r="E249" s="149"/>
      <c r="H249" s="57"/>
      <c r="I249" s="57"/>
      <c r="J249" s="57"/>
      <c r="K249" s="57"/>
      <c r="L249" s="57"/>
    </row>
    <row r="250" spans="5:12" s="79" customFormat="1">
      <c r="E250" s="149"/>
      <c r="H250" s="57"/>
      <c r="I250" s="57"/>
      <c r="J250" s="57"/>
      <c r="K250" s="57"/>
      <c r="L250" s="57"/>
    </row>
    <row r="251" spans="5:12" s="79" customFormat="1">
      <c r="E251" s="149"/>
      <c r="H251" s="57"/>
      <c r="I251" s="57"/>
      <c r="J251" s="57"/>
      <c r="K251" s="57"/>
      <c r="L251" s="57"/>
    </row>
    <row r="252" spans="5:12" s="79" customFormat="1">
      <c r="E252" s="149"/>
      <c r="H252" s="57"/>
      <c r="I252" s="57"/>
      <c r="J252" s="57"/>
      <c r="K252" s="57"/>
      <c r="L252" s="57"/>
    </row>
    <row r="253" spans="5:12" s="79" customFormat="1">
      <c r="E253" s="149"/>
      <c r="H253" s="57"/>
      <c r="I253" s="57"/>
      <c r="J253" s="57"/>
      <c r="K253" s="57"/>
      <c r="L253" s="57"/>
    </row>
    <row r="254" spans="5:12" s="79" customFormat="1">
      <c r="E254" s="149"/>
      <c r="H254" s="57"/>
      <c r="I254" s="57"/>
      <c r="J254" s="57"/>
      <c r="K254" s="57"/>
      <c r="L254" s="57"/>
    </row>
    <row r="255" spans="5:12" s="79" customFormat="1">
      <c r="E255" s="149"/>
      <c r="H255" s="57"/>
      <c r="I255" s="57"/>
      <c r="J255" s="57"/>
      <c r="K255" s="57"/>
      <c r="L255" s="57"/>
    </row>
    <row r="256" spans="5:12" s="79" customFormat="1">
      <c r="E256" s="149"/>
      <c r="H256" s="57"/>
      <c r="I256" s="57"/>
      <c r="J256" s="57"/>
      <c r="K256" s="57"/>
      <c r="L256" s="57"/>
    </row>
    <row r="257" spans="5:12" s="79" customFormat="1">
      <c r="E257" s="149"/>
      <c r="H257" s="57"/>
      <c r="I257" s="57"/>
      <c r="J257" s="57"/>
      <c r="K257" s="57"/>
      <c r="L257" s="57"/>
    </row>
    <row r="258" spans="5:12" s="79" customFormat="1">
      <c r="E258" s="149"/>
      <c r="H258" s="57"/>
      <c r="I258" s="57"/>
      <c r="J258" s="57"/>
      <c r="K258" s="57"/>
      <c r="L258" s="57"/>
    </row>
    <row r="259" spans="5:12" s="79" customFormat="1">
      <c r="E259" s="149"/>
      <c r="H259" s="57"/>
      <c r="I259" s="57"/>
      <c r="J259" s="57"/>
      <c r="K259" s="57"/>
      <c r="L259" s="57"/>
    </row>
    <row r="260" spans="5:12" s="79" customFormat="1">
      <c r="E260" s="149"/>
      <c r="H260" s="57"/>
      <c r="I260" s="57"/>
      <c r="J260" s="57"/>
      <c r="K260" s="57"/>
      <c r="L260" s="57"/>
    </row>
    <row r="261" spans="5:12" s="79" customFormat="1">
      <c r="E261" s="149"/>
      <c r="H261" s="57"/>
      <c r="I261" s="57"/>
      <c r="J261" s="57"/>
      <c r="K261" s="57"/>
      <c r="L261" s="57"/>
    </row>
    <row r="262" spans="5:12" s="79" customFormat="1">
      <c r="E262" s="149"/>
      <c r="H262" s="57"/>
      <c r="I262" s="57"/>
      <c r="J262" s="57"/>
      <c r="K262" s="57"/>
      <c r="L262" s="57"/>
    </row>
    <row r="263" spans="5:12" s="79" customFormat="1">
      <c r="E263" s="149"/>
      <c r="H263" s="57"/>
      <c r="I263" s="57"/>
      <c r="J263" s="57"/>
      <c r="K263" s="57"/>
      <c r="L263" s="57"/>
    </row>
    <row r="264" spans="5:12" s="79" customFormat="1">
      <c r="E264" s="149"/>
      <c r="H264" s="57"/>
      <c r="I264" s="57"/>
      <c r="J264" s="57"/>
      <c r="K264" s="57"/>
      <c r="L264" s="57"/>
    </row>
    <row r="265" spans="5:12" s="79" customFormat="1">
      <c r="E265" s="149"/>
      <c r="H265" s="57"/>
      <c r="I265" s="57"/>
      <c r="J265" s="57"/>
      <c r="K265" s="57"/>
      <c r="L265" s="57"/>
    </row>
    <row r="266" spans="5:12" s="79" customFormat="1">
      <c r="E266" s="149"/>
      <c r="H266" s="57"/>
      <c r="I266" s="57"/>
      <c r="J266" s="57"/>
      <c r="K266" s="57"/>
      <c r="L266" s="57"/>
    </row>
    <row r="267" spans="5:12" s="79" customFormat="1">
      <c r="E267" s="149"/>
      <c r="H267" s="57"/>
      <c r="I267" s="57"/>
      <c r="J267" s="57"/>
      <c r="K267" s="57"/>
      <c r="L267" s="57"/>
    </row>
    <row r="268" spans="5:12" s="79" customFormat="1">
      <c r="E268" s="149"/>
      <c r="H268" s="57"/>
      <c r="I268" s="57"/>
      <c r="J268" s="57"/>
      <c r="K268" s="57"/>
      <c r="L268" s="57"/>
    </row>
    <row r="269" spans="5:12" s="79" customFormat="1">
      <c r="E269" s="149"/>
      <c r="H269" s="57"/>
      <c r="I269" s="57"/>
      <c r="J269" s="57"/>
      <c r="K269" s="57"/>
      <c r="L269" s="57"/>
    </row>
    <row r="270" spans="5:12" s="79" customFormat="1">
      <c r="E270" s="149"/>
      <c r="H270" s="57"/>
      <c r="I270" s="57"/>
      <c r="J270" s="57"/>
      <c r="K270" s="57"/>
      <c r="L270" s="57"/>
    </row>
    <row r="271" spans="5:12" s="79" customFormat="1">
      <c r="E271" s="149"/>
      <c r="H271" s="57"/>
      <c r="I271" s="57"/>
      <c r="J271" s="57"/>
      <c r="K271" s="57"/>
      <c r="L271" s="57"/>
    </row>
    <row r="272" spans="5:12" s="79" customFormat="1">
      <c r="E272" s="149"/>
      <c r="H272" s="57"/>
      <c r="I272" s="57"/>
      <c r="J272" s="57"/>
      <c r="K272" s="57"/>
      <c r="L272" s="57"/>
    </row>
    <row r="273" spans="5:12" s="79" customFormat="1">
      <c r="E273" s="149"/>
      <c r="H273" s="57"/>
      <c r="I273" s="57"/>
      <c r="J273" s="57"/>
      <c r="K273" s="57"/>
      <c r="L273" s="57"/>
    </row>
    <row r="274" spans="5:12" s="79" customFormat="1">
      <c r="E274" s="149"/>
      <c r="H274" s="57"/>
      <c r="I274" s="57"/>
      <c r="J274" s="57"/>
      <c r="K274" s="57"/>
      <c r="L274" s="57"/>
    </row>
    <row r="275" spans="5:12" s="79" customFormat="1">
      <c r="E275" s="149"/>
      <c r="H275" s="57"/>
      <c r="I275" s="57"/>
      <c r="J275" s="57"/>
      <c r="K275" s="57"/>
      <c r="L275" s="57"/>
    </row>
    <row r="276" spans="5:12" s="79" customFormat="1">
      <c r="E276" s="149"/>
      <c r="H276" s="57"/>
      <c r="I276" s="57"/>
      <c r="J276" s="57"/>
      <c r="K276" s="57"/>
      <c r="L276" s="57"/>
    </row>
    <row r="277" spans="5:12" s="79" customFormat="1">
      <c r="E277" s="149"/>
      <c r="H277" s="57"/>
      <c r="I277" s="57"/>
      <c r="J277" s="57"/>
      <c r="K277" s="57"/>
      <c r="L277" s="57"/>
    </row>
    <row r="278" spans="5:12" s="79" customFormat="1">
      <c r="E278" s="149"/>
      <c r="H278" s="57"/>
      <c r="I278" s="57"/>
      <c r="J278" s="57"/>
      <c r="K278" s="57"/>
      <c r="L278" s="57"/>
    </row>
    <row r="279" spans="5:12" s="79" customFormat="1">
      <c r="E279" s="149"/>
      <c r="H279" s="57"/>
      <c r="I279" s="57"/>
      <c r="J279" s="57"/>
      <c r="K279" s="57"/>
      <c r="L279" s="57"/>
    </row>
    <row r="280" spans="5:12" s="79" customFormat="1">
      <c r="E280" s="149"/>
      <c r="H280" s="57"/>
      <c r="I280" s="57"/>
      <c r="J280" s="57"/>
      <c r="K280" s="57"/>
      <c r="L280" s="57"/>
    </row>
    <row r="281" spans="5:12" s="79" customFormat="1">
      <c r="E281" s="149"/>
      <c r="H281" s="57"/>
      <c r="I281" s="57"/>
      <c r="J281" s="57"/>
      <c r="K281" s="57"/>
      <c r="L281" s="57"/>
    </row>
    <row r="282" spans="5:12" s="79" customFormat="1">
      <c r="E282" s="149"/>
      <c r="H282" s="57"/>
      <c r="I282" s="57"/>
      <c r="J282" s="57"/>
      <c r="K282" s="57"/>
      <c r="L282" s="57"/>
    </row>
    <row r="283" spans="5:12" s="79" customFormat="1">
      <c r="E283" s="149"/>
      <c r="H283" s="57"/>
      <c r="I283" s="57"/>
      <c r="J283" s="57"/>
      <c r="K283" s="57"/>
      <c r="L283" s="57"/>
    </row>
    <row r="284" spans="5:12" s="79" customFormat="1">
      <c r="E284" s="149"/>
      <c r="H284" s="57"/>
      <c r="I284" s="57"/>
      <c r="J284" s="57"/>
      <c r="K284" s="57"/>
      <c r="L284" s="57"/>
    </row>
    <row r="285" spans="5:12" s="79" customFormat="1">
      <c r="E285" s="149"/>
      <c r="H285" s="57"/>
      <c r="I285" s="57"/>
      <c r="J285" s="57"/>
      <c r="K285" s="57"/>
      <c r="L285" s="57"/>
    </row>
    <row r="286" spans="5:12" s="79" customFormat="1">
      <c r="E286" s="149"/>
      <c r="H286" s="57"/>
      <c r="I286" s="57"/>
      <c r="J286" s="57"/>
      <c r="K286" s="57"/>
      <c r="L286" s="57"/>
    </row>
    <row r="287" spans="5:12" s="79" customFormat="1">
      <c r="E287" s="149"/>
      <c r="H287" s="57"/>
      <c r="I287" s="57"/>
      <c r="J287" s="57"/>
      <c r="K287" s="57"/>
      <c r="L287" s="57"/>
    </row>
    <row r="288" spans="5:12" s="79" customFormat="1">
      <c r="E288" s="149"/>
      <c r="H288" s="57"/>
      <c r="I288" s="57"/>
      <c r="J288" s="57"/>
      <c r="K288" s="57"/>
      <c r="L288" s="57"/>
    </row>
    <row r="289" spans="5:12" s="79" customFormat="1">
      <c r="E289" s="149"/>
      <c r="H289" s="57"/>
      <c r="I289" s="57"/>
      <c r="J289" s="57"/>
      <c r="K289" s="57"/>
      <c r="L289" s="57"/>
    </row>
    <row r="290" spans="5:12" s="79" customFormat="1">
      <c r="E290" s="149"/>
      <c r="H290" s="57"/>
      <c r="I290" s="57"/>
      <c r="J290" s="57"/>
      <c r="K290" s="57"/>
      <c r="L290" s="57"/>
    </row>
    <row r="291" spans="5:12" s="79" customFormat="1">
      <c r="E291" s="149"/>
      <c r="H291" s="57"/>
      <c r="I291" s="57"/>
      <c r="J291" s="57"/>
      <c r="K291" s="57"/>
      <c r="L291" s="57"/>
    </row>
    <row r="292" spans="5:12" s="79" customFormat="1">
      <c r="E292" s="149"/>
      <c r="H292" s="57"/>
      <c r="I292" s="57"/>
      <c r="J292" s="57"/>
      <c r="K292" s="57"/>
      <c r="L292" s="57"/>
    </row>
    <row r="293" spans="5:12" s="79" customFormat="1">
      <c r="E293" s="149"/>
      <c r="H293" s="57"/>
      <c r="I293" s="57"/>
      <c r="J293" s="57"/>
      <c r="K293" s="57"/>
      <c r="L293" s="57"/>
    </row>
    <row r="294" spans="5:12" s="79" customFormat="1">
      <c r="E294" s="149"/>
      <c r="H294" s="57"/>
      <c r="I294" s="57"/>
      <c r="J294" s="57"/>
      <c r="K294" s="57"/>
      <c r="L294" s="57"/>
    </row>
    <row r="295" spans="5:12" s="79" customFormat="1">
      <c r="E295" s="149"/>
      <c r="H295" s="57"/>
      <c r="I295" s="57"/>
      <c r="J295" s="57"/>
      <c r="K295" s="57"/>
      <c r="L295" s="57"/>
    </row>
    <row r="296" spans="5:12" s="79" customFormat="1">
      <c r="E296" s="149"/>
      <c r="H296" s="57"/>
      <c r="I296" s="57"/>
      <c r="J296" s="57"/>
      <c r="K296" s="57"/>
      <c r="L296" s="57"/>
    </row>
    <row r="297" spans="5:12" s="79" customFormat="1">
      <c r="E297" s="149"/>
      <c r="H297" s="57"/>
      <c r="I297" s="57"/>
      <c r="J297" s="57"/>
      <c r="K297" s="57"/>
      <c r="L297" s="57"/>
    </row>
    <row r="298" spans="5:12" s="79" customFormat="1">
      <c r="E298" s="149"/>
      <c r="H298" s="57"/>
      <c r="I298" s="57"/>
      <c r="J298" s="57"/>
      <c r="K298" s="57"/>
      <c r="L298" s="57"/>
    </row>
    <row r="299" spans="5:12" s="79" customFormat="1">
      <c r="E299" s="149"/>
      <c r="H299" s="57"/>
      <c r="I299" s="57"/>
      <c r="J299" s="57"/>
      <c r="K299" s="57"/>
      <c r="L299" s="57"/>
    </row>
    <row r="300" spans="5:12" s="79" customFormat="1">
      <c r="E300" s="149"/>
      <c r="H300" s="57"/>
      <c r="I300" s="57"/>
      <c r="J300" s="57"/>
      <c r="K300" s="57"/>
      <c r="L300" s="57"/>
    </row>
    <row r="301" spans="5:12" s="79" customFormat="1">
      <c r="E301" s="149"/>
      <c r="H301" s="57"/>
      <c r="I301" s="57"/>
      <c r="J301" s="57"/>
      <c r="K301" s="57"/>
      <c r="L301" s="57"/>
    </row>
    <row r="302" spans="5:12" s="79" customFormat="1">
      <c r="E302" s="149"/>
      <c r="H302" s="57"/>
      <c r="I302" s="57"/>
      <c r="J302" s="57"/>
      <c r="K302" s="57"/>
      <c r="L302" s="57"/>
    </row>
    <row r="303" spans="5:12" s="79" customFormat="1">
      <c r="E303" s="149"/>
      <c r="H303" s="57"/>
      <c r="I303" s="57"/>
      <c r="J303" s="57"/>
      <c r="K303" s="57"/>
      <c r="L303" s="57"/>
    </row>
    <row r="304" spans="5:12" s="79" customFormat="1">
      <c r="E304" s="149"/>
      <c r="H304" s="57"/>
      <c r="I304" s="57"/>
      <c r="J304" s="57"/>
      <c r="K304" s="57"/>
      <c r="L304" s="57"/>
    </row>
    <row r="305" spans="5:12" s="79" customFormat="1">
      <c r="E305" s="149"/>
      <c r="H305" s="57"/>
      <c r="I305" s="57"/>
      <c r="J305" s="57"/>
      <c r="K305" s="57"/>
      <c r="L305" s="57"/>
    </row>
    <row r="306" spans="5:12" s="79" customFormat="1">
      <c r="E306" s="149"/>
      <c r="H306" s="57"/>
      <c r="I306" s="57"/>
      <c r="J306" s="57"/>
      <c r="K306" s="57"/>
      <c r="L306" s="57"/>
    </row>
    <row r="307" spans="5:12" s="79" customFormat="1">
      <c r="E307" s="149"/>
      <c r="H307" s="57"/>
      <c r="I307" s="57"/>
      <c r="J307" s="57"/>
      <c r="K307" s="57"/>
      <c r="L307" s="57"/>
    </row>
    <row r="308" spans="5:12" s="79" customFormat="1">
      <c r="E308" s="149"/>
      <c r="H308" s="57"/>
      <c r="I308" s="57"/>
      <c r="J308" s="57"/>
      <c r="K308" s="57"/>
      <c r="L308" s="57"/>
    </row>
    <row r="309" spans="5:12" s="79" customFormat="1">
      <c r="E309" s="149"/>
      <c r="H309" s="57"/>
      <c r="I309" s="57"/>
      <c r="J309" s="57"/>
      <c r="K309" s="57"/>
      <c r="L309" s="57"/>
    </row>
    <row r="310" spans="5:12" s="79" customFormat="1">
      <c r="E310" s="149"/>
      <c r="H310" s="57"/>
      <c r="I310" s="57"/>
      <c r="J310" s="57"/>
      <c r="K310" s="57"/>
      <c r="L310" s="57"/>
    </row>
    <row r="311" spans="5:12" s="79" customFormat="1">
      <c r="E311" s="149"/>
      <c r="H311" s="57"/>
      <c r="I311" s="57"/>
      <c r="J311" s="57"/>
      <c r="K311" s="57"/>
      <c r="L311" s="57"/>
    </row>
    <row r="312" spans="5:12" s="79" customFormat="1">
      <c r="E312" s="149"/>
      <c r="H312" s="57"/>
      <c r="I312" s="57"/>
      <c r="J312" s="57"/>
      <c r="K312" s="57"/>
      <c r="L312" s="57"/>
    </row>
    <row r="313" spans="5:12" s="79" customFormat="1">
      <c r="E313" s="149"/>
      <c r="H313" s="57"/>
      <c r="I313" s="57"/>
      <c r="J313" s="57"/>
      <c r="K313" s="57"/>
      <c r="L313" s="57"/>
    </row>
    <row r="314" spans="5:12" s="79" customFormat="1">
      <c r="E314" s="149"/>
      <c r="H314" s="57"/>
      <c r="I314" s="57"/>
      <c r="J314" s="57"/>
      <c r="K314" s="57"/>
      <c r="L314" s="57"/>
    </row>
    <row r="315" spans="5:12" s="79" customFormat="1">
      <c r="E315" s="149"/>
      <c r="H315" s="57"/>
      <c r="I315" s="57"/>
      <c r="J315" s="57"/>
      <c r="K315" s="57"/>
      <c r="L315" s="57"/>
    </row>
    <row r="316" spans="5:12" s="79" customFormat="1">
      <c r="E316" s="149"/>
      <c r="H316" s="57"/>
      <c r="I316" s="57"/>
      <c r="J316" s="57"/>
      <c r="K316" s="57"/>
      <c r="L316" s="57"/>
    </row>
    <row r="317" spans="5:12" s="79" customFormat="1">
      <c r="E317" s="149"/>
      <c r="H317" s="57"/>
      <c r="I317" s="57"/>
      <c r="J317" s="57"/>
      <c r="K317" s="57"/>
      <c r="L317" s="57"/>
    </row>
    <row r="318" spans="5:12" s="79" customFormat="1">
      <c r="E318" s="149"/>
      <c r="H318" s="57"/>
      <c r="I318" s="57"/>
      <c r="J318" s="57"/>
      <c r="K318" s="57"/>
      <c r="L318" s="57"/>
    </row>
    <row r="319" spans="5:12" s="79" customFormat="1">
      <c r="E319" s="149"/>
      <c r="H319" s="57"/>
      <c r="I319" s="57"/>
      <c r="J319" s="57"/>
      <c r="K319" s="57"/>
      <c r="L319" s="57"/>
    </row>
    <row r="320" spans="5:12" s="79" customFormat="1">
      <c r="E320" s="149"/>
      <c r="H320" s="57"/>
      <c r="I320" s="57"/>
      <c r="J320" s="57"/>
      <c r="K320" s="57"/>
      <c r="L320" s="57"/>
    </row>
    <row r="321" spans="5:12" s="79" customFormat="1">
      <c r="E321" s="149"/>
      <c r="H321" s="57"/>
      <c r="I321" s="57"/>
      <c r="J321" s="57"/>
      <c r="K321" s="57"/>
      <c r="L321" s="57"/>
    </row>
    <row r="322" spans="5:12" s="79" customFormat="1">
      <c r="E322" s="149"/>
      <c r="H322" s="57"/>
      <c r="I322" s="57"/>
      <c r="J322" s="57"/>
      <c r="K322" s="57"/>
      <c r="L322" s="57"/>
    </row>
    <row r="323" spans="5:12" s="79" customFormat="1">
      <c r="E323" s="149"/>
      <c r="H323" s="57"/>
      <c r="I323" s="57"/>
      <c r="J323" s="57"/>
      <c r="K323" s="57"/>
      <c r="L323" s="57"/>
    </row>
    <row r="324" spans="5:12" s="79" customFormat="1">
      <c r="E324" s="149"/>
      <c r="H324" s="57"/>
      <c r="I324" s="57"/>
      <c r="J324" s="57"/>
      <c r="K324" s="57"/>
      <c r="L324" s="57"/>
    </row>
    <row r="325" spans="5:12" s="79" customFormat="1">
      <c r="E325" s="149"/>
      <c r="H325" s="57"/>
      <c r="I325" s="57"/>
      <c r="J325" s="57"/>
      <c r="K325" s="57"/>
      <c r="L325" s="57"/>
    </row>
    <row r="326" spans="5:12" s="79" customFormat="1">
      <c r="E326" s="149"/>
      <c r="H326" s="57"/>
      <c r="I326" s="57"/>
      <c r="J326" s="57"/>
      <c r="K326" s="57"/>
      <c r="L326" s="57"/>
    </row>
    <row r="327" spans="5:12" s="79" customFormat="1">
      <c r="E327" s="149"/>
      <c r="H327" s="57"/>
      <c r="I327" s="57"/>
      <c r="J327" s="57"/>
      <c r="K327" s="57"/>
      <c r="L327" s="57"/>
    </row>
    <row r="328" spans="5:12" s="79" customFormat="1">
      <c r="E328" s="149"/>
      <c r="H328" s="57"/>
      <c r="I328" s="57"/>
      <c r="J328" s="57"/>
      <c r="K328" s="57"/>
      <c r="L328" s="57"/>
    </row>
    <row r="329" spans="5:12" s="79" customFormat="1">
      <c r="E329" s="149"/>
      <c r="H329" s="57"/>
      <c r="I329" s="57"/>
      <c r="J329" s="57"/>
      <c r="K329" s="57"/>
      <c r="L329" s="57"/>
    </row>
    <row r="330" spans="5:12" s="79" customFormat="1">
      <c r="E330" s="149"/>
      <c r="H330" s="57"/>
      <c r="I330" s="57"/>
      <c r="J330" s="57"/>
      <c r="K330" s="57"/>
      <c r="L330" s="57"/>
    </row>
    <row r="331" spans="5:12" s="79" customFormat="1">
      <c r="E331" s="149"/>
      <c r="H331" s="57"/>
      <c r="I331" s="57"/>
      <c r="J331" s="57"/>
      <c r="K331" s="57"/>
      <c r="L331" s="57"/>
    </row>
    <row r="332" spans="5:12" s="79" customFormat="1">
      <c r="E332" s="149"/>
      <c r="H332" s="57"/>
      <c r="I332" s="57"/>
      <c r="J332" s="57"/>
      <c r="K332" s="57"/>
      <c r="L332" s="57"/>
    </row>
    <row r="333" spans="5:12" s="79" customFormat="1">
      <c r="E333" s="149"/>
      <c r="H333" s="57"/>
      <c r="I333" s="57"/>
      <c r="J333" s="57"/>
      <c r="K333" s="57"/>
      <c r="L333" s="57"/>
    </row>
    <row r="334" spans="5:12" s="79" customFormat="1">
      <c r="E334" s="149"/>
      <c r="H334" s="57"/>
      <c r="I334" s="57"/>
      <c r="J334" s="57"/>
      <c r="K334" s="57"/>
      <c r="L334" s="57"/>
    </row>
    <row r="335" spans="5:12" s="79" customFormat="1">
      <c r="E335" s="149"/>
      <c r="H335" s="57"/>
      <c r="I335" s="57"/>
      <c r="J335" s="57"/>
      <c r="K335" s="57"/>
      <c r="L335" s="57"/>
    </row>
    <row r="336" spans="5:12" s="79" customFormat="1">
      <c r="E336" s="149"/>
      <c r="H336" s="57"/>
      <c r="I336" s="57"/>
      <c r="J336" s="57"/>
      <c r="K336" s="57"/>
      <c r="L336" s="57"/>
    </row>
    <row r="337" spans="5:12" s="79" customFormat="1">
      <c r="E337" s="149"/>
      <c r="H337" s="57"/>
      <c r="I337" s="57"/>
      <c r="J337" s="57"/>
      <c r="K337" s="57"/>
      <c r="L337" s="57"/>
    </row>
    <row r="338" spans="5:12" s="79" customFormat="1">
      <c r="E338" s="149"/>
      <c r="H338" s="57"/>
      <c r="I338" s="57"/>
      <c r="J338" s="57"/>
      <c r="K338" s="57"/>
      <c r="L338" s="57"/>
    </row>
    <row r="339" spans="5:12" s="79" customFormat="1">
      <c r="E339" s="149"/>
      <c r="H339" s="57"/>
      <c r="I339" s="57"/>
      <c r="J339" s="57"/>
      <c r="K339" s="57"/>
      <c r="L339" s="57"/>
    </row>
    <row r="340" spans="5:12" s="79" customFormat="1">
      <c r="E340" s="149"/>
      <c r="H340" s="57"/>
      <c r="I340" s="57"/>
      <c r="J340" s="57"/>
      <c r="K340" s="57"/>
      <c r="L340" s="57"/>
    </row>
    <row r="341" spans="5:12" s="79" customFormat="1">
      <c r="E341" s="149"/>
      <c r="H341" s="57"/>
      <c r="I341" s="57"/>
      <c r="J341" s="57"/>
      <c r="K341" s="57"/>
      <c r="L341" s="57"/>
    </row>
    <row r="342" spans="5:12" s="79" customFormat="1">
      <c r="E342" s="149"/>
      <c r="H342" s="57"/>
      <c r="I342" s="57"/>
      <c r="J342" s="57"/>
      <c r="K342" s="57"/>
      <c r="L342" s="57"/>
    </row>
    <row r="343" spans="5:12" s="79" customFormat="1">
      <c r="E343" s="149"/>
      <c r="H343" s="57"/>
      <c r="I343" s="57"/>
      <c r="J343" s="57"/>
      <c r="K343" s="57"/>
      <c r="L343" s="57"/>
    </row>
    <row r="344" spans="5:12" s="79" customFormat="1">
      <c r="E344" s="149"/>
      <c r="H344" s="57"/>
      <c r="I344" s="57"/>
      <c r="J344" s="57"/>
      <c r="K344" s="57"/>
      <c r="L344" s="57"/>
    </row>
    <row r="345" spans="5:12" s="79" customFormat="1">
      <c r="E345" s="149"/>
      <c r="H345" s="57"/>
      <c r="I345" s="57"/>
      <c r="J345" s="57"/>
      <c r="K345" s="57"/>
      <c r="L345" s="57"/>
    </row>
    <row r="346" spans="5:12" s="79" customFormat="1">
      <c r="E346" s="149"/>
      <c r="H346" s="57"/>
      <c r="I346" s="57"/>
      <c r="J346" s="57"/>
      <c r="K346" s="57"/>
      <c r="L346" s="57"/>
    </row>
    <row r="347" spans="5:12" s="79" customFormat="1">
      <c r="E347" s="149"/>
      <c r="H347" s="57"/>
      <c r="I347" s="57"/>
      <c r="J347" s="57"/>
      <c r="K347" s="57"/>
      <c r="L347" s="57"/>
    </row>
    <row r="348" spans="5:12" s="79" customFormat="1">
      <c r="E348" s="149"/>
      <c r="H348" s="57"/>
      <c r="I348" s="57"/>
      <c r="J348" s="57"/>
      <c r="K348" s="57"/>
      <c r="L348" s="57"/>
    </row>
    <row r="349" spans="5:12" s="79" customFormat="1">
      <c r="E349" s="149"/>
      <c r="H349" s="57"/>
      <c r="I349" s="57"/>
      <c r="J349" s="57"/>
      <c r="K349" s="57"/>
      <c r="L349" s="57"/>
    </row>
    <row r="350" spans="5:12" s="79" customFormat="1">
      <c r="E350" s="149"/>
      <c r="H350" s="57"/>
      <c r="I350" s="57"/>
      <c r="J350" s="57"/>
      <c r="K350" s="57"/>
      <c r="L350" s="57"/>
    </row>
    <row r="351" spans="5:12" s="79" customFormat="1">
      <c r="E351" s="149"/>
      <c r="H351" s="57"/>
      <c r="I351" s="57"/>
      <c r="J351" s="57"/>
      <c r="K351" s="57"/>
      <c r="L351" s="57"/>
    </row>
    <row r="352" spans="5:12" s="79" customFormat="1">
      <c r="E352" s="149"/>
      <c r="H352" s="57"/>
      <c r="I352" s="57"/>
      <c r="J352" s="57"/>
      <c r="K352" s="57"/>
      <c r="L352" s="57"/>
    </row>
    <row r="353" spans="5:12" s="79" customFormat="1">
      <c r="E353" s="149"/>
      <c r="H353" s="57"/>
      <c r="I353" s="57"/>
      <c r="J353" s="57"/>
      <c r="K353" s="57"/>
      <c r="L353" s="57"/>
    </row>
    <row r="354" spans="5:12" s="79" customFormat="1">
      <c r="E354" s="149"/>
      <c r="H354" s="57"/>
      <c r="I354" s="57"/>
      <c r="J354" s="57"/>
      <c r="K354" s="57"/>
      <c r="L354" s="57"/>
    </row>
    <row r="355" spans="5:12" s="79" customFormat="1">
      <c r="E355" s="149"/>
      <c r="H355" s="57"/>
      <c r="I355" s="57"/>
      <c r="J355" s="57"/>
      <c r="K355" s="57"/>
      <c r="L355" s="57"/>
    </row>
    <row r="356" spans="5:12" s="79" customFormat="1">
      <c r="E356" s="149"/>
      <c r="H356" s="57"/>
      <c r="I356" s="57"/>
      <c r="J356" s="57"/>
      <c r="K356" s="57"/>
      <c r="L356" s="57"/>
    </row>
    <row r="357" spans="5:12" s="79" customFormat="1">
      <c r="E357" s="149"/>
      <c r="H357" s="57"/>
      <c r="I357" s="57"/>
      <c r="J357" s="57"/>
      <c r="K357" s="57"/>
      <c r="L357" s="57"/>
    </row>
    <row r="358" spans="5:12" s="79" customFormat="1">
      <c r="E358" s="149"/>
      <c r="H358" s="57"/>
      <c r="I358" s="57"/>
      <c r="J358" s="57"/>
      <c r="K358" s="57"/>
      <c r="L358" s="57"/>
    </row>
    <row r="359" spans="5:12" s="79" customFormat="1">
      <c r="E359" s="149"/>
      <c r="H359" s="57"/>
      <c r="I359" s="57"/>
      <c r="J359" s="57"/>
      <c r="K359" s="57"/>
      <c r="L359" s="57"/>
    </row>
    <row r="360" spans="5:12" s="79" customFormat="1">
      <c r="E360" s="149"/>
      <c r="H360" s="57"/>
      <c r="I360" s="57"/>
      <c r="J360" s="57"/>
      <c r="K360" s="57"/>
      <c r="L360" s="57"/>
    </row>
    <row r="361" spans="5:12" s="79" customFormat="1">
      <c r="E361" s="149"/>
      <c r="H361" s="57"/>
      <c r="I361" s="57"/>
      <c r="J361" s="57"/>
      <c r="K361" s="57"/>
      <c r="L361" s="57"/>
    </row>
    <row r="362" spans="5:12" s="79" customFormat="1">
      <c r="E362" s="149"/>
      <c r="H362" s="57"/>
      <c r="I362" s="57"/>
      <c r="J362" s="57"/>
      <c r="K362" s="57"/>
      <c r="L362" s="57"/>
    </row>
    <row r="363" spans="5:12" s="79" customFormat="1">
      <c r="E363" s="149"/>
      <c r="H363" s="57"/>
      <c r="I363" s="57"/>
      <c r="J363" s="57"/>
      <c r="K363" s="57"/>
      <c r="L363" s="57"/>
    </row>
    <row r="364" spans="5:12" s="79" customFormat="1">
      <c r="E364" s="149"/>
      <c r="H364" s="57"/>
      <c r="I364" s="57"/>
      <c r="J364" s="57"/>
      <c r="K364" s="57"/>
      <c r="L364" s="57"/>
    </row>
    <row r="365" spans="5:12" s="79" customFormat="1">
      <c r="E365" s="149"/>
      <c r="H365" s="57"/>
      <c r="I365" s="57"/>
      <c r="J365" s="57"/>
      <c r="K365" s="57"/>
      <c r="L365" s="57"/>
    </row>
    <row r="366" spans="5:12" s="79" customFormat="1">
      <c r="E366" s="149"/>
      <c r="H366" s="57"/>
      <c r="I366" s="57"/>
      <c r="J366" s="57"/>
      <c r="K366" s="57"/>
      <c r="L366" s="57"/>
    </row>
    <row r="367" spans="5:12" s="79" customFormat="1">
      <c r="E367" s="149"/>
      <c r="H367" s="57"/>
      <c r="I367" s="57"/>
      <c r="J367" s="57"/>
      <c r="K367" s="57"/>
      <c r="L367" s="57"/>
    </row>
    <row r="368" spans="5:12" s="79" customFormat="1">
      <c r="E368" s="149"/>
      <c r="H368" s="57"/>
      <c r="I368" s="57"/>
      <c r="J368" s="57"/>
      <c r="K368" s="57"/>
      <c r="L368" s="57"/>
    </row>
    <row r="369" spans="5:12" s="79" customFormat="1">
      <c r="E369" s="149"/>
      <c r="H369" s="57"/>
      <c r="I369" s="57"/>
      <c r="J369" s="57"/>
      <c r="K369" s="57"/>
      <c r="L369" s="57"/>
    </row>
    <row r="370" spans="5:12" s="79" customFormat="1">
      <c r="E370" s="149"/>
      <c r="H370" s="57"/>
      <c r="I370" s="57"/>
      <c r="J370" s="57"/>
      <c r="K370" s="57"/>
      <c r="L370" s="57"/>
    </row>
    <row r="371" spans="5:12" s="79" customFormat="1">
      <c r="E371" s="149"/>
      <c r="H371" s="57"/>
      <c r="I371" s="57"/>
      <c r="J371" s="57"/>
      <c r="K371" s="57"/>
      <c r="L371" s="57"/>
    </row>
    <row r="372" spans="5:12" s="79" customFormat="1">
      <c r="E372" s="149"/>
      <c r="H372" s="57"/>
      <c r="I372" s="57"/>
      <c r="J372" s="57"/>
      <c r="K372" s="57"/>
      <c r="L372" s="57"/>
    </row>
    <row r="373" spans="5:12" s="79" customFormat="1">
      <c r="E373" s="149"/>
      <c r="H373" s="57"/>
      <c r="I373" s="57"/>
      <c r="J373" s="57"/>
      <c r="K373" s="57"/>
      <c r="L373" s="57"/>
    </row>
    <row r="374" spans="5:12" s="79" customFormat="1">
      <c r="E374" s="149"/>
      <c r="H374" s="57"/>
      <c r="I374" s="57"/>
      <c r="J374" s="57"/>
      <c r="K374" s="57"/>
      <c r="L374" s="57"/>
    </row>
    <row r="375" spans="5:12" s="79" customFormat="1">
      <c r="E375" s="149"/>
      <c r="H375" s="57"/>
      <c r="I375" s="57"/>
      <c r="J375" s="57"/>
      <c r="K375" s="57"/>
      <c r="L375" s="57"/>
    </row>
    <row r="376" spans="5:12" s="79" customFormat="1">
      <c r="E376" s="149"/>
      <c r="H376" s="57"/>
      <c r="I376" s="57"/>
      <c r="J376" s="57"/>
      <c r="K376" s="57"/>
      <c r="L376" s="57"/>
    </row>
    <row r="377" spans="5:12" s="79" customFormat="1">
      <c r="E377" s="149"/>
      <c r="H377" s="57"/>
      <c r="I377" s="57"/>
      <c r="J377" s="57"/>
      <c r="K377" s="57"/>
      <c r="L377" s="57"/>
    </row>
    <row r="378" spans="5:12" s="79" customFormat="1">
      <c r="E378" s="149"/>
      <c r="H378" s="57"/>
      <c r="I378" s="57"/>
      <c r="J378" s="57"/>
      <c r="K378" s="57"/>
      <c r="L378" s="57"/>
    </row>
    <row r="379" spans="5:12" s="79" customFormat="1">
      <c r="E379" s="149"/>
      <c r="H379" s="57"/>
      <c r="I379" s="57"/>
      <c r="J379" s="57"/>
      <c r="K379" s="57"/>
      <c r="L379" s="57"/>
    </row>
    <row r="380" spans="5:12" s="79" customFormat="1">
      <c r="E380" s="149"/>
      <c r="H380" s="57"/>
      <c r="I380" s="57"/>
      <c r="J380" s="57"/>
      <c r="K380" s="57"/>
      <c r="L380" s="57"/>
    </row>
    <row r="381" spans="5:12" s="79" customFormat="1">
      <c r="E381" s="149"/>
      <c r="H381" s="57"/>
      <c r="I381" s="57"/>
      <c r="J381" s="57"/>
      <c r="K381" s="57"/>
      <c r="L381" s="57"/>
    </row>
    <row r="382" spans="5:12" s="79" customFormat="1">
      <c r="E382" s="149"/>
      <c r="H382" s="57"/>
      <c r="I382" s="57"/>
      <c r="J382" s="57"/>
      <c r="K382" s="57"/>
      <c r="L382" s="57"/>
    </row>
    <row r="383" spans="5:12" s="79" customFormat="1">
      <c r="E383" s="149"/>
      <c r="H383" s="57"/>
      <c r="I383" s="57"/>
      <c r="J383" s="57"/>
      <c r="K383" s="57"/>
      <c r="L383" s="57"/>
    </row>
    <row r="384" spans="5:12" s="79" customFormat="1">
      <c r="E384" s="149"/>
      <c r="H384" s="57"/>
      <c r="I384" s="57"/>
      <c r="J384" s="57"/>
      <c r="K384" s="57"/>
      <c r="L384" s="57"/>
    </row>
    <row r="385" spans="5:12" s="79" customFormat="1">
      <c r="E385" s="149"/>
      <c r="H385" s="57"/>
      <c r="I385" s="57"/>
      <c r="J385" s="57"/>
      <c r="K385" s="57"/>
      <c r="L385" s="57"/>
    </row>
    <row r="386" spans="5:12" s="79" customFormat="1">
      <c r="E386" s="149"/>
      <c r="H386" s="57"/>
      <c r="I386" s="57"/>
      <c r="J386" s="57"/>
      <c r="K386" s="57"/>
      <c r="L386" s="57"/>
    </row>
    <row r="387" spans="5:12" s="79" customFormat="1">
      <c r="E387" s="149"/>
      <c r="H387" s="57"/>
      <c r="I387" s="57"/>
      <c r="J387" s="57"/>
      <c r="K387" s="57"/>
      <c r="L387" s="57"/>
    </row>
    <row r="388" spans="5:12" s="79" customFormat="1">
      <c r="E388" s="149"/>
      <c r="H388" s="57"/>
      <c r="I388" s="57"/>
      <c r="J388" s="57"/>
      <c r="K388" s="57"/>
      <c r="L388" s="57"/>
    </row>
    <row r="389" spans="5:12" s="79" customFormat="1">
      <c r="E389" s="149"/>
      <c r="H389" s="57"/>
      <c r="I389" s="57"/>
      <c r="J389" s="57"/>
      <c r="K389" s="57"/>
      <c r="L389" s="57"/>
    </row>
    <row r="390" spans="5:12" s="79" customFormat="1">
      <c r="E390" s="149"/>
      <c r="H390" s="57"/>
      <c r="I390" s="57"/>
      <c r="J390" s="57"/>
      <c r="K390" s="57"/>
      <c r="L390" s="57"/>
    </row>
    <row r="391" spans="5:12" s="79" customFormat="1">
      <c r="E391" s="149"/>
      <c r="H391" s="57"/>
      <c r="I391" s="57"/>
      <c r="J391" s="57"/>
      <c r="K391" s="57"/>
      <c r="L391" s="57"/>
    </row>
    <row r="392" spans="5:12" s="79" customFormat="1">
      <c r="E392" s="149"/>
      <c r="H392" s="57"/>
      <c r="I392" s="57"/>
      <c r="J392" s="57"/>
      <c r="K392" s="57"/>
      <c r="L392" s="57"/>
    </row>
    <row r="393" spans="5:12" s="79" customFormat="1">
      <c r="E393" s="149"/>
      <c r="H393" s="57"/>
      <c r="I393" s="57"/>
      <c r="J393" s="57"/>
      <c r="K393" s="57"/>
      <c r="L393" s="57"/>
    </row>
    <row r="394" spans="5:12" s="79" customFormat="1">
      <c r="E394" s="149"/>
      <c r="H394" s="57"/>
      <c r="I394" s="57"/>
      <c r="J394" s="57"/>
      <c r="K394" s="57"/>
      <c r="L394" s="57"/>
    </row>
    <row r="395" spans="5:12" s="79" customFormat="1">
      <c r="E395" s="149"/>
      <c r="H395" s="57"/>
      <c r="I395" s="57"/>
      <c r="J395" s="57"/>
      <c r="K395" s="57"/>
      <c r="L395" s="57"/>
    </row>
    <row r="396" spans="5:12" s="79" customFormat="1">
      <c r="E396" s="149"/>
      <c r="H396" s="57"/>
      <c r="I396" s="57"/>
      <c r="J396" s="57"/>
      <c r="K396" s="57"/>
      <c r="L396" s="57"/>
    </row>
    <row r="397" spans="5:12" s="79" customFormat="1">
      <c r="E397" s="149"/>
      <c r="H397" s="57"/>
      <c r="I397" s="57"/>
      <c r="J397" s="57"/>
      <c r="K397" s="57"/>
      <c r="L397" s="57"/>
    </row>
    <row r="398" spans="5:12" s="79" customFormat="1">
      <c r="E398" s="149"/>
      <c r="H398" s="57"/>
      <c r="I398" s="57"/>
      <c r="J398" s="57"/>
      <c r="K398" s="57"/>
      <c r="L398" s="57"/>
    </row>
    <row r="399" spans="5:12" s="79" customFormat="1">
      <c r="E399" s="149"/>
      <c r="H399" s="57"/>
      <c r="I399" s="57"/>
      <c r="J399" s="57"/>
      <c r="K399" s="57"/>
      <c r="L399" s="57"/>
    </row>
    <row r="400" spans="5:12" s="79" customFormat="1">
      <c r="E400" s="149"/>
      <c r="H400" s="57"/>
      <c r="I400" s="57"/>
      <c r="J400" s="57"/>
      <c r="K400" s="57"/>
      <c r="L400" s="57"/>
    </row>
    <row r="401" spans="5:12" s="79" customFormat="1">
      <c r="E401" s="149"/>
      <c r="H401" s="57"/>
      <c r="I401" s="57"/>
      <c r="J401" s="57"/>
      <c r="K401" s="57"/>
      <c r="L401" s="57"/>
    </row>
    <row r="402" spans="5:12" s="79" customFormat="1">
      <c r="E402" s="149"/>
      <c r="H402" s="57"/>
      <c r="I402" s="57"/>
      <c r="J402" s="57"/>
      <c r="K402" s="57"/>
      <c r="L402" s="57"/>
    </row>
    <row r="403" spans="5:12" s="79" customFormat="1">
      <c r="E403" s="149"/>
      <c r="H403" s="57"/>
      <c r="I403" s="57"/>
      <c r="J403" s="57"/>
      <c r="K403" s="57"/>
      <c r="L403" s="57"/>
    </row>
    <row r="404" spans="5:12" s="79" customFormat="1">
      <c r="E404" s="149"/>
      <c r="H404" s="57"/>
      <c r="I404" s="57"/>
      <c r="J404" s="57"/>
      <c r="K404" s="57"/>
      <c r="L404" s="57"/>
    </row>
    <row r="405" spans="5:12" s="79" customFormat="1">
      <c r="E405" s="149"/>
      <c r="H405" s="57"/>
      <c r="I405" s="57"/>
      <c r="J405" s="57"/>
      <c r="K405" s="57"/>
      <c r="L405" s="57"/>
    </row>
    <row r="406" spans="5:12" s="79" customFormat="1">
      <c r="E406" s="149"/>
      <c r="H406" s="57"/>
      <c r="I406" s="57"/>
      <c r="J406" s="57"/>
      <c r="K406" s="57"/>
      <c r="L406" s="57"/>
    </row>
    <row r="407" spans="5:12" s="79" customFormat="1">
      <c r="E407" s="149"/>
      <c r="H407" s="57"/>
      <c r="I407" s="57"/>
      <c r="J407" s="57"/>
      <c r="K407" s="57"/>
      <c r="L407" s="57"/>
    </row>
    <row r="408" spans="5:12" s="79" customFormat="1">
      <c r="E408" s="149"/>
      <c r="H408" s="57"/>
      <c r="I408" s="57"/>
      <c r="J408" s="57"/>
      <c r="K408" s="57"/>
      <c r="L408" s="57"/>
    </row>
    <row r="409" spans="5:12" s="79" customFormat="1">
      <c r="E409" s="149"/>
      <c r="H409" s="57"/>
      <c r="I409" s="57"/>
      <c r="J409" s="57"/>
      <c r="K409" s="57"/>
      <c r="L409" s="57"/>
    </row>
    <row r="410" spans="5:12" s="79" customFormat="1">
      <c r="E410" s="149"/>
      <c r="H410" s="57"/>
      <c r="I410" s="57"/>
      <c r="J410" s="57"/>
      <c r="K410" s="57"/>
      <c r="L410" s="57"/>
    </row>
    <row r="411" spans="5:12" s="79" customFormat="1">
      <c r="E411" s="149"/>
      <c r="H411" s="57"/>
      <c r="I411" s="57"/>
      <c r="J411" s="57"/>
      <c r="K411" s="57"/>
      <c r="L411" s="57"/>
    </row>
    <row r="412" spans="5:12" s="79" customFormat="1">
      <c r="E412" s="149"/>
      <c r="H412" s="57"/>
      <c r="I412" s="57"/>
      <c r="J412" s="57"/>
      <c r="K412" s="57"/>
      <c r="L412" s="57"/>
    </row>
    <row r="413" spans="5:12" s="79" customFormat="1">
      <c r="E413" s="149"/>
      <c r="H413" s="57"/>
      <c r="I413" s="57"/>
      <c r="J413" s="57"/>
      <c r="K413" s="57"/>
      <c r="L413" s="57"/>
    </row>
    <row r="414" spans="5:12" s="79" customFormat="1">
      <c r="E414" s="149"/>
      <c r="H414" s="57"/>
      <c r="I414" s="57"/>
      <c r="J414" s="57"/>
      <c r="K414" s="57"/>
      <c r="L414" s="57"/>
    </row>
    <row r="415" spans="5:12" s="79" customFormat="1">
      <c r="E415" s="149"/>
      <c r="H415" s="57"/>
      <c r="I415" s="57"/>
      <c r="J415" s="57"/>
      <c r="K415" s="57"/>
      <c r="L415" s="57"/>
    </row>
    <row r="416" spans="5:12" s="79" customFormat="1">
      <c r="E416" s="149"/>
      <c r="H416" s="57"/>
      <c r="I416" s="57"/>
      <c r="J416" s="57"/>
      <c r="K416" s="57"/>
      <c r="L416" s="57"/>
    </row>
    <row r="417" spans="5:12" s="79" customFormat="1">
      <c r="E417" s="149"/>
      <c r="H417" s="57"/>
      <c r="I417" s="57"/>
      <c r="J417" s="57"/>
      <c r="K417" s="57"/>
      <c r="L417" s="57"/>
    </row>
    <row r="418" spans="5:12" s="79" customFormat="1">
      <c r="E418" s="149"/>
      <c r="H418" s="57"/>
      <c r="I418" s="57"/>
      <c r="J418" s="57"/>
      <c r="K418" s="57"/>
      <c r="L418" s="57"/>
    </row>
    <row r="419" spans="5:12" s="79" customFormat="1">
      <c r="E419" s="149"/>
      <c r="H419" s="57"/>
      <c r="I419" s="57"/>
      <c r="J419" s="57"/>
      <c r="K419" s="57"/>
      <c r="L419" s="57"/>
    </row>
    <row r="420" spans="5:12" s="79" customFormat="1">
      <c r="E420" s="149"/>
      <c r="H420" s="57"/>
      <c r="I420" s="57"/>
      <c r="J420" s="57"/>
      <c r="K420" s="57"/>
      <c r="L420" s="57"/>
    </row>
    <row r="421" spans="5:12" s="79" customFormat="1">
      <c r="E421" s="149"/>
      <c r="H421" s="57"/>
      <c r="I421" s="57"/>
      <c r="J421" s="57"/>
      <c r="K421" s="57"/>
      <c r="L421" s="57"/>
    </row>
    <row r="422" spans="5:12" s="79" customFormat="1">
      <c r="E422" s="149"/>
      <c r="H422" s="57"/>
      <c r="I422" s="57"/>
      <c r="J422" s="57"/>
      <c r="K422" s="57"/>
      <c r="L422" s="57"/>
    </row>
    <row r="423" spans="5:12" s="79" customFormat="1">
      <c r="E423" s="149"/>
      <c r="H423" s="57"/>
      <c r="I423" s="57"/>
      <c r="J423" s="57"/>
      <c r="K423" s="57"/>
      <c r="L423" s="57"/>
    </row>
    <row r="424" spans="5:12" s="79" customFormat="1">
      <c r="E424" s="149"/>
      <c r="H424" s="57"/>
      <c r="I424" s="57"/>
      <c r="J424" s="57"/>
      <c r="K424" s="57"/>
      <c r="L424" s="57"/>
    </row>
    <row r="425" spans="5:12" s="79" customFormat="1">
      <c r="E425" s="149"/>
      <c r="H425" s="57"/>
      <c r="I425" s="57"/>
      <c r="J425" s="57"/>
      <c r="K425" s="57"/>
      <c r="L425" s="57"/>
    </row>
    <row r="426" spans="5:12" s="79" customFormat="1">
      <c r="E426" s="149"/>
      <c r="H426" s="57"/>
      <c r="I426" s="57"/>
      <c r="J426" s="57"/>
      <c r="K426" s="57"/>
      <c r="L426" s="57"/>
    </row>
    <row r="427" spans="5:12" s="79" customFormat="1">
      <c r="E427" s="149"/>
      <c r="H427" s="57"/>
      <c r="I427" s="57"/>
      <c r="J427" s="57"/>
      <c r="K427" s="57"/>
      <c r="L427" s="57"/>
    </row>
    <row r="428" spans="5:12" s="79" customFormat="1">
      <c r="E428" s="149"/>
      <c r="H428" s="57"/>
      <c r="I428" s="57"/>
      <c r="J428" s="57"/>
      <c r="K428" s="57"/>
      <c r="L428" s="57"/>
    </row>
    <row r="429" spans="5:12" s="79" customFormat="1">
      <c r="E429" s="149"/>
      <c r="H429" s="57"/>
      <c r="I429" s="57"/>
      <c r="J429" s="57"/>
      <c r="K429" s="57"/>
      <c r="L429" s="57"/>
    </row>
    <row r="430" spans="5:12" s="79" customFormat="1">
      <c r="E430" s="149"/>
      <c r="H430" s="57"/>
      <c r="I430" s="57"/>
      <c r="J430" s="57"/>
      <c r="K430" s="57"/>
      <c r="L430" s="57"/>
    </row>
    <row r="431" spans="5:12" s="79" customFormat="1">
      <c r="E431" s="149"/>
      <c r="H431" s="57"/>
      <c r="I431" s="57"/>
      <c r="J431" s="57"/>
      <c r="K431" s="57"/>
      <c r="L431" s="57"/>
    </row>
    <row r="432" spans="5:12" s="79" customFormat="1">
      <c r="E432" s="149"/>
      <c r="H432" s="57"/>
      <c r="I432" s="57"/>
      <c r="J432" s="57"/>
      <c r="K432" s="57"/>
      <c r="L432" s="57"/>
    </row>
    <row r="433" spans="5:12" s="79" customFormat="1">
      <c r="E433" s="149"/>
      <c r="H433" s="57"/>
      <c r="I433" s="57"/>
      <c r="J433" s="57"/>
      <c r="K433" s="57"/>
      <c r="L433" s="57"/>
    </row>
    <row r="434" spans="5:12" s="79" customFormat="1">
      <c r="E434" s="149"/>
      <c r="H434" s="57"/>
      <c r="I434" s="57"/>
      <c r="J434" s="57"/>
      <c r="K434" s="57"/>
      <c r="L434" s="57"/>
    </row>
    <row r="435" spans="5:12" s="79" customFormat="1">
      <c r="E435" s="149"/>
      <c r="H435" s="57"/>
      <c r="I435" s="57"/>
      <c r="J435" s="57"/>
      <c r="K435" s="57"/>
      <c r="L435" s="57"/>
    </row>
    <row r="436" spans="5:12" s="79" customFormat="1">
      <c r="E436" s="149"/>
      <c r="H436" s="57"/>
      <c r="I436" s="57"/>
      <c r="J436" s="57"/>
      <c r="K436" s="57"/>
      <c r="L436" s="57"/>
    </row>
    <row r="437" spans="5:12" s="79" customFormat="1">
      <c r="E437" s="149"/>
      <c r="H437" s="57"/>
      <c r="I437" s="57"/>
      <c r="J437" s="57"/>
      <c r="K437" s="57"/>
      <c r="L437" s="57"/>
    </row>
    <row r="438" spans="5:12" s="79" customFormat="1">
      <c r="E438" s="149"/>
      <c r="H438" s="57"/>
      <c r="I438" s="57"/>
      <c r="J438" s="57"/>
      <c r="K438" s="57"/>
      <c r="L438" s="57"/>
    </row>
    <row r="439" spans="5:12" s="79" customFormat="1">
      <c r="E439" s="149"/>
      <c r="H439" s="57"/>
      <c r="I439" s="57"/>
      <c r="J439" s="57"/>
      <c r="K439" s="57"/>
      <c r="L439" s="57"/>
    </row>
    <row r="440" spans="5:12" s="79" customFormat="1">
      <c r="E440" s="149"/>
      <c r="H440" s="57"/>
      <c r="I440" s="57"/>
      <c r="J440" s="57"/>
      <c r="K440" s="57"/>
      <c r="L440" s="57"/>
    </row>
    <row r="441" spans="5:12" s="79" customFormat="1">
      <c r="E441" s="149"/>
      <c r="H441" s="57"/>
      <c r="I441" s="57"/>
      <c r="J441" s="57"/>
      <c r="K441" s="57"/>
      <c r="L441" s="57"/>
    </row>
    <row r="442" spans="5:12" s="79" customFormat="1">
      <c r="E442" s="149"/>
      <c r="H442" s="57"/>
      <c r="I442" s="57"/>
      <c r="J442" s="57"/>
      <c r="K442" s="57"/>
      <c r="L442" s="57"/>
    </row>
    <row r="443" spans="5:12" s="79" customFormat="1">
      <c r="E443" s="149"/>
      <c r="H443" s="57"/>
      <c r="I443" s="57"/>
      <c r="J443" s="57"/>
      <c r="K443" s="57"/>
      <c r="L443" s="57"/>
    </row>
    <row r="444" spans="5:12" s="79" customFormat="1">
      <c r="E444" s="149"/>
      <c r="H444" s="57"/>
      <c r="I444" s="57"/>
      <c r="J444" s="57"/>
      <c r="K444" s="57"/>
      <c r="L444" s="57"/>
    </row>
    <row r="445" spans="5:12" s="79" customFormat="1">
      <c r="E445" s="149"/>
      <c r="H445" s="57"/>
      <c r="I445" s="57"/>
      <c r="J445" s="57"/>
      <c r="K445" s="57"/>
      <c r="L445" s="57"/>
    </row>
    <row r="446" spans="5:12" s="79" customFormat="1">
      <c r="E446" s="149"/>
      <c r="H446" s="57"/>
      <c r="I446" s="57"/>
      <c r="J446" s="57"/>
      <c r="K446" s="57"/>
      <c r="L446" s="57"/>
    </row>
    <row r="447" spans="5:12" s="79" customFormat="1">
      <c r="E447" s="149"/>
      <c r="H447" s="57"/>
      <c r="I447" s="57"/>
      <c r="J447" s="57"/>
      <c r="K447" s="57"/>
      <c r="L447" s="57"/>
    </row>
    <row r="448" spans="5:12" s="79" customFormat="1">
      <c r="E448" s="149"/>
      <c r="H448" s="57"/>
      <c r="I448" s="57"/>
      <c r="J448" s="57"/>
      <c r="K448" s="57"/>
      <c r="L448" s="57"/>
    </row>
    <row r="449" spans="5:12" s="79" customFormat="1">
      <c r="E449" s="149"/>
      <c r="H449" s="57"/>
      <c r="I449" s="57"/>
      <c r="J449" s="57"/>
      <c r="K449" s="57"/>
      <c r="L449" s="57"/>
    </row>
    <row r="450" spans="5:12" s="79" customFormat="1">
      <c r="E450" s="149"/>
      <c r="H450" s="57"/>
      <c r="I450" s="57"/>
      <c r="J450" s="57"/>
      <c r="K450" s="57"/>
      <c r="L450" s="57"/>
    </row>
    <row r="451" spans="5:12" s="79" customFormat="1">
      <c r="E451" s="149"/>
      <c r="H451" s="57"/>
      <c r="I451" s="57"/>
      <c r="J451" s="57"/>
      <c r="K451" s="57"/>
      <c r="L451" s="57"/>
    </row>
    <row r="452" spans="5:12" s="79" customFormat="1">
      <c r="E452" s="149"/>
      <c r="H452" s="57"/>
      <c r="I452" s="57"/>
      <c r="J452" s="57"/>
      <c r="K452" s="57"/>
      <c r="L452" s="57"/>
    </row>
    <row r="453" spans="5:12" s="79" customFormat="1">
      <c r="E453" s="149"/>
      <c r="H453" s="57"/>
      <c r="I453" s="57"/>
      <c r="J453" s="57"/>
      <c r="K453" s="57"/>
      <c r="L453" s="57"/>
    </row>
    <row r="454" spans="5:12" s="79" customFormat="1">
      <c r="E454" s="149"/>
      <c r="H454" s="57"/>
      <c r="I454" s="57"/>
      <c r="J454" s="57"/>
      <c r="K454" s="57"/>
      <c r="L454" s="57"/>
    </row>
    <row r="455" spans="5:12" s="79" customFormat="1">
      <c r="E455" s="149"/>
      <c r="H455" s="57"/>
      <c r="I455" s="57"/>
      <c r="J455" s="57"/>
      <c r="K455" s="57"/>
      <c r="L455" s="57"/>
    </row>
    <row r="456" spans="5:12" s="79" customFormat="1">
      <c r="E456" s="149"/>
      <c r="H456" s="57"/>
      <c r="I456" s="57"/>
      <c r="J456" s="57"/>
      <c r="K456" s="57"/>
      <c r="L456" s="57"/>
    </row>
    <row r="457" spans="5:12" s="79" customFormat="1">
      <c r="E457" s="149"/>
      <c r="H457" s="57"/>
      <c r="I457" s="57"/>
      <c r="J457" s="57"/>
      <c r="K457" s="57"/>
      <c r="L457" s="57"/>
    </row>
    <row r="458" spans="5:12" s="79" customFormat="1">
      <c r="E458" s="149"/>
      <c r="H458" s="57"/>
      <c r="I458" s="57"/>
      <c r="J458" s="57"/>
      <c r="K458" s="57"/>
      <c r="L458" s="57"/>
    </row>
    <row r="459" spans="5:12" s="79" customFormat="1">
      <c r="E459" s="149"/>
      <c r="H459" s="57"/>
      <c r="I459" s="57"/>
      <c r="J459" s="57"/>
      <c r="K459" s="57"/>
      <c r="L459" s="57"/>
    </row>
    <row r="460" spans="5:12" s="79" customFormat="1">
      <c r="E460" s="149"/>
      <c r="H460" s="57"/>
      <c r="I460" s="57"/>
      <c r="J460" s="57"/>
      <c r="K460" s="57"/>
      <c r="L460" s="57"/>
    </row>
    <row r="461" spans="5:12" s="79" customFormat="1">
      <c r="E461" s="149"/>
      <c r="H461" s="57"/>
      <c r="I461" s="57"/>
      <c r="J461" s="57"/>
      <c r="K461" s="57"/>
      <c r="L461" s="57"/>
    </row>
    <row r="462" spans="5:12" s="79" customFormat="1">
      <c r="E462" s="149"/>
      <c r="H462" s="57"/>
      <c r="I462" s="57"/>
      <c r="J462" s="57"/>
      <c r="K462" s="57"/>
      <c r="L462" s="57"/>
    </row>
    <row r="463" spans="5:12" s="79" customFormat="1">
      <c r="E463" s="149"/>
      <c r="H463" s="57"/>
      <c r="I463" s="57"/>
      <c r="J463" s="57"/>
      <c r="K463" s="57"/>
      <c r="L463" s="57"/>
    </row>
    <row r="464" spans="5:12" s="79" customFormat="1">
      <c r="E464" s="149"/>
      <c r="H464" s="57"/>
      <c r="I464" s="57"/>
      <c r="J464" s="57"/>
      <c r="K464" s="57"/>
      <c r="L464" s="57"/>
    </row>
    <row r="465" spans="5:12" s="79" customFormat="1">
      <c r="E465" s="149"/>
      <c r="H465" s="57"/>
      <c r="I465" s="57"/>
      <c r="J465" s="57"/>
      <c r="K465" s="57"/>
      <c r="L465" s="57"/>
    </row>
    <row r="466" spans="5:12" s="79" customFormat="1">
      <c r="E466" s="149"/>
      <c r="H466" s="57"/>
      <c r="I466" s="57"/>
      <c r="J466" s="57"/>
      <c r="K466" s="57"/>
      <c r="L466" s="57"/>
    </row>
    <row r="467" spans="5:12" s="79" customFormat="1">
      <c r="E467" s="149"/>
      <c r="H467" s="57"/>
      <c r="I467" s="57"/>
      <c r="J467" s="57"/>
      <c r="K467" s="57"/>
      <c r="L467" s="57"/>
    </row>
    <row r="468" spans="5:12" s="79" customFormat="1">
      <c r="E468" s="149"/>
      <c r="H468" s="57"/>
      <c r="I468" s="57"/>
      <c r="J468" s="57"/>
      <c r="K468" s="57"/>
      <c r="L468" s="57"/>
    </row>
    <row r="469" spans="5:12" s="79" customFormat="1">
      <c r="E469" s="149"/>
      <c r="H469" s="57"/>
      <c r="I469" s="57"/>
      <c r="J469" s="57"/>
      <c r="K469" s="57"/>
      <c r="L469" s="57"/>
    </row>
    <row r="470" spans="5:12" s="79" customFormat="1">
      <c r="E470" s="149"/>
      <c r="H470" s="57"/>
      <c r="I470" s="57"/>
      <c r="J470" s="57"/>
      <c r="K470" s="57"/>
      <c r="L470" s="57"/>
    </row>
    <row r="471" spans="5:12" s="79" customFormat="1">
      <c r="E471" s="149"/>
      <c r="H471" s="57"/>
      <c r="I471" s="57"/>
      <c r="J471" s="57"/>
      <c r="K471" s="57"/>
      <c r="L471" s="57"/>
    </row>
    <row r="472" spans="5:12" s="79" customFormat="1">
      <c r="E472" s="149"/>
      <c r="H472" s="57"/>
      <c r="I472" s="57"/>
      <c r="J472" s="57"/>
      <c r="K472" s="57"/>
      <c r="L472" s="57"/>
    </row>
    <row r="473" spans="5:12" s="79" customFormat="1">
      <c r="E473" s="149"/>
      <c r="H473" s="57"/>
      <c r="I473" s="57"/>
      <c r="J473" s="57"/>
      <c r="K473" s="57"/>
      <c r="L473" s="57"/>
    </row>
    <row r="474" spans="5:12" s="79" customFormat="1">
      <c r="E474" s="149"/>
      <c r="H474" s="57"/>
      <c r="I474" s="57"/>
      <c r="J474" s="57"/>
      <c r="K474" s="57"/>
      <c r="L474" s="57"/>
    </row>
    <row r="475" spans="5:12" s="79" customFormat="1">
      <c r="E475" s="149"/>
      <c r="H475" s="57"/>
      <c r="I475" s="57"/>
      <c r="J475" s="57"/>
      <c r="K475" s="57"/>
      <c r="L475" s="57"/>
    </row>
    <row r="476" spans="5:12" s="79" customFormat="1">
      <c r="E476" s="149"/>
      <c r="H476" s="57"/>
      <c r="I476" s="57"/>
      <c r="J476" s="57"/>
      <c r="K476" s="57"/>
      <c r="L476" s="57"/>
    </row>
    <row r="477" spans="5:12" s="79" customFormat="1">
      <c r="E477" s="149"/>
      <c r="H477" s="57"/>
      <c r="I477" s="57"/>
      <c r="J477" s="57"/>
      <c r="K477" s="57"/>
      <c r="L477" s="57"/>
    </row>
    <row r="478" spans="5:12" s="79" customFormat="1">
      <c r="E478" s="149"/>
      <c r="H478" s="57"/>
      <c r="I478" s="57"/>
      <c r="J478" s="57"/>
      <c r="K478" s="57"/>
      <c r="L478" s="57"/>
    </row>
    <row r="479" spans="5:12" s="79" customFormat="1">
      <c r="E479" s="149"/>
      <c r="H479" s="57"/>
      <c r="I479" s="57"/>
      <c r="J479" s="57"/>
      <c r="K479" s="57"/>
      <c r="L479" s="57"/>
    </row>
    <row r="480" spans="5:12" s="79" customFormat="1">
      <c r="E480" s="149"/>
      <c r="H480" s="57"/>
      <c r="I480" s="57"/>
      <c r="J480" s="57"/>
      <c r="K480" s="57"/>
      <c r="L480" s="57"/>
    </row>
    <row r="481" spans="5:12" s="79" customFormat="1">
      <c r="E481" s="149"/>
      <c r="H481" s="57"/>
      <c r="I481" s="57"/>
      <c r="J481" s="57"/>
      <c r="K481" s="57"/>
      <c r="L481" s="57"/>
    </row>
    <row r="482" spans="5:12" s="79" customFormat="1">
      <c r="E482" s="149"/>
      <c r="H482" s="57"/>
      <c r="I482" s="57"/>
      <c r="J482" s="57"/>
      <c r="K482" s="57"/>
      <c r="L482" s="57"/>
    </row>
    <row r="483" spans="5:12" s="79" customFormat="1">
      <c r="E483" s="149"/>
      <c r="H483" s="57"/>
      <c r="I483" s="57"/>
      <c r="J483" s="57"/>
      <c r="K483" s="57"/>
      <c r="L483" s="57"/>
    </row>
    <row r="484" spans="5:12" s="79" customFormat="1">
      <c r="E484" s="149"/>
      <c r="H484" s="57"/>
      <c r="I484" s="57"/>
      <c r="J484" s="57"/>
      <c r="K484" s="57"/>
      <c r="L484" s="57"/>
    </row>
    <row r="485" spans="5:12" s="79" customFormat="1">
      <c r="E485" s="149"/>
      <c r="H485" s="57"/>
      <c r="I485" s="57"/>
      <c r="J485" s="57"/>
      <c r="K485" s="57"/>
      <c r="L485" s="57"/>
    </row>
    <row r="486" spans="5:12" s="79" customFormat="1">
      <c r="E486" s="149"/>
      <c r="H486" s="57"/>
      <c r="I486" s="57"/>
      <c r="J486" s="57"/>
      <c r="K486" s="57"/>
      <c r="L486" s="57"/>
    </row>
    <row r="487" spans="5:12" s="79" customFormat="1">
      <c r="E487" s="149"/>
      <c r="H487" s="57"/>
      <c r="I487" s="57"/>
      <c r="J487" s="57"/>
      <c r="K487" s="57"/>
      <c r="L487" s="57"/>
    </row>
    <row r="488" spans="5:12" s="79" customFormat="1">
      <c r="E488" s="149"/>
      <c r="H488" s="57"/>
      <c r="I488" s="57"/>
      <c r="J488" s="57"/>
      <c r="K488" s="57"/>
      <c r="L488" s="57"/>
    </row>
    <row r="489" spans="5:12" s="79" customFormat="1">
      <c r="E489" s="149"/>
      <c r="H489" s="57"/>
      <c r="I489" s="57"/>
      <c r="J489" s="57"/>
      <c r="K489" s="57"/>
      <c r="L489" s="57"/>
    </row>
    <row r="490" spans="5:12" s="79" customFormat="1">
      <c r="E490" s="149"/>
      <c r="H490" s="57"/>
      <c r="I490" s="57"/>
      <c r="J490" s="57"/>
      <c r="K490" s="57"/>
      <c r="L490" s="57"/>
    </row>
    <row r="491" spans="5:12" s="79" customFormat="1">
      <c r="E491" s="149"/>
      <c r="H491" s="57"/>
      <c r="I491" s="57"/>
      <c r="J491" s="57"/>
      <c r="K491" s="57"/>
      <c r="L491" s="57"/>
    </row>
    <row r="492" spans="5:12" s="79" customFormat="1">
      <c r="E492" s="149"/>
      <c r="H492" s="57"/>
      <c r="I492" s="57"/>
      <c r="J492" s="57"/>
      <c r="K492" s="57"/>
      <c r="L492" s="57"/>
    </row>
    <row r="493" spans="5:12" s="79" customFormat="1">
      <c r="E493" s="149"/>
      <c r="H493" s="57"/>
      <c r="I493" s="57"/>
      <c r="J493" s="57"/>
      <c r="K493" s="57"/>
      <c r="L493" s="57"/>
    </row>
    <row r="494" spans="5:12" s="79" customFormat="1">
      <c r="E494" s="149"/>
      <c r="H494" s="57"/>
      <c r="I494" s="57"/>
      <c r="J494" s="57"/>
      <c r="K494" s="57"/>
      <c r="L494" s="57"/>
    </row>
    <row r="495" spans="5:12" s="79" customFormat="1">
      <c r="E495" s="149"/>
      <c r="H495" s="57"/>
      <c r="I495" s="57"/>
      <c r="J495" s="57"/>
      <c r="K495" s="57"/>
      <c r="L495" s="57"/>
    </row>
    <row r="496" spans="5:12" s="79" customFormat="1">
      <c r="E496" s="149"/>
      <c r="H496" s="57"/>
      <c r="I496" s="57"/>
      <c r="J496" s="57"/>
      <c r="K496" s="57"/>
      <c r="L496" s="57"/>
    </row>
    <row r="497" spans="5:12" s="79" customFormat="1">
      <c r="E497" s="149"/>
      <c r="H497" s="57"/>
      <c r="I497" s="57"/>
      <c r="J497" s="57"/>
      <c r="K497" s="57"/>
      <c r="L497" s="57"/>
    </row>
    <row r="498" spans="5:12" s="79" customFormat="1">
      <c r="E498" s="149"/>
      <c r="H498" s="57"/>
      <c r="I498" s="57"/>
      <c r="J498" s="57"/>
      <c r="K498" s="57"/>
      <c r="L498" s="57"/>
    </row>
    <row r="499" spans="5:12" s="79" customFormat="1">
      <c r="E499" s="149"/>
      <c r="H499" s="57"/>
      <c r="I499" s="57"/>
      <c r="J499" s="57"/>
      <c r="K499" s="57"/>
      <c r="L499" s="57"/>
    </row>
    <row r="500" spans="5:12" s="79" customFormat="1">
      <c r="E500" s="149"/>
      <c r="H500" s="57"/>
      <c r="I500" s="57"/>
      <c r="J500" s="57"/>
      <c r="K500" s="57"/>
      <c r="L500" s="57"/>
    </row>
    <row r="501" spans="5:12" s="79" customFormat="1">
      <c r="E501" s="149"/>
      <c r="H501" s="57"/>
      <c r="I501" s="57"/>
      <c r="J501" s="57"/>
      <c r="K501" s="57"/>
      <c r="L501" s="57"/>
    </row>
    <row r="502" spans="5:12" s="79" customFormat="1">
      <c r="E502" s="149"/>
      <c r="H502" s="57"/>
      <c r="I502" s="57"/>
      <c r="J502" s="57"/>
      <c r="K502" s="57"/>
      <c r="L502" s="57"/>
    </row>
    <row r="503" spans="5:12" s="79" customFormat="1">
      <c r="E503" s="149"/>
      <c r="H503" s="57"/>
      <c r="I503" s="57"/>
      <c r="J503" s="57"/>
      <c r="K503" s="57"/>
      <c r="L503" s="57"/>
    </row>
    <row r="504" spans="5:12" s="79" customFormat="1">
      <c r="E504" s="149"/>
      <c r="H504" s="57"/>
      <c r="I504" s="57"/>
      <c r="J504" s="57"/>
      <c r="K504" s="57"/>
      <c r="L504" s="57"/>
    </row>
    <row r="505" spans="5:12" s="79" customFormat="1">
      <c r="E505" s="149"/>
      <c r="H505" s="57"/>
      <c r="I505" s="57"/>
      <c r="J505" s="57"/>
      <c r="K505" s="57"/>
      <c r="L505" s="57"/>
    </row>
    <row r="506" spans="5:12" s="79" customFormat="1">
      <c r="E506" s="149"/>
      <c r="H506" s="57"/>
      <c r="I506" s="57"/>
      <c r="J506" s="57"/>
      <c r="K506" s="57"/>
      <c r="L506" s="57"/>
    </row>
    <row r="507" spans="5:12" s="79" customFormat="1">
      <c r="E507" s="149"/>
      <c r="H507" s="57"/>
      <c r="I507" s="57"/>
      <c r="J507" s="57"/>
      <c r="K507" s="57"/>
      <c r="L507" s="57"/>
    </row>
    <row r="508" spans="5:12" s="79" customFormat="1">
      <c r="E508" s="149"/>
      <c r="H508" s="57"/>
      <c r="I508" s="57"/>
      <c r="J508" s="57"/>
      <c r="K508" s="57"/>
      <c r="L508" s="57"/>
    </row>
    <row r="509" spans="5:12" s="79" customFormat="1">
      <c r="E509" s="149"/>
      <c r="H509" s="57"/>
      <c r="I509" s="57"/>
      <c r="J509" s="57"/>
      <c r="K509" s="57"/>
      <c r="L509" s="57"/>
    </row>
    <row r="510" spans="5:12" s="79" customFormat="1">
      <c r="E510" s="149"/>
      <c r="H510" s="57"/>
      <c r="I510" s="57"/>
      <c r="J510" s="57"/>
      <c r="K510" s="57"/>
      <c r="L510" s="57"/>
    </row>
    <row r="511" spans="5:12" s="79" customFormat="1">
      <c r="E511" s="149"/>
      <c r="H511" s="57"/>
      <c r="I511" s="57"/>
      <c r="J511" s="57"/>
      <c r="K511" s="57"/>
      <c r="L511" s="57"/>
    </row>
    <row r="512" spans="5:12" s="79" customFormat="1">
      <c r="E512" s="149"/>
      <c r="H512" s="57"/>
      <c r="I512" s="57"/>
      <c r="J512" s="57"/>
      <c r="K512" s="57"/>
      <c r="L512" s="57"/>
    </row>
    <row r="513" spans="5:12" s="79" customFormat="1">
      <c r="E513" s="149"/>
      <c r="H513" s="57"/>
      <c r="I513" s="57"/>
      <c r="J513" s="57"/>
      <c r="K513" s="57"/>
      <c r="L513" s="57"/>
    </row>
    <row r="514" spans="5:12" s="79" customFormat="1">
      <c r="E514" s="149"/>
      <c r="H514" s="57"/>
      <c r="I514" s="57"/>
      <c r="J514" s="57"/>
      <c r="K514" s="57"/>
      <c r="L514" s="57"/>
    </row>
    <row r="515" spans="5:12" s="79" customFormat="1">
      <c r="E515" s="149"/>
      <c r="H515" s="57"/>
      <c r="I515" s="57"/>
      <c r="J515" s="57"/>
      <c r="K515" s="57"/>
      <c r="L515" s="57"/>
    </row>
    <row r="516" spans="5:12" s="79" customFormat="1">
      <c r="E516" s="149"/>
      <c r="H516" s="57"/>
      <c r="I516" s="57"/>
      <c r="J516" s="57"/>
      <c r="K516" s="57"/>
      <c r="L516" s="57"/>
    </row>
    <row r="517" spans="5:12" s="79" customFormat="1">
      <c r="E517" s="149"/>
      <c r="H517" s="57"/>
      <c r="I517" s="57"/>
      <c r="J517" s="57"/>
      <c r="K517" s="57"/>
      <c r="L517" s="57"/>
    </row>
    <row r="518" spans="5:12" s="79" customFormat="1">
      <c r="E518" s="149"/>
      <c r="H518" s="57"/>
      <c r="I518" s="57"/>
      <c r="J518" s="57"/>
      <c r="K518" s="57"/>
      <c r="L518" s="57"/>
    </row>
    <row r="519" spans="5:12" s="79" customFormat="1">
      <c r="E519" s="149"/>
      <c r="H519" s="57"/>
      <c r="I519" s="57"/>
      <c r="J519" s="57"/>
      <c r="K519" s="57"/>
      <c r="L519" s="57"/>
    </row>
    <row r="520" spans="5:12" s="79" customFormat="1">
      <c r="E520" s="149"/>
      <c r="H520" s="57"/>
      <c r="I520" s="57"/>
      <c r="J520" s="57"/>
      <c r="K520" s="57"/>
      <c r="L520" s="57"/>
    </row>
    <row r="521" spans="5:12" s="79" customFormat="1">
      <c r="E521" s="149"/>
      <c r="H521" s="57"/>
      <c r="I521" s="57"/>
      <c r="J521" s="57"/>
      <c r="K521" s="57"/>
      <c r="L521" s="57"/>
    </row>
    <row r="522" spans="5:12" s="79" customFormat="1">
      <c r="E522" s="149"/>
      <c r="H522" s="57"/>
      <c r="I522" s="57"/>
      <c r="J522" s="57"/>
      <c r="K522" s="57"/>
      <c r="L522" s="57"/>
    </row>
    <row r="523" spans="5:12" s="79" customFormat="1">
      <c r="E523" s="149"/>
      <c r="H523" s="57"/>
      <c r="I523" s="57"/>
      <c r="J523" s="57"/>
      <c r="K523" s="57"/>
      <c r="L523" s="57"/>
    </row>
    <row r="524" spans="5:12" s="79" customFormat="1">
      <c r="E524" s="149"/>
      <c r="H524" s="57"/>
      <c r="I524" s="57"/>
      <c r="J524" s="57"/>
      <c r="K524" s="57"/>
      <c r="L524" s="57"/>
    </row>
    <row r="525" spans="5:12" s="79" customFormat="1">
      <c r="E525" s="149"/>
      <c r="H525" s="57"/>
      <c r="I525" s="57"/>
      <c r="J525" s="57"/>
      <c r="K525" s="57"/>
      <c r="L525" s="57"/>
    </row>
    <row r="526" spans="5:12" s="79" customFormat="1">
      <c r="E526" s="149"/>
      <c r="H526" s="57"/>
      <c r="I526" s="57"/>
      <c r="J526" s="57"/>
      <c r="K526" s="57"/>
      <c r="L526" s="57"/>
    </row>
    <row r="527" spans="5:12" s="79" customFormat="1">
      <c r="E527" s="149"/>
      <c r="H527" s="57"/>
      <c r="I527" s="57"/>
      <c r="J527" s="57"/>
      <c r="K527" s="57"/>
      <c r="L527" s="57"/>
    </row>
    <row r="528" spans="5:12" s="79" customFormat="1">
      <c r="E528" s="149"/>
      <c r="H528" s="57"/>
      <c r="I528" s="57"/>
      <c r="J528" s="57"/>
      <c r="K528" s="57"/>
      <c r="L528" s="57"/>
    </row>
    <row r="529" spans="5:12" s="79" customFormat="1">
      <c r="E529" s="149"/>
      <c r="H529" s="57"/>
      <c r="I529" s="57"/>
      <c r="J529" s="57"/>
      <c r="K529" s="57"/>
      <c r="L529" s="57"/>
    </row>
    <row r="530" spans="5:12" s="79" customFormat="1">
      <c r="E530" s="149"/>
      <c r="H530" s="57"/>
      <c r="I530" s="57"/>
      <c r="J530" s="57"/>
      <c r="K530" s="57"/>
      <c r="L530" s="57"/>
    </row>
    <row r="531" spans="5:12" s="79" customFormat="1">
      <c r="E531" s="149"/>
      <c r="H531" s="57"/>
      <c r="I531" s="57"/>
      <c r="J531" s="57"/>
      <c r="K531" s="57"/>
      <c r="L531" s="57"/>
    </row>
    <row r="532" spans="5:12" s="79" customFormat="1">
      <c r="E532" s="149"/>
      <c r="H532" s="57"/>
      <c r="I532" s="57"/>
      <c r="J532" s="57"/>
      <c r="K532" s="57"/>
      <c r="L532" s="57"/>
    </row>
    <row r="533" spans="5:12" s="79" customFormat="1">
      <c r="E533" s="149"/>
      <c r="H533" s="57"/>
      <c r="I533" s="57"/>
      <c r="J533" s="57"/>
      <c r="K533" s="57"/>
      <c r="L533" s="57"/>
    </row>
    <row r="534" spans="5:12" s="79" customFormat="1">
      <c r="E534" s="149"/>
      <c r="H534" s="57"/>
      <c r="I534" s="57"/>
      <c r="J534" s="57"/>
      <c r="K534" s="57"/>
      <c r="L534" s="57"/>
    </row>
    <row r="535" spans="5:12" s="79" customFormat="1">
      <c r="E535" s="149"/>
      <c r="H535" s="57"/>
      <c r="I535" s="57"/>
      <c r="J535" s="57"/>
      <c r="K535" s="57"/>
      <c r="L535" s="57"/>
    </row>
    <row r="536" spans="5:12" s="79" customFormat="1">
      <c r="E536" s="149"/>
      <c r="H536" s="57"/>
      <c r="I536" s="57"/>
      <c r="J536" s="57"/>
      <c r="K536" s="57"/>
      <c r="L536" s="57"/>
    </row>
    <row r="537" spans="5:12" s="79" customFormat="1">
      <c r="E537" s="149"/>
      <c r="H537" s="57"/>
      <c r="I537" s="57"/>
      <c r="J537" s="57"/>
      <c r="K537" s="57"/>
      <c r="L537" s="57"/>
    </row>
    <row r="538" spans="5:12" s="79" customFormat="1">
      <c r="E538" s="149"/>
      <c r="H538" s="57"/>
      <c r="I538" s="57"/>
      <c r="J538" s="57"/>
      <c r="K538" s="57"/>
      <c r="L538" s="57"/>
    </row>
    <row r="539" spans="5:12" s="79" customFormat="1">
      <c r="E539" s="149"/>
      <c r="H539" s="57"/>
      <c r="I539" s="57"/>
      <c r="J539" s="57"/>
      <c r="K539" s="57"/>
      <c r="L539" s="57"/>
    </row>
    <row r="540" spans="5:12" s="79" customFormat="1">
      <c r="E540" s="149"/>
      <c r="H540" s="57"/>
      <c r="I540" s="57"/>
      <c r="J540" s="57"/>
      <c r="K540" s="57"/>
      <c r="L540" s="57"/>
    </row>
    <row r="541" spans="5:12" s="79" customFormat="1">
      <c r="E541" s="149"/>
      <c r="H541" s="57"/>
      <c r="I541" s="57"/>
      <c r="J541" s="57"/>
      <c r="K541" s="57"/>
      <c r="L541" s="57"/>
    </row>
    <row r="542" spans="5:12" s="79" customFormat="1">
      <c r="E542" s="149"/>
      <c r="H542" s="57"/>
      <c r="I542" s="57"/>
      <c r="J542" s="57"/>
      <c r="K542" s="57"/>
      <c r="L542" s="57"/>
    </row>
    <row r="543" spans="5:12" s="79" customFormat="1">
      <c r="E543" s="149"/>
      <c r="H543" s="57"/>
      <c r="I543" s="57"/>
      <c r="J543" s="57"/>
      <c r="K543" s="57"/>
      <c r="L543" s="57"/>
    </row>
    <row r="544" spans="5:12" s="79" customFormat="1">
      <c r="E544" s="149"/>
      <c r="H544" s="57"/>
      <c r="I544" s="57"/>
      <c r="J544" s="57"/>
      <c r="K544" s="57"/>
      <c r="L544" s="57"/>
    </row>
    <row r="545" spans="5:12" s="79" customFormat="1">
      <c r="E545" s="149"/>
      <c r="H545" s="57"/>
      <c r="I545" s="57"/>
      <c r="J545" s="57"/>
      <c r="K545" s="57"/>
      <c r="L545" s="57"/>
    </row>
    <row r="546" spans="5:12" s="79" customFormat="1">
      <c r="E546" s="149"/>
      <c r="H546" s="57"/>
      <c r="I546" s="57"/>
      <c r="J546" s="57"/>
      <c r="K546" s="57"/>
      <c r="L546" s="57"/>
    </row>
    <row r="547" spans="5:12" s="79" customFormat="1">
      <c r="E547" s="149"/>
      <c r="H547" s="57"/>
      <c r="I547" s="57"/>
      <c r="J547" s="57"/>
      <c r="K547" s="57"/>
      <c r="L547" s="57"/>
    </row>
    <row r="548" spans="5:12" s="79" customFormat="1">
      <c r="E548" s="149"/>
      <c r="H548" s="57"/>
      <c r="I548" s="57"/>
      <c r="J548" s="57"/>
      <c r="K548" s="57"/>
      <c r="L548" s="57"/>
    </row>
    <row r="549" spans="5:12" s="79" customFormat="1">
      <c r="E549" s="149"/>
      <c r="H549" s="57"/>
      <c r="I549" s="57"/>
      <c r="J549" s="57"/>
      <c r="K549" s="57"/>
      <c r="L549" s="57"/>
    </row>
    <row r="550" spans="5:12" s="79" customFormat="1">
      <c r="E550" s="149"/>
      <c r="H550" s="57"/>
      <c r="I550" s="57"/>
      <c r="J550" s="57"/>
      <c r="K550" s="57"/>
      <c r="L550" s="57"/>
    </row>
    <row r="551" spans="5:12" s="79" customFormat="1">
      <c r="E551" s="149"/>
      <c r="H551" s="57"/>
      <c r="I551" s="57"/>
      <c r="J551" s="57"/>
      <c r="K551" s="57"/>
      <c r="L551" s="57"/>
    </row>
    <row r="552" spans="5:12" s="79" customFormat="1">
      <c r="E552" s="149"/>
      <c r="H552" s="57"/>
      <c r="I552" s="57"/>
      <c r="J552" s="57"/>
      <c r="K552" s="57"/>
      <c r="L552" s="57"/>
    </row>
    <row r="553" spans="5:12" s="79" customFormat="1">
      <c r="E553" s="149"/>
      <c r="H553" s="57"/>
      <c r="I553" s="57"/>
      <c r="J553" s="57"/>
      <c r="K553" s="57"/>
      <c r="L553" s="57"/>
    </row>
    <row r="554" spans="5:12" s="79" customFormat="1">
      <c r="E554" s="149"/>
      <c r="H554" s="57"/>
      <c r="I554" s="57"/>
      <c r="J554" s="57"/>
      <c r="K554" s="57"/>
      <c r="L554" s="57"/>
    </row>
    <row r="555" spans="5:12" s="79" customFormat="1">
      <c r="E555" s="149"/>
      <c r="H555" s="57"/>
      <c r="I555" s="57"/>
      <c r="J555" s="57"/>
      <c r="K555" s="57"/>
      <c r="L555" s="57"/>
    </row>
    <row r="556" spans="5:12" s="79" customFormat="1">
      <c r="E556" s="149"/>
      <c r="H556" s="57"/>
      <c r="I556" s="57"/>
      <c r="J556" s="57"/>
      <c r="K556" s="57"/>
      <c r="L556" s="57"/>
    </row>
    <row r="557" spans="5:12" s="79" customFormat="1">
      <c r="E557" s="149"/>
      <c r="H557" s="57"/>
      <c r="I557" s="57"/>
      <c r="J557" s="57"/>
      <c r="K557" s="57"/>
      <c r="L557" s="57"/>
    </row>
    <row r="558" spans="5:12" s="79" customFormat="1">
      <c r="E558" s="149"/>
      <c r="H558" s="57"/>
      <c r="I558" s="57"/>
      <c r="J558" s="57"/>
      <c r="K558" s="57"/>
      <c r="L558" s="57"/>
    </row>
    <row r="559" spans="5:12" s="79" customFormat="1">
      <c r="E559" s="149"/>
      <c r="H559" s="57"/>
      <c r="I559" s="57"/>
      <c r="J559" s="57"/>
      <c r="K559" s="57"/>
      <c r="L559" s="57"/>
    </row>
    <row r="560" spans="5:12" s="79" customFormat="1">
      <c r="E560" s="149"/>
      <c r="H560" s="57"/>
      <c r="I560" s="57"/>
      <c r="J560" s="57"/>
      <c r="K560" s="57"/>
      <c r="L560" s="57"/>
    </row>
    <row r="561" spans="5:12" s="79" customFormat="1">
      <c r="E561" s="149"/>
      <c r="H561" s="57"/>
      <c r="I561" s="57"/>
      <c r="J561" s="57"/>
      <c r="K561" s="57"/>
      <c r="L561" s="57"/>
    </row>
    <row r="562" spans="5:12" s="79" customFormat="1">
      <c r="E562" s="149"/>
      <c r="H562" s="57"/>
      <c r="I562" s="57"/>
      <c r="J562" s="57"/>
      <c r="K562" s="57"/>
      <c r="L562" s="57"/>
    </row>
    <row r="563" spans="5:12" s="79" customFormat="1">
      <c r="E563" s="149"/>
      <c r="H563" s="57"/>
      <c r="I563" s="57"/>
      <c r="J563" s="57"/>
      <c r="K563" s="57"/>
      <c r="L563" s="57"/>
    </row>
    <row r="564" spans="5:12" s="79" customFormat="1">
      <c r="E564" s="149"/>
      <c r="H564" s="57"/>
      <c r="I564" s="57"/>
      <c r="J564" s="57"/>
      <c r="K564" s="57"/>
      <c r="L564" s="57"/>
    </row>
    <row r="565" spans="5:12" s="79" customFormat="1">
      <c r="E565" s="149"/>
      <c r="H565" s="57"/>
      <c r="I565" s="57"/>
      <c r="J565" s="57"/>
      <c r="K565" s="57"/>
      <c r="L565" s="57"/>
    </row>
    <row r="566" spans="5:12" s="79" customFormat="1">
      <c r="E566" s="149"/>
      <c r="H566" s="57"/>
      <c r="I566" s="57"/>
      <c r="J566" s="57"/>
      <c r="K566" s="57"/>
      <c r="L566" s="57"/>
    </row>
    <row r="567" spans="5:12" s="79" customFormat="1">
      <c r="E567" s="149"/>
      <c r="H567" s="57"/>
      <c r="I567" s="57"/>
      <c r="J567" s="57"/>
      <c r="K567" s="57"/>
      <c r="L567" s="57"/>
    </row>
    <row r="568" spans="5:12" s="79" customFormat="1">
      <c r="E568" s="149"/>
      <c r="H568" s="57"/>
      <c r="I568" s="57"/>
      <c r="J568" s="57"/>
      <c r="K568" s="57"/>
      <c r="L568" s="57"/>
    </row>
    <row r="569" spans="5:12" s="79" customFormat="1">
      <c r="E569" s="149"/>
      <c r="H569" s="57"/>
      <c r="I569" s="57"/>
      <c r="J569" s="57"/>
      <c r="K569" s="57"/>
      <c r="L569" s="57"/>
    </row>
    <row r="570" spans="5:12" s="79" customFormat="1">
      <c r="E570" s="149"/>
      <c r="H570" s="57"/>
      <c r="I570" s="57"/>
      <c r="J570" s="57"/>
      <c r="K570" s="57"/>
      <c r="L570" s="57"/>
    </row>
    <row r="571" spans="5:12" s="79" customFormat="1">
      <c r="E571" s="149"/>
      <c r="H571" s="57"/>
      <c r="I571" s="57"/>
      <c r="J571" s="57"/>
      <c r="K571" s="57"/>
      <c r="L571" s="57"/>
    </row>
    <row r="572" spans="5:12" s="79" customFormat="1">
      <c r="E572" s="149"/>
      <c r="H572" s="57"/>
      <c r="I572" s="57"/>
      <c r="J572" s="57"/>
      <c r="K572" s="57"/>
      <c r="L572" s="57"/>
    </row>
    <row r="573" spans="5:12" s="79" customFormat="1">
      <c r="E573" s="149"/>
      <c r="H573" s="57"/>
      <c r="I573" s="57"/>
      <c r="J573" s="57"/>
      <c r="K573" s="57"/>
      <c r="L573" s="57"/>
    </row>
    <row r="574" spans="5:12" s="79" customFormat="1">
      <c r="E574" s="149"/>
      <c r="H574" s="57"/>
      <c r="I574" s="57"/>
      <c r="J574" s="57"/>
      <c r="K574" s="57"/>
      <c r="L574" s="57"/>
    </row>
    <row r="575" spans="5:12" s="79" customFormat="1">
      <c r="E575" s="149"/>
      <c r="H575" s="57"/>
      <c r="I575" s="57"/>
      <c r="J575" s="57"/>
      <c r="K575" s="57"/>
      <c r="L575" s="57"/>
    </row>
    <row r="576" spans="5:12" s="79" customFormat="1">
      <c r="E576" s="149"/>
      <c r="H576" s="57"/>
      <c r="I576" s="57"/>
      <c r="J576" s="57"/>
      <c r="K576" s="57"/>
      <c r="L576" s="57"/>
    </row>
    <row r="577" spans="5:12" s="79" customFormat="1">
      <c r="E577" s="149"/>
      <c r="H577" s="57"/>
      <c r="I577" s="57"/>
      <c r="J577" s="57"/>
      <c r="K577" s="57"/>
      <c r="L577" s="57"/>
    </row>
    <row r="578" spans="5:12" s="79" customFormat="1">
      <c r="E578" s="149"/>
      <c r="H578" s="57"/>
      <c r="I578" s="57"/>
      <c r="J578" s="57"/>
      <c r="K578" s="57"/>
      <c r="L578" s="57"/>
    </row>
    <row r="579" spans="5:12" s="79" customFormat="1">
      <c r="E579" s="149"/>
      <c r="H579" s="57"/>
      <c r="I579" s="57"/>
      <c r="J579" s="57"/>
      <c r="K579" s="57"/>
      <c r="L579" s="57"/>
    </row>
    <row r="580" spans="5:12" s="79" customFormat="1">
      <c r="E580" s="149"/>
      <c r="H580" s="57"/>
      <c r="I580" s="57"/>
      <c r="J580" s="57"/>
      <c r="K580" s="57"/>
      <c r="L580" s="57"/>
    </row>
    <row r="581" spans="5:12" s="79" customFormat="1">
      <c r="E581" s="149"/>
      <c r="H581" s="57"/>
      <c r="I581" s="57"/>
      <c r="J581" s="57"/>
      <c r="K581" s="57"/>
      <c r="L581" s="57"/>
    </row>
    <row r="582" spans="5:12" s="79" customFormat="1">
      <c r="E582" s="149"/>
      <c r="H582" s="57"/>
      <c r="I582" s="57"/>
      <c r="J582" s="57"/>
      <c r="K582" s="57"/>
      <c r="L582" s="57"/>
    </row>
    <row r="583" spans="5:12" s="79" customFormat="1">
      <c r="E583" s="149"/>
      <c r="H583" s="57"/>
      <c r="I583" s="57"/>
      <c r="J583" s="57"/>
      <c r="K583" s="57"/>
      <c r="L583" s="57"/>
    </row>
    <row r="584" spans="5:12" s="79" customFormat="1">
      <c r="E584" s="149"/>
      <c r="H584" s="57"/>
      <c r="I584" s="57"/>
      <c r="J584" s="57"/>
      <c r="K584" s="57"/>
      <c r="L584" s="57"/>
    </row>
    <row r="585" spans="5:12" s="79" customFormat="1">
      <c r="E585" s="149"/>
      <c r="H585" s="57"/>
      <c r="I585" s="57"/>
      <c r="J585" s="57"/>
      <c r="K585" s="57"/>
      <c r="L585" s="57"/>
    </row>
    <row r="586" spans="5:12" s="79" customFormat="1">
      <c r="E586" s="149"/>
      <c r="H586" s="57"/>
      <c r="I586" s="57"/>
      <c r="J586" s="57"/>
      <c r="K586" s="57"/>
      <c r="L586" s="57"/>
    </row>
    <row r="587" spans="5:12" s="79" customFormat="1">
      <c r="E587" s="149"/>
      <c r="H587" s="57"/>
      <c r="I587" s="57"/>
      <c r="J587" s="57"/>
      <c r="K587" s="57"/>
      <c r="L587" s="57"/>
    </row>
    <row r="588" spans="5:12" s="79" customFormat="1">
      <c r="E588" s="149"/>
      <c r="H588" s="57"/>
      <c r="I588" s="57"/>
      <c r="J588" s="57"/>
      <c r="K588" s="57"/>
      <c r="L588" s="57"/>
    </row>
    <row r="589" spans="5:12" s="79" customFormat="1">
      <c r="E589" s="149"/>
      <c r="H589" s="57"/>
      <c r="I589" s="57"/>
      <c r="J589" s="57"/>
      <c r="K589" s="57"/>
      <c r="L589" s="57"/>
    </row>
    <row r="590" spans="5:12" s="79" customFormat="1">
      <c r="E590" s="149"/>
      <c r="H590" s="57"/>
      <c r="I590" s="57"/>
      <c r="J590" s="57"/>
      <c r="K590" s="57"/>
      <c r="L590" s="57"/>
    </row>
    <row r="591" spans="5:12" s="79" customFormat="1">
      <c r="E591" s="149"/>
      <c r="H591" s="57"/>
      <c r="I591" s="57"/>
      <c r="J591" s="57"/>
      <c r="K591" s="57"/>
      <c r="L591" s="57"/>
    </row>
    <row r="592" spans="5:12" s="79" customFormat="1">
      <c r="E592" s="149"/>
      <c r="H592" s="57"/>
      <c r="I592" s="57"/>
      <c r="J592" s="57"/>
      <c r="K592" s="57"/>
      <c r="L592" s="57"/>
    </row>
    <row r="593" spans="5:12" s="79" customFormat="1">
      <c r="E593" s="149"/>
      <c r="H593" s="57"/>
      <c r="I593" s="57"/>
      <c r="J593" s="57"/>
      <c r="K593" s="57"/>
      <c r="L593" s="57"/>
    </row>
    <row r="594" spans="5:12" s="79" customFormat="1">
      <c r="E594" s="149"/>
      <c r="H594" s="57"/>
      <c r="I594" s="57"/>
      <c r="J594" s="57"/>
      <c r="K594" s="57"/>
      <c r="L594" s="57"/>
    </row>
    <row r="595" spans="5:12" s="79" customFormat="1">
      <c r="E595" s="149"/>
      <c r="H595" s="57"/>
      <c r="I595" s="57"/>
      <c r="J595" s="57"/>
      <c r="K595" s="57"/>
      <c r="L595" s="57"/>
    </row>
    <row r="596" spans="5:12" s="79" customFormat="1">
      <c r="E596" s="149"/>
      <c r="H596" s="57"/>
      <c r="I596" s="57"/>
      <c r="J596" s="57"/>
      <c r="K596" s="57"/>
      <c r="L596" s="57"/>
    </row>
    <row r="597" spans="5:12" s="79" customFormat="1">
      <c r="E597" s="149"/>
      <c r="H597" s="57"/>
      <c r="I597" s="57"/>
      <c r="J597" s="57"/>
      <c r="K597" s="57"/>
      <c r="L597" s="57"/>
    </row>
    <row r="598" spans="5:12" s="79" customFormat="1">
      <c r="E598" s="149"/>
      <c r="H598" s="57"/>
      <c r="I598" s="57"/>
      <c r="J598" s="57"/>
      <c r="K598" s="57"/>
      <c r="L598" s="57"/>
    </row>
  </sheetData>
  <mergeCells count="6">
    <mergeCell ref="A55:F55"/>
    <mergeCell ref="A5:A7"/>
    <mergeCell ref="B5:B7"/>
    <mergeCell ref="C5:C7"/>
    <mergeCell ref="E5:E7"/>
    <mergeCell ref="F5:G7"/>
  </mergeCells>
  <printOptions gridLines="1"/>
  <pageMargins left="0.51" right="0.37" top="1.08" bottom="0.9" header="0.5" footer="0.5"/>
  <pageSetup paperSize="9" scale="90" orientation="portrait" r:id="rId1"/>
  <headerFooter alignWithMargins="0">
    <oddHeader>&amp;R&amp;"Arial,Bold"ANNEX A</oddHeader>
    <oddFooter>&amp;L&amp;8&amp;F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1:L282"/>
  <sheetViews>
    <sheetView zoomScaleNormal="100" zoomScaleSheetLayoutView="90" workbookViewId="0">
      <pane xSplit="1" ySplit="6" topLeftCell="D248" activePane="bottomRight" state="frozen"/>
      <selection pane="topRight" activeCell="B1" sqref="B1"/>
      <selection pane="bottomLeft" activeCell="A7" sqref="A7"/>
      <selection pane="bottomRight" activeCell="G267" sqref="G267"/>
    </sheetView>
  </sheetViews>
  <sheetFormatPr defaultColWidth="8" defaultRowHeight="12.75"/>
  <cols>
    <col min="1" max="1" width="40.5703125" style="283" customWidth="1"/>
    <col min="2" max="3" width="13.28515625" style="284" hidden="1" customWidth="1"/>
    <col min="4" max="4" width="13.28515625" style="284" customWidth="1"/>
    <col min="5" max="5" width="13.5703125" style="283" customWidth="1"/>
    <col min="6" max="6" width="13.85546875" style="283" customWidth="1"/>
    <col min="7" max="7" width="13.140625" style="283" customWidth="1"/>
    <col min="8" max="8" width="13" style="283" customWidth="1"/>
    <col min="9" max="9" width="10.5703125" style="286" customWidth="1"/>
    <col min="10" max="10" width="12.5703125" style="283" customWidth="1"/>
    <col min="11" max="11" width="10.85546875" style="167" hidden="1" customWidth="1"/>
    <col min="12" max="12" width="11.85546875" style="283" customWidth="1"/>
    <col min="13" max="249" width="8" style="167"/>
    <col min="250" max="250" width="40.5703125" style="167" customWidth="1"/>
    <col min="251" max="252" width="0" style="167" hidden="1" customWidth="1"/>
    <col min="253" max="253" width="13.28515625" style="167" customWidth="1"/>
    <col min="254" max="254" width="13.5703125" style="167" customWidth="1"/>
    <col min="255" max="255" width="13.85546875" style="167" customWidth="1"/>
    <col min="256" max="256" width="13.140625" style="167" customWidth="1"/>
    <col min="257" max="257" width="13" style="167" customWidth="1"/>
    <col min="258" max="258" width="10.5703125" style="167" customWidth="1"/>
    <col min="259" max="259" width="12.5703125" style="167" customWidth="1"/>
    <col min="260" max="260" width="0" style="167" hidden="1" customWidth="1"/>
    <col min="261" max="262" width="11.85546875" style="167" customWidth="1"/>
    <col min="263" max="263" width="12" style="167" customWidth="1"/>
    <col min="264" max="264" width="12.140625" style="167" customWidth="1"/>
    <col min="265" max="266" width="13.140625" style="167" customWidth="1"/>
    <col min="267" max="267" width="12.42578125" style="167" customWidth="1"/>
    <col min="268" max="268" width="12.5703125" style="167" customWidth="1"/>
    <col min="269" max="505" width="8" style="167"/>
    <col min="506" max="506" width="40.5703125" style="167" customWidth="1"/>
    <col min="507" max="508" width="0" style="167" hidden="1" customWidth="1"/>
    <col min="509" max="509" width="13.28515625" style="167" customWidth="1"/>
    <col min="510" max="510" width="13.5703125" style="167" customWidth="1"/>
    <col min="511" max="511" width="13.85546875" style="167" customWidth="1"/>
    <col min="512" max="512" width="13.140625" style="167" customWidth="1"/>
    <col min="513" max="513" width="13" style="167" customWidth="1"/>
    <col min="514" max="514" width="10.5703125" style="167" customWidth="1"/>
    <col min="515" max="515" width="12.5703125" style="167" customWidth="1"/>
    <col min="516" max="516" width="0" style="167" hidden="1" customWidth="1"/>
    <col min="517" max="518" width="11.85546875" style="167" customWidth="1"/>
    <col min="519" max="519" width="12" style="167" customWidth="1"/>
    <col min="520" max="520" width="12.140625" style="167" customWidth="1"/>
    <col min="521" max="522" width="13.140625" style="167" customWidth="1"/>
    <col min="523" max="523" width="12.42578125" style="167" customWidth="1"/>
    <col min="524" max="524" width="12.5703125" style="167" customWidth="1"/>
    <col min="525" max="761" width="8" style="167"/>
    <col min="762" max="762" width="40.5703125" style="167" customWidth="1"/>
    <col min="763" max="764" width="0" style="167" hidden="1" customWidth="1"/>
    <col min="765" max="765" width="13.28515625" style="167" customWidth="1"/>
    <col min="766" max="766" width="13.5703125" style="167" customWidth="1"/>
    <col min="767" max="767" width="13.85546875" style="167" customWidth="1"/>
    <col min="768" max="768" width="13.140625" style="167" customWidth="1"/>
    <col min="769" max="769" width="13" style="167" customWidth="1"/>
    <col min="770" max="770" width="10.5703125" style="167" customWidth="1"/>
    <col min="771" max="771" width="12.5703125" style="167" customWidth="1"/>
    <col min="772" max="772" width="0" style="167" hidden="1" customWidth="1"/>
    <col min="773" max="774" width="11.85546875" style="167" customWidth="1"/>
    <col min="775" max="775" width="12" style="167" customWidth="1"/>
    <col min="776" max="776" width="12.140625" style="167" customWidth="1"/>
    <col min="777" max="778" width="13.140625" style="167" customWidth="1"/>
    <col min="779" max="779" width="12.42578125" style="167" customWidth="1"/>
    <col min="780" max="780" width="12.5703125" style="167" customWidth="1"/>
    <col min="781" max="1017" width="8" style="167"/>
    <col min="1018" max="1018" width="40.5703125" style="167" customWidth="1"/>
    <col min="1019" max="1020" width="0" style="167" hidden="1" customWidth="1"/>
    <col min="1021" max="1021" width="13.28515625" style="167" customWidth="1"/>
    <col min="1022" max="1022" width="13.5703125" style="167" customWidth="1"/>
    <col min="1023" max="1023" width="13.85546875" style="167" customWidth="1"/>
    <col min="1024" max="1024" width="13.140625" style="167" customWidth="1"/>
    <col min="1025" max="1025" width="13" style="167" customWidth="1"/>
    <col min="1026" max="1026" width="10.5703125" style="167" customWidth="1"/>
    <col min="1027" max="1027" width="12.5703125" style="167" customWidth="1"/>
    <col min="1028" max="1028" width="0" style="167" hidden="1" customWidth="1"/>
    <col min="1029" max="1030" width="11.85546875" style="167" customWidth="1"/>
    <col min="1031" max="1031" width="12" style="167" customWidth="1"/>
    <col min="1032" max="1032" width="12.140625" style="167" customWidth="1"/>
    <col min="1033" max="1034" width="13.140625" style="167" customWidth="1"/>
    <col min="1035" max="1035" width="12.42578125" style="167" customWidth="1"/>
    <col min="1036" max="1036" width="12.5703125" style="167" customWidth="1"/>
    <col min="1037" max="1273" width="8" style="167"/>
    <col min="1274" max="1274" width="40.5703125" style="167" customWidth="1"/>
    <col min="1275" max="1276" width="0" style="167" hidden="1" customWidth="1"/>
    <col min="1277" max="1277" width="13.28515625" style="167" customWidth="1"/>
    <col min="1278" max="1278" width="13.5703125" style="167" customWidth="1"/>
    <col min="1279" max="1279" width="13.85546875" style="167" customWidth="1"/>
    <col min="1280" max="1280" width="13.140625" style="167" customWidth="1"/>
    <col min="1281" max="1281" width="13" style="167" customWidth="1"/>
    <col min="1282" max="1282" width="10.5703125" style="167" customWidth="1"/>
    <col min="1283" max="1283" width="12.5703125" style="167" customWidth="1"/>
    <col min="1284" max="1284" width="0" style="167" hidden="1" customWidth="1"/>
    <col min="1285" max="1286" width="11.85546875" style="167" customWidth="1"/>
    <col min="1287" max="1287" width="12" style="167" customWidth="1"/>
    <col min="1288" max="1288" width="12.140625" style="167" customWidth="1"/>
    <col min="1289" max="1290" width="13.140625" style="167" customWidth="1"/>
    <col min="1291" max="1291" width="12.42578125" style="167" customWidth="1"/>
    <col min="1292" max="1292" width="12.5703125" style="167" customWidth="1"/>
    <col min="1293" max="1529" width="8" style="167"/>
    <col min="1530" max="1530" width="40.5703125" style="167" customWidth="1"/>
    <col min="1531" max="1532" width="0" style="167" hidden="1" customWidth="1"/>
    <col min="1533" max="1533" width="13.28515625" style="167" customWidth="1"/>
    <col min="1534" max="1534" width="13.5703125" style="167" customWidth="1"/>
    <col min="1535" max="1535" width="13.85546875" style="167" customWidth="1"/>
    <col min="1536" max="1536" width="13.140625" style="167" customWidth="1"/>
    <col min="1537" max="1537" width="13" style="167" customWidth="1"/>
    <col min="1538" max="1538" width="10.5703125" style="167" customWidth="1"/>
    <col min="1539" max="1539" width="12.5703125" style="167" customWidth="1"/>
    <col min="1540" max="1540" width="0" style="167" hidden="1" customWidth="1"/>
    <col min="1541" max="1542" width="11.85546875" style="167" customWidth="1"/>
    <col min="1543" max="1543" width="12" style="167" customWidth="1"/>
    <col min="1544" max="1544" width="12.140625" style="167" customWidth="1"/>
    <col min="1545" max="1546" width="13.140625" style="167" customWidth="1"/>
    <col min="1547" max="1547" width="12.42578125" style="167" customWidth="1"/>
    <col min="1548" max="1548" width="12.5703125" style="167" customWidth="1"/>
    <col min="1549" max="1785" width="8" style="167"/>
    <col min="1786" max="1786" width="40.5703125" style="167" customWidth="1"/>
    <col min="1787" max="1788" width="0" style="167" hidden="1" customWidth="1"/>
    <col min="1789" max="1789" width="13.28515625" style="167" customWidth="1"/>
    <col min="1790" max="1790" width="13.5703125" style="167" customWidth="1"/>
    <col min="1791" max="1791" width="13.85546875" style="167" customWidth="1"/>
    <col min="1792" max="1792" width="13.140625" style="167" customWidth="1"/>
    <col min="1793" max="1793" width="13" style="167" customWidth="1"/>
    <col min="1794" max="1794" width="10.5703125" style="167" customWidth="1"/>
    <col min="1795" max="1795" width="12.5703125" style="167" customWidth="1"/>
    <col min="1796" max="1796" width="0" style="167" hidden="1" customWidth="1"/>
    <col min="1797" max="1798" width="11.85546875" style="167" customWidth="1"/>
    <col min="1799" max="1799" width="12" style="167" customWidth="1"/>
    <col min="1800" max="1800" width="12.140625" style="167" customWidth="1"/>
    <col min="1801" max="1802" width="13.140625" style="167" customWidth="1"/>
    <col min="1803" max="1803" width="12.42578125" style="167" customWidth="1"/>
    <col min="1804" max="1804" width="12.5703125" style="167" customWidth="1"/>
    <col min="1805" max="2041" width="8" style="167"/>
    <col min="2042" max="2042" width="40.5703125" style="167" customWidth="1"/>
    <col min="2043" max="2044" width="0" style="167" hidden="1" customWidth="1"/>
    <col min="2045" max="2045" width="13.28515625" style="167" customWidth="1"/>
    <col min="2046" max="2046" width="13.5703125" style="167" customWidth="1"/>
    <col min="2047" max="2047" width="13.85546875" style="167" customWidth="1"/>
    <col min="2048" max="2048" width="13.140625" style="167" customWidth="1"/>
    <col min="2049" max="2049" width="13" style="167" customWidth="1"/>
    <col min="2050" max="2050" width="10.5703125" style="167" customWidth="1"/>
    <col min="2051" max="2051" width="12.5703125" style="167" customWidth="1"/>
    <col min="2052" max="2052" width="0" style="167" hidden="1" customWidth="1"/>
    <col min="2053" max="2054" width="11.85546875" style="167" customWidth="1"/>
    <col min="2055" max="2055" width="12" style="167" customWidth="1"/>
    <col min="2056" max="2056" width="12.140625" style="167" customWidth="1"/>
    <col min="2057" max="2058" width="13.140625" style="167" customWidth="1"/>
    <col min="2059" max="2059" width="12.42578125" style="167" customWidth="1"/>
    <col min="2060" max="2060" width="12.5703125" style="167" customWidth="1"/>
    <col min="2061" max="2297" width="8" style="167"/>
    <col min="2298" max="2298" width="40.5703125" style="167" customWidth="1"/>
    <col min="2299" max="2300" width="0" style="167" hidden="1" customWidth="1"/>
    <col min="2301" max="2301" width="13.28515625" style="167" customWidth="1"/>
    <col min="2302" max="2302" width="13.5703125" style="167" customWidth="1"/>
    <col min="2303" max="2303" width="13.85546875" style="167" customWidth="1"/>
    <col min="2304" max="2304" width="13.140625" style="167" customWidth="1"/>
    <col min="2305" max="2305" width="13" style="167" customWidth="1"/>
    <col min="2306" max="2306" width="10.5703125" style="167" customWidth="1"/>
    <col min="2307" max="2307" width="12.5703125" style="167" customWidth="1"/>
    <col min="2308" max="2308" width="0" style="167" hidden="1" customWidth="1"/>
    <col min="2309" max="2310" width="11.85546875" style="167" customWidth="1"/>
    <col min="2311" max="2311" width="12" style="167" customWidth="1"/>
    <col min="2312" max="2312" width="12.140625" style="167" customWidth="1"/>
    <col min="2313" max="2314" width="13.140625" style="167" customWidth="1"/>
    <col min="2315" max="2315" width="12.42578125" style="167" customWidth="1"/>
    <col min="2316" max="2316" width="12.5703125" style="167" customWidth="1"/>
    <col min="2317" max="2553" width="8" style="167"/>
    <col min="2554" max="2554" width="40.5703125" style="167" customWidth="1"/>
    <col min="2555" max="2556" width="0" style="167" hidden="1" customWidth="1"/>
    <col min="2557" max="2557" width="13.28515625" style="167" customWidth="1"/>
    <col min="2558" max="2558" width="13.5703125" style="167" customWidth="1"/>
    <col min="2559" max="2559" width="13.85546875" style="167" customWidth="1"/>
    <col min="2560" max="2560" width="13.140625" style="167" customWidth="1"/>
    <col min="2561" max="2561" width="13" style="167" customWidth="1"/>
    <col min="2562" max="2562" width="10.5703125" style="167" customWidth="1"/>
    <col min="2563" max="2563" width="12.5703125" style="167" customWidth="1"/>
    <col min="2564" max="2564" width="0" style="167" hidden="1" customWidth="1"/>
    <col min="2565" max="2566" width="11.85546875" style="167" customWidth="1"/>
    <col min="2567" max="2567" width="12" style="167" customWidth="1"/>
    <col min="2568" max="2568" width="12.140625" style="167" customWidth="1"/>
    <col min="2569" max="2570" width="13.140625" style="167" customWidth="1"/>
    <col min="2571" max="2571" width="12.42578125" style="167" customWidth="1"/>
    <col min="2572" max="2572" width="12.5703125" style="167" customWidth="1"/>
    <col min="2573" max="2809" width="8" style="167"/>
    <col min="2810" max="2810" width="40.5703125" style="167" customWidth="1"/>
    <col min="2811" max="2812" width="0" style="167" hidden="1" customWidth="1"/>
    <col min="2813" max="2813" width="13.28515625" style="167" customWidth="1"/>
    <col min="2814" max="2814" width="13.5703125" style="167" customWidth="1"/>
    <col min="2815" max="2815" width="13.85546875" style="167" customWidth="1"/>
    <col min="2816" max="2816" width="13.140625" style="167" customWidth="1"/>
    <col min="2817" max="2817" width="13" style="167" customWidth="1"/>
    <col min="2818" max="2818" width="10.5703125" style="167" customWidth="1"/>
    <col min="2819" max="2819" width="12.5703125" style="167" customWidth="1"/>
    <col min="2820" max="2820" width="0" style="167" hidden="1" customWidth="1"/>
    <col min="2821" max="2822" width="11.85546875" style="167" customWidth="1"/>
    <col min="2823" max="2823" width="12" style="167" customWidth="1"/>
    <col min="2824" max="2824" width="12.140625" style="167" customWidth="1"/>
    <col min="2825" max="2826" width="13.140625" style="167" customWidth="1"/>
    <col min="2827" max="2827" width="12.42578125" style="167" customWidth="1"/>
    <col min="2828" max="2828" width="12.5703125" style="167" customWidth="1"/>
    <col min="2829" max="3065" width="8" style="167"/>
    <col min="3066" max="3066" width="40.5703125" style="167" customWidth="1"/>
    <col min="3067" max="3068" width="0" style="167" hidden="1" customWidth="1"/>
    <col min="3069" max="3069" width="13.28515625" style="167" customWidth="1"/>
    <col min="3070" max="3070" width="13.5703125" style="167" customWidth="1"/>
    <col min="3071" max="3071" width="13.85546875" style="167" customWidth="1"/>
    <col min="3072" max="3072" width="13.140625" style="167" customWidth="1"/>
    <col min="3073" max="3073" width="13" style="167" customWidth="1"/>
    <col min="3074" max="3074" width="10.5703125" style="167" customWidth="1"/>
    <col min="3075" max="3075" width="12.5703125" style="167" customWidth="1"/>
    <col min="3076" max="3076" width="0" style="167" hidden="1" customWidth="1"/>
    <col min="3077" max="3078" width="11.85546875" style="167" customWidth="1"/>
    <col min="3079" max="3079" width="12" style="167" customWidth="1"/>
    <col min="3080" max="3080" width="12.140625" style="167" customWidth="1"/>
    <col min="3081" max="3082" width="13.140625" style="167" customWidth="1"/>
    <col min="3083" max="3083" width="12.42578125" style="167" customWidth="1"/>
    <col min="3084" max="3084" width="12.5703125" style="167" customWidth="1"/>
    <col min="3085" max="3321" width="8" style="167"/>
    <col min="3322" max="3322" width="40.5703125" style="167" customWidth="1"/>
    <col min="3323" max="3324" width="0" style="167" hidden="1" customWidth="1"/>
    <col min="3325" max="3325" width="13.28515625" style="167" customWidth="1"/>
    <col min="3326" max="3326" width="13.5703125" style="167" customWidth="1"/>
    <col min="3327" max="3327" width="13.85546875" style="167" customWidth="1"/>
    <col min="3328" max="3328" width="13.140625" style="167" customWidth="1"/>
    <col min="3329" max="3329" width="13" style="167" customWidth="1"/>
    <col min="3330" max="3330" width="10.5703125" style="167" customWidth="1"/>
    <col min="3331" max="3331" width="12.5703125" style="167" customWidth="1"/>
    <col min="3332" max="3332" width="0" style="167" hidden="1" customWidth="1"/>
    <col min="3333" max="3334" width="11.85546875" style="167" customWidth="1"/>
    <col min="3335" max="3335" width="12" style="167" customWidth="1"/>
    <col min="3336" max="3336" width="12.140625" style="167" customWidth="1"/>
    <col min="3337" max="3338" width="13.140625" style="167" customWidth="1"/>
    <col min="3339" max="3339" width="12.42578125" style="167" customWidth="1"/>
    <col min="3340" max="3340" width="12.5703125" style="167" customWidth="1"/>
    <col min="3341" max="3577" width="8" style="167"/>
    <col min="3578" max="3578" width="40.5703125" style="167" customWidth="1"/>
    <col min="3579" max="3580" width="0" style="167" hidden="1" customWidth="1"/>
    <col min="3581" max="3581" width="13.28515625" style="167" customWidth="1"/>
    <col min="3582" max="3582" width="13.5703125" style="167" customWidth="1"/>
    <col min="3583" max="3583" width="13.85546875" style="167" customWidth="1"/>
    <col min="3584" max="3584" width="13.140625" style="167" customWidth="1"/>
    <col min="3585" max="3585" width="13" style="167" customWidth="1"/>
    <col min="3586" max="3586" width="10.5703125" style="167" customWidth="1"/>
    <col min="3587" max="3587" width="12.5703125" style="167" customWidth="1"/>
    <col min="3588" max="3588" width="0" style="167" hidden="1" customWidth="1"/>
    <col min="3589" max="3590" width="11.85546875" style="167" customWidth="1"/>
    <col min="3591" max="3591" width="12" style="167" customWidth="1"/>
    <col min="3592" max="3592" width="12.140625" style="167" customWidth="1"/>
    <col min="3593" max="3594" width="13.140625" style="167" customWidth="1"/>
    <col min="3595" max="3595" width="12.42578125" style="167" customWidth="1"/>
    <col min="3596" max="3596" width="12.5703125" style="167" customWidth="1"/>
    <col min="3597" max="3833" width="8" style="167"/>
    <col min="3834" max="3834" width="40.5703125" style="167" customWidth="1"/>
    <col min="3835" max="3836" width="0" style="167" hidden="1" customWidth="1"/>
    <col min="3837" max="3837" width="13.28515625" style="167" customWidth="1"/>
    <col min="3838" max="3838" width="13.5703125" style="167" customWidth="1"/>
    <col min="3839" max="3839" width="13.85546875" style="167" customWidth="1"/>
    <col min="3840" max="3840" width="13.140625" style="167" customWidth="1"/>
    <col min="3841" max="3841" width="13" style="167" customWidth="1"/>
    <col min="3842" max="3842" width="10.5703125" style="167" customWidth="1"/>
    <col min="3843" max="3843" width="12.5703125" style="167" customWidth="1"/>
    <col min="3844" max="3844" width="0" style="167" hidden="1" customWidth="1"/>
    <col min="3845" max="3846" width="11.85546875" style="167" customWidth="1"/>
    <col min="3847" max="3847" width="12" style="167" customWidth="1"/>
    <col min="3848" max="3848" width="12.140625" style="167" customWidth="1"/>
    <col min="3849" max="3850" width="13.140625" style="167" customWidth="1"/>
    <col min="3851" max="3851" width="12.42578125" style="167" customWidth="1"/>
    <col min="3852" max="3852" width="12.5703125" style="167" customWidth="1"/>
    <col min="3853" max="4089" width="8" style="167"/>
    <col min="4090" max="4090" width="40.5703125" style="167" customWidth="1"/>
    <col min="4091" max="4092" width="0" style="167" hidden="1" customWidth="1"/>
    <col min="4093" max="4093" width="13.28515625" style="167" customWidth="1"/>
    <col min="4094" max="4094" width="13.5703125" style="167" customWidth="1"/>
    <col min="4095" max="4095" width="13.85546875" style="167" customWidth="1"/>
    <col min="4096" max="4096" width="13.140625" style="167" customWidth="1"/>
    <col min="4097" max="4097" width="13" style="167" customWidth="1"/>
    <col min="4098" max="4098" width="10.5703125" style="167" customWidth="1"/>
    <col min="4099" max="4099" width="12.5703125" style="167" customWidth="1"/>
    <col min="4100" max="4100" width="0" style="167" hidden="1" customWidth="1"/>
    <col min="4101" max="4102" width="11.85546875" style="167" customWidth="1"/>
    <col min="4103" max="4103" width="12" style="167" customWidth="1"/>
    <col min="4104" max="4104" width="12.140625" style="167" customWidth="1"/>
    <col min="4105" max="4106" width="13.140625" style="167" customWidth="1"/>
    <col min="4107" max="4107" width="12.42578125" style="167" customWidth="1"/>
    <col min="4108" max="4108" width="12.5703125" style="167" customWidth="1"/>
    <col min="4109" max="4345" width="8" style="167"/>
    <col min="4346" max="4346" width="40.5703125" style="167" customWidth="1"/>
    <col min="4347" max="4348" width="0" style="167" hidden="1" customWidth="1"/>
    <col min="4349" max="4349" width="13.28515625" style="167" customWidth="1"/>
    <col min="4350" max="4350" width="13.5703125" style="167" customWidth="1"/>
    <col min="4351" max="4351" width="13.85546875" style="167" customWidth="1"/>
    <col min="4352" max="4352" width="13.140625" style="167" customWidth="1"/>
    <col min="4353" max="4353" width="13" style="167" customWidth="1"/>
    <col min="4354" max="4354" width="10.5703125" style="167" customWidth="1"/>
    <col min="4355" max="4355" width="12.5703125" style="167" customWidth="1"/>
    <col min="4356" max="4356" width="0" style="167" hidden="1" customWidth="1"/>
    <col min="4357" max="4358" width="11.85546875" style="167" customWidth="1"/>
    <col min="4359" max="4359" width="12" style="167" customWidth="1"/>
    <col min="4360" max="4360" width="12.140625" style="167" customWidth="1"/>
    <col min="4361" max="4362" width="13.140625" style="167" customWidth="1"/>
    <col min="4363" max="4363" width="12.42578125" style="167" customWidth="1"/>
    <col min="4364" max="4364" width="12.5703125" style="167" customWidth="1"/>
    <col min="4365" max="4601" width="8" style="167"/>
    <col min="4602" max="4602" width="40.5703125" style="167" customWidth="1"/>
    <col min="4603" max="4604" width="0" style="167" hidden="1" customWidth="1"/>
    <col min="4605" max="4605" width="13.28515625" style="167" customWidth="1"/>
    <col min="4606" max="4606" width="13.5703125" style="167" customWidth="1"/>
    <col min="4607" max="4607" width="13.85546875" style="167" customWidth="1"/>
    <col min="4608" max="4608" width="13.140625" style="167" customWidth="1"/>
    <col min="4609" max="4609" width="13" style="167" customWidth="1"/>
    <col min="4610" max="4610" width="10.5703125" style="167" customWidth="1"/>
    <col min="4611" max="4611" width="12.5703125" style="167" customWidth="1"/>
    <col min="4612" max="4612" width="0" style="167" hidden="1" customWidth="1"/>
    <col min="4613" max="4614" width="11.85546875" style="167" customWidth="1"/>
    <col min="4615" max="4615" width="12" style="167" customWidth="1"/>
    <col min="4616" max="4616" width="12.140625" style="167" customWidth="1"/>
    <col min="4617" max="4618" width="13.140625" style="167" customWidth="1"/>
    <col min="4619" max="4619" width="12.42578125" style="167" customWidth="1"/>
    <col min="4620" max="4620" width="12.5703125" style="167" customWidth="1"/>
    <col min="4621" max="4857" width="8" style="167"/>
    <col min="4858" max="4858" width="40.5703125" style="167" customWidth="1"/>
    <col min="4859" max="4860" width="0" style="167" hidden="1" customWidth="1"/>
    <col min="4861" max="4861" width="13.28515625" style="167" customWidth="1"/>
    <col min="4862" max="4862" width="13.5703125" style="167" customWidth="1"/>
    <col min="4863" max="4863" width="13.85546875" style="167" customWidth="1"/>
    <col min="4864" max="4864" width="13.140625" style="167" customWidth="1"/>
    <col min="4865" max="4865" width="13" style="167" customWidth="1"/>
    <col min="4866" max="4866" width="10.5703125" style="167" customWidth="1"/>
    <col min="4867" max="4867" width="12.5703125" style="167" customWidth="1"/>
    <col min="4868" max="4868" width="0" style="167" hidden="1" customWidth="1"/>
    <col min="4869" max="4870" width="11.85546875" style="167" customWidth="1"/>
    <col min="4871" max="4871" width="12" style="167" customWidth="1"/>
    <col min="4872" max="4872" width="12.140625" style="167" customWidth="1"/>
    <col min="4873" max="4874" width="13.140625" style="167" customWidth="1"/>
    <col min="4875" max="4875" width="12.42578125" style="167" customWidth="1"/>
    <col min="4876" max="4876" width="12.5703125" style="167" customWidth="1"/>
    <col min="4877" max="5113" width="8" style="167"/>
    <col min="5114" max="5114" width="40.5703125" style="167" customWidth="1"/>
    <col min="5115" max="5116" width="0" style="167" hidden="1" customWidth="1"/>
    <col min="5117" max="5117" width="13.28515625" style="167" customWidth="1"/>
    <col min="5118" max="5118" width="13.5703125" style="167" customWidth="1"/>
    <col min="5119" max="5119" width="13.85546875" style="167" customWidth="1"/>
    <col min="5120" max="5120" width="13.140625" style="167" customWidth="1"/>
    <col min="5121" max="5121" width="13" style="167" customWidth="1"/>
    <col min="5122" max="5122" width="10.5703125" style="167" customWidth="1"/>
    <col min="5123" max="5123" width="12.5703125" style="167" customWidth="1"/>
    <col min="5124" max="5124" width="0" style="167" hidden="1" customWidth="1"/>
    <col min="5125" max="5126" width="11.85546875" style="167" customWidth="1"/>
    <col min="5127" max="5127" width="12" style="167" customWidth="1"/>
    <col min="5128" max="5128" width="12.140625" style="167" customWidth="1"/>
    <col min="5129" max="5130" width="13.140625" style="167" customWidth="1"/>
    <col min="5131" max="5131" width="12.42578125" style="167" customWidth="1"/>
    <col min="5132" max="5132" width="12.5703125" style="167" customWidth="1"/>
    <col min="5133" max="5369" width="8" style="167"/>
    <col min="5370" max="5370" width="40.5703125" style="167" customWidth="1"/>
    <col min="5371" max="5372" width="0" style="167" hidden="1" customWidth="1"/>
    <col min="5373" max="5373" width="13.28515625" style="167" customWidth="1"/>
    <col min="5374" max="5374" width="13.5703125" style="167" customWidth="1"/>
    <col min="5375" max="5375" width="13.85546875" style="167" customWidth="1"/>
    <col min="5376" max="5376" width="13.140625" style="167" customWidth="1"/>
    <col min="5377" max="5377" width="13" style="167" customWidth="1"/>
    <col min="5378" max="5378" width="10.5703125" style="167" customWidth="1"/>
    <col min="5379" max="5379" width="12.5703125" style="167" customWidth="1"/>
    <col min="5380" max="5380" width="0" style="167" hidden="1" customWidth="1"/>
    <col min="5381" max="5382" width="11.85546875" style="167" customWidth="1"/>
    <col min="5383" max="5383" width="12" style="167" customWidth="1"/>
    <col min="5384" max="5384" width="12.140625" style="167" customWidth="1"/>
    <col min="5385" max="5386" width="13.140625" style="167" customWidth="1"/>
    <col min="5387" max="5387" width="12.42578125" style="167" customWidth="1"/>
    <col min="5388" max="5388" width="12.5703125" style="167" customWidth="1"/>
    <col min="5389" max="5625" width="8" style="167"/>
    <col min="5626" max="5626" width="40.5703125" style="167" customWidth="1"/>
    <col min="5627" max="5628" width="0" style="167" hidden="1" customWidth="1"/>
    <col min="5629" max="5629" width="13.28515625" style="167" customWidth="1"/>
    <col min="5630" max="5630" width="13.5703125" style="167" customWidth="1"/>
    <col min="5631" max="5631" width="13.85546875" style="167" customWidth="1"/>
    <col min="5632" max="5632" width="13.140625" style="167" customWidth="1"/>
    <col min="5633" max="5633" width="13" style="167" customWidth="1"/>
    <col min="5634" max="5634" width="10.5703125" style="167" customWidth="1"/>
    <col min="5635" max="5635" width="12.5703125" style="167" customWidth="1"/>
    <col min="5636" max="5636" width="0" style="167" hidden="1" customWidth="1"/>
    <col min="5637" max="5638" width="11.85546875" style="167" customWidth="1"/>
    <col min="5639" max="5639" width="12" style="167" customWidth="1"/>
    <col min="5640" max="5640" width="12.140625" style="167" customWidth="1"/>
    <col min="5641" max="5642" width="13.140625" style="167" customWidth="1"/>
    <col min="5643" max="5643" width="12.42578125" style="167" customWidth="1"/>
    <col min="5644" max="5644" width="12.5703125" style="167" customWidth="1"/>
    <col min="5645" max="5881" width="8" style="167"/>
    <col min="5882" max="5882" width="40.5703125" style="167" customWidth="1"/>
    <col min="5883" max="5884" width="0" style="167" hidden="1" customWidth="1"/>
    <col min="5885" max="5885" width="13.28515625" style="167" customWidth="1"/>
    <col min="5886" max="5886" width="13.5703125" style="167" customWidth="1"/>
    <col min="5887" max="5887" width="13.85546875" style="167" customWidth="1"/>
    <col min="5888" max="5888" width="13.140625" style="167" customWidth="1"/>
    <col min="5889" max="5889" width="13" style="167" customWidth="1"/>
    <col min="5890" max="5890" width="10.5703125" style="167" customWidth="1"/>
    <col min="5891" max="5891" width="12.5703125" style="167" customWidth="1"/>
    <col min="5892" max="5892" width="0" style="167" hidden="1" customWidth="1"/>
    <col min="5893" max="5894" width="11.85546875" style="167" customWidth="1"/>
    <col min="5895" max="5895" width="12" style="167" customWidth="1"/>
    <col min="5896" max="5896" width="12.140625" style="167" customWidth="1"/>
    <col min="5897" max="5898" width="13.140625" style="167" customWidth="1"/>
    <col min="5899" max="5899" width="12.42578125" style="167" customWidth="1"/>
    <col min="5900" max="5900" width="12.5703125" style="167" customWidth="1"/>
    <col min="5901" max="6137" width="8" style="167"/>
    <col min="6138" max="6138" width="40.5703125" style="167" customWidth="1"/>
    <col min="6139" max="6140" width="0" style="167" hidden="1" customWidth="1"/>
    <col min="6141" max="6141" width="13.28515625" style="167" customWidth="1"/>
    <col min="6142" max="6142" width="13.5703125" style="167" customWidth="1"/>
    <col min="6143" max="6143" width="13.85546875" style="167" customWidth="1"/>
    <col min="6144" max="6144" width="13.140625" style="167" customWidth="1"/>
    <col min="6145" max="6145" width="13" style="167" customWidth="1"/>
    <col min="6146" max="6146" width="10.5703125" style="167" customWidth="1"/>
    <col min="6147" max="6147" width="12.5703125" style="167" customWidth="1"/>
    <col min="6148" max="6148" width="0" style="167" hidden="1" customWidth="1"/>
    <col min="6149" max="6150" width="11.85546875" style="167" customWidth="1"/>
    <col min="6151" max="6151" width="12" style="167" customWidth="1"/>
    <col min="6152" max="6152" width="12.140625" style="167" customWidth="1"/>
    <col min="6153" max="6154" width="13.140625" style="167" customWidth="1"/>
    <col min="6155" max="6155" width="12.42578125" style="167" customWidth="1"/>
    <col min="6156" max="6156" width="12.5703125" style="167" customWidth="1"/>
    <col min="6157" max="6393" width="8" style="167"/>
    <col min="6394" max="6394" width="40.5703125" style="167" customWidth="1"/>
    <col min="6395" max="6396" width="0" style="167" hidden="1" customWidth="1"/>
    <col min="6397" max="6397" width="13.28515625" style="167" customWidth="1"/>
    <col min="6398" max="6398" width="13.5703125" style="167" customWidth="1"/>
    <col min="6399" max="6399" width="13.85546875" style="167" customWidth="1"/>
    <col min="6400" max="6400" width="13.140625" style="167" customWidth="1"/>
    <col min="6401" max="6401" width="13" style="167" customWidth="1"/>
    <col min="6402" max="6402" width="10.5703125" style="167" customWidth="1"/>
    <col min="6403" max="6403" width="12.5703125" style="167" customWidth="1"/>
    <col min="6404" max="6404" width="0" style="167" hidden="1" customWidth="1"/>
    <col min="6405" max="6406" width="11.85546875" style="167" customWidth="1"/>
    <col min="6407" max="6407" width="12" style="167" customWidth="1"/>
    <col min="6408" max="6408" width="12.140625" style="167" customWidth="1"/>
    <col min="6409" max="6410" width="13.140625" style="167" customWidth="1"/>
    <col min="6411" max="6411" width="12.42578125" style="167" customWidth="1"/>
    <col min="6412" max="6412" width="12.5703125" style="167" customWidth="1"/>
    <col min="6413" max="6649" width="8" style="167"/>
    <col min="6650" max="6650" width="40.5703125" style="167" customWidth="1"/>
    <col min="6651" max="6652" width="0" style="167" hidden="1" customWidth="1"/>
    <col min="6653" max="6653" width="13.28515625" style="167" customWidth="1"/>
    <col min="6654" max="6654" width="13.5703125" style="167" customWidth="1"/>
    <col min="6655" max="6655" width="13.85546875" style="167" customWidth="1"/>
    <col min="6656" max="6656" width="13.140625" style="167" customWidth="1"/>
    <col min="6657" max="6657" width="13" style="167" customWidth="1"/>
    <col min="6658" max="6658" width="10.5703125" style="167" customWidth="1"/>
    <col min="6659" max="6659" width="12.5703125" style="167" customWidth="1"/>
    <col min="6660" max="6660" width="0" style="167" hidden="1" customWidth="1"/>
    <col min="6661" max="6662" width="11.85546875" style="167" customWidth="1"/>
    <col min="6663" max="6663" width="12" style="167" customWidth="1"/>
    <col min="6664" max="6664" width="12.140625" style="167" customWidth="1"/>
    <col min="6665" max="6666" width="13.140625" style="167" customWidth="1"/>
    <col min="6667" max="6667" width="12.42578125" style="167" customWidth="1"/>
    <col min="6668" max="6668" width="12.5703125" style="167" customWidth="1"/>
    <col min="6669" max="6905" width="8" style="167"/>
    <col min="6906" max="6906" width="40.5703125" style="167" customWidth="1"/>
    <col min="6907" max="6908" width="0" style="167" hidden="1" customWidth="1"/>
    <col min="6909" max="6909" width="13.28515625" style="167" customWidth="1"/>
    <col min="6910" max="6910" width="13.5703125" style="167" customWidth="1"/>
    <col min="6911" max="6911" width="13.85546875" style="167" customWidth="1"/>
    <col min="6912" max="6912" width="13.140625" style="167" customWidth="1"/>
    <col min="6913" max="6913" width="13" style="167" customWidth="1"/>
    <col min="6914" max="6914" width="10.5703125" style="167" customWidth="1"/>
    <col min="6915" max="6915" width="12.5703125" style="167" customWidth="1"/>
    <col min="6916" max="6916" width="0" style="167" hidden="1" customWidth="1"/>
    <col min="6917" max="6918" width="11.85546875" style="167" customWidth="1"/>
    <col min="6919" max="6919" width="12" style="167" customWidth="1"/>
    <col min="6920" max="6920" width="12.140625" style="167" customWidth="1"/>
    <col min="6921" max="6922" width="13.140625" style="167" customWidth="1"/>
    <col min="6923" max="6923" width="12.42578125" style="167" customWidth="1"/>
    <col min="6924" max="6924" width="12.5703125" style="167" customWidth="1"/>
    <col min="6925" max="7161" width="8" style="167"/>
    <col min="7162" max="7162" width="40.5703125" style="167" customWidth="1"/>
    <col min="7163" max="7164" width="0" style="167" hidden="1" customWidth="1"/>
    <col min="7165" max="7165" width="13.28515625" style="167" customWidth="1"/>
    <col min="7166" max="7166" width="13.5703125" style="167" customWidth="1"/>
    <col min="7167" max="7167" width="13.85546875" style="167" customWidth="1"/>
    <col min="7168" max="7168" width="13.140625" style="167" customWidth="1"/>
    <col min="7169" max="7169" width="13" style="167" customWidth="1"/>
    <col min="7170" max="7170" width="10.5703125" style="167" customWidth="1"/>
    <col min="7171" max="7171" width="12.5703125" style="167" customWidth="1"/>
    <col min="7172" max="7172" width="0" style="167" hidden="1" customWidth="1"/>
    <col min="7173" max="7174" width="11.85546875" style="167" customWidth="1"/>
    <col min="7175" max="7175" width="12" style="167" customWidth="1"/>
    <col min="7176" max="7176" width="12.140625" style="167" customWidth="1"/>
    <col min="7177" max="7178" width="13.140625" style="167" customWidth="1"/>
    <col min="7179" max="7179" width="12.42578125" style="167" customWidth="1"/>
    <col min="7180" max="7180" width="12.5703125" style="167" customWidth="1"/>
    <col min="7181" max="7417" width="8" style="167"/>
    <col min="7418" max="7418" width="40.5703125" style="167" customWidth="1"/>
    <col min="7419" max="7420" width="0" style="167" hidden="1" customWidth="1"/>
    <col min="7421" max="7421" width="13.28515625" style="167" customWidth="1"/>
    <col min="7422" max="7422" width="13.5703125" style="167" customWidth="1"/>
    <col min="7423" max="7423" width="13.85546875" style="167" customWidth="1"/>
    <col min="7424" max="7424" width="13.140625" style="167" customWidth="1"/>
    <col min="7425" max="7425" width="13" style="167" customWidth="1"/>
    <col min="7426" max="7426" width="10.5703125" style="167" customWidth="1"/>
    <col min="7427" max="7427" width="12.5703125" style="167" customWidth="1"/>
    <col min="7428" max="7428" width="0" style="167" hidden="1" customWidth="1"/>
    <col min="7429" max="7430" width="11.85546875" style="167" customWidth="1"/>
    <col min="7431" max="7431" width="12" style="167" customWidth="1"/>
    <col min="7432" max="7432" width="12.140625" style="167" customWidth="1"/>
    <col min="7433" max="7434" width="13.140625" style="167" customWidth="1"/>
    <col min="7435" max="7435" width="12.42578125" style="167" customWidth="1"/>
    <col min="7436" max="7436" width="12.5703125" style="167" customWidth="1"/>
    <col min="7437" max="7673" width="8" style="167"/>
    <col min="7674" max="7674" width="40.5703125" style="167" customWidth="1"/>
    <col min="7675" max="7676" width="0" style="167" hidden="1" customWidth="1"/>
    <col min="7677" max="7677" width="13.28515625" style="167" customWidth="1"/>
    <col min="7678" max="7678" width="13.5703125" style="167" customWidth="1"/>
    <col min="7679" max="7679" width="13.85546875" style="167" customWidth="1"/>
    <col min="7680" max="7680" width="13.140625" style="167" customWidth="1"/>
    <col min="7681" max="7681" width="13" style="167" customWidth="1"/>
    <col min="7682" max="7682" width="10.5703125" style="167" customWidth="1"/>
    <col min="7683" max="7683" width="12.5703125" style="167" customWidth="1"/>
    <col min="7684" max="7684" width="0" style="167" hidden="1" customWidth="1"/>
    <col min="7685" max="7686" width="11.85546875" style="167" customWidth="1"/>
    <col min="7687" max="7687" width="12" style="167" customWidth="1"/>
    <col min="7688" max="7688" width="12.140625" style="167" customWidth="1"/>
    <col min="7689" max="7690" width="13.140625" style="167" customWidth="1"/>
    <col min="7691" max="7691" width="12.42578125" style="167" customWidth="1"/>
    <col min="7692" max="7692" width="12.5703125" style="167" customWidth="1"/>
    <col min="7693" max="7929" width="8" style="167"/>
    <col min="7930" max="7930" width="40.5703125" style="167" customWidth="1"/>
    <col min="7931" max="7932" width="0" style="167" hidden="1" customWidth="1"/>
    <col min="7933" max="7933" width="13.28515625" style="167" customWidth="1"/>
    <col min="7934" max="7934" width="13.5703125" style="167" customWidth="1"/>
    <col min="7935" max="7935" width="13.85546875" style="167" customWidth="1"/>
    <col min="7936" max="7936" width="13.140625" style="167" customWidth="1"/>
    <col min="7937" max="7937" width="13" style="167" customWidth="1"/>
    <col min="7938" max="7938" width="10.5703125" style="167" customWidth="1"/>
    <col min="7939" max="7939" width="12.5703125" style="167" customWidth="1"/>
    <col min="7940" max="7940" width="0" style="167" hidden="1" customWidth="1"/>
    <col min="7941" max="7942" width="11.85546875" style="167" customWidth="1"/>
    <col min="7943" max="7943" width="12" style="167" customWidth="1"/>
    <col min="7944" max="7944" width="12.140625" style="167" customWidth="1"/>
    <col min="7945" max="7946" width="13.140625" style="167" customWidth="1"/>
    <col min="7947" max="7947" width="12.42578125" style="167" customWidth="1"/>
    <col min="7948" max="7948" width="12.5703125" style="167" customWidth="1"/>
    <col min="7949" max="8185" width="8" style="167"/>
    <col min="8186" max="8186" width="40.5703125" style="167" customWidth="1"/>
    <col min="8187" max="8188" width="0" style="167" hidden="1" customWidth="1"/>
    <col min="8189" max="8189" width="13.28515625" style="167" customWidth="1"/>
    <col min="8190" max="8190" width="13.5703125" style="167" customWidth="1"/>
    <col min="8191" max="8191" width="13.85546875" style="167" customWidth="1"/>
    <col min="8192" max="8192" width="13.140625" style="167" customWidth="1"/>
    <col min="8193" max="8193" width="13" style="167" customWidth="1"/>
    <col min="8194" max="8194" width="10.5703125" style="167" customWidth="1"/>
    <col min="8195" max="8195" width="12.5703125" style="167" customWidth="1"/>
    <col min="8196" max="8196" width="0" style="167" hidden="1" customWidth="1"/>
    <col min="8197" max="8198" width="11.85546875" style="167" customWidth="1"/>
    <col min="8199" max="8199" width="12" style="167" customWidth="1"/>
    <col min="8200" max="8200" width="12.140625" style="167" customWidth="1"/>
    <col min="8201" max="8202" width="13.140625" style="167" customWidth="1"/>
    <col min="8203" max="8203" width="12.42578125" style="167" customWidth="1"/>
    <col min="8204" max="8204" width="12.5703125" style="167" customWidth="1"/>
    <col min="8205" max="8441" width="8" style="167"/>
    <col min="8442" max="8442" width="40.5703125" style="167" customWidth="1"/>
    <col min="8443" max="8444" width="0" style="167" hidden="1" customWidth="1"/>
    <col min="8445" max="8445" width="13.28515625" style="167" customWidth="1"/>
    <col min="8446" max="8446" width="13.5703125" style="167" customWidth="1"/>
    <col min="8447" max="8447" width="13.85546875" style="167" customWidth="1"/>
    <col min="8448" max="8448" width="13.140625" style="167" customWidth="1"/>
    <col min="8449" max="8449" width="13" style="167" customWidth="1"/>
    <col min="8450" max="8450" width="10.5703125" style="167" customWidth="1"/>
    <col min="8451" max="8451" width="12.5703125" style="167" customWidth="1"/>
    <col min="8452" max="8452" width="0" style="167" hidden="1" customWidth="1"/>
    <col min="8453" max="8454" width="11.85546875" style="167" customWidth="1"/>
    <col min="8455" max="8455" width="12" style="167" customWidth="1"/>
    <col min="8456" max="8456" width="12.140625" style="167" customWidth="1"/>
    <col min="8457" max="8458" width="13.140625" style="167" customWidth="1"/>
    <col min="8459" max="8459" width="12.42578125" style="167" customWidth="1"/>
    <col min="8460" max="8460" width="12.5703125" style="167" customWidth="1"/>
    <col min="8461" max="8697" width="8" style="167"/>
    <col min="8698" max="8698" width="40.5703125" style="167" customWidth="1"/>
    <col min="8699" max="8700" width="0" style="167" hidden="1" customWidth="1"/>
    <col min="8701" max="8701" width="13.28515625" style="167" customWidth="1"/>
    <col min="8702" max="8702" width="13.5703125" style="167" customWidth="1"/>
    <col min="8703" max="8703" width="13.85546875" style="167" customWidth="1"/>
    <col min="8704" max="8704" width="13.140625" style="167" customWidth="1"/>
    <col min="8705" max="8705" width="13" style="167" customWidth="1"/>
    <col min="8706" max="8706" width="10.5703125" style="167" customWidth="1"/>
    <col min="8707" max="8707" width="12.5703125" style="167" customWidth="1"/>
    <col min="8708" max="8708" width="0" style="167" hidden="1" customWidth="1"/>
    <col min="8709" max="8710" width="11.85546875" style="167" customWidth="1"/>
    <col min="8711" max="8711" width="12" style="167" customWidth="1"/>
    <col min="8712" max="8712" width="12.140625" style="167" customWidth="1"/>
    <col min="8713" max="8714" width="13.140625" style="167" customWidth="1"/>
    <col min="8715" max="8715" width="12.42578125" style="167" customWidth="1"/>
    <col min="8716" max="8716" width="12.5703125" style="167" customWidth="1"/>
    <col min="8717" max="8953" width="8" style="167"/>
    <col min="8954" max="8954" width="40.5703125" style="167" customWidth="1"/>
    <col min="8955" max="8956" width="0" style="167" hidden="1" customWidth="1"/>
    <col min="8957" max="8957" width="13.28515625" style="167" customWidth="1"/>
    <col min="8958" max="8958" width="13.5703125" style="167" customWidth="1"/>
    <col min="8959" max="8959" width="13.85546875" style="167" customWidth="1"/>
    <col min="8960" max="8960" width="13.140625" style="167" customWidth="1"/>
    <col min="8961" max="8961" width="13" style="167" customWidth="1"/>
    <col min="8962" max="8962" width="10.5703125" style="167" customWidth="1"/>
    <col min="8963" max="8963" width="12.5703125" style="167" customWidth="1"/>
    <col min="8964" max="8964" width="0" style="167" hidden="1" customWidth="1"/>
    <col min="8965" max="8966" width="11.85546875" style="167" customWidth="1"/>
    <col min="8967" max="8967" width="12" style="167" customWidth="1"/>
    <col min="8968" max="8968" width="12.140625" style="167" customWidth="1"/>
    <col min="8969" max="8970" width="13.140625" style="167" customWidth="1"/>
    <col min="8971" max="8971" width="12.42578125" style="167" customWidth="1"/>
    <col min="8972" max="8972" width="12.5703125" style="167" customWidth="1"/>
    <col min="8973" max="9209" width="8" style="167"/>
    <col min="9210" max="9210" width="40.5703125" style="167" customWidth="1"/>
    <col min="9211" max="9212" width="0" style="167" hidden="1" customWidth="1"/>
    <col min="9213" max="9213" width="13.28515625" style="167" customWidth="1"/>
    <col min="9214" max="9214" width="13.5703125" style="167" customWidth="1"/>
    <col min="9215" max="9215" width="13.85546875" style="167" customWidth="1"/>
    <col min="9216" max="9216" width="13.140625" style="167" customWidth="1"/>
    <col min="9217" max="9217" width="13" style="167" customWidth="1"/>
    <col min="9218" max="9218" width="10.5703125" style="167" customWidth="1"/>
    <col min="9219" max="9219" width="12.5703125" style="167" customWidth="1"/>
    <col min="9220" max="9220" width="0" style="167" hidden="1" customWidth="1"/>
    <col min="9221" max="9222" width="11.85546875" style="167" customWidth="1"/>
    <col min="9223" max="9223" width="12" style="167" customWidth="1"/>
    <col min="9224" max="9224" width="12.140625" style="167" customWidth="1"/>
    <col min="9225" max="9226" width="13.140625" style="167" customWidth="1"/>
    <col min="9227" max="9227" width="12.42578125" style="167" customWidth="1"/>
    <col min="9228" max="9228" width="12.5703125" style="167" customWidth="1"/>
    <col min="9229" max="9465" width="8" style="167"/>
    <col min="9466" max="9466" width="40.5703125" style="167" customWidth="1"/>
    <col min="9467" max="9468" width="0" style="167" hidden="1" customWidth="1"/>
    <col min="9469" max="9469" width="13.28515625" style="167" customWidth="1"/>
    <col min="9470" max="9470" width="13.5703125" style="167" customWidth="1"/>
    <col min="9471" max="9471" width="13.85546875" style="167" customWidth="1"/>
    <col min="9472" max="9472" width="13.140625" style="167" customWidth="1"/>
    <col min="9473" max="9473" width="13" style="167" customWidth="1"/>
    <col min="9474" max="9474" width="10.5703125" style="167" customWidth="1"/>
    <col min="9475" max="9475" width="12.5703125" style="167" customWidth="1"/>
    <col min="9476" max="9476" width="0" style="167" hidden="1" customWidth="1"/>
    <col min="9477" max="9478" width="11.85546875" style="167" customWidth="1"/>
    <col min="9479" max="9479" width="12" style="167" customWidth="1"/>
    <col min="9480" max="9480" width="12.140625" style="167" customWidth="1"/>
    <col min="9481" max="9482" width="13.140625" style="167" customWidth="1"/>
    <col min="9483" max="9483" width="12.42578125" style="167" customWidth="1"/>
    <col min="9484" max="9484" width="12.5703125" style="167" customWidth="1"/>
    <col min="9485" max="9721" width="8" style="167"/>
    <col min="9722" max="9722" width="40.5703125" style="167" customWidth="1"/>
    <col min="9723" max="9724" width="0" style="167" hidden="1" customWidth="1"/>
    <col min="9725" max="9725" width="13.28515625" style="167" customWidth="1"/>
    <col min="9726" max="9726" width="13.5703125" style="167" customWidth="1"/>
    <col min="9727" max="9727" width="13.85546875" style="167" customWidth="1"/>
    <col min="9728" max="9728" width="13.140625" style="167" customWidth="1"/>
    <col min="9729" max="9729" width="13" style="167" customWidth="1"/>
    <col min="9730" max="9730" width="10.5703125" style="167" customWidth="1"/>
    <col min="9731" max="9731" width="12.5703125" style="167" customWidth="1"/>
    <col min="9732" max="9732" width="0" style="167" hidden="1" customWidth="1"/>
    <col min="9733" max="9734" width="11.85546875" style="167" customWidth="1"/>
    <col min="9735" max="9735" width="12" style="167" customWidth="1"/>
    <col min="9736" max="9736" width="12.140625" style="167" customWidth="1"/>
    <col min="9737" max="9738" width="13.140625" style="167" customWidth="1"/>
    <col min="9739" max="9739" width="12.42578125" style="167" customWidth="1"/>
    <col min="9740" max="9740" width="12.5703125" style="167" customWidth="1"/>
    <col min="9741" max="9977" width="8" style="167"/>
    <col min="9978" max="9978" width="40.5703125" style="167" customWidth="1"/>
    <col min="9979" max="9980" width="0" style="167" hidden="1" customWidth="1"/>
    <col min="9981" max="9981" width="13.28515625" style="167" customWidth="1"/>
    <col min="9982" max="9982" width="13.5703125" style="167" customWidth="1"/>
    <col min="9983" max="9983" width="13.85546875" style="167" customWidth="1"/>
    <col min="9984" max="9984" width="13.140625" style="167" customWidth="1"/>
    <col min="9985" max="9985" width="13" style="167" customWidth="1"/>
    <col min="9986" max="9986" width="10.5703125" style="167" customWidth="1"/>
    <col min="9987" max="9987" width="12.5703125" style="167" customWidth="1"/>
    <col min="9988" max="9988" width="0" style="167" hidden="1" customWidth="1"/>
    <col min="9989" max="9990" width="11.85546875" style="167" customWidth="1"/>
    <col min="9991" max="9991" width="12" style="167" customWidth="1"/>
    <col min="9992" max="9992" width="12.140625" style="167" customWidth="1"/>
    <col min="9993" max="9994" width="13.140625" style="167" customWidth="1"/>
    <col min="9995" max="9995" width="12.42578125" style="167" customWidth="1"/>
    <col min="9996" max="9996" width="12.5703125" style="167" customWidth="1"/>
    <col min="9997" max="10233" width="8" style="167"/>
    <col min="10234" max="10234" width="40.5703125" style="167" customWidth="1"/>
    <col min="10235" max="10236" width="0" style="167" hidden="1" customWidth="1"/>
    <col min="10237" max="10237" width="13.28515625" style="167" customWidth="1"/>
    <col min="10238" max="10238" width="13.5703125" style="167" customWidth="1"/>
    <col min="10239" max="10239" width="13.85546875" style="167" customWidth="1"/>
    <col min="10240" max="10240" width="13.140625" style="167" customWidth="1"/>
    <col min="10241" max="10241" width="13" style="167" customWidth="1"/>
    <col min="10242" max="10242" width="10.5703125" style="167" customWidth="1"/>
    <col min="10243" max="10243" width="12.5703125" style="167" customWidth="1"/>
    <col min="10244" max="10244" width="0" style="167" hidden="1" customWidth="1"/>
    <col min="10245" max="10246" width="11.85546875" style="167" customWidth="1"/>
    <col min="10247" max="10247" width="12" style="167" customWidth="1"/>
    <col min="10248" max="10248" width="12.140625" style="167" customWidth="1"/>
    <col min="10249" max="10250" width="13.140625" style="167" customWidth="1"/>
    <col min="10251" max="10251" width="12.42578125" style="167" customWidth="1"/>
    <col min="10252" max="10252" width="12.5703125" style="167" customWidth="1"/>
    <col min="10253" max="10489" width="8" style="167"/>
    <col min="10490" max="10490" width="40.5703125" style="167" customWidth="1"/>
    <col min="10491" max="10492" width="0" style="167" hidden="1" customWidth="1"/>
    <col min="10493" max="10493" width="13.28515625" style="167" customWidth="1"/>
    <col min="10494" max="10494" width="13.5703125" style="167" customWidth="1"/>
    <col min="10495" max="10495" width="13.85546875" style="167" customWidth="1"/>
    <col min="10496" max="10496" width="13.140625" style="167" customWidth="1"/>
    <col min="10497" max="10497" width="13" style="167" customWidth="1"/>
    <col min="10498" max="10498" width="10.5703125" style="167" customWidth="1"/>
    <col min="10499" max="10499" width="12.5703125" style="167" customWidth="1"/>
    <col min="10500" max="10500" width="0" style="167" hidden="1" customWidth="1"/>
    <col min="10501" max="10502" width="11.85546875" style="167" customWidth="1"/>
    <col min="10503" max="10503" width="12" style="167" customWidth="1"/>
    <col min="10504" max="10504" width="12.140625" style="167" customWidth="1"/>
    <col min="10505" max="10506" width="13.140625" style="167" customWidth="1"/>
    <col min="10507" max="10507" width="12.42578125" style="167" customWidth="1"/>
    <col min="10508" max="10508" width="12.5703125" style="167" customWidth="1"/>
    <col min="10509" max="10745" width="8" style="167"/>
    <col min="10746" max="10746" width="40.5703125" style="167" customWidth="1"/>
    <col min="10747" max="10748" width="0" style="167" hidden="1" customWidth="1"/>
    <col min="10749" max="10749" width="13.28515625" style="167" customWidth="1"/>
    <col min="10750" max="10750" width="13.5703125" style="167" customWidth="1"/>
    <col min="10751" max="10751" width="13.85546875" style="167" customWidth="1"/>
    <col min="10752" max="10752" width="13.140625" style="167" customWidth="1"/>
    <col min="10753" max="10753" width="13" style="167" customWidth="1"/>
    <col min="10754" max="10754" width="10.5703125" style="167" customWidth="1"/>
    <col min="10755" max="10755" width="12.5703125" style="167" customWidth="1"/>
    <col min="10756" max="10756" width="0" style="167" hidden="1" customWidth="1"/>
    <col min="10757" max="10758" width="11.85546875" style="167" customWidth="1"/>
    <col min="10759" max="10759" width="12" style="167" customWidth="1"/>
    <col min="10760" max="10760" width="12.140625" style="167" customWidth="1"/>
    <col min="10761" max="10762" width="13.140625" style="167" customWidth="1"/>
    <col min="10763" max="10763" width="12.42578125" style="167" customWidth="1"/>
    <col min="10764" max="10764" width="12.5703125" style="167" customWidth="1"/>
    <col min="10765" max="11001" width="8" style="167"/>
    <col min="11002" max="11002" width="40.5703125" style="167" customWidth="1"/>
    <col min="11003" max="11004" width="0" style="167" hidden="1" customWidth="1"/>
    <col min="11005" max="11005" width="13.28515625" style="167" customWidth="1"/>
    <col min="11006" max="11006" width="13.5703125" style="167" customWidth="1"/>
    <col min="11007" max="11007" width="13.85546875" style="167" customWidth="1"/>
    <col min="11008" max="11008" width="13.140625" style="167" customWidth="1"/>
    <col min="11009" max="11009" width="13" style="167" customWidth="1"/>
    <col min="11010" max="11010" width="10.5703125" style="167" customWidth="1"/>
    <col min="11011" max="11011" width="12.5703125" style="167" customWidth="1"/>
    <col min="11012" max="11012" width="0" style="167" hidden="1" customWidth="1"/>
    <col min="11013" max="11014" width="11.85546875" style="167" customWidth="1"/>
    <col min="11015" max="11015" width="12" style="167" customWidth="1"/>
    <col min="11016" max="11016" width="12.140625" style="167" customWidth="1"/>
    <col min="11017" max="11018" width="13.140625" style="167" customWidth="1"/>
    <col min="11019" max="11019" width="12.42578125" style="167" customWidth="1"/>
    <col min="11020" max="11020" width="12.5703125" style="167" customWidth="1"/>
    <col min="11021" max="11257" width="8" style="167"/>
    <col min="11258" max="11258" width="40.5703125" style="167" customWidth="1"/>
    <col min="11259" max="11260" width="0" style="167" hidden="1" customWidth="1"/>
    <col min="11261" max="11261" width="13.28515625" style="167" customWidth="1"/>
    <col min="11262" max="11262" width="13.5703125" style="167" customWidth="1"/>
    <col min="11263" max="11263" width="13.85546875" style="167" customWidth="1"/>
    <col min="11264" max="11264" width="13.140625" style="167" customWidth="1"/>
    <col min="11265" max="11265" width="13" style="167" customWidth="1"/>
    <col min="11266" max="11266" width="10.5703125" style="167" customWidth="1"/>
    <col min="11267" max="11267" width="12.5703125" style="167" customWidth="1"/>
    <col min="11268" max="11268" width="0" style="167" hidden="1" customWidth="1"/>
    <col min="11269" max="11270" width="11.85546875" style="167" customWidth="1"/>
    <col min="11271" max="11271" width="12" style="167" customWidth="1"/>
    <col min="11272" max="11272" width="12.140625" style="167" customWidth="1"/>
    <col min="11273" max="11274" width="13.140625" style="167" customWidth="1"/>
    <col min="11275" max="11275" width="12.42578125" style="167" customWidth="1"/>
    <col min="11276" max="11276" width="12.5703125" style="167" customWidth="1"/>
    <col min="11277" max="11513" width="8" style="167"/>
    <col min="11514" max="11514" width="40.5703125" style="167" customWidth="1"/>
    <col min="11515" max="11516" width="0" style="167" hidden="1" customWidth="1"/>
    <col min="11517" max="11517" width="13.28515625" style="167" customWidth="1"/>
    <col min="11518" max="11518" width="13.5703125" style="167" customWidth="1"/>
    <col min="11519" max="11519" width="13.85546875" style="167" customWidth="1"/>
    <col min="11520" max="11520" width="13.140625" style="167" customWidth="1"/>
    <col min="11521" max="11521" width="13" style="167" customWidth="1"/>
    <col min="11522" max="11522" width="10.5703125" style="167" customWidth="1"/>
    <col min="11523" max="11523" width="12.5703125" style="167" customWidth="1"/>
    <col min="11524" max="11524" width="0" style="167" hidden="1" customWidth="1"/>
    <col min="11525" max="11526" width="11.85546875" style="167" customWidth="1"/>
    <col min="11527" max="11527" width="12" style="167" customWidth="1"/>
    <col min="11528" max="11528" width="12.140625" style="167" customWidth="1"/>
    <col min="11529" max="11530" width="13.140625" style="167" customWidth="1"/>
    <col min="11531" max="11531" width="12.42578125" style="167" customWidth="1"/>
    <col min="11532" max="11532" width="12.5703125" style="167" customWidth="1"/>
    <col min="11533" max="11769" width="8" style="167"/>
    <col min="11770" max="11770" width="40.5703125" style="167" customWidth="1"/>
    <col min="11771" max="11772" width="0" style="167" hidden="1" customWidth="1"/>
    <col min="11773" max="11773" width="13.28515625" style="167" customWidth="1"/>
    <col min="11774" max="11774" width="13.5703125" style="167" customWidth="1"/>
    <col min="11775" max="11775" width="13.85546875" style="167" customWidth="1"/>
    <col min="11776" max="11776" width="13.140625" style="167" customWidth="1"/>
    <col min="11777" max="11777" width="13" style="167" customWidth="1"/>
    <col min="11778" max="11778" width="10.5703125" style="167" customWidth="1"/>
    <col min="11779" max="11779" width="12.5703125" style="167" customWidth="1"/>
    <col min="11780" max="11780" width="0" style="167" hidden="1" customWidth="1"/>
    <col min="11781" max="11782" width="11.85546875" style="167" customWidth="1"/>
    <col min="11783" max="11783" width="12" style="167" customWidth="1"/>
    <col min="11784" max="11784" width="12.140625" style="167" customWidth="1"/>
    <col min="11785" max="11786" width="13.140625" style="167" customWidth="1"/>
    <col min="11787" max="11787" width="12.42578125" style="167" customWidth="1"/>
    <col min="11788" max="11788" width="12.5703125" style="167" customWidth="1"/>
    <col min="11789" max="12025" width="8" style="167"/>
    <col min="12026" max="12026" width="40.5703125" style="167" customWidth="1"/>
    <col min="12027" max="12028" width="0" style="167" hidden="1" customWidth="1"/>
    <col min="12029" max="12029" width="13.28515625" style="167" customWidth="1"/>
    <col min="12030" max="12030" width="13.5703125" style="167" customWidth="1"/>
    <col min="12031" max="12031" width="13.85546875" style="167" customWidth="1"/>
    <col min="12032" max="12032" width="13.140625" style="167" customWidth="1"/>
    <col min="12033" max="12033" width="13" style="167" customWidth="1"/>
    <col min="12034" max="12034" width="10.5703125" style="167" customWidth="1"/>
    <col min="12035" max="12035" width="12.5703125" style="167" customWidth="1"/>
    <col min="12036" max="12036" width="0" style="167" hidden="1" customWidth="1"/>
    <col min="12037" max="12038" width="11.85546875" style="167" customWidth="1"/>
    <col min="12039" max="12039" width="12" style="167" customWidth="1"/>
    <col min="12040" max="12040" width="12.140625" style="167" customWidth="1"/>
    <col min="12041" max="12042" width="13.140625" style="167" customWidth="1"/>
    <col min="12043" max="12043" width="12.42578125" style="167" customWidth="1"/>
    <col min="12044" max="12044" width="12.5703125" style="167" customWidth="1"/>
    <col min="12045" max="12281" width="8" style="167"/>
    <col min="12282" max="12282" width="40.5703125" style="167" customWidth="1"/>
    <col min="12283" max="12284" width="0" style="167" hidden="1" customWidth="1"/>
    <col min="12285" max="12285" width="13.28515625" style="167" customWidth="1"/>
    <col min="12286" max="12286" width="13.5703125" style="167" customWidth="1"/>
    <col min="12287" max="12287" width="13.85546875" style="167" customWidth="1"/>
    <col min="12288" max="12288" width="13.140625" style="167" customWidth="1"/>
    <col min="12289" max="12289" width="13" style="167" customWidth="1"/>
    <col min="12290" max="12290" width="10.5703125" style="167" customWidth="1"/>
    <col min="12291" max="12291" width="12.5703125" style="167" customWidth="1"/>
    <col min="12292" max="12292" width="0" style="167" hidden="1" customWidth="1"/>
    <col min="12293" max="12294" width="11.85546875" style="167" customWidth="1"/>
    <col min="12295" max="12295" width="12" style="167" customWidth="1"/>
    <col min="12296" max="12296" width="12.140625" style="167" customWidth="1"/>
    <col min="12297" max="12298" width="13.140625" style="167" customWidth="1"/>
    <col min="12299" max="12299" width="12.42578125" style="167" customWidth="1"/>
    <col min="12300" max="12300" width="12.5703125" style="167" customWidth="1"/>
    <col min="12301" max="12537" width="8" style="167"/>
    <col min="12538" max="12538" width="40.5703125" style="167" customWidth="1"/>
    <col min="12539" max="12540" width="0" style="167" hidden="1" customWidth="1"/>
    <col min="12541" max="12541" width="13.28515625" style="167" customWidth="1"/>
    <col min="12542" max="12542" width="13.5703125" style="167" customWidth="1"/>
    <col min="12543" max="12543" width="13.85546875" style="167" customWidth="1"/>
    <col min="12544" max="12544" width="13.140625" style="167" customWidth="1"/>
    <col min="12545" max="12545" width="13" style="167" customWidth="1"/>
    <col min="12546" max="12546" width="10.5703125" style="167" customWidth="1"/>
    <col min="12547" max="12547" width="12.5703125" style="167" customWidth="1"/>
    <col min="12548" max="12548" width="0" style="167" hidden="1" customWidth="1"/>
    <col min="12549" max="12550" width="11.85546875" style="167" customWidth="1"/>
    <col min="12551" max="12551" width="12" style="167" customWidth="1"/>
    <col min="12552" max="12552" width="12.140625" style="167" customWidth="1"/>
    <col min="12553" max="12554" width="13.140625" style="167" customWidth="1"/>
    <col min="12555" max="12555" width="12.42578125" style="167" customWidth="1"/>
    <col min="12556" max="12556" width="12.5703125" style="167" customWidth="1"/>
    <col min="12557" max="12793" width="8" style="167"/>
    <col min="12794" max="12794" width="40.5703125" style="167" customWidth="1"/>
    <col min="12795" max="12796" width="0" style="167" hidden="1" customWidth="1"/>
    <col min="12797" max="12797" width="13.28515625" style="167" customWidth="1"/>
    <col min="12798" max="12798" width="13.5703125" style="167" customWidth="1"/>
    <col min="12799" max="12799" width="13.85546875" style="167" customWidth="1"/>
    <col min="12800" max="12800" width="13.140625" style="167" customWidth="1"/>
    <col min="12801" max="12801" width="13" style="167" customWidth="1"/>
    <col min="12802" max="12802" width="10.5703125" style="167" customWidth="1"/>
    <col min="12803" max="12803" width="12.5703125" style="167" customWidth="1"/>
    <col min="12804" max="12804" width="0" style="167" hidden="1" customWidth="1"/>
    <col min="12805" max="12806" width="11.85546875" style="167" customWidth="1"/>
    <col min="12807" max="12807" width="12" style="167" customWidth="1"/>
    <col min="12808" max="12808" width="12.140625" style="167" customWidth="1"/>
    <col min="12809" max="12810" width="13.140625" style="167" customWidth="1"/>
    <col min="12811" max="12811" width="12.42578125" style="167" customWidth="1"/>
    <col min="12812" max="12812" width="12.5703125" style="167" customWidth="1"/>
    <col min="12813" max="13049" width="8" style="167"/>
    <col min="13050" max="13050" width="40.5703125" style="167" customWidth="1"/>
    <col min="13051" max="13052" width="0" style="167" hidden="1" customWidth="1"/>
    <col min="13053" max="13053" width="13.28515625" style="167" customWidth="1"/>
    <col min="13054" max="13054" width="13.5703125" style="167" customWidth="1"/>
    <col min="13055" max="13055" width="13.85546875" style="167" customWidth="1"/>
    <col min="13056" max="13056" width="13.140625" style="167" customWidth="1"/>
    <col min="13057" max="13057" width="13" style="167" customWidth="1"/>
    <col min="13058" max="13058" width="10.5703125" style="167" customWidth="1"/>
    <col min="13059" max="13059" width="12.5703125" style="167" customWidth="1"/>
    <col min="13060" max="13060" width="0" style="167" hidden="1" customWidth="1"/>
    <col min="13061" max="13062" width="11.85546875" style="167" customWidth="1"/>
    <col min="13063" max="13063" width="12" style="167" customWidth="1"/>
    <col min="13064" max="13064" width="12.140625" style="167" customWidth="1"/>
    <col min="13065" max="13066" width="13.140625" style="167" customWidth="1"/>
    <col min="13067" max="13067" width="12.42578125" style="167" customWidth="1"/>
    <col min="13068" max="13068" width="12.5703125" style="167" customWidth="1"/>
    <col min="13069" max="13305" width="8" style="167"/>
    <col min="13306" max="13306" width="40.5703125" style="167" customWidth="1"/>
    <col min="13307" max="13308" width="0" style="167" hidden="1" customWidth="1"/>
    <col min="13309" max="13309" width="13.28515625" style="167" customWidth="1"/>
    <col min="13310" max="13310" width="13.5703125" style="167" customWidth="1"/>
    <col min="13311" max="13311" width="13.85546875" style="167" customWidth="1"/>
    <col min="13312" max="13312" width="13.140625" style="167" customWidth="1"/>
    <col min="13313" max="13313" width="13" style="167" customWidth="1"/>
    <col min="13314" max="13314" width="10.5703125" style="167" customWidth="1"/>
    <col min="13315" max="13315" width="12.5703125" style="167" customWidth="1"/>
    <col min="13316" max="13316" width="0" style="167" hidden="1" customWidth="1"/>
    <col min="13317" max="13318" width="11.85546875" style="167" customWidth="1"/>
    <col min="13319" max="13319" width="12" style="167" customWidth="1"/>
    <col min="13320" max="13320" width="12.140625" style="167" customWidth="1"/>
    <col min="13321" max="13322" width="13.140625" style="167" customWidth="1"/>
    <col min="13323" max="13323" width="12.42578125" style="167" customWidth="1"/>
    <col min="13324" max="13324" width="12.5703125" style="167" customWidth="1"/>
    <col min="13325" max="13561" width="8" style="167"/>
    <col min="13562" max="13562" width="40.5703125" style="167" customWidth="1"/>
    <col min="13563" max="13564" width="0" style="167" hidden="1" customWidth="1"/>
    <col min="13565" max="13565" width="13.28515625" style="167" customWidth="1"/>
    <col min="13566" max="13566" width="13.5703125" style="167" customWidth="1"/>
    <col min="13567" max="13567" width="13.85546875" style="167" customWidth="1"/>
    <col min="13568" max="13568" width="13.140625" style="167" customWidth="1"/>
    <col min="13569" max="13569" width="13" style="167" customWidth="1"/>
    <col min="13570" max="13570" width="10.5703125" style="167" customWidth="1"/>
    <col min="13571" max="13571" width="12.5703125" style="167" customWidth="1"/>
    <col min="13572" max="13572" width="0" style="167" hidden="1" customWidth="1"/>
    <col min="13573" max="13574" width="11.85546875" style="167" customWidth="1"/>
    <col min="13575" max="13575" width="12" style="167" customWidth="1"/>
    <col min="13576" max="13576" width="12.140625" style="167" customWidth="1"/>
    <col min="13577" max="13578" width="13.140625" style="167" customWidth="1"/>
    <col min="13579" max="13579" width="12.42578125" style="167" customWidth="1"/>
    <col min="13580" max="13580" width="12.5703125" style="167" customWidth="1"/>
    <col min="13581" max="13817" width="8" style="167"/>
    <col min="13818" max="13818" width="40.5703125" style="167" customWidth="1"/>
    <col min="13819" max="13820" width="0" style="167" hidden="1" customWidth="1"/>
    <col min="13821" max="13821" width="13.28515625" style="167" customWidth="1"/>
    <col min="13822" max="13822" width="13.5703125" style="167" customWidth="1"/>
    <col min="13823" max="13823" width="13.85546875" style="167" customWidth="1"/>
    <col min="13824" max="13824" width="13.140625" style="167" customWidth="1"/>
    <col min="13825" max="13825" width="13" style="167" customWidth="1"/>
    <col min="13826" max="13826" width="10.5703125" style="167" customWidth="1"/>
    <col min="13827" max="13827" width="12.5703125" style="167" customWidth="1"/>
    <col min="13828" max="13828" width="0" style="167" hidden="1" customWidth="1"/>
    <col min="13829" max="13830" width="11.85546875" style="167" customWidth="1"/>
    <col min="13831" max="13831" width="12" style="167" customWidth="1"/>
    <col min="13832" max="13832" width="12.140625" style="167" customWidth="1"/>
    <col min="13833" max="13834" width="13.140625" style="167" customWidth="1"/>
    <col min="13835" max="13835" width="12.42578125" style="167" customWidth="1"/>
    <col min="13836" max="13836" width="12.5703125" style="167" customWidth="1"/>
    <col min="13837" max="14073" width="8" style="167"/>
    <col min="14074" max="14074" width="40.5703125" style="167" customWidth="1"/>
    <col min="14075" max="14076" width="0" style="167" hidden="1" customWidth="1"/>
    <col min="14077" max="14077" width="13.28515625" style="167" customWidth="1"/>
    <col min="14078" max="14078" width="13.5703125" style="167" customWidth="1"/>
    <col min="14079" max="14079" width="13.85546875" style="167" customWidth="1"/>
    <col min="14080" max="14080" width="13.140625" style="167" customWidth="1"/>
    <col min="14081" max="14081" width="13" style="167" customWidth="1"/>
    <col min="14082" max="14082" width="10.5703125" style="167" customWidth="1"/>
    <col min="14083" max="14083" width="12.5703125" style="167" customWidth="1"/>
    <col min="14084" max="14084" width="0" style="167" hidden="1" customWidth="1"/>
    <col min="14085" max="14086" width="11.85546875" style="167" customWidth="1"/>
    <col min="14087" max="14087" width="12" style="167" customWidth="1"/>
    <col min="14088" max="14088" width="12.140625" style="167" customWidth="1"/>
    <col min="14089" max="14090" width="13.140625" style="167" customWidth="1"/>
    <col min="14091" max="14091" width="12.42578125" style="167" customWidth="1"/>
    <col min="14092" max="14092" width="12.5703125" style="167" customWidth="1"/>
    <col min="14093" max="14329" width="8" style="167"/>
    <col min="14330" max="14330" width="40.5703125" style="167" customWidth="1"/>
    <col min="14331" max="14332" width="0" style="167" hidden="1" customWidth="1"/>
    <col min="14333" max="14333" width="13.28515625" style="167" customWidth="1"/>
    <col min="14334" max="14334" width="13.5703125" style="167" customWidth="1"/>
    <col min="14335" max="14335" width="13.85546875" style="167" customWidth="1"/>
    <col min="14336" max="14336" width="13.140625" style="167" customWidth="1"/>
    <col min="14337" max="14337" width="13" style="167" customWidth="1"/>
    <col min="14338" max="14338" width="10.5703125" style="167" customWidth="1"/>
    <col min="14339" max="14339" width="12.5703125" style="167" customWidth="1"/>
    <col min="14340" max="14340" width="0" style="167" hidden="1" customWidth="1"/>
    <col min="14341" max="14342" width="11.85546875" style="167" customWidth="1"/>
    <col min="14343" max="14343" width="12" style="167" customWidth="1"/>
    <col min="14344" max="14344" width="12.140625" style="167" customWidth="1"/>
    <col min="14345" max="14346" width="13.140625" style="167" customWidth="1"/>
    <col min="14347" max="14347" width="12.42578125" style="167" customWidth="1"/>
    <col min="14348" max="14348" width="12.5703125" style="167" customWidth="1"/>
    <col min="14349" max="14585" width="8" style="167"/>
    <col min="14586" max="14586" width="40.5703125" style="167" customWidth="1"/>
    <col min="14587" max="14588" width="0" style="167" hidden="1" customWidth="1"/>
    <col min="14589" max="14589" width="13.28515625" style="167" customWidth="1"/>
    <col min="14590" max="14590" width="13.5703125" style="167" customWidth="1"/>
    <col min="14591" max="14591" width="13.85546875" style="167" customWidth="1"/>
    <col min="14592" max="14592" width="13.140625" style="167" customWidth="1"/>
    <col min="14593" max="14593" width="13" style="167" customWidth="1"/>
    <col min="14594" max="14594" width="10.5703125" style="167" customWidth="1"/>
    <col min="14595" max="14595" width="12.5703125" style="167" customWidth="1"/>
    <col min="14596" max="14596" width="0" style="167" hidden="1" customWidth="1"/>
    <col min="14597" max="14598" width="11.85546875" style="167" customWidth="1"/>
    <col min="14599" max="14599" width="12" style="167" customWidth="1"/>
    <col min="14600" max="14600" width="12.140625" style="167" customWidth="1"/>
    <col min="14601" max="14602" width="13.140625" style="167" customWidth="1"/>
    <col min="14603" max="14603" width="12.42578125" style="167" customWidth="1"/>
    <col min="14604" max="14604" width="12.5703125" style="167" customWidth="1"/>
    <col min="14605" max="14841" width="8" style="167"/>
    <col min="14842" max="14842" width="40.5703125" style="167" customWidth="1"/>
    <col min="14843" max="14844" width="0" style="167" hidden="1" customWidth="1"/>
    <col min="14845" max="14845" width="13.28515625" style="167" customWidth="1"/>
    <col min="14846" max="14846" width="13.5703125" style="167" customWidth="1"/>
    <col min="14847" max="14847" width="13.85546875" style="167" customWidth="1"/>
    <col min="14848" max="14848" width="13.140625" style="167" customWidth="1"/>
    <col min="14849" max="14849" width="13" style="167" customWidth="1"/>
    <col min="14850" max="14850" width="10.5703125" style="167" customWidth="1"/>
    <col min="14851" max="14851" width="12.5703125" style="167" customWidth="1"/>
    <col min="14852" max="14852" width="0" style="167" hidden="1" customWidth="1"/>
    <col min="14853" max="14854" width="11.85546875" style="167" customWidth="1"/>
    <col min="14855" max="14855" width="12" style="167" customWidth="1"/>
    <col min="14856" max="14856" width="12.140625" style="167" customWidth="1"/>
    <col min="14857" max="14858" width="13.140625" style="167" customWidth="1"/>
    <col min="14859" max="14859" width="12.42578125" style="167" customWidth="1"/>
    <col min="14860" max="14860" width="12.5703125" style="167" customWidth="1"/>
    <col min="14861" max="15097" width="8" style="167"/>
    <col min="15098" max="15098" width="40.5703125" style="167" customWidth="1"/>
    <col min="15099" max="15100" width="0" style="167" hidden="1" customWidth="1"/>
    <col min="15101" max="15101" width="13.28515625" style="167" customWidth="1"/>
    <col min="15102" max="15102" width="13.5703125" style="167" customWidth="1"/>
    <col min="15103" max="15103" width="13.85546875" style="167" customWidth="1"/>
    <col min="15104" max="15104" width="13.140625" style="167" customWidth="1"/>
    <col min="15105" max="15105" width="13" style="167" customWidth="1"/>
    <col min="15106" max="15106" width="10.5703125" style="167" customWidth="1"/>
    <col min="15107" max="15107" width="12.5703125" style="167" customWidth="1"/>
    <col min="15108" max="15108" width="0" style="167" hidden="1" customWidth="1"/>
    <col min="15109" max="15110" width="11.85546875" style="167" customWidth="1"/>
    <col min="15111" max="15111" width="12" style="167" customWidth="1"/>
    <col min="15112" max="15112" width="12.140625" style="167" customWidth="1"/>
    <col min="15113" max="15114" width="13.140625" style="167" customWidth="1"/>
    <col min="15115" max="15115" width="12.42578125" style="167" customWidth="1"/>
    <col min="15116" max="15116" width="12.5703125" style="167" customWidth="1"/>
    <col min="15117" max="15353" width="8" style="167"/>
    <col min="15354" max="15354" width="40.5703125" style="167" customWidth="1"/>
    <col min="15355" max="15356" width="0" style="167" hidden="1" customWidth="1"/>
    <col min="15357" max="15357" width="13.28515625" style="167" customWidth="1"/>
    <col min="15358" max="15358" width="13.5703125" style="167" customWidth="1"/>
    <col min="15359" max="15359" width="13.85546875" style="167" customWidth="1"/>
    <col min="15360" max="15360" width="13.140625" style="167" customWidth="1"/>
    <col min="15361" max="15361" width="13" style="167" customWidth="1"/>
    <col min="15362" max="15362" width="10.5703125" style="167" customWidth="1"/>
    <col min="15363" max="15363" width="12.5703125" style="167" customWidth="1"/>
    <col min="15364" max="15364" width="0" style="167" hidden="1" customWidth="1"/>
    <col min="15365" max="15366" width="11.85546875" style="167" customWidth="1"/>
    <col min="15367" max="15367" width="12" style="167" customWidth="1"/>
    <col min="15368" max="15368" width="12.140625" style="167" customWidth="1"/>
    <col min="15369" max="15370" width="13.140625" style="167" customWidth="1"/>
    <col min="15371" max="15371" width="12.42578125" style="167" customWidth="1"/>
    <col min="15372" max="15372" width="12.5703125" style="167" customWidth="1"/>
    <col min="15373" max="15609" width="8" style="167"/>
    <col min="15610" max="15610" width="40.5703125" style="167" customWidth="1"/>
    <col min="15611" max="15612" width="0" style="167" hidden="1" customWidth="1"/>
    <col min="15613" max="15613" width="13.28515625" style="167" customWidth="1"/>
    <col min="15614" max="15614" width="13.5703125" style="167" customWidth="1"/>
    <col min="15615" max="15615" width="13.85546875" style="167" customWidth="1"/>
    <col min="15616" max="15616" width="13.140625" style="167" customWidth="1"/>
    <col min="15617" max="15617" width="13" style="167" customWidth="1"/>
    <col min="15618" max="15618" width="10.5703125" style="167" customWidth="1"/>
    <col min="15619" max="15619" width="12.5703125" style="167" customWidth="1"/>
    <col min="15620" max="15620" width="0" style="167" hidden="1" customWidth="1"/>
    <col min="15621" max="15622" width="11.85546875" style="167" customWidth="1"/>
    <col min="15623" max="15623" width="12" style="167" customWidth="1"/>
    <col min="15624" max="15624" width="12.140625" style="167" customWidth="1"/>
    <col min="15625" max="15626" width="13.140625" style="167" customWidth="1"/>
    <col min="15627" max="15627" width="12.42578125" style="167" customWidth="1"/>
    <col min="15628" max="15628" width="12.5703125" style="167" customWidth="1"/>
    <col min="15629" max="15865" width="8" style="167"/>
    <col min="15866" max="15866" width="40.5703125" style="167" customWidth="1"/>
    <col min="15867" max="15868" width="0" style="167" hidden="1" customWidth="1"/>
    <col min="15869" max="15869" width="13.28515625" style="167" customWidth="1"/>
    <col min="15870" max="15870" width="13.5703125" style="167" customWidth="1"/>
    <col min="15871" max="15871" width="13.85546875" style="167" customWidth="1"/>
    <col min="15872" max="15872" width="13.140625" style="167" customWidth="1"/>
    <col min="15873" max="15873" width="13" style="167" customWidth="1"/>
    <col min="15874" max="15874" width="10.5703125" style="167" customWidth="1"/>
    <col min="15875" max="15875" width="12.5703125" style="167" customWidth="1"/>
    <col min="15876" max="15876" width="0" style="167" hidden="1" customWidth="1"/>
    <col min="15877" max="15878" width="11.85546875" style="167" customWidth="1"/>
    <col min="15879" max="15879" width="12" style="167" customWidth="1"/>
    <col min="15880" max="15880" width="12.140625" style="167" customWidth="1"/>
    <col min="15881" max="15882" width="13.140625" style="167" customWidth="1"/>
    <col min="15883" max="15883" width="12.42578125" style="167" customWidth="1"/>
    <col min="15884" max="15884" width="12.5703125" style="167" customWidth="1"/>
    <col min="15885" max="16121" width="8" style="167"/>
    <col min="16122" max="16122" width="40.5703125" style="167" customWidth="1"/>
    <col min="16123" max="16124" width="0" style="167" hidden="1" customWidth="1"/>
    <col min="16125" max="16125" width="13.28515625" style="167" customWidth="1"/>
    <col min="16126" max="16126" width="13.5703125" style="167" customWidth="1"/>
    <col min="16127" max="16127" width="13.85546875" style="167" customWidth="1"/>
    <col min="16128" max="16128" width="13.140625" style="167" customWidth="1"/>
    <col min="16129" max="16129" width="13" style="167" customWidth="1"/>
    <col min="16130" max="16130" width="10.5703125" style="167" customWidth="1"/>
    <col min="16131" max="16131" width="12.5703125" style="167" customWidth="1"/>
    <col min="16132" max="16132" width="0" style="167" hidden="1" customWidth="1"/>
    <col min="16133" max="16134" width="11.85546875" style="167" customWidth="1"/>
    <col min="16135" max="16135" width="12" style="167" customWidth="1"/>
    <col min="16136" max="16136" width="12.140625" style="167" customWidth="1"/>
    <col min="16137" max="16138" width="13.140625" style="167" customWidth="1"/>
    <col min="16139" max="16139" width="12.42578125" style="167" customWidth="1"/>
    <col min="16140" max="16140" width="12.5703125" style="167" customWidth="1"/>
    <col min="16141" max="16384" width="8" style="167"/>
  </cols>
  <sheetData>
    <row r="1" spans="1:12" s="160" customFormat="1" ht="15" customHeight="1">
      <c r="A1" s="152" t="str">
        <f>[1]BYDEPT!A1</f>
        <v>CY 2015 PROGRAM, ALLOTMENT RELEASES, BALANCE</v>
      </c>
      <c r="B1" s="153"/>
      <c r="C1" s="153"/>
      <c r="D1" s="153"/>
      <c r="E1" s="154"/>
      <c r="F1" s="155"/>
      <c r="G1" s="155"/>
      <c r="H1" s="155"/>
      <c r="I1" s="156"/>
      <c r="J1" s="157"/>
      <c r="K1" s="158"/>
      <c r="L1" s="157"/>
    </row>
    <row r="2" spans="1:12" s="160" customFormat="1" ht="15" customHeight="1">
      <c r="A2" s="152" t="str">
        <f>[1]BYDEPT!A2</f>
        <v>January 1-October 31, 2015</v>
      </c>
      <c r="B2" s="153"/>
      <c r="C2" s="153"/>
      <c r="D2" s="153"/>
      <c r="E2" s="161"/>
      <c r="F2" s="154"/>
      <c r="G2" s="154"/>
      <c r="H2" s="162"/>
      <c r="I2" s="163"/>
      <c r="J2" s="161"/>
      <c r="K2" s="158"/>
      <c r="L2" s="161"/>
    </row>
    <row r="3" spans="1:12" s="166" customFormat="1" ht="15.75" customHeight="1">
      <c r="A3" s="153" t="s">
        <v>0</v>
      </c>
      <c r="B3" s="153"/>
      <c r="C3" s="153"/>
      <c r="D3" s="153"/>
      <c r="E3" s="164"/>
      <c r="F3" s="164"/>
      <c r="G3" s="164"/>
      <c r="H3" s="165"/>
      <c r="I3" s="60"/>
      <c r="J3" s="164"/>
      <c r="K3" s="159"/>
      <c r="L3" s="164"/>
    </row>
    <row r="4" spans="1:12" ht="27" customHeight="1">
      <c r="A4" s="376" t="s">
        <v>1</v>
      </c>
      <c r="B4" s="377" t="s">
        <v>287</v>
      </c>
      <c r="C4" s="377" t="s">
        <v>304</v>
      </c>
      <c r="D4" s="377" t="s">
        <v>305</v>
      </c>
      <c r="E4" s="380" t="s">
        <v>218</v>
      </c>
      <c r="F4" s="381"/>
      <c r="G4" s="382"/>
      <c r="H4" s="386" t="s">
        <v>14</v>
      </c>
      <c r="I4" s="383" t="s">
        <v>4</v>
      </c>
      <c r="J4" s="386" t="s">
        <v>15</v>
      </c>
      <c r="L4" s="389" t="s">
        <v>288</v>
      </c>
    </row>
    <row r="5" spans="1:12" ht="10.5" customHeight="1">
      <c r="A5" s="376"/>
      <c r="B5" s="378"/>
      <c r="C5" s="378"/>
      <c r="D5" s="378"/>
      <c r="E5" s="392" t="s">
        <v>2</v>
      </c>
      <c r="F5" s="393" t="s">
        <v>328</v>
      </c>
      <c r="G5" s="380" t="s">
        <v>16</v>
      </c>
      <c r="H5" s="387"/>
      <c r="I5" s="384"/>
      <c r="J5" s="387"/>
      <c r="L5" s="390"/>
    </row>
    <row r="6" spans="1:12" ht="17.25" customHeight="1">
      <c r="A6" s="376"/>
      <c r="B6" s="379"/>
      <c r="C6" s="379"/>
      <c r="D6" s="379"/>
      <c r="E6" s="392"/>
      <c r="F6" s="393"/>
      <c r="G6" s="380"/>
      <c r="H6" s="388"/>
      <c r="I6" s="385"/>
      <c r="J6" s="388"/>
      <c r="L6" s="391"/>
    </row>
    <row r="7" spans="1:12" ht="19.5" customHeight="1">
      <c r="A7" s="168" t="s">
        <v>219</v>
      </c>
      <c r="B7" s="169"/>
      <c r="C7" s="169"/>
      <c r="D7" s="169"/>
      <c r="E7" s="170">
        <f>E8+E92</f>
        <v>1739768572</v>
      </c>
      <c r="F7" s="171">
        <f>F8+F92</f>
        <v>0</v>
      </c>
      <c r="G7" s="172">
        <f>G8+G92</f>
        <v>1739768572</v>
      </c>
      <c r="H7" s="173">
        <f>H8+H92</f>
        <v>1569359242</v>
      </c>
      <c r="I7" s="174">
        <f>H7/G7</f>
        <v>0.90205057572450509</v>
      </c>
      <c r="J7" s="173">
        <f>J8+J92</f>
        <v>170409330</v>
      </c>
      <c r="L7" s="173"/>
    </row>
    <row r="8" spans="1:12" s="181" customFormat="1" ht="18.75" customHeight="1">
      <c r="A8" s="176" t="s">
        <v>17</v>
      </c>
      <c r="B8" s="176"/>
      <c r="C8" s="176"/>
      <c r="D8" s="176"/>
      <c r="E8" s="177">
        <f>SUM(E9:E15)+SUM(E18:E23)+SUM(E26:E28)+SUM(E31:E32)+SUM(E35:E51)</f>
        <v>1371039362</v>
      </c>
      <c r="F8" s="177">
        <f>SUM(F9:F15)+SUM(F18:F23)+SUM(F26:F28)+SUM(F31:F32)+SUM(F35:F51)</f>
        <v>-37189475</v>
      </c>
      <c r="G8" s="178">
        <f>SUM(G9:G15)+SUM(G18:G23)+SUM(G26:G28)+SUM(G31:G32)+SUM(G35:G51)</f>
        <v>1333849887</v>
      </c>
      <c r="H8" s="179">
        <f>SUM(H9:H15)+SUM(H18:H23)+SUM(H26:H28)+SUM(H31:H32)+SUM(H35:H51)</f>
        <v>1294863671</v>
      </c>
      <c r="I8" s="180">
        <f t="shared" ref="I8:I49" si="0">H8/G8</f>
        <v>0.97077166150406546</v>
      </c>
      <c r="J8" s="179">
        <f>SUM(J9:J15)+SUM(J18:J23)+SUM(J26:J28)+SUM(J31:J32)+SUM(J35:J51)</f>
        <v>38986216</v>
      </c>
      <c r="L8" s="179"/>
    </row>
    <row r="9" spans="1:12" ht="18" customHeight="1">
      <c r="A9" s="128" t="s">
        <v>18</v>
      </c>
      <c r="B9" s="45"/>
      <c r="C9" s="45"/>
      <c r="D9" s="45"/>
      <c r="E9" s="46">
        <f>+[1]BYDEPT!F9</f>
        <v>12658419</v>
      </c>
      <c r="F9" s="46">
        <f>[1]BYDEPT!AE9</f>
        <v>0</v>
      </c>
      <c r="G9" s="183">
        <f t="shared" ref="G9:G14" si="1">E9+F9</f>
        <v>12658419</v>
      </c>
      <c r="H9" s="184">
        <f>[1]BYDEPT!BD9</f>
        <v>12658419</v>
      </c>
      <c r="I9" s="151">
        <f t="shared" si="0"/>
        <v>1</v>
      </c>
      <c r="J9" s="184">
        <f t="shared" ref="J9:J14" si="2">G9-H9</f>
        <v>0</v>
      </c>
      <c r="L9" s="184"/>
    </row>
    <row r="10" spans="1:12" ht="16.5" customHeight="1">
      <c r="A10" s="128" t="s">
        <v>19</v>
      </c>
      <c r="B10" s="45"/>
      <c r="C10" s="45"/>
      <c r="D10" s="45"/>
      <c r="E10" s="46">
        <f>+[1]BYDEPT!F10</f>
        <v>2567637</v>
      </c>
      <c r="F10" s="46">
        <f>[1]BYDEPT!AE10</f>
        <v>0</v>
      </c>
      <c r="G10" s="183">
        <f t="shared" si="1"/>
        <v>2567637</v>
      </c>
      <c r="H10" s="184">
        <f>[1]BYDEPT!BD10</f>
        <v>2567637</v>
      </c>
      <c r="I10" s="151">
        <f>H10/G10</f>
        <v>1</v>
      </c>
      <c r="J10" s="184">
        <f t="shared" si="2"/>
        <v>0</v>
      </c>
      <c r="L10" s="184"/>
    </row>
    <row r="11" spans="1:12" ht="16.5" customHeight="1">
      <c r="A11" s="128" t="s">
        <v>20</v>
      </c>
      <c r="B11" s="45"/>
      <c r="C11" s="45"/>
      <c r="D11" s="45"/>
      <c r="E11" s="46">
        <f>+[1]BYDEPT!F11</f>
        <v>222632</v>
      </c>
      <c r="F11" s="46">
        <f>[1]BYDEPT!AE11</f>
        <v>0</v>
      </c>
      <c r="G11" s="183">
        <f t="shared" si="1"/>
        <v>222632</v>
      </c>
      <c r="H11" s="184">
        <f>[1]BYDEPT!BD11</f>
        <v>222632</v>
      </c>
      <c r="I11" s="151">
        <f>H11/G11</f>
        <v>1</v>
      </c>
      <c r="J11" s="184">
        <f t="shared" si="2"/>
        <v>0</v>
      </c>
      <c r="L11" s="184"/>
    </row>
    <row r="12" spans="1:12" ht="16.5" customHeight="1">
      <c r="A12" s="128" t="s">
        <v>21</v>
      </c>
      <c r="B12" s="45"/>
      <c r="C12" s="45"/>
      <c r="D12" s="45"/>
      <c r="E12" s="46">
        <f>+[1]BYDEPT!F12</f>
        <v>10260106</v>
      </c>
      <c r="F12" s="46">
        <f>[1]BYDEPT!AE12</f>
        <v>-1421</v>
      </c>
      <c r="G12" s="183">
        <f t="shared" si="1"/>
        <v>10258685</v>
      </c>
      <c r="H12" s="184">
        <f>[1]BYDEPT!BD12</f>
        <v>10157685</v>
      </c>
      <c r="I12" s="151">
        <f>H12/G12</f>
        <v>0.99015468356811809</v>
      </c>
      <c r="J12" s="184">
        <f t="shared" si="2"/>
        <v>101000</v>
      </c>
      <c r="L12" s="184"/>
    </row>
    <row r="13" spans="1:12" ht="16.5" customHeight="1">
      <c r="A13" s="128" t="s">
        <v>22</v>
      </c>
      <c r="B13" s="45"/>
      <c r="C13" s="45"/>
      <c r="D13" s="45"/>
      <c r="E13" s="46">
        <f>+[1]BYDEPT!F13</f>
        <v>48697540</v>
      </c>
      <c r="F13" s="46">
        <f>[1]BYDEPT!AE13</f>
        <v>-6762464</v>
      </c>
      <c r="G13" s="183">
        <f t="shared" si="1"/>
        <v>41935076</v>
      </c>
      <c r="H13" s="184">
        <f>[1]BYDEPT!BD13</f>
        <v>40541576</v>
      </c>
      <c r="I13" s="151">
        <f>H13/G13</f>
        <v>0.96677006141588961</v>
      </c>
      <c r="J13" s="184">
        <f t="shared" si="2"/>
        <v>1393500</v>
      </c>
      <c r="L13" s="184"/>
    </row>
    <row r="14" spans="1:12" ht="16.5" customHeight="1">
      <c r="A14" s="128" t="s">
        <v>23</v>
      </c>
      <c r="B14" s="45"/>
      <c r="C14" s="45"/>
      <c r="D14" s="45"/>
      <c r="E14" s="46">
        <f>+[1]BYDEPT!F14</f>
        <v>1418771</v>
      </c>
      <c r="F14" s="46">
        <f>[1]BYDEPT!AE14</f>
        <v>436893</v>
      </c>
      <c r="G14" s="183">
        <f t="shared" si="1"/>
        <v>1855664</v>
      </c>
      <c r="H14" s="184">
        <f>[1]BYDEPT!BD14</f>
        <v>1855664</v>
      </c>
      <c r="I14" s="151">
        <f>H14/G14</f>
        <v>1</v>
      </c>
      <c r="J14" s="184">
        <f t="shared" si="2"/>
        <v>0</v>
      </c>
      <c r="L14" s="184"/>
    </row>
    <row r="15" spans="1:12" ht="16.5" customHeight="1">
      <c r="A15" s="128" t="s">
        <v>24</v>
      </c>
      <c r="B15" s="45"/>
      <c r="C15" s="45"/>
      <c r="D15" s="45"/>
      <c r="E15" s="46">
        <f>+[1]BYDEPT!F15</f>
        <v>321059493</v>
      </c>
      <c r="F15" s="46">
        <f>SUM(F16:F17)</f>
        <v>-48226581</v>
      </c>
      <c r="G15" s="183">
        <f>SUM(G16:G17)</f>
        <v>272832912</v>
      </c>
      <c r="H15" s="184">
        <f>SUM(H16:H17)</f>
        <v>271591498</v>
      </c>
      <c r="I15" s="151">
        <f t="shared" si="0"/>
        <v>0.99544991111629522</v>
      </c>
      <c r="J15" s="184">
        <f>SUM(J16:J17)</f>
        <v>1241414</v>
      </c>
      <c r="L15" s="184"/>
    </row>
    <row r="16" spans="1:12" ht="15.75" hidden="1" customHeight="1">
      <c r="A16" s="128" t="s">
        <v>25</v>
      </c>
      <c r="B16" s="45"/>
      <c r="C16" s="45"/>
      <c r="D16" s="45"/>
      <c r="E16" s="46">
        <f>+[1]BYDEPT!F16</f>
        <v>56949476</v>
      </c>
      <c r="F16" s="46">
        <f>[1]BYDEPT!AE16</f>
        <v>-10983012</v>
      </c>
      <c r="G16" s="183">
        <f t="shared" ref="G16:G22" si="3">E16+F16</f>
        <v>45966464</v>
      </c>
      <c r="H16" s="184">
        <f>[1]BYDEPT!BD16</f>
        <v>44753594</v>
      </c>
      <c r="I16" s="151">
        <f t="shared" si="0"/>
        <v>0.97361402434609723</v>
      </c>
      <c r="J16" s="184">
        <f t="shared" ref="J16:J22" si="4">G16-H16</f>
        <v>1212870</v>
      </c>
      <c r="L16" s="184"/>
    </row>
    <row r="17" spans="1:12" ht="16.5" hidden="1" customHeight="1">
      <c r="A17" s="128" t="s">
        <v>26</v>
      </c>
      <c r="B17" s="45"/>
      <c r="C17" s="45"/>
      <c r="D17" s="45"/>
      <c r="E17" s="46">
        <f>+[1]BYDEPT!F17</f>
        <v>264110017</v>
      </c>
      <c r="F17" s="46">
        <f>[1]BYDEPT!AE17</f>
        <v>-37243569</v>
      </c>
      <c r="G17" s="183">
        <f t="shared" si="3"/>
        <v>226866448</v>
      </c>
      <c r="H17" s="184">
        <f>[1]BYDEPT!BD17</f>
        <v>226837904</v>
      </c>
      <c r="I17" s="151"/>
      <c r="J17" s="184">
        <f t="shared" si="4"/>
        <v>28544</v>
      </c>
      <c r="L17" s="184"/>
    </row>
    <row r="18" spans="1:12" ht="16.5" customHeight="1">
      <c r="A18" s="128" t="s">
        <v>27</v>
      </c>
      <c r="B18" s="45"/>
      <c r="C18" s="45"/>
      <c r="D18" s="45"/>
      <c r="E18" s="46">
        <f>+[1]BYDEPT!F18</f>
        <v>42279507</v>
      </c>
      <c r="F18" s="46">
        <f>[1]BYDEPT!AE18</f>
        <v>0</v>
      </c>
      <c r="G18" s="183">
        <f t="shared" si="3"/>
        <v>42279507</v>
      </c>
      <c r="H18" s="184">
        <f>[1]BYDEPT!BD18</f>
        <v>41541671</v>
      </c>
      <c r="I18" s="151">
        <f t="shared" si="0"/>
        <v>0.98254861391832216</v>
      </c>
      <c r="J18" s="184">
        <f t="shared" si="4"/>
        <v>737836</v>
      </c>
      <c r="L18" s="184"/>
    </row>
    <row r="19" spans="1:12" ht="16.5" customHeight="1">
      <c r="A19" s="128" t="s">
        <v>28</v>
      </c>
      <c r="B19" s="45"/>
      <c r="C19" s="45"/>
      <c r="D19" s="45"/>
      <c r="E19" s="46">
        <f>+[1]BYDEPT!F19</f>
        <v>3469772</v>
      </c>
      <c r="F19" s="46">
        <f>[1]BYDEPT!AE19</f>
        <v>0</v>
      </c>
      <c r="G19" s="183">
        <f t="shared" si="3"/>
        <v>3469772</v>
      </c>
      <c r="H19" s="184">
        <f>[1]BYDEPT!BD19</f>
        <v>3469272</v>
      </c>
      <c r="I19" s="151">
        <f t="shared" si="0"/>
        <v>0.99985589831262689</v>
      </c>
      <c r="J19" s="184">
        <f t="shared" si="4"/>
        <v>500</v>
      </c>
      <c r="L19" s="184"/>
    </row>
    <row r="20" spans="1:12" ht="16.5" customHeight="1">
      <c r="A20" s="128" t="s">
        <v>29</v>
      </c>
      <c r="B20" s="45"/>
      <c r="C20" s="45"/>
      <c r="D20" s="45"/>
      <c r="E20" s="46">
        <f>+[1]BYDEPT!F20</f>
        <v>21017958</v>
      </c>
      <c r="F20" s="46">
        <f>[1]BYDEPT!AE20</f>
        <v>0</v>
      </c>
      <c r="G20" s="183">
        <f t="shared" si="3"/>
        <v>21017958</v>
      </c>
      <c r="H20" s="184">
        <f>[1]BYDEPT!BD20</f>
        <v>20880908</v>
      </c>
      <c r="I20" s="151">
        <f t="shared" si="0"/>
        <v>0.99347938558065441</v>
      </c>
      <c r="J20" s="184">
        <f t="shared" si="4"/>
        <v>137050</v>
      </c>
      <c r="L20" s="184"/>
    </row>
    <row r="21" spans="1:12" ht="16.5" customHeight="1">
      <c r="A21" s="128" t="s">
        <v>30</v>
      </c>
      <c r="B21" s="45"/>
      <c r="C21" s="45"/>
      <c r="D21" s="45"/>
      <c r="E21" s="46">
        <f>+[1]BYDEPT!F21</f>
        <v>13863384</v>
      </c>
      <c r="F21" s="46">
        <f>[1]BYDEPT!AE21</f>
        <v>0</v>
      </c>
      <c r="G21" s="183">
        <f t="shared" si="3"/>
        <v>13863384</v>
      </c>
      <c r="H21" s="184">
        <f>[1]BYDEPT!BD21</f>
        <v>12949281</v>
      </c>
      <c r="I21" s="151">
        <f t="shared" si="0"/>
        <v>0.93406350137888416</v>
      </c>
      <c r="J21" s="184">
        <f t="shared" si="4"/>
        <v>914103</v>
      </c>
      <c r="L21" s="184"/>
    </row>
    <row r="22" spans="1:12" ht="16.5" customHeight="1">
      <c r="A22" s="128" t="s">
        <v>31</v>
      </c>
      <c r="B22" s="45"/>
      <c r="C22" s="45"/>
      <c r="D22" s="45"/>
      <c r="E22" s="46">
        <f>+[1]BYDEPT!F22</f>
        <v>12954894</v>
      </c>
      <c r="F22" s="46">
        <f>[1]BYDEPT!AE22</f>
        <v>0</v>
      </c>
      <c r="G22" s="183">
        <f t="shared" si="3"/>
        <v>12954894</v>
      </c>
      <c r="H22" s="184">
        <f>[1]BYDEPT!BD22</f>
        <v>11954660</v>
      </c>
      <c r="I22" s="151">
        <f t="shared" si="0"/>
        <v>0.92279103171357479</v>
      </c>
      <c r="J22" s="184">
        <f t="shared" si="4"/>
        <v>1000234</v>
      </c>
      <c r="L22" s="184"/>
    </row>
    <row r="23" spans="1:12" ht="16.5" customHeight="1">
      <c r="A23" s="128" t="s">
        <v>32</v>
      </c>
      <c r="B23" s="45"/>
      <c r="C23" s="45"/>
      <c r="D23" s="45"/>
      <c r="E23" s="46">
        <f>+[1]BYDEPT!F23</f>
        <v>87596927</v>
      </c>
      <c r="F23" s="46">
        <f>SUM(F24:F25)</f>
        <v>-40566571</v>
      </c>
      <c r="G23" s="183">
        <f>SUM(G24:G25)</f>
        <v>47030356</v>
      </c>
      <c r="H23" s="184">
        <f>SUM(H24:H25)</f>
        <v>38549400</v>
      </c>
      <c r="I23" s="151">
        <f t="shared" si="0"/>
        <v>0.81967059743285808</v>
      </c>
      <c r="J23" s="184">
        <f>SUM(J24:J25)</f>
        <v>8480956</v>
      </c>
      <c r="L23" s="184"/>
    </row>
    <row r="24" spans="1:12" ht="16.5" hidden="1" customHeight="1">
      <c r="A24" s="128" t="s">
        <v>25</v>
      </c>
      <c r="B24" s="45"/>
      <c r="C24" s="45"/>
      <c r="D24" s="45"/>
      <c r="E24" s="46">
        <f>+[1]BYDEPT!F24</f>
        <v>27713038</v>
      </c>
      <c r="F24" s="46">
        <f>[1]BYDEPT!AE24</f>
        <v>-3691254</v>
      </c>
      <c r="G24" s="183">
        <f>E24+F24</f>
        <v>24021784</v>
      </c>
      <c r="H24" s="184">
        <f>[1]BYDEPT!BD24</f>
        <v>22550165</v>
      </c>
      <c r="I24" s="151">
        <f t="shared" si="0"/>
        <v>0.93873814700856517</v>
      </c>
      <c r="J24" s="184">
        <f>G24-H24</f>
        <v>1471619</v>
      </c>
      <c r="L24" s="184"/>
    </row>
    <row r="25" spans="1:12" ht="16.5" hidden="1" customHeight="1">
      <c r="A25" s="128" t="s">
        <v>26</v>
      </c>
      <c r="B25" s="45"/>
      <c r="C25" s="45"/>
      <c r="D25" s="45"/>
      <c r="E25" s="46">
        <f>+[1]BYDEPT!F25</f>
        <v>59883889</v>
      </c>
      <c r="F25" s="46">
        <f>[1]BYDEPT!AE25</f>
        <v>-36875317</v>
      </c>
      <c r="G25" s="183">
        <f>E25+F25</f>
        <v>23008572</v>
      </c>
      <c r="H25" s="184">
        <f>[1]BYDEPT!BD25</f>
        <v>15999235</v>
      </c>
      <c r="I25" s="151"/>
      <c r="J25" s="184">
        <f>G25-H25</f>
        <v>7009337</v>
      </c>
      <c r="L25" s="184"/>
    </row>
    <row r="26" spans="1:12" ht="16.5" customHeight="1">
      <c r="A26" s="128" t="s">
        <v>33</v>
      </c>
      <c r="B26" s="45"/>
      <c r="C26" s="45"/>
      <c r="D26" s="45"/>
      <c r="E26" s="46">
        <f>+[1]BYDEPT!F26</f>
        <v>104566889</v>
      </c>
      <c r="F26" s="46">
        <f>[1]BYDEPT!AE26</f>
        <v>0</v>
      </c>
      <c r="G26" s="183">
        <f>E26+F26</f>
        <v>104566889</v>
      </c>
      <c r="H26" s="184">
        <f>[1]BYDEPT!BD26</f>
        <v>103027899</v>
      </c>
      <c r="I26" s="151">
        <f t="shared" si="0"/>
        <v>0.9852822435981623</v>
      </c>
      <c r="J26" s="184">
        <f>G26-H26</f>
        <v>1538990</v>
      </c>
      <c r="L26" s="184"/>
    </row>
    <row r="27" spans="1:12" ht="16.5" customHeight="1">
      <c r="A27" s="128" t="s">
        <v>34</v>
      </c>
      <c r="B27" s="45"/>
      <c r="C27" s="45"/>
      <c r="D27" s="45"/>
      <c r="E27" s="46">
        <f>+[1]BYDEPT!F27</f>
        <v>11325550</v>
      </c>
      <c r="F27" s="46">
        <f>[1]BYDEPT!AE27</f>
        <v>371</v>
      </c>
      <c r="G27" s="183">
        <f>E27+F27</f>
        <v>11325921</v>
      </c>
      <c r="H27" s="184">
        <f>[1]BYDEPT!BD27</f>
        <v>11234337</v>
      </c>
      <c r="I27" s="151">
        <f t="shared" si="0"/>
        <v>0.99191377019140425</v>
      </c>
      <c r="J27" s="184">
        <f>G27-H27</f>
        <v>91584</v>
      </c>
      <c r="L27" s="184"/>
    </row>
    <row r="28" spans="1:12" ht="16.5" customHeight="1">
      <c r="A28" s="128" t="s">
        <v>35</v>
      </c>
      <c r="B28" s="45"/>
      <c r="C28" s="45"/>
      <c r="D28" s="45"/>
      <c r="E28" s="46">
        <f>+[1]BYDEPT!F28</f>
        <v>11550153</v>
      </c>
      <c r="F28" s="46">
        <f>SUM(F29:F30)</f>
        <v>0</v>
      </c>
      <c r="G28" s="183">
        <f>SUM(G29:G30)</f>
        <v>11550153</v>
      </c>
      <c r="H28" s="184">
        <f>SUM(H29:H30)</f>
        <v>11543579</v>
      </c>
      <c r="I28" s="151">
        <f t="shared" si="0"/>
        <v>0.99943083005047639</v>
      </c>
      <c r="J28" s="184">
        <f>SUM(J29:J30)</f>
        <v>6574</v>
      </c>
      <c r="L28" s="184"/>
    </row>
    <row r="29" spans="1:12" ht="16.5" hidden="1" customHeight="1">
      <c r="A29" s="128" t="s">
        <v>25</v>
      </c>
      <c r="B29" s="45"/>
      <c r="C29" s="45"/>
      <c r="D29" s="45"/>
      <c r="E29" s="46">
        <f>+[1]BYDEPT!F29</f>
        <v>8028231</v>
      </c>
      <c r="F29" s="46">
        <f>[1]BYDEPT!AE29</f>
        <v>0</v>
      </c>
      <c r="G29" s="183">
        <f>E29+F29</f>
        <v>8028231</v>
      </c>
      <c r="H29" s="184">
        <f>[1]BYDEPT!BD29</f>
        <v>8021657</v>
      </c>
      <c r="I29" s="151">
        <f t="shared" si="0"/>
        <v>0.99918113965579713</v>
      </c>
      <c r="J29" s="184">
        <f>G29-H29</f>
        <v>6574</v>
      </c>
      <c r="L29" s="184"/>
    </row>
    <row r="30" spans="1:12" ht="18" hidden="1" customHeight="1">
      <c r="A30" s="128" t="s">
        <v>26</v>
      </c>
      <c r="B30" s="45"/>
      <c r="C30" s="45"/>
      <c r="D30" s="45"/>
      <c r="E30" s="46">
        <f>+[1]BYDEPT!F30</f>
        <v>3521922</v>
      </c>
      <c r="F30" s="46">
        <f>[1]BYDEPT!AE30</f>
        <v>0</v>
      </c>
      <c r="G30" s="183">
        <f>E30+F30</f>
        <v>3521922</v>
      </c>
      <c r="H30" s="184">
        <f>[1]BYDEPT!BD30</f>
        <v>3521922</v>
      </c>
      <c r="I30" s="151"/>
      <c r="J30" s="184">
        <f>G30-H30</f>
        <v>0</v>
      </c>
      <c r="L30" s="184"/>
    </row>
    <row r="31" spans="1:12" ht="16.5" customHeight="1">
      <c r="A31" s="128" t="s">
        <v>36</v>
      </c>
      <c r="B31" s="45"/>
      <c r="C31" s="45"/>
      <c r="D31" s="45"/>
      <c r="E31" s="46">
        <f>+[1]BYDEPT!F31</f>
        <v>99924639</v>
      </c>
      <c r="F31" s="46">
        <f>[1]BYDEPT!AE31</f>
        <v>0</v>
      </c>
      <c r="G31" s="183">
        <f>E31+F31</f>
        <v>99924639</v>
      </c>
      <c r="H31" s="184">
        <f>[1]BYDEPT!BD31</f>
        <v>93723867</v>
      </c>
      <c r="I31" s="151">
        <f t="shared" si="0"/>
        <v>0.9379455151196493</v>
      </c>
      <c r="J31" s="184">
        <f>G31-H31</f>
        <v>6200772</v>
      </c>
      <c r="L31" s="184"/>
    </row>
    <row r="32" spans="1:12" ht="16.5" customHeight="1">
      <c r="A32" s="128" t="s">
        <v>37</v>
      </c>
      <c r="B32" s="45"/>
      <c r="C32" s="45"/>
      <c r="D32" s="45"/>
      <c r="E32" s="46">
        <f>+[1]BYDEPT!F32</f>
        <v>290470888</v>
      </c>
      <c r="F32" s="46">
        <f>SUM(F33:F34)</f>
        <v>56244564</v>
      </c>
      <c r="G32" s="183">
        <f>SUM(G33:G34)</f>
        <v>346715452</v>
      </c>
      <c r="H32" s="184">
        <f>SUM(H33:H34)</f>
        <v>330694174</v>
      </c>
      <c r="I32" s="151">
        <f t="shared" si="0"/>
        <v>0.95379127781129291</v>
      </c>
      <c r="J32" s="184">
        <f>SUM(J33:J34)</f>
        <v>16021278</v>
      </c>
      <c r="L32" s="184"/>
    </row>
    <row r="33" spans="1:12" ht="16.5" hidden="1" customHeight="1">
      <c r="A33" s="128" t="s">
        <v>25</v>
      </c>
      <c r="B33" s="45"/>
      <c r="C33" s="45"/>
      <c r="D33" s="45"/>
      <c r="E33" s="46">
        <f>+[1]BYDEPT!F33</f>
        <v>141311696</v>
      </c>
      <c r="F33" s="46">
        <f>[1]BYDEPT!AE33</f>
        <v>56274564</v>
      </c>
      <c r="G33" s="183">
        <f t="shared" ref="G33:G49" si="5">E33+F33</f>
        <v>197586260</v>
      </c>
      <c r="H33" s="184">
        <f>[1]BYDEPT!BD33</f>
        <v>181564982</v>
      </c>
      <c r="I33" s="151">
        <f t="shared" si="0"/>
        <v>0.91891501969823208</v>
      </c>
      <c r="J33" s="184">
        <f t="shared" ref="J33:J49" si="6">G33-H33</f>
        <v>16021278</v>
      </c>
      <c r="L33" s="184"/>
    </row>
    <row r="34" spans="1:12" ht="16.5" hidden="1" customHeight="1">
      <c r="A34" s="128" t="s">
        <v>26</v>
      </c>
      <c r="B34" s="45"/>
      <c r="C34" s="45"/>
      <c r="D34" s="45"/>
      <c r="E34" s="46">
        <f>+[1]BYDEPT!F34</f>
        <v>149159192</v>
      </c>
      <c r="F34" s="46">
        <f>[1]BYDEPT!AE34</f>
        <v>-30000</v>
      </c>
      <c r="G34" s="183">
        <f t="shared" si="5"/>
        <v>149129192</v>
      </c>
      <c r="H34" s="184">
        <f>[1]BYDEPT!BD34</f>
        <v>149129192</v>
      </c>
      <c r="I34" s="151"/>
      <c r="J34" s="184">
        <f t="shared" si="6"/>
        <v>0</v>
      </c>
      <c r="L34" s="184"/>
    </row>
    <row r="35" spans="1:12" ht="16.5" customHeight="1">
      <c r="A35" s="128" t="s">
        <v>38</v>
      </c>
      <c r="B35" s="45"/>
      <c r="C35" s="45"/>
      <c r="D35" s="45"/>
      <c r="E35" s="46">
        <f>+[1]BYDEPT!F35</f>
        <v>17577814</v>
      </c>
      <c r="F35" s="46">
        <f>[1]BYDEPT!AE35</f>
        <v>0</v>
      </c>
      <c r="G35" s="183">
        <f t="shared" si="5"/>
        <v>17577814</v>
      </c>
      <c r="H35" s="184">
        <f>[1]BYDEPT!BD35</f>
        <v>17572297</v>
      </c>
      <c r="I35" s="151">
        <f t="shared" si="0"/>
        <v>0.99968613844702192</v>
      </c>
      <c r="J35" s="184">
        <f t="shared" si="6"/>
        <v>5517</v>
      </c>
      <c r="L35" s="184"/>
    </row>
    <row r="36" spans="1:12" ht="16.5" customHeight="1">
      <c r="A36" s="128" t="s">
        <v>39</v>
      </c>
      <c r="B36" s="45"/>
      <c r="C36" s="45"/>
      <c r="D36" s="45"/>
      <c r="E36" s="46">
        <f>+[1]BYDEPT!F36</f>
        <v>108077730</v>
      </c>
      <c r="F36" s="46">
        <f>[1]BYDEPT!AE36</f>
        <v>-376478</v>
      </c>
      <c r="G36" s="183">
        <f t="shared" si="5"/>
        <v>107701252</v>
      </c>
      <c r="H36" s="184">
        <f>[1]BYDEPT!BD36</f>
        <v>107701252</v>
      </c>
      <c r="I36" s="151">
        <f t="shared" si="0"/>
        <v>1</v>
      </c>
      <c r="J36" s="184">
        <f t="shared" si="6"/>
        <v>0</v>
      </c>
      <c r="L36" s="184"/>
    </row>
    <row r="37" spans="1:12" ht="16.5" customHeight="1">
      <c r="A37" s="128" t="s">
        <v>40</v>
      </c>
      <c r="B37" s="45"/>
      <c r="C37" s="45"/>
      <c r="D37" s="45"/>
      <c r="E37" s="46">
        <f>+[1]BYDEPT!F37</f>
        <v>2478718</v>
      </c>
      <c r="F37" s="46">
        <f>[1]BYDEPT!AE37</f>
        <v>0</v>
      </c>
      <c r="G37" s="183">
        <f t="shared" si="5"/>
        <v>2478718</v>
      </c>
      <c r="H37" s="184">
        <f>[1]BYDEPT!BD37</f>
        <v>2478718</v>
      </c>
      <c r="I37" s="151">
        <f t="shared" si="0"/>
        <v>1</v>
      </c>
      <c r="J37" s="184">
        <f t="shared" si="6"/>
        <v>0</v>
      </c>
      <c r="L37" s="184"/>
    </row>
    <row r="38" spans="1:12" ht="16.5" customHeight="1">
      <c r="A38" s="128" t="s">
        <v>41</v>
      </c>
      <c r="B38" s="45"/>
      <c r="C38" s="45"/>
      <c r="D38" s="45"/>
      <c r="E38" s="46">
        <f>+[1]BYDEPT!F38</f>
        <v>3734308</v>
      </c>
      <c r="F38" s="46">
        <f>[1]BYDEPT!AE38</f>
        <v>0</v>
      </c>
      <c r="G38" s="183">
        <f t="shared" si="5"/>
        <v>3734308</v>
      </c>
      <c r="H38" s="184">
        <f>[1]BYDEPT!BD38</f>
        <v>3734308</v>
      </c>
      <c r="I38" s="151">
        <f t="shared" si="0"/>
        <v>1</v>
      </c>
      <c r="J38" s="184">
        <f t="shared" si="6"/>
        <v>0</v>
      </c>
      <c r="L38" s="184"/>
    </row>
    <row r="39" spans="1:12" ht="16.5" customHeight="1">
      <c r="A39" s="128" t="s">
        <v>42</v>
      </c>
      <c r="B39" s="45"/>
      <c r="C39" s="45"/>
      <c r="D39" s="45"/>
      <c r="E39" s="46">
        <f>+[1]BYDEPT!F39</f>
        <v>52874342</v>
      </c>
      <c r="F39" s="46">
        <f>[1]BYDEPT!AE39</f>
        <v>705</v>
      </c>
      <c r="G39" s="183">
        <f t="shared" si="5"/>
        <v>52875047</v>
      </c>
      <c r="H39" s="184">
        <f>[1]BYDEPT!BD39</f>
        <v>52875047</v>
      </c>
      <c r="I39" s="151">
        <f t="shared" si="0"/>
        <v>1</v>
      </c>
      <c r="J39" s="184">
        <f t="shared" si="6"/>
        <v>0</v>
      </c>
      <c r="L39" s="184"/>
    </row>
    <row r="40" spans="1:12" ht="16.5" customHeight="1">
      <c r="A40" s="128" t="s">
        <v>43</v>
      </c>
      <c r="B40" s="45"/>
      <c r="C40" s="45"/>
      <c r="D40" s="45"/>
      <c r="E40" s="46">
        <f>+[1]BYDEPT!F40</f>
        <v>6272780</v>
      </c>
      <c r="F40" s="46">
        <f>[1]BYDEPT!AE40</f>
        <v>0</v>
      </c>
      <c r="G40" s="183">
        <f t="shared" si="5"/>
        <v>6272780</v>
      </c>
      <c r="H40" s="184">
        <f>[1]BYDEPT!BD40</f>
        <v>6055600</v>
      </c>
      <c r="I40" s="151">
        <f t="shared" si="0"/>
        <v>0.9653773924798893</v>
      </c>
      <c r="J40" s="184">
        <f t="shared" si="6"/>
        <v>217180</v>
      </c>
      <c r="L40" s="184"/>
    </row>
    <row r="41" spans="1:12" ht="16.5" customHeight="1">
      <c r="A41" s="128" t="s">
        <v>44</v>
      </c>
      <c r="B41" s="45"/>
      <c r="C41" s="45"/>
      <c r="D41" s="45"/>
      <c r="E41" s="46">
        <f>+[1]BYDEPT!F41</f>
        <v>1111145</v>
      </c>
      <c r="F41" s="46">
        <f>[1]BYDEPT!AE41</f>
        <v>0</v>
      </c>
      <c r="G41" s="183">
        <f t="shared" si="5"/>
        <v>1111145</v>
      </c>
      <c r="H41" s="184">
        <f>[1]BYDEPT!BD41</f>
        <v>987312</v>
      </c>
      <c r="I41" s="151">
        <f t="shared" si="0"/>
        <v>0.88855369911217708</v>
      </c>
      <c r="J41" s="184">
        <f t="shared" si="6"/>
        <v>123833</v>
      </c>
      <c r="L41" s="184"/>
    </row>
    <row r="42" spans="1:12" ht="16.5" customHeight="1">
      <c r="A42" s="128" t="s">
        <v>45</v>
      </c>
      <c r="B42" s="45"/>
      <c r="C42" s="45"/>
      <c r="D42" s="45"/>
      <c r="E42" s="46">
        <f>+[1]BYDEPT!F42</f>
        <v>24299773</v>
      </c>
      <c r="F42" s="46">
        <f>[1]BYDEPT!AE42</f>
        <v>2061507</v>
      </c>
      <c r="G42" s="183">
        <f t="shared" si="5"/>
        <v>26361280</v>
      </c>
      <c r="H42" s="184">
        <f>[1]BYDEPT!BD42</f>
        <v>26176147</v>
      </c>
      <c r="I42" s="151">
        <f t="shared" si="0"/>
        <v>0.99297708608990154</v>
      </c>
      <c r="J42" s="184">
        <f t="shared" si="6"/>
        <v>185133</v>
      </c>
      <c r="L42" s="184"/>
    </row>
    <row r="43" spans="1:12" ht="16.5" customHeight="1">
      <c r="A43" s="128" t="s">
        <v>46</v>
      </c>
      <c r="B43" s="45"/>
      <c r="C43" s="45"/>
      <c r="D43" s="45"/>
      <c r="E43" s="46">
        <f>+[1]BYDEPT!F43</f>
        <v>2897</v>
      </c>
      <c r="F43" s="46">
        <f>[1]BYDEPT!AE43</f>
        <v>0</v>
      </c>
      <c r="G43" s="183">
        <f t="shared" si="5"/>
        <v>2897</v>
      </c>
      <c r="H43" s="184">
        <f>[1]BYDEPT!BD43</f>
        <v>2897</v>
      </c>
      <c r="I43" s="151">
        <f t="shared" si="0"/>
        <v>1</v>
      </c>
      <c r="J43" s="184">
        <f t="shared" si="6"/>
        <v>0</v>
      </c>
      <c r="L43" s="184"/>
    </row>
    <row r="44" spans="1:12" ht="16.5" customHeight="1">
      <c r="A44" s="128" t="s">
        <v>47</v>
      </c>
      <c r="B44" s="45"/>
      <c r="C44" s="45"/>
      <c r="D44" s="45"/>
      <c r="E44" s="46">
        <f>+[1]BYDEPT!F44</f>
        <v>20260782</v>
      </c>
      <c r="F44" s="46">
        <f>[1]BYDEPT!AE44</f>
        <v>0</v>
      </c>
      <c r="G44" s="183">
        <f t="shared" si="5"/>
        <v>20260782</v>
      </c>
      <c r="H44" s="184">
        <f>[1]BYDEPT!BD44</f>
        <v>20260782</v>
      </c>
      <c r="I44" s="151">
        <f t="shared" si="0"/>
        <v>1</v>
      </c>
      <c r="J44" s="184">
        <f t="shared" si="6"/>
        <v>0</v>
      </c>
      <c r="L44" s="184"/>
    </row>
    <row r="45" spans="1:12" ht="16.5" customHeight="1">
      <c r="A45" s="128" t="s">
        <v>48</v>
      </c>
      <c r="B45" s="45"/>
      <c r="C45" s="45"/>
      <c r="D45" s="45"/>
      <c r="E45" s="46">
        <f>+[1]BYDEPT!F45</f>
        <v>1114273</v>
      </c>
      <c r="F45" s="46">
        <f>[1]BYDEPT!AE45</f>
        <v>0</v>
      </c>
      <c r="G45" s="183">
        <f t="shared" si="5"/>
        <v>1114273</v>
      </c>
      <c r="H45" s="184">
        <f>[1]BYDEPT!BD45</f>
        <v>1114273</v>
      </c>
      <c r="I45" s="151">
        <f t="shared" si="0"/>
        <v>1</v>
      </c>
      <c r="J45" s="184">
        <f t="shared" si="6"/>
        <v>0</v>
      </c>
      <c r="L45" s="184"/>
    </row>
    <row r="46" spans="1:12" ht="16.5" customHeight="1">
      <c r="A46" s="128" t="s">
        <v>49</v>
      </c>
      <c r="B46" s="45"/>
      <c r="C46" s="45"/>
      <c r="D46" s="45"/>
      <c r="E46" s="46">
        <f>+[1]BYDEPT!F46</f>
        <v>7754238</v>
      </c>
      <c r="F46" s="46">
        <f>[1]BYDEPT!AE46</f>
        <v>0</v>
      </c>
      <c r="G46" s="183">
        <f t="shared" si="5"/>
        <v>7754238</v>
      </c>
      <c r="H46" s="184">
        <f>[1]BYDEPT!BD46</f>
        <v>7754238</v>
      </c>
      <c r="I46" s="151">
        <f t="shared" si="0"/>
        <v>1</v>
      </c>
      <c r="J46" s="184">
        <f t="shared" si="6"/>
        <v>0</v>
      </c>
      <c r="L46" s="184"/>
    </row>
    <row r="47" spans="1:12" ht="16.5" customHeight="1">
      <c r="A47" s="128" t="s">
        <v>50</v>
      </c>
      <c r="B47" s="45"/>
      <c r="C47" s="45"/>
      <c r="D47" s="45"/>
      <c r="E47" s="46">
        <f>+[1]BYDEPT!F47</f>
        <v>16814910</v>
      </c>
      <c r="F47" s="46">
        <f>[1]BYDEPT!AE47</f>
        <v>0</v>
      </c>
      <c r="G47" s="183">
        <f t="shared" si="5"/>
        <v>16814910</v>
      </c>
      <c r="H47" s="184">
        <f>[1]BYDEPT!BD47</f>
        <v>16814910</v>
      </c>
      <c r="I47" s="151">
        <f t="shared" si="0"/>
        <v>1</v>
      </c>
      <c r="J47" s="184">
        <f t="shared" si="6"/>
        <v>0</v>
      </c>
      <c r="L47" s="184"/>
    </row>
    <row r="48" spans="1:12" ht="16.5" customHeight="1">
      <c r="A48" s="128" t="s">
        <v>51</v>
      </c>
      <c r="B48" s="45"/>
      <c r="C48" s="45"/>
      <c r="D48" s="45"/>
      <c r="E48" s="46">
        <f>+[1]BYDEPT!F48</f>
        <v>1821694</v>
      </c>
      <c r="F48" s="46">
        <f>[1]BYDEPT!AE48</f>
        <v>0</v>
      </c>
      <c r="G48" s="183">
        <f t="shared" si="5"/>
        <v>1821694</v>
      </c>
      <c r="H48" s="184">
        <f>[1]BYDEPT!BD48</f>
        <v>1821694</v>
      </c>
      <c r="I48" s="151">
        <f t="shared" si="0"/>
        <v>1</v>
      </c>
      <c r="J48" s="184">
        <f t="shared" si="6"/>
        <v>0</v>
      </c>
      <c r="L48" s="184"/>
    </row>
    <row r="49" spans="1:12" ht="16.5" customHeight="1">
      <c r="A49" s="128" t="s">
        <v>52</v>
      </c>
      <c r="B49" s="45"/>
      <c r="C49" s="45"/>
      <c r="D49" s="45"/>
      <c r="E49" s="46">
        <f>+[1]BYDEPT!F49</f>
        <v>355101</v>
      </c>
      <c r="F49" s="46">
        <f>[1]BYDEPT!AE49</f>
        <v>0</v>
      </c>
      <c r="G49" s="183">
        <f t="shared" si="5"/>
        <v>355101</v>
      </c>
      <c r="H49" s="184">
        <f>[1]BYDEPT!BD49</f>
        <v>355101</v>
      </c>
      <c r="I49" s="151">
        <f t="shared" si="0"/>
        <v>1</v>
      </c>
      <c r="J49" s="184">
        <f t="shared" si="6"/>
        <v>0</v>
      </c>
      <c r="L49" s="184"/>
    </row>
    <row r="50" spans="1:12" ht="16.5" hidden="1" customHeight="1">
      <c r="A50" s="128"/>
      <c r="B50" s="45"/>
      <c r="C50" s="45"/>
      <c r="D50" s="45"/>
      <c r="E50" s="46"/>
      <c r="F50" s="46"/>
      <c r="G50" s="183"/>
      <c r="H50" s="184"/>
      <c r="I50" s="151"/>
      <c r="J50" s="184"/>
      <c r="L50" s="184"/>
    </row>
    <row r="51" spans="1:12" ht="16.5" customHeight="1">
      <c r="A51" s="128" t="s">
        <v>92</v>
      </c>
      <c r="B51" s="45"/>
      <c r="C51" s="45"/>
      <c r="D51" s="45"/>
      <c r="E51" s="185">
        <f>SUM(E52:E55)+SUM(E58:E70)+SUM(E75:E90)</f>
        <v>10583698</v>
      </c>
      <c r="F51" s="185">
        <f>SUM(F52:F55)+SUM(F58:F70)+SUM(F75:F90)</f>
        <v>0</v>
      </c>
      <c r="G51" s="186">
        <f>SUM(G52:G55)+SUM(G58:G70)+SUM(G75:G90)</f>
        <v>10583698</v>
      </c>
      <c r="H51" s="187">
        <f>SUM(H52:H55)+SUM(H58:H70)+SUM(H75:H90)</f>
        <v>9994936</v>
      </c>
      <c r="I51" s="188">
        <f>H51/G51</f>
        <v>0.94437086167802597</v>
      </c>
      <c r="J51" s="187">
        <f>SUM(J52:J55)+SUM(J58:J70)+SUM(J75:J90)</f>
        <v>588762</v>
      </c>
      <c r="L51" s="187"/>
    </row>
    <row r="52" spans="1:12" ht="16.5" customHeight="1">
      <c r="A52" s="128" t="s">
        <v>53</v>
      </c>
      <c r="B52" s="45"/>
      <c r="C52" s="45"/>
      <c r="D52" s="45"/>
      <c r="E52" s="46">
        <f>+[1]BYDEPT!F52</f>
        <v>40000</v>
      </c>
      <c r="F52" s="46">
        <f>[1]BYDEPT!AE52</f>
        <v>0</v>
      </c>
      <c r="G52" s="183">
        <f>E52+F52</f>
        <v>40000</v>
      </c>
      <c r="H52" s="184">
        <f>[1]BYDEPT!BD52</f>
        <v>40000</v>
      </c>
      <c r="I52" s="151">
        <f>H52/G52</f>
        <v>1</v>
      </c>
      <c r="J52" s="184">
        <f>G52-H52</f>
        <v>0</v>
      </c>
      <c r="L52" s="184"/>
    </row>
    <row r="53" spans="1:12" ht="16.5" customHeight="1">
      <c r="A53" s="128" t="s">
        <v>54</v>
      </c>
      <c r="B53" s="45"/>
      <c r="C53" s="45"/>
      <c r="D53" s="45"/>
      <c r="E53" s="46">
        <f>+[1]BYDEPT!F53</f>
        <v>78250</v>
      </c>
      <c r="F53" s="46">
        <f>[1]BYDEPT!AE53</f>
        <v>0</v>
      </c>
      <c r="G53" s="183">
        <f>E53+F53</f>
        <v>78250</v>
      </c>
      <c r="H53" s="184">
        <f>[1]BYDEPT!BD53</f>
        <v>78250</v>
      </c>
      <c r="I53" s="151">
        <f>H53/G53</f>
        <v>1</v>
      </c>
      <c r="J53" s="184">
        <f>G53-H53</f>
        <v>0</v>
      </c>
      <c r="L53" s="184"/>
    </row>
    <row r="54" spans="1:12" ht="16.5" customHeight="1">
      <c r="A54" s="128" t="s">
        <v>55</v>
      </c>
      <c r="B54" s="45"/>
      <c r="C54" s="45"/>
      <c r="D54" s="45"/>
      <c r="E54" s="46">
        <f>+[1]BYDEPT!F54</f>
        <v>82792</v>
      </c>
      <c r="F54" s="46">
        <f>[1]BYDEPT!AE54</f>
        <v>0</v>
      </c>
      <c r="G54" s="183">
        <f>E54+F54</f>
        <v>82792</v>
      </c>
      <c r="H54" s="184">
        <f>[1]BYDEPT!BD54</f>
        <v>82792</v>
      </c>
      <c r="I54" s="151">
        <f>H54/G54</f>
        <v>1</v>
      </c>
      <c r="J54" s="184">
        <f>G54-H54</f>
        <v>0</v>
      </c>
      <c r="L54" s="184"/>
    </row>
    <row r="55" spans="1:12" ht="16.5" customHeight="1">
      <c r="A55" s="128" t="s">
        <v>56</v>
      </c>
      <c r="B55" s="45"/>
      <c r="C55" s="45"/>
      <c r="D55" s="45"/>
      <c r="E55" s="46">
        <f>+[1]BYDEPT!F55</f>
        <v>2368769</v>
      </c>
      <c r="F55" s="46">
        <f>SUM(F56:F57)</f>
        <v>0</v>
      </c>
      <c r="G55" s="183">
        <f>SUM(G56:G57)</f>
        <v>2368769</v>
      </c>
      <c r="H55" s="184">
        <f>+[1]BYDEPT!BD55</f>
        <v>2368769</v>
      </c>
      <c r="I55" s="151">
        <f t="shared" ref="I55:I90" si="7">H55/G55</f>
        <v>1</v>
      </c>
      <c r="J55" s="184">
        <f>SUM(J56:J57)</f>
        <v>0</v>
      </c>
      <c r="L55" s="184"/>
    </row>
    <row r="56" spans="1:12" ht="16.5" hidden="1" customHeight="1">
      <c r="A56" s="128" t="s">
        <v>57</v>
      </c>
      <c r="B56" s="45"/>
      <c r="C56" s="45"/>
      <c r="D56" s="45"/>
      <c r="E56" s="46">
        <f>+[1]BYDEPT!F56</f>
        <v>2138428</v>
      </c>
      <c r="F56" s="46">
        <f>[1]BYDEPT!AE56</f>
        <v>0</v>
      </c>
      <c r="G56" s="183">
        <f t="shared" ref="G56:G69" si="8">E56+F56</f>
        <v>2138428</v>
      </c>
      <c r="H56" s="184">
        <f>[1]BYDEPT!BD56</f>
        <v>2138428</v>
      </c>
      <c r="I56" s="151">
        <f t="shared" si="7"/>
        <v>1</v>
      </c>
      <c r="J56" s="184">
        <f t="shared" ref="J56:J69" si="9">G56-H56</f>
        <v>0</v>
      </c>
      <c r="L56" s="184"/>
    </row>
    <row r="57" spans="1:12" ht="16.5" hidden="1" customHeight="1">
      <c r="A57" s="128" t="s">
        <v>58</v>
      </c>
      <c r="B57" s="45"/>
      <c r="C57" s="45"/>
      <c r="D57" s="45"/>
      <c r="E57" s="46">
        <f>+[1]BYDEPT!F57</f>
        <v>230341</v>
      </c>
      <c r="F57" s="46">
        <f>[1]BYDEPT!AE57</f>
        <v>0</v>
      </c>
      <c r="G57" s="183">
        <f t="shared" si="8"/>
        <v>230341</v>
      </c>
      <c r="H57" s="184">
        <f>[1]BYDEPT!BD57</f>
        <v>230341</v>
      </c>
      <c r="I57" s="151"/>
      <c r="J57" s="184">
        <f t="shared" si="9"/>
        <v>0</v>
      </c>
      <c r="L57" s="184"/>
    </row>
    <row r="58" spans="1:12" ht="16.5" customHeight="1">
      <c r="A58" s="128" t="s">
        <v>59</v>
      </c>
      <c r="B58" s="45"/>
      <c r="C58" s="45"/>
      <c r="D58" s="45"/>
      <c r="E58" s="46">
        <f>+[1]BYDEPT!F58</f>
        <v>41066</v>
      </c>
      <c r="F58" s="46">
        <f>[1]BYDEPT!AE58</f>
        <v>0</v>
      </c>
      <c r="G58" s="183">
        <f t="shared" si="8"/>
        <v>41066</v>
      </c>
      <c r="H58" s="184">
        <f>[1]BYDEPT!BD58</f>
        <v>41066</v>
      </c>
      <c r="I58" s="151">
        <f t="shared" si="7"/>
        <v>1</v>
      </c>
      <c r="J58" s="184">
        <f t="shared" si="9"/>
        <v>0</v>
      </c>
      <c r="L58" s="184"/>
    </row>
    <row r="59" spans="1:12" ht="16.5" customHeight="1">
      <c r="A59" s="128" t="s">
        <v>60</v>
      </c>
      <c r="B59" s="45"/>
      <c r="C59" s="45"/>
      <c r="D59" s="45"/>
      <c r="E59" s="46">
        <f>+[1]BYDEPT!F59</f>
        <v>119075</v>
      </c>
      <c r="F59" s="46">
        <f>[1]BYDEPT!AE59</f>
        <v>0</v>
      </c>
      <c r="G59" s="183">
        <f t="shared" si="8"/>
        <v>119075</v>
      </c>
      <c r="H59" s="184">
        <f>[1]BYDEPT!BD59</f>
        <v>119075</v>
      </c>
      <c r="I59" s="151">
        <f t="shared" si="7"/>
        <v>1</v>
      </c>
      <c r="J59" s="184">
        <f t="shared" si="9"/>
        <v>0</v>
      </c>
      <c r="L59" s="184"/>
    </row>
    <row r="60" spans="1:12" ht="16.5" customHeight="1">
      <c r="A60" s="128" t="s">
        <v>61</v>
      </c>
      <c r="B60" s="45"/>
      <c r="C60" s="45"/>
      <c r="D60" s="45"/>
      <c r="E60" s="46">
        <f>+[1]BYDEPT!F60</f>
        <v>477354</v>
      </c>
      <c r="F60" s="46">
        <f>[1]BYDEPT!AE60</f>
        <v>0</v>
      </c>
      <c r="G60" s="183">
        <f t="shared" si="8"/>
        <v>477354</v>
      </c>
      <c r="H60" s="184">
        <f>[1]BYDEPT!BD60</f>
        <v>477354</v>
      </c>
      <c r="I60" s="151">
        <f t="shared" si="7"/>
        <v>1</v>
      </c>
      <c r="J60" s="184">
        <f t="shared" si="9"/>
        <v>0</v>
      </c>
      <c r="L60" s="184"/>
    </row>
    <row r="61" spans="1:12" ht="16.5" customHeight="1">
      <c r="A61" s="128" t="s">
        <v>62</v>
      </c>
      <c r="B61" s="45"/>
      <c r="C61" s="45"/>
      <c r="D61" s="45"/>
      <c r="E61" s="46">
        <f>+[1]BYDEPT!F61</f>
        <v>56824</v>
      </c>
      <c r="F61" s="46">
        <f>[1]BYDEPT!AE61</f>
        <v>0</v>
      </c>
      <c r="G61" s="183">
        <f t="shared" si="8"/>
        <v>56824</v>
      </c>
      <c r="H61" s="184">
        <f>[1]BYDEPT!BD61</f>
        <v>56824</v>
      </c>
      <c r="I61" s="151">
        <f t="shared" si="7"/>
        <v>1</v>
      </c>
      <c r="J61" s="184">
        <f t="shared" si="9"/>
        <v>0</v>
      </c>
      <c r="L61" s="184"/>
    </row>
    <row r="62" spans="1:12" ht="16.5" customHeight="1">
      <c r="A62" s="128" t="s">
        <v>220</v>
      </c>
      <c r="B62" s="45"/>
      <c r="C62" s="45"/>
      <c r="D62" s="45"/>
      <c r="E62" s="46">
        <f>+[1]BYDEPT!F62</f>
        <v>57976</v>
      </c>
      <c r="F62" s="46">
        <f>[1]BYDEPT!AE62</f>
        <v>0</v>
      </c>
      <c r="G62" s="183">
        <f t="shared" si="8"/>
        <v>57976</v>
      </c>
      <c r="H62" s="184">
        <f>[1]BYDEPT!BD62</f>
        <v>57976</v>
      </c>
      <c r="I62" s="151">
        <f t="shared" si="7"/>
        <v>1</v>
      </c>
      <c r="J62" s="184">
        <f t="shared" si="9"/>
        <v>0</v>
      </c>
      <c r="L62" s="184"/>
    </row>
    <row r="63" spans="1:12" ht="16.5" customHeight="1">
      <c r="A63" s="128" t="s">
        <v>63</v>
      </c>
      <c r="B63" s="45"/>
      <c r="C63" s="45"/>
      <c r="D63" s="45"/>
      <c r="E63" s="46">
        <f>+[1]BYDEPT!F63</f>
        <v>63195</v>
      </c>
      <c r="F63" s="46">
        <f>[1]BYDEPT!AE63</f>
        <v>0</v>
      </c>
      <c r="G63" s="183">
        <f t="shared" si="8"/>
        <v>63195</v>
      </c>
      <c r="H63" s="184">
        <f>[1]BYDEPT!BD63</f>
        <v>63195</v>
      </c>
      <c r="I63" s="151">
        <f t="shared" si="7"/>
        <v>1</v>
      </c>
      <c r="J63" s="184">
        <f t="shared" si="9"/>
        <v>0</v>
      </c>
      <c r="L63" s="184"/>
    </row>
    <row r="64" spans="1:12" ht="16.5" customHeight="1">
      <c r="A64" s="128" t="s">
        <v>178</v>
      </c>
      <c r="B64" s="45"/>
      <c r="C64" s="45"/>
      <c r="D64" s="45"/>
      <c r="E64" s="46">
        <f>+[1]BYDEPT!F64</f>
        <v>99057</v>
      </c>
      <c r="F64" s="46">
        <f>[1]BYDEPT!AE64</f>
        <v>0</v>
      </c>
      <c r="G64" s="183">
        <f t="shared" si="8"/>
        <v>99057</v>
      </c>
      <c r="H64" s="184">
        <f>[1]BYDEPT!BD64</f>
        <v>99057</v>
      </c>
      <c r="I64" s="151">
        <f t="shared" si="7"/>
        <v>1</v>
      </c>
      <c r="J64" s="184">
        <f t="shared" si="9"/>
        <v>0</v>
      </c>
      <c r="L64" s="184"/>
    </row>
    <row r="65" spans="1:12" ht="16.5" customHeight="1">
      <c r="A65" s="128" t="s">
        <v>64</v>
      </c>
      <c r="B65" s="45"/>
      <c r="C65" s="45"/>
      <c r="D65" s="45"/>
      <c r="E65" s="46">
        <f>+[1]BYDEPT!F65</f>
        <v>189434</v>
      </c>
      <c r="F65" s="46">
        <f>[1]BYDEPT!AE65</f>
        <v>0</v>
      </c>
      <c r="G65" s="183">
        <f t="shared" si="8"/>
        <v>189434</v>
      </c>
      <c r="H65" s="184">
        <f>[1]BYDEPT!BD65</f>
        <v>189434</v>
      </c>
      <c r="I65" s="151">
        <f t="shared" si="7"/>
        <v>1</v>
      </c>
      <c r="J65" s="184">
        <f t="shared" si="9"/>
        <v>0</v>
      </c>
      <c r="L65" s="184"/>
    </row>
    <row r="66" spans="1:12" ht="16.5" customHeight="1">
      <c r="A66" s="128" t="s">
        <v>65</v>
      </c>
      <c r="B66" s="45"/>
      <c r="C66" s="45"/>
      <c r="D66" s="45"/>
      <c r="E66" s="46">
        <f>+[1]BYDEPT!F66</f>
        <v>119507</v>
      </c>
      <c r="F66" s="46">
        <f>[1]BYDEPT!AE66</f>
        <v>0</v>
      </c>
      <c r="G66" s="183">
        <f t="shared" si="8"/>
        <v>119507</v>
      </c>
      <c r="H66" s="184">
        <f>[1]BYDEPT!BD66</f>
        <v>119507</v>
      </c>
      <c r="I66" s="151">
        <f t="shared" si="7"/>
        <v>1</v>
      </c>
      <c r="J66" s="184">
        <f t="shared" si="9"/>
        <v>0</v>
      </c>
      <c r="L66" s="184"/>
    </row>
    <row r="67" spans="1:12" ht="16.5" customHeight="1">
      <c r="A67" s="128" t="s">
        <v>66</v>
      </c>
      <c r="B67" s="45"/>
      <c r="C67" s="45"/>
      <c r="D67" s="45"/>
      <c r="E67" s="46">
        <f>+[1]BYDEPT!F67</f>
        <v>99942</v>
      </c>
      <c r="F67" s="46">
        <f>[1]BYDEPT!AE67</f>
        <v>0</v>
      </c>
      <c r="G67" s="183">
        <f t="shared" si="8"/>
        <v>99942</v>
      </c>
      <c r="H67" s="184">
        <f>[1]BYDEPT!BD67</f>
        <v>99942</v>
      </c>
      <c r="I67" s="151">
        <f t="shared" si="7"/>
        <v>1</v>
      </c>
      <c r="J67" s="184">
        <f t="shared" si="9"/>
        <v>0</v>
      </c>
      <c r="L67" s="184"/>
    </row>
    <row r="68" spans="1:12" ht="16.5" customHeight="1">
      <c r="A68" s="128" t="s">
        <v>67</v>
      </c>
      <c r="B68" s="45"/>
      <c r="C68" s="45"/>
      <c r="D68" s="45"/>
      <c r="E68" s="46">
        <f>+[1]BYDEPT!F68</f>
        <v>23287</v>
      </c>
      <c r="F68" s="46">
        <f>[1]BYDEPT!AE68</f>
        <v>0</v>
      </c>
      <c r="G68" s="183">
        <f t="shared" si="8"/>
        <v>23287</v>
      </c>
      <c r="H68" s="184">
        <f>[1]BYDEPT!BD68</f>
        <v>23287</v>
      </c>
      <c r="I68" s="151">
        <f t="shared" si="7"/>
        <v>1</v>
      </c>
      <c r="J68" s="184">
        <f t="shared" si="9"/>
        <v>0</v>
      </c>
      <c r="L68" s="184"/>
    </row>
    <row r="69" spans="1:12" ht="16.5" customHeight="1">
      <c r="A69" s="128" t="s">
        <v>68</v>
      </c>
      <c r="B69" s="45"/>
      <c r="C69" s="45"/>
      <c r="D69" s="45"/>
      <c r="E69" s="46">
        <f>+[1]BYDEPT!F69</f>
        <v>154497</v>
      </c>
      <c r="F69" s="46">
        <f>[1]BYDEPT!AE69</f>
        <v>0</v>
      </c>
      <c r="G69" s="183">
        <f t="shared" si="8"/>
        <v>154497</v>
      </c>
      <c r="H69" s="184">
        <f>[1]BYDEPT!BD69</f>
        <v>154497</v>
      </c>
      <c r="I69" s="151">
        <f t="shared" si="7"/>
        <v>1</v>
      </c>
      <c r="J69" s="184">
        <f t="shared" si="9"/>
        <v>0</v>
      </c>
      <c r="L69" s="184"/>
    </row>
    <row r="70" spans="1:12" ht="16.5" customHeight="1">
      <c r="A70" s="128" t="s">
        <v>69</v>
      </c>
      <c r="B70" s="45"/>
      <c r="C70" s="45"/>
      <c r="D70" s="45"/>
      <c r="E70" s="185">
        <f>SUM(E71:E74)</f>
        <v>1737192</v>
      </c>
      <c r="F70" s="185">
        <f>SUM(F71:F74)</f>
        <v>0</v>
      </c>
      <c r="G70" s="186">
        <f>SUM(G71:G74)</f>
        <v>1737192</v>
      </c>
      <c r="H70" s="187">
        <f>SUM(H71:H74)</f>
        <v>1163430</v>
      </c>
      <c r="I70" s="188">
        <f t="shared" si="7"/>
        <v>0.66971871848362186</v>
      </c>
      <c r="J70" s="187">
        <f>SUM(J71:J74)</f>
        <v>573762</v>
      </c>
      <c r="L70" s="187"/>
    </row>
    <row r="71" spans="1:12" ht="16.5" customHeight="1">
      <c r="A71" s="128" t="s">
        <v>70</v>
      </c>
      <c r="B71" s="45"/>
      <c r="C71" s="45"/>
      <c r="D71" s="45"/>
      <c r="E71" s="46">
        <f>[1]BYDEPT!AJ71</f>
        <v>94165</v>
      </c>
      <c r="F71" s="46">
        <f>[1]BYDEPT!AE71</f>
        <v>0</v>
      </c>
      <c r="G71" s="183">
        <f t="shared" ref="G71:G90" si="10">E71+F71</f>
        <v>94165</v>
      </c>
      <c r="H71" s="184">
        <f>[1]BYDEPT!BD71</f>
        <v>44165</v>
      </c>
      <c r="I71" s="151">
        <f t="shared" si="7"/>
        <v>0.4690171507460309</v>
      </c>
      <c r="J71" s="184">
        <f t="shared" ref="J71:J90" si="11">G71-H71</f>
        <v>50000</v>
      </c>
      <c r="L71" s="184"/>
    </row>
    <row r="72" spans="1:12" ht="16.5" customHeight="1">
      <c r="A72" s="128" t="s">
        <v>71</v>
      </c>
      <c r="B72" s="45"/>
      <c r="C72" s="45"/>
      <c r="D72" s="45"/>
      <c r="E72" s="46">
        <f>[1]BYDEPT!AJ72</f>
        <v>788049</v>
      </c>
      <c r="F72" s="46">
        <f>[1]BYDEPT!AE72</f>
        <v>0</v>
      </c>
      <c r="G72" s="183">
        <f t="shared" si="10"/>
        <v>788049</v>
      </c>
      <c r="H72" s="184">
        <f>[1]BYDEPT!BD72</f>
        <v>743049</v>
      </c>
      <c r="I72" s="151">
        <f t="shared" si="7"/>
        <v>0.94289695183928923</v>
      </c>
      <c r="J72" s="184">
        <f t="shared" si="11"/>
        <v>45000</v>
      </c>
      <c r="L72" s="184"/>
    </row>
    <row r="73" spans="1:12" ht="16.5" customHeight="1">
      <c r="A73" s="128" t="s">
        <v>72</v>
      </c>
      <c r="B73" s="45"/>
      <c r="C73" s="45"/>
      <c r="D73" s="45"/>
      <c r="E73" s="46">
        <f>[1]BYDEPT!AJ73</f>
        <v>270221</v>
      </c>
      <c r="F73" s="46">
        <f>[1]BYDEPT!AE73</f>
        <v>0</v>
      </c>
      <c r="G73" s="183">
        <f t="shared" si="10"/>
        <v>270221</v>
      </c>
      <c r="H73" s="184">
        <f>[1]BYDEPT!BD73</f>
        <v>270221</v>
      </c>
      <c r="I73" s="151">
        <f t="shared" si="7"/>
        <v>1</v>
      </c>
      <c r="J73" s="184">
        <f t="shared" si="11"/>
        <v>0</v>
      </c>
      <c r="L73" s="184"/>
    </row>
    <row r="74" spans="1:12" ht="16.5" customHeight="1">
      <c r="A74" s="128" t="s">
        <v>73</v>
      </c>
      <c r="B74" s="45"/>
      <c r="C74" s="45"/>
      <c r="D74" s="45"/>
      <c r="E74" s="46">
        <f>[1]BYDEPT!AJ74</f>
        <v>584757</v>
      </c>
      <c r="F74" s="46">
        <f>[1]BYDEPT!AE74</f>
        <v>0</v>
      </c>
      <c r="G74" s="183">
        <f t="shared" si="10"/>
        <v>584757</v>
      </c>
      <c r="H74" s="184">
        <f>[1]BYDEPT!BD74</f>
        <v>105995</v>
      </c>
      <c r="I74" s="151">
        <f t="shared" si="7"/>
        <v>0.18126332818589602</v>
      </c>
      <c r="J74" s="184">
        <f t="shared" si="11"/>
        <v>478762</v>
      </c>
      <c r="L74" s="184"/>
    </row>
    <row r="75" spans="1:12" ht="16.5" customHeight="1">
      <c r="A75" s="128" t="s">
        <v>74</v>
      </c>
      <c r="B75" s="45"/>
      <c r="C75" s="45"/>
      <c r="D75" s="45"/>
      <c r="E75" s="46">
        <f>[1]BYDEPT!AJ75</f>
        <v>774823</v>
      </c>
      <c r="F75" s="46">
        <f>[1]BYDEPT!AE75</f>
        <v>0</v>
      </c>
      <c r="G75" s="183">
        <f t="shared" si="10"/>
        <v>774823</v>
      </c>
      <c r="H75" s="184">
        <f>[1]BYDEPT!BD75</f>
        <v>774823</v>
      </c>
      <c r="I75" s="151">
        <f t="shared" si="7"/>
        <v>1</v>
      </c>
      <c r="J75" s="184">
        <f t="shared" si="11"/>
        <v>0</v>
      </c>
      <c r="L75" s="184"/>
    </row>
    <row r="76" spans="1:12" ht="16.5" customHeight="1">
      <c r="A76" s="128" t="s">
        <v>175</v>
      </c>
      <c r="B76" s="45"/>
      <c r="C76" s="45"/>
      <c r="D76" s="45"/>
      <c r="E76" s="46">
        <f>[1]BYDEPT!AJ76</f>
        <v>451779</v>
      </c>
      <c r="F76" s="46">
        <f>[1]BYDEPT!AE76</f>
        <v>0</v>
      </c>
      <c r="G76" s="183">
        <f t="shared" si="10"/>
        <v>451779</v>
      </c>
      <c r="H76" s="184">
        <f>[1]BYDEPT!BD76</f>
        <v>436779</v>
      </c>
      <c r="I76" s="151">
        <f t="shared" si="7"/>
        <v>0.96679792553438737</v>
      </c>
      <c r="J76" s="184">
        <f t="shared" si="11"/>
        <v>15000</v>
      </c>
      <c r="L76" s="184"/>
    </row>
    <row r="77" spans="1:12" ht="15.75" customHeight="1">
      <c r="A77" s="128" t="s">
        <v>75</v>
      </c>
      <c r="B77" s="45"/>
      <c r="C77" s="45"/>
      <c r="D77" s="45"/>
      <c r="E77" s="46">
        <f>[1]BYDEPT!AJ77</f>
        <v>530030</v>
      </c>
      <c r="F77" s="46">
        <f>[1]BYDEPT!AE77</f>
        <v>0</v>
      </c>
      <c r="G77" s="183">
        <f t="shared" si="10"/>
        <v>530030</v>
      </c>
      <c r="H77" s="184">
        <f>[1]BYDEPT!BD77</f>
        <v>530030</v>
      </c>
      <c r="I77" s="151">
        <f t="shared" si="7"/>
        <v>1</v>
      </c>
      <c r="J77" s="184">
        <f t="shared" si="11"/>
        <v>0</v>
      </c>
      <c r="L77" s="184"/>
    </row>
    <row r="78" spans="1:12" ht="16.5" customHeight="1">
      <c r="A78" s="128" t="s">
        <v>76</v>
      </c>
      <c r="B78" s="45"/>
      <c r="C78" s="45"/>
      <c r="D78" s="45"/>
      <c r="E78" s="46">
        <f>[1]BYDEPT!AJ78</f>
        <v>91622</v>
      </c>
      <c r="F78" s="46">
        <f>[1]BYDEPT!AE78</f>
        <v>0</v>
      </c>
      <c r="G78" s="183">
        <f t="shared" si="10"/>
        <v>91622</v>
      </c>
      <c r="H78" s="184">
        <f>[1]BYDEPT!BD78</f>
        <v>91622</v>
      </c>
      <c r="I78" s="151">
        <f t="shared" si="7"/>
        <v>1</v>
      </c>
      <c r="J78" s="184">
        <f t="shared" si="11"/>
        <v>0</v>
      </c>
      <c r="L78" s="184"/>
    </row>
    <row r="79" spans="1:12" ht="16.5" customHeight="1">
      <c r="A79" s="128" t="s">
        <v>77</v>
      </c>
      <c r="B79" s="45"/>
      <c r="C79" s="45"/>
      <c r="D79" s="45"/>
      <c r="E79" s="46">
        <f>[1]BYDEPT!AJ79</f>
        <v>314747</v>
      </c>
      <c r="F79" s="46">
        <f>[1]BYDEPT!AE79</f>
        <v>0</v>
      </c>
      <c r="G79" s="183">
        <f t="shared" si="10"/>
        <v>314747</v>
      </c>
      <c r="H79" s="184">
        <f>[1]BYDEPT!BD79</f>
        <v>314747</v>
      </c>
      <c r="I79" s="151">
        <f t="shared" si="7"/>
        <v>1</v>
      </c>
      <c r="J79" s="184">
        <f t="shared" si="11"/>
        <v>0</v>
      </c>
      <c r="L79" s="184"/>
    </row>
    <row r="80" spans="1:12" ht="16.5" customHeight="1">
      <c r="A80" s="128" t="s">
        <v>78</v>
      </c>
      <c r="B80" s="45"/>
      <c r="C80" s="45"/>
      <c r="D80" s="45"/>
      <c r="E80" s="46">
        <f>[1]BYDEPT!AJ80</f>
        <v>582280</v>
      </c>
      <c r="F80" s="46">
        <f>[1]BYDEPT!AE80</f>
        <v>0</v>
      </c>
      <c r="G80" s="183">
        <f>E80+F80</f>
        <v>582280</v>
      </c>
      <c r="H80" s="184">
        <f>[1]BYDEPT!BD80</f>
        <v>582280</v>
      </c>
      <c r="I80" s="151">
        <f>H80/G80</f>
        <v>1</v>
      </c>
      <c r="J80" s="184">
        <f t="shared" si="11"/>
        <v>0</v>
      </c>
      <c r="L80" s="184"/>
    </row>
    <row r="81" spans="1:12" ht="16.5" customHeight="1">
      <c r="A81" s="128" t="s">
        <v>179</v>
      </c>
      <c r="B81" s="45"/>
      <c r="C81" s="45"/>
      <c r="D81" s="45"/>
      <c r="E81" s="46">
        <f>[1]BYDEPT!AJ81</f>
        <v>45826</v>
      </c>
      <c r="F81" s="46">
        <f>[1]BYDEPT!AE81</f>
        <v>0</v>
      </c>
      <c r="G81" s="183">
        <f>E81+F81</f>
        <v>45826</v>
      </c>
      <c r="H81" s="184">
        <f>[1]BYDEPT!BD81</f>
        <v>45826</v>
      </c>
      <c r="I81" s="151">
        <f>H81/G81</f>
        <v>1</v>
      </c>
      <c r="J81" s="184">
        <f t="shared" si="11"/>
        <v>0</v>
      </c>
      <c r="L81" s="184"/>
    </row>
    <row r="82" spans="1:12" ht="16.5" customHeight="1">
      <c r="A82" s="18" t="s">
        <v>221</v>
      </c>
      <c r="B82" s="45"/>
      <c r="C82" s="45"/>
      <c r="D82" s="45"/>
      <c r="E82" s="46">
        <f>[1]BYDEPT!AJ82</f>
        <v>168778</v>
      </c>
      <c r="F82" s="46">
        <f>[1]BYDEPT!AE82</f>
        <v>0</v>
      </c>
      <c r="G82" s="183">
        <f t="shared" si="10"/>
        <v>168778</v>
      </c>
      <c r="H82" s="184">
        <f>[1]BYDEPT!BD82</f>
        <v>168778</v>
      </c>
      <c r="I82" s="151">
        <f t="shared" si="7"/>
        <v>1</v>
      </c>
      <c r="J82" s="184">
        <f t="shared" si="11"/>
        <v>0</v>
      </c>
      <c r="L82" s="184"/>
    </row>
    <row r="83" spans="1:12" ht="16.5" customHeight="1">
      <c r="A83" s="18" t="s">
        <v>222</v>
      </c>
      <c r="B83" s="45"/>
      <c r="C83" s="45"/>
      <c r="D83" s="45"/>
      <c r="E83" s="46">
        <f>[1]BYDEPT!AJ83</f>
        <v>57265</v>
      </c>
      <c r="F83" s="46">
        <f>[1]BYDEPT!AE83</f>
        <v>0</v>
      </c>
      <c r="G83" s="183">
        <f t="shared" si="10"/>
        <v>57265</v>
      </c>
      <c r="H83" s="184">
        <f>[1]BYDEPT!BD83</f>
        <v>57265</v>
      </c>
      <c r="I83" s="151">
        <f t="shared" si="7"/>
        <v>1</v>
      </c>
      <c r="J83" s="184">
        <f t="shared" si="11"/>
        <v>0</v>
      </c>
      <c r="L83" s="184"/>
    </row>
    <row r="84" spans="1:12" ht="16.5" customHeight="1">
      <c r="A84" s="18" t="s">
        <v>223</v>
      </c>
      <c r="B84" s="45"/>
      <c r="C84" s="45"/>
      <c r="D84" s="45"/>
      <c r="E84" s="46">
        <f>[1]BYDEPT!AJ84</f>
        <v>915357</v>
      </c>
      <c r="F84" s="46">
        <f>[1]BYDEPT!AE84</f>
        <v>0</v>
      </c>
      <c r="G84" s="183">
        <f t="shared" si="10"/>
        <v>915357</v>
      </c>
      <c r="H84" s="184">
        <f>[1]BYDEPT!BD84</f>
        <v>915357</v>
      </c>
      <c r="I84" s="151">
        <f t="shared" si="7"/>
        <v>1</v>
      </c>
      <c r="J84" s="184">
        <f t="shared" si="11"/>
        <v>0</v>
      </c>
      <c r="L84" s="184"/>
    </row>
    <row r="85" spans="1:12" ht="16.5" customHeight="1">
      <c r="A85" s="18" t="s">
        <v>80</v>
      </c>
      <c r="B85" s="45"/>
      <c r="C85" s="45"/>
      <c r="D85" s="45"/>
      <c r="E85" s="46">
        <f>[1]BYDEPT!AJ85</f>
        <v>114320</v>
      </c>
      <c r="F85" s="46">
        <f>[1]BYDEPT!AE85</f>
        <v>0</v>
      </c>
      <c r="G85" s="183">
        <f t="shared" si="10"/>
        <v>114320</v>
      </c>
      <c r="H85" s="184">
        <f>[1]BYDEPT!BD85</f>
        <v>114320</v>
      </c>
      <c r="I85" s="151">
        <f t="shared" si="7"/>
        <v>1</v>
      </c>
      <c r="J85" s="184">
        <f t="shared" si="11"/>
        <v>0</v>
      </c>
      <c r="L85" s="184"/>
    </row>
    <row r="86" spans="1:12" ht="16.5" customHeight="1">
      <c r="A86" s="18" t="s">
        <v>82</v>
      </c>
      <c r="B86" s="45"/>
      <c r="C86" s="45"/>
      <c r="D86" s="45"/>
      <c r="E86" s="46">
        <f>[1]BYDEPT!AJ86</f>
        <v>186924</v>
      </c>
      <c r="F86" s="46">
        <f>[1]BYDEPT!AE86</f>
        <v>0</v>
      </c>
      <c r="G86" s="183">
        <f t="shared" si="10"/>
        <v>186924</v>
      </c>
      <c r="H86" s="184">
        <f>[1]BYDEPT!BD86</f>
        <v>186924</v>
      </c>
      <c r="I86" s="151">
        <f t="shared" si="7"/>
        <v>1</v>
      </c>
      <c r="J86" s="184">
        <f t="shared" si="11"/>
        <v>0</v>
      </c>
      <c r="L86" s="184"/>
    </row>
    <row r="87" spans="1:12" ht="16.5" customHeight="1">
      <c r="A87" s="18" t="s">
        <v>83</v>
      </c>
      <c r="B87" s="45"/>
      <c r="C87" s="45"/>
      <c r="D87" s="45"/>
      <c r="E87" s="46">
        <f>+[1]BYDEPT!F87</f>
        <v>117773</v>
      </c>
      <c r="F87" s="46">
        <f>[1]BYDEPT!AE87</f>
        <v>0</v>
      </c>
      <c r="G87" s="183">
        <f t="shared" si="10"/>
        <v>117773</v>
      </c>
      <c r="H87" s="184">
        <f>[1]BYDEPT!BD87</f>
        <v>117773</v>
      </c>
      <c r="I87" s="151">
        <f t="shared" si="7"/>
        <v>1</v>
      </c>
      <c r="J87" s="184">
        <f t="shared" si="11"/>
        <v>0</v>
      </c>
      <c r="L87" s="184"/>
    </row>
    <row r="88" spans="1:12" ht="16.5" customHeight="1">
      <c r="A88" s="18" t="s">
        <v>210</v>
      </c>
      <c r="B88" s="45"/>
      <c r="C88" s="45"/>
      <c r="D88" s="45"/>
      <c r="E88" s="46">
        <f>+[1]BYDEPT!F88</f>
        <v>72232</v>
      </c>
      <c r="F88" s="46">
        <f>[1]BYDEPT!AE88</f>
        <v>0</v>
      </c>
      <c r="G88" s="183">
        <f t="shared" si="10"/>
        <v>72232</v>
      </c>
      <c r="H88" s="184">
        <f>[1]BYDEPT!BD88</f>
        <v>72232</v>
      </c>
      <c r="I88" s="151">
        <f t="shared" si="7"/>
        <v>1</v>
      </c>
      <c r="J88" s="184">
        <f t="shared" si="11"/>
        <v>0</v>
      </c>
      <c r="L88" s="184"/>
    </row>
    <row r="89" spans="1:12" ht="16.5" customHeight="1">
      <c r="A89" s="18" t="s">
        <v>84</v>
      </c>
      <c r="B89" s="45"/>
      <c r="C89" s="45"/>
      <c r="D89" s="45"/>
      <c r="E89" s="46">
        <f>+[1]BYDEPT!F89</f>
        <v>36433</v>
      </c>
      <c r="F89" s="46">
        <f>[1]BYDEPT!AE89</f>
        <v>0</v>
      </c>
      <c r="G89" s="183">
        <f t="shared" si="10"/>
        <v>36433</v>
      </c>
      <c r="H89" s="184">
        <f>[1]BYDEPT!BD89</f>
        <v>36433</v>
      </c>
      <c r="I89" s="151">
        <f t="shared" si="7"/>
        <v>1</v>
      </c>
      <c r="J89" s="184">
        <f t="shared" si="11"/>
        <v>0</v>
      </c>
      <c r="L89" s="184"/>
    </row>
    <row r="90" spans="1:12" ht="16.5" customHeight="1">
      <c r="A90" s="18" t="s">
        <v>85</v>
      </c>
      <c r="B90" s="45"/>
      <c r="C90" s="45"/>
      <c r="D90" s="45"/>
      <c r="E90" s="46">
        <f>+[1]BYDEPT!F90</f>
        <v>315292</v>
      </c>
      <c r="F90" s="46">
        <f>[1]BYDEPT!AE90</f>
        <v>0</v>
      </c>
      <c r="G90" s="183">
        <f t="shared" si="10"/>
        <v>315292</v>
      </c>
      <c r="H90" s="184">
        <f>[1]BYDEPT!BD90</f>
        <v>315292</v>
      </c>
      <c r="I90" s="151">
        <f t="shared" si="7"/>
        <v>1</v>
      </c>
      <c r="J90" s="184">
        <f t="shared" si="11"/>
        <v>0</v>
      </c>
      <c r="L90" s="184"/>
    </row>
    <row r="91" spans="1:12" ht="15.75" customHeight="1">
      <c r="A91" s="128"/>
      <c r="B91" s="45"/>
      <c r="C91" s="45"/>
      <c r="D91" s="45"/>
      <c r="E91" s="46"/>
      <c r="F91" s="46"/>
      <c r="G91" s="183"/>
      <c r="H91" s="184"/>
      <c r="I91" s="151"/>
      <c r="J91" s="184"/>
      <c r="L91" s="184"/>
    </row>
    <row r="92" spans="1:12" ht="16.5" customHeight="1">
      <c r="A92" s="189" t="s">
        <v>165</v>
      </c>
      <c r="B92" s="190"/>
      <c r="C92" s="190"/>
      <c r="D92" s="190"/>
      <c r="E92" s="191">
        <f>E93+E94+SUM(E101:E109)</f>
        <v>368729210</v>
      </c>
      <c r="F92" s="192">
        <f>F93+F94+SUM(F101:F109)</f>
        <v>37189475</v>
      </c>
      <c r="G92" s="193">
        <f>G93+G94+SUM(G101:G109)</f>
        <v>405918685</v>
      </c>
      <c r="H92" s="194">
        <f>H93+H94+SUM(H101:H109)</f>
        <v>274495571</v>
      </c>
      <c r="I92" s="195">
        <f t="shared" ref="I92:I109" si="12">H92/G92</f>
        <v>0.67623290364177246</v>
      </c>
      <c r="J92" s="194">
        <f>J93+J94+SUM(J101:J109)</f>
        <v>131423114</v>
      </c>
      <c r="L92" s="194"/>
    </row>
    <row r="93" spans="1:12" ht="16.5" customHeight="1">
      <c r="A93" s="48" t="s">
        <v>141</v>
      </c>
      <c r="B93" s="196"/>
      <c r="C93" s="196"/>
      <c r="D93" s="196"/>
      <c r="E93" s="46">
        <f>+[1]BYDEPT!F93</f>
        <v>62483680</v>
      </c>
      <c r="F93" s="46">
        <f>[1]BYDEPT!AE93</f>
        <v>37189475</v>
      </c>
      <c r="G93" s="183">
        <f>E93+F93</f>
        <v>99673155</v>
      </c>
      <c r="H93" s="184">
        <f>[1]BYDEPT!BD93</f>
        <v>90832381</v>
      </c>
      <c r="I93" s="151">
        <f t="shared" si="12"/>
        <v>0.91130235618607636</v>
      </c>
      <c r="J93" s="184">
        <f>G93-H93</f>
        <v>8840774</v>
      </c>
      <c r="L93" s="184"/>
    </row>
    <row r="94" spans="1:12" ht="16.5" customHeight="1">
      <c r="A94" s="48" t="s">
        <v>224</v>
      </c>
      <c r="B94" s="196"/>
      <c r="C94" s="196"/>
      <c r="D94" s="196"/>
      <c r="E94" s="185">
        <f>SUM(E95:E99)</f>
        <v>33471298</v>
      </c>
      <c r="F94" s="185">
        <f>SUM(F95:F99)</f>
        <v>0</v>
      </c>
      <c r="G94" s="186">
        <f>SUM(G95:G99)</f>
        <v>33471298</v>
      </c>
      <c r="H94" s="187">
        <f>SUM(H95:H99)</f>
        <v>10005539</v>
      </c>
      <c r="I94" s="188">
        <f t="shared" si="12"/>
        <v>0.29892892113117336</v>
      </c>
      <c r="J94" s="187">
        <f>SUM(J95:J99)</f>
        <v>23465759</v>
      </c>
      <c r="L94" s="187"/>
    </row>
    <row r="95" spans="1:12" ht="16.5" customHeight="1">
      <c r="A95" s="20" t="s">
        <v>225</v>
      </c>
      <c r="B95" s="197"/>
      <c r="C95" s="197"/>
      <c r="D95" s="197"/>
      <c r="E95" s="46">
        <f>+[1]BYDEPT!F95</f>
        <v>27904053</v>
      </c>
      <c r="F95" s="46">
        <f>[1]BYDEPT!AE95</f>
        <v>0</v>
      </c>
      <c r="G95" s="183">
        <f>E95+F95</f>
        <v>27904053</v>
      </c>
      <c r="H95" s="184">
        <f>[1]BYDEPT!BD95</f>
        <v>5173178</v>
      </c>
      <c r="I95" s="151">
        <f t="shared" si="12"/>
        <v>0.1853916346847535</v>
      </c>
      <c r="J95" s="184">
        <f>G95-H95</f>
        <v>22730875</v>
      </c>
      <c r="L95" s="184"/>
    </row>
    <row r="96" spans="1:12" ht="16.5" customHeight="1">
      <c r="A96" s="20" t="s">
        <v>226</v>
      </c>
      <c r="B96" s="197"/>
      <c r="C96" s="197"/>
      <c r="D96" s="197"/>
      <c r="E96" s="46">
        <f>+[1]BYDEPT!F96</f>
        <v>2188290</v>
      </c>
      <c r="F96" s="46">
        <f>[1]BYDEPT!AE98</f>
        <v>0</v>
      </c>
      <c r="G96" s="183">
        <f>E96+F96</f>
        <v>2188290</v>
      </c>
      <c r="H96" s="184">
        <f>[1]BYDEPT!BD96</f>
        <v>1979540</v>
      </c>
      <c r="I96" s="151">
        <f>H96/G96</f>
        <v>0.90460587947666904</v>
      </c>
      <c r="J96" s="184">
        <f>G96-H96</f>
        <v>208750</v>
      </c>
      <c r="L96" s="184"/>
    </row>
    <row r="97" spans="1:12" ht="16.5" customHeight="1">
      <c r="A97" s="20" t="s">
        <v>227</v>
      </c>
      <c r="B97" s="197"/>
      <c r="C97" s="197"/>
      <c r="D97" s="197"/>
      <c r="E97" s="46">
        <f>+[1]BYDEPT!F97</f>
        <v>50000</v>
      </c>
      <c r="F97" s="46">
        <f>[1]BYDEPT!AE96</f>
        <v>0</v>
      </c>
      <c r="G97" s="183">
        <f>E97+F97</f>
        <v>50000</v>
      </c>
      <c r="H97" s="184">
        <f>[1]BYDEPT!BD97</f>
        <v>23566</v>
      </c>
      <c r="I97" s="151">
        <f t="shared" si="12"/>
        <v>0.47132000000000002</v>
      </c>
      <c r="J97" s="184">
        <f>G97-H97</f>
        <v>26434</v>
      </c>
      <c r="L97" s="184"/>
    </row>
    <row r="98" spans="1:12" ht="15.75" customHeight="1">
      <c r="A98" s="20" t="s">
        <v>228</v>
      </c>
      <c r="B98" s="197"/>
      <c r="C98" s="197"/>
      <c r="D98" s="197"/>
      <c r="E98" s="46">
        <f>+[1]BYDEPT!F98</f>
        <v>3128955</v>
      </c>
      <c r="F98" s="46">
        <f>[1]BYDEPT!AE97</f>
        <v>0</v>
      </c>
      <c r="G98" s="183">
        <f>E98+F98</f>
        <v>3128955</v>
      </c>
      <c r="H98" s="184">
        <f>[1]BYDEPT!BD98</f>
        <v>2829255</v>
      </c>
      <c r="I98" s="151">
        <f>H98/G98</f>
        <v>0.90421722268297244</v>
      </c>
      <c r="J98" s="184">
        <f>G98-H98</f>
        <v>299700</v>
      </c>
      <c r="L98" s="184"/>
    </row>
    <row r="99" spans="1:12" ht="16.5" customHeight="1">
      <c r="A99" s="20" t="s">
        <v>229</v>
      </c>
      <c r="B99" s="197"/>
      <c r="C99" s="197"/>
      <c r="D99" s="197"/>
      <c r="E99" s="46">
        <f>+[1]BYDEPT!F99</f>
        <v>200000</v>
      </c>
      <c r="F99" s="46">
        <f>[1]BYDEPT!AE97</f>
        <v>0</v>
      </c>
      <c r="G99" s="183">
        <f>E99+F99</f>
        <v>200000</v>
      </c>
      <c r="H99" s="184">
        <f>[1]BYDEPT!BD99</f>
        <v>0</v>
      </c>
      <c r="I99" s="151">
        <f t="shared" si="12"/>
        <v>0</v>
      </c>
      <c r="J99" s="184">
        <f>G99-H99</f>
        <v>200000</v>
      </c>
      <c r="L99" s="184"/>
    </row>
    <row r="100" spans="1:12" ht="14.25" customHeight="1">
      <c r="A100" s="128"/>
      <c r="B100" s="45"/>
      <c r="C100" s="45"/>
      <c r="D100" s="45"/>
      <c r="E100" s="46">
        <f>+[1]BYDEPT!F100</f>
        <v>0</v>
      </c>
      <c r="F100" s="131"/>
      <c r="G100" s="183"/>
      <c r="H100" s="198"/>
      <c r="I100" s="149"/>
      <c r="J100" s="198"/>
      <c r="L100" s="198"/>
    </row>
    <row r="101" spans="1:12" ht="16.5" customHeight="1">
      <c r="A101" s="199" t="s">
        <v>143</v>
      </c>
      <c r="B101" s="115"/>
      <c r="C101" s="115"/>
      <c r="D101" s="115"/>
      <c r="E101" s="46">
        <f>+[1]BYDEPT!F101</f>
        <v>2000000</v>
      </c>
      <c r="F101" s="46">
        <f>[1]BYDEPT!AE102</f>
        <v>0</v>
      </c>
      <c r="G101" s="183">
        <f t="shared" ref="G101:G109" si="13">E101+F101</f>
        <v>2000000</v>
      </c>
      <c r="H101" s="184">
        <f>[1]BYDEPT!BD101</f>
        <v>615904</v>
      </c>
      <c r="I101" s="151">
        <f t="shared" si="12"/>
        <v>0.307952</v>
      </c>
      <c r="J101" s="184">
        <f t="shared" ref="J101:J108" si="14">G101-H101</f>
        <v>1384096</v>
      </c>
      <c r="K101" s="175"/>
      <c r="L101" s="184"/>
    </row>
    <row r="102" spans="1:12" ht="16.5" hidden="1" customHeight="1">
      <c r="A102" s="199" t="s">
        <v>230</v>
      </c>
      <c r="B102" s="115"/>
      <c r="C102" s="115"/>
      <c r="D102" s="115"/>
      <c r="E102" s="46">
        <f>+[1]BYDEPT!F102</f>
        <v>0</v>
      </c>
      <c r="F102" s="46">
        <f>[1]BYDEPT!AE103</f>
        <v>0</v>
      </c>
      <c r="G102" s="183">
        <f t="shared" si="13"/>
        <v>0</v>
      </c>
      <c r="H102" s="184">
        <f>[1]BYDEPT!BD102</f>
        <v>0</v>
      </c>
      <c r="I102" s="151"/>
      <c r="J102" s="184">
        <f t="shared" si="14"/>
        <v>0</v>
      </c>
      <c r="L102" s="184"/>
    </row>
    <row r="103" spans="1:12" ht="16.5" customHeight="1">
      <c r="A103" s="48" t="s">
        <v>144</v>
      </c>
      <c r="B103" s="196"/>
      <c r="C103" s="196"/>
      <c r="D103" s="196"/>
      <c r="E103" s="46">
        <f>+[1]BYDEPT!F103</f>
        <v>1000000</v>
      </c>
      <c r="F103" s="46">
        <f>[1]BYDEPT!AE104</f>
        <v>0</v>
      </c>
      <c r="G103" s="183">
        <f t="shared" si="13"/>
        <v>1000000</v>
      </c>
      <c r="H103" s="184">
        <f>[1]BYDEPT!BD103</f>
        <v>221133</v>
      </c>
      <c r="I103" s="151">
        <f t="shared" si="12"/>
        <v>0.221133</v>
      </c>
      <c r="J103" s="184">
        <f t="shared" si="14"/>
        <v>778867</v>
      </c>
      <c r="L103" s="184"/>
    </row>
    <row r="104" spans="1:12" ht="16.5" hidden="1" customHeight="1">
      <c r="A104" s="48" t="s">
        <v>231</v>
      </c>
      <c r="B104" s="196"/>
      <c r="C104" s="196"/>
      <c r="D104" s="196"/>
      <c r="E104" s="46">
        <f>+[1]BYDEPT!F104</f>
        <v>0</v>
      </c>
      <c r="F104" s="46"/>
      <c r="G104" s="183">
        <f>E104+F104</f>
        <v>0</v>
      </c>
      <c r="H104" s="184">
        <f>[1]BYDEPT!BD104</f>
        <v>0</v>
      </c>
      <c r="I104" s="151"/>
      <c r="J104" s="184">
        <f t="shared" si="14"/>
        <v>0</v>
      </c>
      <c r="L104" s="184"/>
    </row>
    <row r="105" spans="1:12" ht="16.5" customHeight="1">
      <c r="A105" s="48" t="s">
        <v>145</v>
      </c>
      <c r="B105" s="196"/>
      <c r="C105" s="196"/>
      <c r="D105" s="196"/>
      <c r="E105" s="46">
        <f>+[1]BYDEPT!F105</f>
        <v>10724648</v>
      </c>
      <c r="F105" s="46">
        <f>[1]BYDEPT!AE105</f>
        <v>0</v>
      </c>
      <c r="G105" s="183">
        <f t="shared" si="13"/>
        <v>10724648</v>
      </c>
      <c r="H105" s="184">
        <f>[1]BYDEPT!BD105</f>
        <v>7993386</v>
      </c>
      <c r="I105" s="151">
        <f t="shared" si="12"/>
        <v>0.74532851800823674</v>
      </c>
      <c r="J105" s="184">
        <f t="shared" si="14"/>
        <v>2731262</v>
      </c>
      <c r="L105" s="184"/>
    </row>
    <row r="106" spans="1:12" ht="16.5" customHeight="1">
      <c r="A106" s="48" t="s">
        <v>232</v>
      </c>
      <c r="B106" s="196"/>
      <c r="C106" s="196"/>
      <c r="D106" s="196"/>
      <c r="E106" s="46">
        <f>+[1]BYDEPT!F106</f>
        <v>117381083</v>
      </c>
      <c r="F106" s="46">
        <f>[1]BYDEPT!AE106</f>
        <v>0</v>
      </c>
      <c r="G106" s="183">
        <f t="shared" si="13"/>
        <v>117381083</v>
      </c>
      <c r="H106" s="184">
        <f>[1]BYDEPT!BD106</f>
        <v>67948769</v>
      </c>
      <c r="I106" s="151">
        <f t="shared" si="12"/>
        <v>0.57887324995970602</v>
      </c>
      <c r="J106" s="184">
        <f t="shared" si="14"/>
        <v>49432314</v>
      </c>
      <c r="K106" s="175"/>
      <c r="L106" s="184"/>
    </row>
    <row r="107" spans="1:12" ht="16.5" customHeight="1">
      <c r="A107" s="199" t="s">
        <v>233</v>
      </c>
      <c r="B107" s="115"/>
      <c r="C107" s="115"/>
      <c r="D107" s="115"/>
      <c r="E107" s="46">
        <f>+[1]BYDEPT!F107</f>
        <v>14000000</v>
      </c>
      <c r="F107" s="46">
        <f>[1]BYDEPT!AE101</f>
        <v>0</v>
      </c>
      <c r="G107" s="183">
        <f>E107+F107</f>
        <v>14000000</v>
      </c>
      <c r="H107" s="184">
        <f>[1]BYDEPT!BD107</f>
        <v>4596096</v>
      </c>
      <c r="I107" s="151">
        <f>H107/G107</f>
        <v>0.32829257142857143</v>
      </c>
      <c r="J107" s="184">
        <f t="shared" si="14"/>
        <v>9403904</v>
      </c>
      <c r="L107" s="184"/>
    </row>
    <row r="108" spans="1:12" ht="16.5" customHeight="1">
      <c r="A108" s="48" t="s">
        <v>196</v>
      </c>
      <c r="B108" s="196"/>
      <c r="C108" s="196"/>
      <c r="D108" s="196"/>
      <c r="E108" s="46">
        <f>+[1]BYDEPT!F108</f>
        <v>126668501</v>
      </c>
      <c r="F108" s="46">
        <f>[1]BYDEPT!AE108</f>
        <v>0</v>
      </c>
      <c r="G108" s="183">
        <f t="shared" si="13"/>
        <v>126668501</v>
      </c>
      <c r="H108" s="184">
        <f>[1]BYDEPT!BD108</f>
        <v>92282363</v>
      </c>
      <c r="I108" s="151">
        <f t="shared" si="12"/>
        <v>0.72853442072390195</v>
      </c>
      <c r="J108" s="184">
        <f t="shared" si="14"/>
        <v>34386138</v>
      </c>
      <c r="L108" s="184"/>
    </row>
    <row r="109" spans="1:12" ht="16.5" customHeight="1">
      <c r="A109" s="48" t="s">
        <v>234</v>
      </c>
      <c r="B109" s="115"/>
      <c r="C109" s="196"/>
      <c r="D109" s="200"/>
      <c r="E109" s="46">
        <f>+[1]BYDEPT!F109</f>
        <v>1000000</v>
      </c>
      <c r="F109" s="46">
        <f>[1]BYDEPT!AE109</f>
        <v>0</v>
      </c>
      <c r="G109" s="183">
        <f t="shared" si="13"/>
        <v>1000000</v>
      </c>
      <c r="H109" s="184">
        <f>[1]BYDEPT!BD109</f>
        <v>0</v>
      </c>
      <c r="I109" s="151">
        <f t="shared" si="12"/>
        <v>0</v>
      </c>
      <c r="J109" s="184">
        <f>G109-H109</f>
        <v>1000000</v>
      </c>
      <c r="L109" s="184"/>
    </row>
    <row r="110" spans="1:12" ht="16.5" customHeight="1">
      <c r="A110" s="201"/>
      <c r="B110" s="56"/>
      <c r="C110" s="120"/>
      <c r="D110" s="56"/>
      <c r="E110" s="202"/>
      <c r="F110" s="202"/>
      <c r="G110" s="203"/>
      <c r="H110" s="204"/>
      <c r="I110" s="149"/>
      <c r="J110" s="204"/>
      <c r="L110" s="204"/>
    </row>
    <row r="111" spans="1:12" ht="16.5" customHeight="1">
      <c r="A111" s="189" t="s">
        <v>317</v>
      </c>
      <c r="B111" s="190"/>
      <c r="C111" s="205"/>
      <c r="D111" s="206"/>
      <c r="E111" s="87">
        <f>SUM(E112:E116)+SUM(E119:E122)</f>
        <v>866231428</v>
      </c>
      <c r="F111" s="87">
        <f>SUM(F112:F116)+SUM(F119:F122)</f>
        <v>0</v>
      </c>
      <c r="G111" s="207">
        <f>SUM(G112:G116)+SUM(G119:G122)</f>
        <v>866231428</v>
      </c>
      <c r="H111" s="208">
        <f>SUM(H112:H116)+SUM(H119:H122)</f>
        <v>828553698</v>
      </c>
      <c r="I111" s="209">
        <f t="shared" ref="I111:I122" si="15">H111/G111</f>
        <v>0.95650385245546643</v>
      </c>
      <c r="J111" s="208">
        <f>SUM(J112:J116)+SUM(J119:J122)</f>
        <v>37677730</v>
      </c>
      <c r="L111" s="208"/>
    </row>
    <row r="112" spans="1:12" ht="16.5" customHeight="1">
      <c r="A112" s="210" t="s">
        <v>159</v>
      </c>
      <c r="B112" s="79"/>
      <c r="C112" s="116"/>
      <c r="D112" s="100"/>
      <c r="E112" s="46">
        <f>[1]BYDEPT!F112</f>
        <v>30139510</v>
      </c>
      <c r="F112" s="46">
        <f>[1]BYDEPT!AE112</f>
        <v>0</v>
      </c>
      <c r="G112" s="183">
        <f>E112+F112</f>
        <v>30139510</v>
      </c>
      <c r="H112" s="184">
        <f>[1]BYDEPT!BD112</f>
        <v>31929020</v>
      </c>
      <c r="I112" s="151">
        <f t="shared" si="15"/>
        <v>1.0593742234031012</v>
      </c>
      <c r="J112" s="184">
        <f>G112-H112</f>
        <v>-1789510</v>
      </c>
      <c r="L112" s="184"/>
    </row>
    <row r="113" spans="1:12" ht="16.5" customHeight="1">
      <c r="A113" s="211" t="s">
        <v>160</v>
      </c>
      <c r="B113" s="45"/>
      <c r="C113" s="131"/>
      <c r="D113" s="212"/>
      <c r="E113" s="46">
        <f>[1]BYDEPT!F113</f>
        <v>389860429</v>
      </c>
      <c r="F113" s="46">
        <f>[1]BYDEPT!AE113</f>
        <v>0</v>
      </c>
      <c r="G113" s="183">
        <f>E113+F113</f>
        <v>389860429</v>
      </c>
      <c r="H113" s="184">
        <f>[1]BYDEPT!BD113</f>
        <v>389860429</v>
      </c>
      <c r="I113" s="151">
        <f t="shared" si="15"/>
        <v>1</v>
      </c>
      <c r="J113" s="184">
        <f>G113-H113</f>
        <v>0</v>
      </c>
      <c r="L113" s="184"/>
    </row>
    <row r="114" spans="1:12" ht="16.5" customHeight="1">
      <c r="A114" s="92" t="s">
        <v>299</v>
      </c>
      <c r="B114" s="92"/>
      <c r="C114" s="116"/>
      <c r="D114" s="100"/>
      <c r="E114" s="46">
        <f>[1]BYDEPT!F114</f>
        <v>331</v>
      </c>
      <c r="F114" s="46">
        <f>[1]BYDEPT!AE114</f>
        <v>0</v>
      </c>
      <c r="G114" s="183">
        <f>E114+F114</f>
        <v>331</v>
      </c>
      <c r="H114" s="184">
        <f>[1]BYDEPT!BD114</f>
        <v>331</v>
      </c>
      <c r="I114" s="151">
        <f t="shared" si="15"/>
        <v>1</v>
      </c>
      <c r="J114" s="184">
        <f>G114-H114</f>
        <v>0</v>
      </c>
      <c r="L114" s="184"/>
    </row>
    <row r="115" spans="1:12" ht="16.5" customHeight="1">
      <c r="A115" s="213" t="s">
        <v>93</v>
      </c>
      <c r="B115" s="116"/>
      <c r="C115" s="116"/>
      <c r="D115" s="116"/>
      <c r="E115" s="46">
        <f>[1]BYDEPT!F115</f>
        <v>142902</v>
      </c>
      <c r="F115" s="46">
        <f>[1]BYDEPT!AE115</f>
        <v>0</v>
      </c>
      <c r="G115" s="183">
        <f>E115+F115</f>
        <v>142902</v>
      </c>
      <c r="H115" s="184">
        <f>[1]BYDEPT!BD115</f>
        <v>142902</v>
      </c>
      <c r="I115" s="151">
        <f t="shared" si="15"/>
        <v>1</v>
      </c>
      <c r="J115" s="184">
        <f>G115-H115</f>
        <v>0</v>
      </c>
      <c r="L115" s="184"/>
    </row>
    <row r="116" spans="1:12" ht="16.5" customHeight="1">
      <c r="A116" s="210" t="s">
        <v>161</v>
      </c>
      <c r="B116" s="100"/>
      <c r="C116" s="100"/>
      <c r="D116" s="100"/>
      <c r="E116" s="214">
        <f>SUM(E117:E118)</f>
        <v>21250256</v>
      </c>
      <c r="F116" s="214">
        <f>SUM(F117:F118)</f>
        <v>0</v>
      </c>
      <c r="G116" s="215">
        <f>SUM(G117:G118)</f>
        <v>21250256</v>
      </c>
      <c r="H116" s="216">
        <f>SUM(H117:H118)</f>
        <v>16823941</v>
      </c>
      <c r="I116" s="188">
        <f t="shared" si="15"/>
        <v>0.79170533286751932</v>
      </c>
      <c r="J116" s="216">
        <f>SUM(J117:J118)</f>
        <v>4426315</v>
      </c>
      <c r="L116" s="216"/>
    </row>
    <row r="117" spans="1:12" ht="16.5" customHeight="1">
      <c r="A117" s="210" t="s">
        <v>235</v>
      </c>
      <c r="B117" s="100"/>
      <c r="C117" s="100"/>
      <c r="D117" s="100"/>
      <c r="E117" s="46">
        <f>[1]BYDEPT!F117</f>
        <v>12998297</v>
      </c>
      <c r="F117" s="46">
        <f>[1]BYDEPT!AE117</f>
        <v>0</v>
      </c>
      <c r="G117" s="183">
        <f t="shared" ref="G117:G122" si="16">E117+F117</f>
        <v>12998297</v>
      </c>
      <c r="H117" s="184">
        <f>[1]BYDEPT!BD117</f>
        <v>9714224</v>
      </c>
      <c r="I117" s="151">
        <f t="shared" si="15"/>
        <v>0.74734590231320308</v>
      </c>
      <c r="J117" s="184">
        <f t="shared" ref="J117:J122" si="17">G117-H117</f>
        <v>3284073</v>
      </c>
      <c r="L117" s="184"/>
    </row>
    <row r="118" spans="1:12" ht="16.5" customHeight="1">
      <c r="A118" s="210" t="s">
        <v>162</v>
      </c>
      <c r="B118" s="100"/>
      <c r="C118" s="100"/>
      <c r="D118" s="100"/>
      <c r="E118" s="46">
        <f>[1]BYDEPT!F118</f>
        <v>8251959</v>
      </c>
      <c r="F118" s="46">
        <f>[1]BYDEPT!AE118</f>
        <v>0</v>
      </c>
      <c r="G118" s="183">
        <f t="shared" si="16"/>
        <v>8251959</v>
      </c>
      <c r="H118" s="184">
        <f>[1]BYDEPT!BD118</f>
        <v>7109717</v>
      </c>
      <c r="I118" s="151">
        <f t="shared" si="15"/>
        <v>0.86157929286851764</v>
      </c>
      <c r="J118" s="184">
        <f t="shared" si="17"/>
        <v>1142242</v>
      </c>
      <c r="L118" s="184"/>
    </row>
    <row r="119" spans="1:12" ht="16.5" customHeight="1">
      <c r="A119" s="101" t="s">
        <v>87</v>
      </c>
      <c r="B119" s="92"/>
      <c r="C119" s="92"/>
      <c r="D119" s="92"/>
      <c r="E119" s="46">
        <f>[1]BYDEPT!F119</f>
        <v>0</v>
      </c>
      <c r="F119" s="46">
        <f>[1]BYDEPT!AE119</f>
        <v>0</v>
      </c>
      <c r="G119" s="183">
        <f t="shared" si="16"/>
        <v>0</v>
      </c>
      <c r="H119" s="184">
        <f>[1]BYDEPT!BD119</f>
        <v>0</v>
      </c>
      <c r="I119" s="151"/>
      <c r="J119" s="184">
        <f t="shared" si="17"/>
        <v>0</v>
      </c>
      <c r="L119" s="184"/>
    </row>
    <row r="120" spans="1:12" ht="15.75" customHeight="1">
      <c r="A120" s="101" t="s">
        <v>88</v>
      </c>
      <c r="B120" s="92"/>
      <c r="C120" s="92"/>
      <c r="D120" s="92"/>
      <c r="E120" s="46">
        <f>[1]BYDEPT!F120</f>
        <v>26500000</v>
      </c>
      <c r="F120" s="46">
        <f>[1]BYDEPT!AE120</f>
        <v>0</v>
      </c>
      <c r="G120" s="183">
        <f t="shared" si="16"/>
        <v>26500000</v>
      </c>
      <c r="H120" s="184">
        <f>[1]BYDEPT!BD120</f>
        <v>4492000</v>
      </c>
      <c r="I120" s="151">
        <f t="shared" si="15"/>
        <v>0.16950943396226414</v>
      </c>
      <c r="J120" s="184">
        <f t="shared" si="17"/>
        <v>22008000</v>
      </c>
      <c r="L120" s="184"/>
    </row>
    <row r="121" spans="1:12" ht="16.5" customHeight="1">
      <c r="A121" s="101" t="s">
        <v>89</v>
      </c>
      <c r="B121" s="92"/>
      <c r="C121" s="92"/>
      <c r="D121" s="92"/>
      <c r="E121" s="46">
        <f>[1]BYDEPT!F121</f>
        <v>372863000</v>
      </c>
      <c r="F121" s="46">
        <f>[1]BYDEPT!AE121</f>
        <v>0</v>
      </c>
      <c r="G121" s="183">
        <f t="shared" si="16"/>
        <v>372863000</v>
      </c>
      <c r="H121" s="184">
        <f>[1]BYDEPT!BD121</f>
        <v>372863000</v>
      </c>
      <c r="I121" s="151">
        <f t="shared" si="15"/>
        <v>1</v>
      </c>
      <c r="J121" s="184">
        <f t="shared" si="17"/>
        <v>0</v>
      </c>
      <c r="L121" s="184"/>
    </row>
    <row r="122" spans="1:12" ht="16.5" customHeight="1">
      <c r="A122" s="198" t="s">
        <v>163</v>
      </c>
      <c r="B122" s="212"/>
      <c r="C122" s="212"/>
      <c r="D122" s="212"/>
      <c r="E122" s="46">
        <f>[1]BYDEPT!F122</f>
        <v>25475000</v>
      </c>
      <c r="F122" s="46">
        <f>[1]BYDEPT!AE122</f>
        <v>0</v>
      </c>
      <c r="G122" s="183">
        <f t="shared" si="16"/>
        <v>25475000</v>
      </c>
      <c r="H122" s="184">
        <f>[1]BYDEPT!BD122</f>
        <v>12442075</v>
      </c>
      <c r="I122" s="151">
        <f t="shared" si="15"/>
        <v>0.48840333660451424</v>
      </c>
      <c r="J122" s="184">
        <f t="shared" si="17"/>
        <v>13032925</v>
      </c>
      <c r="L122" s="184"/>
    </row>
    <row r="123" spans="1:12" ht="8.25" customHeight="1">
      <c r="A123" s="80"/>
      <c r="B123" s="80"/>
      <c r="C123" s="80"/>
      <c r="D123" s="80"/>
      <c r="E123" s="46"/>
      <c r="F123" s="46"/>
      <c r="G123" s="183"/>
      <c r="H123" s="184"/>
      <c r="I123" s="151"/>
      <c r="J123" s="184"/>
      <c r="L123" s="184"/>
    </row>
    <row r="124" spans="1:12" ht="15.95" customHeight="1">
      <c r="A124" s="189" t="s">
        <v>90</v>
      </c>
      <c r="B124" s="190"/>
      <c r="C124" s="190"/>
      <c r="D124" s="190"/>
      <c r="E124" s="217">
        <f>E111+E7</f>
        <v>2606000000</v>
      </c>
      <c r="F124" s="217">
        <f>F111+F7</f>
        <v>0</v>
      </c>
      <c r="G124" s="218">
        <f>G111+G7</f>
        <v>2606000000</v>
      </c>
      <c r="H124" s="219">
        <f>H111+H7</f>
        <v>2397912940</v>
      </c>
      <c r="I124" s="220">
        <f>H124/G124</f>
        <v>0.9201507828089025</v>
      </c>
      <c r="J124" s="219">
        <f>J111+J7</f>
        <v>208087060</v>
      </c>
      <c r="L124" s="208"/>
    </row>
    <row r="125" spans="1:12" s="181" customFormat="1" ht="6.75" customHeight="1">
      <c r="A125" s="189"/>
      <c r="B125" s="190"/>
      <c r="C125" s="190"/>
      <c r="D125" s="190"/>
      <c r="E125" s="120"/>
      <c r="F125" s="120"/>
      <c r="G125" s="221"/>
      <c r="H125" s="222"/>
      <c r="I125" s="223"/>
      <c r="J125" s="222"/>
      <c r="L125" s="222"/>
    </row>
    <row r="126" spans="1:12" s="181" customFormat="1" ht="16.5" customHeight="1">
      <c r="A126" s="189" t="s">
        <v>280</v>
      </c>
      <c r="B126" s="190"/>
      <c r="C126" s="190"/>
      <c r="D126" s="190"/>
      <c r="E126" s="217">
        <f>E127+E247+E249</f>
        <v>0</v>
      </c>
      <c r="F126" s="224">
        <f>F127+F247+F249</f>
        <v>0</v>
      </c>
      <c r="G126" s="218">
        <f>G127+G247+G249</f>
        <v>0</v>
      </c>
      <c r="H126" s="219">
        <f>H127+H247+H249</f>
        <v>86195208</v>
      </c>
      <c r="I126" s="220"/>
      <c r="J126" s="219">
        <f>J127+J247+J249</f>
        <v>-86195208</v>
      </c>
      <c r="K126" s="182"/>
      <c r="L126" s="208"/>
    </row>
    <row r="127" spans="1:12" s="181" customFormat="1" ht="16.5" customHeight="1">
      <c r="A127" s="225" t="s">
        <v>316</v>
      </c>
      <c r="B127" s="226">
        <f t="shared" ref="B127:H127" si="18">B128+B232</f>
        <v>90483010</v>
      </c>
      <c r="C127" s="226">
        <f t="shared" si="18"/>
        <v>605470</v>
      </c>
      <c r="D127" s="227">
        <f t="shared" si="18"/>
        <v>91088480</v>
      </c>
      <c r="E127" s="87">
        <f t="shared" si="18"/>
        <v>0</v>
      </c>
      <c r="F127" s="228">
        <f t="shared" si="18"/>
        <v>0</v>
      </c>
      <c r="G127" s="207">
        <f t="shared" si="18"/>
        <v>0</v>
      </c>
      <c r="H127" s="208">
        <f t="shared" si="18"/>
        <v>67477817</v>
      </c>
      <c r="I127" s="209"/>
      <c r="J127" s="208">
        <f>J128+J232</f>
        <v>-67477817</v>
      </c>
      <c r="K127" s="182"/>
      <c r="L127" s="208">
        <f>L128+L232</f>
        <v>23610663</v>
      </c>
    </row>
    <row r="128" spans="1:12" ht="19.5" customHeight="1">
      <c r="A128" s="229" t="s">
        <v>236</v>
      </c>
      <c r="B128" s="171">
        <f t="shared" ref="B128:H128" si="19">B129+B213</f>
        <v>68015402</v>
      </c>
      <c r="C128" s="171">
        <f t="shared" si="19"/>
        <v>605470</v>
      </c>
      <c r="D128" s="171">
        <f t="shared" si="19"/>
        <v>68620872</v>
      </c>
      <c r="E128" s="171">
        <f t="shared" si="19"/>
        <v>0</v>
      </c>
      <c r="F128" s="230">
        <f t="shared" si="19"/>
        <v>0</v>
      </c>
      <c r="G128" s="172">
        <f t="shared" si="19"/>
        <v>0</v>
      </c>
      <c r="H128" s="231">
        <f t="shared" si="19"/>
        <v>45027914</v>
      </c>
      <c r="I128" s="232"/>
      <c r="J128" s="231">
        <f>J129+J213</f>
        <v>-45027914</v>
      </c>
      <c r="L128" s="231">
        <f>L129+L213</f>
        <v>23592958</v>
      </c>
    </row>
    <row r="129" spans="1:12" s="181" customFormat="1" ht="18.75" customHeight="1">
      <c r="A129" s="233" t="s">
        <v>91</v>
      </c>
      <c r="B129" s="177">
        <f t="shared" ref="B129:H129" si="20">SUM(B130:B136)+SUM(B139:B144)+SUM(B147:B149)+SUM(B152:B153)+SUM(B156:B172)</f>
        <v>40788301</v>
      </c>
      <c r="C129" s="177">
        <f t="shared" si="20"/>
        <v>0</v>
      </c>
      <c r="D129" s="177">
        <f t="shared" si="20"/>
        <v>40788301</v>
      </c>
      <c r="E129" s="177">
        <f t="shared" si="20"/>
        <v>0</v>
      </c>
      <c r="F129" s="234">
        <f t="shared" si="20"/>
        <v>0</v>
      </c>
      <c r="G129" s="178">
        <f t="shared" si="20"/>
        <v>0</v>
      </c>
      <c r="H129" s="179">
        <f t="shared" si="20"/>
        <v>29218814</v>
      </c>
      <c r="I129" s="235"/>
      <c r="J129" s="179">
        <f>SUM(J130:J136)+SUM(J139:J144)+SUM(J147:J149)+SUM(J152:J153)+SUM(J156:J172)</f>
        <v>-29218814</v>
      </c>
      <c r="L129" s="179">
        <f>SUM(L130:L136)+SUM(L139:L144)+SUM(L147:L149)+SUM(L152:L153)+SUM(L156:L172)</f>
        <v>11569487</v>
      </c>
    </row>
    <row r="130" spans="1:12" ht="18" hidden="1" customHeight="1">
      <c r="A130" s="199" t="s">
        <v>18</v>
      </c>
      <c r="B130" s="45"/>
      <c r="C130" s="45"/>
      <c r="D130" s="45"/>
      <c r="E130" s="46"/>
      <c r="F130" s="236"/>
      <c r="G130" s="183">
        <f t="shared" ref="G130:G135" si="21">E130+F130</f>
        <v>0</v>
      </c>
      <c r="H130" s="184">
        <f>[1]BYDEPT!BD130</f>
        <v>0</v>
      </c>
      <c r="I130" s="237"/>
      <c r="J130" s="184">
        <f t="shared" ref="J130:J135" si="22">G130-H130</f>
        <v>0</v>
      </c>
      <c r="L130" s="184">
        <f>B130-H130</f>
        <v>0</v>
      </c>
    </row>
    <row r="131" spans="1:12" ht="16.5" hidden="1" customHeight="1">
      <c r="A131" s="199" t="s">
        <v>19</v>
      </c>
      <c r="B131" s="45"/>
      <c r="C131" s="45"/>
      <c r="D131" s="45"/>
      <c r="E131" s="46"/>
      <c r="F131" s="236"/>
      <c r="G131" s="183">
        <f t="shared" si="21"/>
        <v>0</v>
      </c>
      <c r="H131" s="184">
        <f>[1]BYDEPT!BD131</f>
        <v>0</v>
      </c>
      <c r="I131" s="237"/>
      <c r="J131" s="184">
        <f t="shared" si="22"/>
        <v>0</v>
      </c>
      <c r="L131" s="184">
        <f>B131-H131</f>
        <v>0</v>
      </c>
    </row>
    <row r="132" spans="1:12" ht="17.25" hidden="1" customHeight="1">
      <c r="A132" s="199" t="s">
        <v>20</v>
      </c>
      <c r="B132" s="45"/>
      <c r="C132" s="45"/>
      <c r="D132" s="45"/>
      <c r="E132" s="46"/>
      <c r="F132" s="236"/>
      <c r="G132" s="183">
        <f t="shared" si="21"/>
        <v>0</v>
      </c>
      <c r="H132" s="184">
        <f>[1]BYDEPT!BD132</f>
        <v>0</v>
      </c>
      <c r="I132" s="237"/>
      <c r="J132" s="184">
        <f t="shared" si="22"/>
        <v>0</v>
      </c>
      <c r="L132" s="184">
        <f>B132-H132</f>
        <v>0</v>
      </c>
    </row>
    <row r="133" spans="1:12" ht="16.5" customHeight="1">
      <c r="A133" s="199" t="s">
        <v>21</v>
      </c>
      <c r="B133" s="45">
        <f>5043229+310206</f>
        <v>5353435</v>
      </c>
      <c r="C133" s="47">
        <v>-40872</v>
      </c>
      <c r="D133" s="47">
        <f>SUM(B133:C133)</f>
        <v>5312563</v>
      </c>
      <c r="E133" s="46"/>
      <c r="F133" s="236"/>
      <c r="G133" s="183">
        <f t="shared" si="21"/>
        <v>0</v>
      </c>
      <c r="H133" s="184">
        <f>[1]BYDEPT!BD133</f>
        <v>0</v>
      </c>
      <c r="I133" s="237"/>
      <c r="J133" s="184">
        <f t="shared" si="22"/>
        <v>0</v>
      </c>
      <c r="L133" s="184">
        <f>D133-H133</f>
        <v>5312563</v>
      </c>
    </row>
    <row r="134" spans="1:12" ht="16.5" customHeight="1">
      <c r="A134" s="199" t="s">
        <v>22</v>
      </c>
      <c r="B134" s="47">
        <f>2630393</f>
        <v>2630393</v>
      </c>
      <c r="C134" s="47">
        <f>-427026-772800-1045001-1+37900</f>
        <v>-2206928</v>
      </c>
      <c r="D134" s="47">
        <f>SUM(B134:C134)</f>
        <v>423465</v>
      </c>
      <c r="E134" s="46"/>
      <c r="F134" s="236"/>
      <c r="G134" s="183">
        <f t="shared" si="21"/>
        <v>0</v>
      </c>
      <c r="H134" s="184">
        <f>[1]BYDEPT!BD134</f>
        <v>80000</v>
      </c>
      <c r="I134" s="237"/>
      <c r="J134" s="184">
        <f t="shared" si="22"/>
        <v>-80000</v>
      </c>
      <c r="L134" s="184">
        <f>D134-H134</f>
        <v>343465</v>
      </c>
    </row>
    <row r="135" spans="1:12" ht="16.5" hidden="1" customHeight="1">
      <c r="A135" s="199" t="s">
        <v>23</v>
      </c>
      <c r="B135" s="45"/>
      <c r="C135" s="45"/>
      <c r="D135" s="45">
        <f>SUM(B135:C135)</f>
        <v>0</v>
      </c>
      <c r="E135" s="46"/>
      <c r="F135" s="236"/>
      <c r="G135" s="183">
        <f t="shared" si="21"/>
        <v>0</v>
      </c>
      <c r="H135" s="184">
        <f>[1]BYDEPT!BD135</f>
        <v>0</v>
      </c>
      <c r="I135" s="237"/>
      <c r="J135" s="184">
        <f t="shared" si="22"/>
        <v>0</v>
      </c>
      <c r="L135" s="184">
        <f>D135-H135</f>
        <v>0</v>
      </c>
    </row>
    <row r="136" spans="1:12" ht="15.75" customHeight="1">
      <c r="A136" s="199" t="s">
        <v>24</v>
      </c>
      <c r="B136" s="46">
        <f t="shared" ref="B136:H136" si="23">SUM(B137:B138)</f>
        <v>2229149</v>
      </c>
      <c r="C136" s="46">
        <f t="shared" si="23"/>
        <v>-31530</v>
      </c>
      <c r="D136" s="46">
        <f t="shared" si="23"/>
        <v>2197619</v>
      </c>
      <c r="E136" s="46">
        <f t="shared" si="23"/>
        <v>0</v>
      </c>
      <c r="F136" s="236">
        <f t="shared" si="23"/>
        <v>0</v>
      </c>
      <c r="G136" s="183">
        <f t="shared" si="23"/>
        <v>0</v>
      </c>
      <c r="H136" s="184">
        <f t="shared" si="23"/>
        <v>2192619</v>
      </c>
      <c r="I136" s="237"/>
      <c r="J136" s="184">
        <f>SUM(J137:J138)</f>
        <v>-2192619</v>
      </c>
      <c r="L136" s="184">
        <f>SUM(L137:L138)</f>
        <v>5000</v>
      </c>
    </row>
    <row r="137" spans="1:12" ht="15.75" hidden="1" customHeight="1">
      <c r="A137" s="199" t="s">
        <v>25</v>
      </c>
      <c r="B137" s="45">
        <f>5000+2224149</f>
        <v>2229149</v>
      </c>
      <c r="C137" s="45">
        <f>-21000-10530</f>
        <v>-31530</v>
      </c>
      <c r="D137" s="45">
        <f t="shared" ref="D137:D143" si="24">SUM(B137:C137)</f>
        <v>2197619</v>
      </c>
      <c r="E137" s="46"/>
      <c r="F137" s="236"/>
      <c r="G137" s="183">
        <f t="shared" ref="G137:G143" si="25">E137+F137</f>
        <v>0</v>
      </c>
      <c r="H137" s="184">
        <f>[1]BYDEPT!BD137</f>
        <v>2192619</v>
      </c>
      <c r="I137" s="237"/>
      <c r="J137" s="184">
        <f t="shared" ref="J137:J143" si="26">G137-H137</f>
        <v>-2192619</v>
      </c>
      <c r="L137" s="184">
        <f t="shared" ref="L137:L143" si="27">D137-H137</f>
        <v>5000</v>
      </c>
    </row>
    <row r="138" spans="1:12" ht="16.5" hidden="1" customHeight="1">
      <c r="A138" s="199" t="s">
        <v>26</v>
      </c>
      <c r="B138" s="45"/>
      <c r="C138" s="45"/>
      <c r="D138" s="45">
        <f t="shared" si="24"/>
        <v>0</v>
      </c>
      <c r="E138" s="46"/>
      <c r="F138" s="236"/>
      <c r="G138" s="183">
        <f t="shared" si="25"/>
        <v>0</v>
      </c>
      <c r="H138" s="184">
        <f>[1]BYDEPT!BD138</f>
        <v>0</v>
      </c>
      <c r="I138" s="237"/>
      <c r="J138" s="184">
        <f t="shared" si="26"/>
        <v>0</v>
      </c>
      <c r="L138" s="184">
        <f t="shared" si="27"/>
        <v>0</v>
      </c>
    </row>
    <row r="139" spans="1:12" ht="16.5" customHeight="1">
      <c r="A139" s="199" t="s">
        <v>27</v>
      </c>
      <c r="B139" s="45">
        <f>311346</f>
        <v>311346</v>
      </c>
      <c r="C139" s="45"/>
      <c r="D139" s="45">
        <f t="shared" si="24"/>
        <v>311346</v>
      </c>
      <c r="E139" s="46"/>
      <c r="F139" s="236"/>
      <c r="G139" s="183">
        <f t="shared" si="25"/>
        <v>0</v>
      </c>
      <c r="H139" s="184">
        <f>[1]BYDEPT!BD139</f>
        <v>259505</v>
      </c>
      <c r="I139" s="237"/>
      <c r="J139" s="184">
        <f t="shared" si="26"/>
        <v>-259505</v>
      </c>
      <c r="L139" s="184">
        <f t="shared" si="27"/>
        <v>51841</v>
      </c>
    </row>
    <row r="140" spans="1:12" ht="16.5" hidden="1" customHeight="1">
      <c r="A140" s="199" t="s">
        <v>28</v>
      </c>
      <c r="B140" s="45"/>
      <c r="C140" s="45"/>
      <c r="D140" s="45">
        <f t="shared" si="24"/>
        <v>0</v>
      </c>
      <c r="E140" s="46"/>
      <c r="F140" s="236"/>
      <c r="G140" s="183">
        <f t="shared" si="25"/>
        <v>0</v>
      </c>
      <c r="H140" s="184">
        <f>[1]BYDEPT!BD140</f>
        <v>0</v>
      </c>
      <c r="I140" s="237"/>
      <c r="J140" s="184">
        <f t="shared" si="26"/>
        <v>0</v>
      </c>
      <c r="L140" s="184">
        <f t="shared" si="27"/>
        <v>0</v>
      </c>
    </row>
    <row r="141" spans="1:12" ht="16.5" customHeight="1">
      <c r="A141" s="199" t="s">
        <v>29</v>
      </c>
      <c r="B141" s="45">
        <f>1203284+25400</f>
        <v>1228684</v>
      </c>
      <c r="C141" s="45"/>
      <c r="D141" s="45">
        <f t="shared" si="24"/>
        <v>1228684</v>
      </c>
      <c r="E141" s="46"/>
      <c r="F141" s="236"/>
      <c r="G141" s="183">
        <f t="shared" si="25"/>
        <v>0</v>
      </c>
      <c r="H141" s="184">
        <f>[1]BYDEPT!BD141</f>
        <v>0</v>
      </c>
      <c r="I141" s="237"/>
      <c r="J141" s="184">
        <f t="shared" si="26"/>
        <v>0</v>
      </c>
      <c r="L141" s="184">
        <f t="shared" si="27"/>
        <v>1228684</v>
      </c>
    </row>
    <row r="142" spans="1:12" ht="16.5" customHeight="1">
      <c r="A142" s="199" t="s">
        <v>30</v>
      </c>
      <c r="B142" s="45">
        <f>595868</f>
        <v>595868</v>
      </c>
      <c r="C142" s="47">
        <f>40872</f>
        <v>40872</v>
      </c>
      <c r="D142" s="47">
        <f t="shared" si="24"/>
        <v>636740</v>
      </c>
      <c r="E142" s="46"/>
      <c r="F142" s="236"/>
      <c r="G142" s="183">
        <f t="shared" si="25"/>
        <v>0</v>
      </c>
      <c r="H142" s="184">
        <f>[1]BYDEPT!BD142</f>
        <v>524581</v>
      </c>
      <c r="I142" s="237"/>
      <c r="J142" s="184">
        <f t="shared" si="26"/>
        <v>-524581</v>
      </c>
      <c r="L142" s="184">
        <f t="shared" si="27"/>
        <v>112159</v>
      </c>
    </row>
    <row r="143" spans="1:12" ht="16.5" customHeight="1">
      <c r="A143" s="199" t="s">
        <v>31</v>
      </c>
      <c r="B143" s="45">
        <f>478702</f>
        <v>478702</v>
      </c>
      <c r="C143" s="45"/>
      <c r="D143" s="45">
        <f t="shared" si="24"/>
        <v>478702</v>
      </c>
      <c r="E143" s="46"/>
      <c r="F143" s="236"/>
      <c r="G143" s="183">
        <f t="shared" si="25"/>
        <v>0</v>
      </c>
      <c r="H143" s="184">
        <f>[1]BYDEPT!BD143</f>
        <v>434529</v>
      </c>
      <c r="I143" s="237"/>
      <c r="J143" s="184">
        <f t="shared" si="26"/>
        <v>-434529</v>
      </c>
      <c r="L143" s="184">
        <f t="shared" si="27"/>
        <v>44173</v>
      </c>
    </row>
    <row r="144" spans="1:12" ht="16.5" hidden="1" customHeight="1">
      <c r="A144" s="199" t="s">
        <v>32</v>
      </c>
      <c r="B144" s="45">
        <f t="shared" ref="B144:H144" si="28">SUM(B145:B146)</f>
        <v>0</v>
      </c>
      <c r="C144" s="45">
        <f t="shared" si="28"/>
        <v>0</v>
      </c>
      <c r="D144" s="45">
        <f t="shared" si="28"/>
        <v>0</v>
      </c>
      <c r="E144" s="46">
        <f t="shared" si="28"/>
        <v>0</v>
      </c>
      <c r="F144" s="236">
        <f t="shared" si="28"/>
        <v>0</v>
      </c>
      <c r="G144" s="183">
        <f t="shared" si="28"/>
        <v>0</v>
      </c>
      <c r="H144" s="184">
        <f t="shared" si="28"/>
        <v>0</v>
      </c>
      <c r="I144" s="237"/>
      <c r="J144" s="184">
        <f>SUM(J145:J146)</f>
        <v>0</v>
      </c>
      <c r="L144" s="184">
        <f>B144-H144</f>
        <v>0</v>
      </c>
    </row>
    <row r="145" spans="1:12" ht="16.5" hidden="1" customHeight="1">
      <c r="A145" s="199" t="s">
        <v>25</v>
      </c>
      <c r="B145" s="45"/>
      <c r="C145" s="45"/>
      <c r="D145" s="45">
        <f>SUM(B145:C145)</f>
        <v>0</v>
      </c>
      <c r="E145" s="46"/>
      <c r="F145" s="236"/>
      <c r="G145" s="183">
        <f>E145+F145</f>
        <v>0</v>
      </c>
      <c r="H145" s="184">
        <f>[1]BYDEPT!BD145</f>
        <v>0</v>
      </c>
      <c r="I145" s="237"/>
      <c r="J145" s="184">
        <f>G145-H145</f>
        <v>0</v>
      </c>
      <c r="L145" s="184">
        <f>D145-H145</f>
        <v>0</v>
      </c>
    </row>
    <row r="146" spans="1:12" ht="16.5" hidden="1" customHeight="1">
      <c r="A146" s="199" t="s">
        <v>26</v>
      </c>
      <c r="B146" s="45"/>
      <c r="C146" s="45"/>
      <c r="D146" s="45">
        <f>SUM(B146:C146)</f>
        <v>0</v>
      </c>
      <c r="E146" s="46"/>
      <c r="F146" s="236"/>
      <c r="G146" s="183">
        <f>E146+F146</f>
        <v>0</v>
      </c>
      <c r="H146" s="184">
        <f>[1]BYDEPT!BD146</f>
        <v>0</v>
      </c>
      <c r="I146" s="237"/>
      <c r="J146" s="184">
        <f>G146-H146</f>
        <v>0</v>
      </c>
      <c r="L146" s="184">
        <f>D146-H146</f>
        <v>0</v>
      </c>
    </row>
    <row r="147" spans="1:12" ht="16.5" customHeight="1">
      <c r="A147" s="199" t="s">
        <v>33</v>
      </c>
      <c r="B147" s="45">
        <f>503700</f>
        <v>503700</v>
      </c>
      <c r="C147" s="45"/>
      <c r="D147" s="45">
        <f>SUM(B147:C147)</f>
        <v>503700</v>
      </c>
      <c r="E147" s="46"/>
      <c r="F147" s="236"/>
      <c r="G147" s="183">
        <f>E147+F147</f>
        <v>0</v>
      </c>
      <c r="H147" s="184">
        <f>[1]BYDEPT!BD147</f>
        <v>470000</v>
      </c>
      <c r="I147" s="237"/>
      <c r="J147" s="184">
        <f>G147-H147</f>
        <v>-470000</v>
      </c>
      <c r="L147" s="184">
        <f>D147-H147</f>
        <v>33700</v>
      </c>
    </row>
    <row r="148" spans="1:12" ht="16.5" hidden="1" customHeight="1">
      <c r="A148" s="199" t="s">
        <v>34</v>
      </c>
      <c r="B148" s="45"/>
      <c r="C148" s="45"/>
      <c r="D148" s="45">
        <f>SUM(B148:C148)</f>
        <v>0</v>
      </c>
      <c r="E148" s="46"/>
      <c r="F148" s="236"/>
      <c r="G148" s="183">
        <f>E148+F148</f>
        <v>0</v>
      </c>
      <c r="H148" s="184">
        <f>[1]BYDEPT!BD148</f>
        <v>0</v>
      </c>
      <c r="I148" s="237"/>
      <c r="J148" s="184">
        <f>G148-H148</f>
        <v>0</v>
      </c>
      <c r="L148" s="184">
        <f>D148-H148</f>
        <v>0</v>
      </c>
    </row>
    <row r="149" spans="1:12" ht="16.5" customHeight="1">
      <c r="A149" s="199" t="s">
        <v>35</v>
      </c>
      <c r="B149" s="45">
        <f t="shared" ref="B149:H149" si="29">SUM(B150:B151)</f>
        <v>2000</v>
      </c>
      <c r="C149" s="45">
        <f t="shared" si="29"/>
        <v>0</v>
      </c>
      <c r="D149" s="45">
        <f t="shared" si="29"/>
        <v>2000</v>
      </c>
      <c r="E149" s="46">
        <f t="shared" si="29"/>
        <v>0</v>
      </c>
      <c r="F149" s="236">
        <f t="shared" si="29"/>
        <v>0</v>
      </c>
      <c r="G149" s="183">
        <f t="shared" si="29"/>
        <v>0</v>
      </c>
      <c r="H149" s="184">
        <f t="shared" si="29"/>
        <v>0</v>
      </c>
      <c r="I149" s="237"/>
      <c r="J149" s="184">
        <f>SUM(J150:J151)</f>
        <v>0</v>
      </c>
      <c r="L149" s="184">
        <f>B149-H149</f>
        <v>2000</v>
      </c>
    </row>
    <row r="150" spans="1:12" ht="16.5" hidden="1" customHeight="1">
      <c r="A150" s="199" t="s">
        <v>25</v>
      </c>
      <c r="B150" s="45"/>
      <c r="C150" s="45"/>
      <c r="D150" s="45">
        <f>SUM(B150:C150)</f>
        <v>0</v>
      </c>
      <c r="E150" s="46"/>
      <c r="F150" s="236"/>
      <c r="G150" s="183">
        <f>E150+F150</f>
        <v>0</v>
      </c>
      <c r="H150" s="184">
        <f>[1]BYDEPT!BD150</f>
        <v>0</v>
      </c>
      <c r="I150" s="237"/>
      <c r="J150" s="184">
        <f>G150-H150</f>
        <v>0</v>
      </c>
      <c r="L150" s="184">
        <f>D150-H150</f>
        <v>0</v>
      </c>
    </row>
    <row r="151" spans="1:12" ht="16.5" hidden="1" customHeight="1">
      <c r="A151" s="199" t="s">
        <v>26</v>
      </c>
      <c r="B151" s="45">
        <f>2000</f>
        <v>2000</v>
      </c>
      <c r="C151" s="45"/>
      <c r="D151" s="45">
        <f>SUM(B151:C151)</f>
        <v>2000</v>
      </c>
      <c r="E151" s="46"/>
      <c r="F151" s="236"/>
      <c r="G151" s="183">
        <f>E151+F151</f>
        <v>0</v>
      </c>
      <c r="H151" s="184">
        <f>[1]BYDEPT!BD151</f>
        <v>0</v>
      </c>
      <c r="I151" s="237"/>
      <c r="J151" s="184">
        <f>G151-H151</f>
        <v>0</v>
      </c>
      <c r="L151" s="184">
        <f>D151-H151</f>
        <v>2000</v>
      </c>
    </row>
    <row r="152" spans="1:12" ht="16.5" customHeight="1">
      <c r="A152" s="199" t="s">
        <v>36</v>
      </c>
      <c r="B152" s="45">
        <f>200000</f>
        <v>200000</v>
      </c>
      <c r="C152" s="45"/>
      <c r="D152" s="45">
        <f>SUM(B152:C152)</f>
        <v>200000</v>
      </c>
      <c r="E152" s="46"/>
      <c r="F152" s="236"/>
      <c r="G152" s="183">
        <f>E152+F152</f>
        <v>0</v>
      </c>
      <c r="H152" s="184">
        <f>[1]BYDEPT!BD152</f>
        <v>0</v>
      </c>
      <c r="I152" s="237"/>
      <c r="J152" s="184">
        <f>G152-H152</f>
        <v>0</v>
      </c>
      <c r="L152" s="184">
        <f>D152-H152</f>
        <v>200000</v>
      </c>
    </row>
    <row r="153" spans="1:12" ht="16.5" customHeight="1">
      <c r="A153" s="199" t="s">
        <v>37</v>
      </c>
      <c r="B153" s="46">
        <f t="shared" ref="B153:H153" si="30">SUM(B154:B155)</f>
        <v>26276097</v>
      </c>
      <c r="C153" s="52">
        <f t="shared" si="30"/>
        <v>2048446</v>
      </c>
      <c r="D153" s="52">
        <f t="shared" si="30"/>
        <v>28324543</v>
      </c>
      <c r="E153" s="46">
        <f t="shared" si="30"/>
        <v>0</v>
      </c>
      <c r="F153" s="236">
        <f t="shared" si="30"/>
        <v>0</v>
      </c>
      <c r="G153" s="183">
        <f t="shared" si="30"/>
        <v>0</v>
      </c>
      <c r="H153" s="184">
        <f t="shared" si="30"/>
        <v>24090304</v>
      </c>
      <c r="I153" s="237"/>
      <c r="J153" s="184">
        <f>SUM(J154:J155)</f>
        <v>-24090304</v>
      </c>
      <c r="L153" s="184">
        <f>SUM(L154:L155)</f>
        <v>4234239</v>
      </c>
    </row>
    <row r="154" spans="1:12" ht="16.5" hidden="1" customHeight="1">
      <c r="A154" s="199" t="s">
        <v>25</v>
      </c>
      <c r="B154" s="45">
        <f>26276097</f>
        <v>26276097</v>
      </c>
      <c r="C154" s="45">
        <f>337026+772800+1056520-80000-37900</f>
        <v>2048446</v>
      </c>
      <c r="D154" s="45">
        <f>SUM(B154:C154)</f>
        <v>28324543</v>
      </c>
      <c r="E154" s="46"/>
      <c r="F154" s="236"/>
      <c r="G154" s="183">
        <f t="shared" ref="G154:G170" si="31">E154+F154</f>
        <v>0</v>
      </c>
      <c r="H154" s="184">
        <f>[1]BYDEPT!BD154</f>
        <v>24090304</v>
      </c>
      <c r="I154" s="237"/>
      <c r="J154" s="184">
        <f t="shared" ref="J154:J170" si="32">G154-H154</f>
        <v>-24090304</v>
      </c>
      <c r="L154" s="184">
        <f t="shared" ref="L154:L163" si="33">D154-H154</f>
        <v>4234239</v>
      </c>
    </row>
    <row r="155" spans="1:12" ht="16.5" hidden="1" customHeight="1">
      <c r="A155" s="199" t="s">
        <v>26</v>
      </c>
      <c r="B155" s="45"/>
      <c r="C155" s="45"/>
      <c r="D155" s="45">
        <f t="shared" ref="D155:D163" si="34">SUM(B155:C155)</f>
        <v>0</v>
      </c>
      <c r="E155" s="46"/>
      <c r="F155" s="236"/>
      <c r="G155" s="183">
        <f t="shared" si="31"/>
        <v>0</v>
      </c>
      <c r="H155" s="184">
        <f>[1]BYDEPT!BD155</f>
        <v>0</v>
      </c>
      <c r="I155" s="237"/>
      <c r="J155" s="184">
        <f>G155-H155</f>
        <v>0</v>
      </c>
      <c r="L155" s="184">
        <f>D155-H155</f>
        <v>0</v>
      </c>
    </row>
    <row r="156" spans="1:12" ht="16.5" customHeight="1">
      <c r="A156" s="199" t="s">
        <v>38</v>
      </c>
      <c r="B156" s="45">
        <f>1662</f>
        <v>1662</v>
      </c>
      <c r="C156" s="45"/>
      <c r="D156" s="45">
        <f t="shared" si="34"/>
        <v>1662</v>
      </c>
      <c r="E156" s="46"/>
      <c r="F156" s="236"/>
      <c r="G156" s="183">
        <f t="shared" si="31"/>
        <v>0</v>
      </c>
      <c r="H156" s="184">
        <f>[1]BYDEPT!BD156</f>
        <v>0</v>
      </c>
      <c r="I156" s="237"/>
      <c r="J156" s="184">
        <f t="shared" si="32"/>
        <v>0</v>
      </c>
      <c r="L156" s="184">
        <f t="shared" si="33"/>
        <v>1662</v>
      </c>
    </row>
    <row r="157" spans="1:12" ht="16.5" customHeight="1">
      <c r="A157" s="199" t="s">
        <v>39</v>
      </c>
      <c r="B157" s="45">
        <f>53518</f>
        <v>53518</v>
      </c>
      <c r="C157" s="45"/>
      <c r="D157" s="45">
        <f t="shared" si="34"/>
        <v>53518</v>
      </c>
      <c r="E157" s="46"/>
      <c r="F157" s="236"/>
      <c r="G157" s="183">
        <f t="shared" si="31"/>
        <v>0</v>
      </c>
      <c r="H157" s="184">
        <f>[1]BYDEPT!BD157</f>
        <v>53517</v>
      </c>
      <c r="I157" s="237"/>
      <c r="J157" s="184">
        <f t="shared" si="32"/>
        <v>-53517</v>
      </c>
      <c r="L157" s="184">
        <f t="shared" si="33"/>
        <v>1</v>
      </c>
    </row>
    <row r="158" spans="1:12" ht="16.5" hidden="1" customHeight="1">
      <c r="A158" s="199" t="s">
        <v>40</v>
      </c>
      <c r="B158" s="45"/>
      <c r="C158" s="45"/>
      <c r="D158" s="45">
        <f t="shared" si="34"/>
        <v>0</v>
      </c>
      <c r="E158" s="46"/>
      <c r="F158" s="236"/>
      <c r="G158" s="183">
        <f t="shared" si="31"/>
        <v>0</v>
      </c>
      <c r="H158" s="184">
        <f>[1]BYDEPT!BD158</f>
        <v>0</v>
      </c>
      <c r="I158" s="237"/>
      <c r="J158" s="184">
        <f t="shared" si="32"/>
        <v>0</v>
      </c>
      <c r="L158" s="184">
        <f t="shared" si="33"/>
        <v>0</v>
      </c>
    </row>
    <row r="159" spans="1:12" ht="16.5" customHeight="1">
      <c r="A159" s="199" t="s">
        <v>41</v>
      </c>
      <c r="B159" s="45">
        <f>770000</f>
        <v>770000</v>
      </c>
      <c r="C159" s="45"/>
      <c r="D159" s="45">
        <f t="shared" si="34"/>
        <v>770000</v>
      </c>
      <c r="E159" s="46"/>
      <c r="F159" s="236"/>
      <c r="G159" s="183">
        <f t="shared" si="31"/>
        <v>0</v>
      </c>
      <c r="H159" s="184">
        <f>[1]BYDEPT!BD159</f>
        <v>770000</v>
      </c>
      <c r="I159" s="237"/>
      <c r="J159" s="184">
        <f t="shared" si="32"/>
        <v>-770000</v>
      </c>
      <c r="L159" s="184">
        <f t="shared" si="33"/>
        <v>0</v>
      </c>
    </row>
    <row r="160" spans="1:12" ht="16.5" hidden="1" customHeight="1">
      <c r="A160" s="199" t="s">
        <v>42</v>
      </c>
      <c r="B160" s="45"/>
      <c r="C160" s="45"/>
      <c r="D160" s="45">
        <f t="shared" si="34"/>
        <v>0</v>
      </c>
      <c r="E160" s="46"/>
      <c r="F160" s="236"/>
      <c r="G160" s="183">
        <f t="shared" si="31"/>
        <v>0</v>
      </c>
      <c r="H160" s="184">
        <f>[1]BYDEPT!BD160</f>
        <v>0</v>
      </c>
      <c r="I160" s="237"/>
      <c r="J160" s="184">
        <f t="shared" si="32"/>
        <v>0</v>
      </c>
      <c r="L160" s="184">
        <f t="shared" si="33"/>
        <v>0</v>
      </c>
    </row>
    <row r="161" spans="1:12" ht="16.5" hidden="1" customHeight="1">
      <c r="A161" s="199" t="s">
        <v>43</v>
      </c>
      <c r="B161" s="45"/>
      <c r="C161" s="45"/>
      <c r="D161" s="45">
        <f t="shared" si="34"/>
        <v>0</v>
      </c>
      <c r="E161" s="46"/>
      <c r="F161" s="236"/>
      <c r="G161" s="183">
        <f t="shared" si="31"/>
        <v>0</v>
      </c>
      <c r="H161" s="184">
        <f>[1]BYDEPT!BD161</f>
        <v>0</v>
      </c>
      <c r="I161" s="237"/>
      <c r="J161" s="184">
        <f t="shared" si="32"/>
        <v>0</v>
      </c>
      <c r="L161" s="184">
        <f t="shared" si="33"/>
        <v>0</v>
      </c>
    </row>
    <row r="162" spans="1:12" ht="16.5" hidden="1" customHeight="1">
      <c r="A162" s="199" t="s">
        <v>44</v>
      </c>
      <c r="B162" s="45"/>
      <c r="C162" s="45"/>
      <c r="D162" s="45">
        <f t="shared" si="34"/>
        <v>0</v>
      </c>
      <c r="E162" s="46"/>
      <c r="F162" s="236"/>
      <c r="G162" s="183">
        <f t="shared" si="31"/>
        <v>0</v>
      </c>
      <c r="H162" s="184">
        <f>[1]BYDEPT!BD162</f>
        <v>0</v>
      </c>
      <c r="I162" s="237"/>
      <c r="J162" s="184">
        <f t="shared" si="32"/>
        <v>0</v>
      </c>
      <c r="L162" s="184">
        <f t="shared" si="33"/>
        <v>0</v>
      </c>
    </row>
    <row r="163" spans="1:12" ht="16.5" customHeight="1">
      <c r="A163" s="199" t="s">
        <v>45</v>
      </c>
      <c r="B163" s="47">
        <f>153747</f>
        <v>153747</v>
      </c>
      <c r="C163" s="47">
        <f>10000+101000+68482+10530</f>
        <v>190012</v>
      </c>
      <c r="D163" s="45">
        <f t="shared" si="34"/>
        <v>343759</v>
      </c>
      <c r="E163" s="46"/>
      <c r="F163" s="236"/>
      <c r="G163" s="183">
        <f t="shared" si="31"/>
        <v>0</v>
      </c>
      <c r="H163" s="184">
        <f>[1]BYDEPT!BD163</f>
        <v>343759</v>
      </c>
      <c r="I163" s="237"/>
      <c r="J163" s="184">
        <f t="shared" si="32"/>
        <v>-343759</v>
      </c>
      <c r="L163" s="184">
        <f t="shared" si="33"/>
        <v>0</v>
      </c>
    </row>
    <row r="164" spans="1:12" ht="16.5" hidden="1" customHeight="1">
      <c r="A164" s="199" t="s">
        <v>46</v>
      </c>
      <c r="B164" s="45"/>
      <c r="C164" s="45"/>
      <c r="D164" s="45"/>
      <c r="E164" s="46"/>
      <c r="F164" s="236"/>
      <c r="G164" s="183">
        <f t="shared" si="31"/>
        <v>0</v>
      </c>
      <c r="H164" s="184">
        <f>[1]BYDEPT!BD164</f>
        <v>0</v>
      </c>
      <c r="I164" s="237"/>
      <c r="J164" s="184">
        <f t="shared" si="32"/>
        <v>0</v>
      </c>
      <c r="L164" s="184">
        <f t="shared" ref="L164:L170" si="35">B164-H164</f>
        <v>0</v>
      </c>
    </row>
    <row r="165" spans="1:12" ht="16.5" hidden="1" customHeight="1">
      <c r="A165" s="199" t="s">
        <v>47</v>
      </c>
      <c r="B165" s="45"/>
      <c r="C165" s="45"/>
      <c r="D165" s="45"/>
      <c r="E165" s="46"/>
      <c r="F165" s="236"/>
      <c r="G165" s="183">
        <f t="shared" si="31"/>
        <v>0</v>
      </c>
      <c r="H165" s="184">
        <f>[1]BYDEPT!BD165</f>
        <v>0</v>
      </c>
      <c r="I165" s="237"/>
      <c r="J165" s="184">
        <f t="shared" si="32"/>
        <v>0</v>
      </c>
      <c r="L165" s="184">
        <f t="shared" si="35"/>
        <v>0</v>
      </c>
    </row>
    <row r="166" spans="1:12" ht="16.5" hidden="1" customHeight="1">
      <c r="A166" s="199" t="s">
        <v>48</v>
      </c>
      <c r="B166" s="45"/>
      <c r="C166" s="45"/>
      <c r="D166" s="45"/>
      <c r="E166" s="46"/>
      <c r="F166" s="236"/>
      <c r="G166" s="183">
        <f t="shared" si="31"/>
        <v>0</v>
      </c>
      <c r="H166" s="184">
        <f>[1]BYDEPT!BD166</f>
        <v>0</v>
      </c>
      <c r="I166" s="237"/>
      <c r="J166" s="184">
        <f t="shared" si="32"/>
        <v>0</v>
      </c>
      <c r="L166" s="184">
        <f t="shared" si="35"/>
        <v>0</v>
      </c>
    </row>
    <row r="167" spans="1:12" ht="16.5" hidden="1" customHeight="1">
      <c r="A167" s="199" t="s">
        <v>49</v>
      </c>
      <c r="B167" s="45"/>
      <c r="C167" s="45"/>
      <c r="D167" s="45"/>
      <c r="E167" s="46"/>
      <c r="F167" s="236"/>
      <c r="G167" s="183">
        <f t="shared" si="31"/>
        <v>0</v>
      </c>
      <c r="H167" s="184">
        <f>[1]BYDEPT!BD167</f>
        <v>0</v>
      </c>
      <c r="I167" s="237"/>
      <c r="J167" s="184">
        <f t="shared" si="32"/>
        <v>0</v>
      </c>
      <c r="L167" s="184">
        <f t="shared" si="35"/>
        <v>0</v>
      </c>
    </row>
    <row r="168" spans="1:12" ht="16.5" hidden="1" customHeight="1">
      <c r="A168" s="199" t="s">
        <v>50</v>
      </c>
      <c r="B168" s="45"/>
      <c r="C168" s="45"/>
      <c r="D168" s="45"/>
      <c r="E168" s="46"/>
      <c r="F168" s="236"/>
      <c r="G168" s="183">
        <f t="shared" si="31"/>
        <v>0</v>
      </c>
      <c r="H168" s="184">
        <f>[1]BYDEPT!BD168</f>
        <v>0</v>
      </c>
      <c r="I168" s="237"/>
      <c r="J168" s="184">
        <f t="shared" si="32"/>
        <v>0</v>
      </c>
      <c r="L168" s="184">
        <f t="shared" si="35"/>
        <v>0</v>
      </c>
    </row>
    <row r="169" spans="1:12" ht="16.5" hidden="1" customHeight="1">
      <c r="A169" s="199" t="s">
        <v>51</v>
      </c>
      <c r="B169" s="45"/>
      <c r="C169" s="45"/>
      <c r="D169" s="45"/>
      <c r="E169" s="46"/>
      <c r="F169" s="236"/>
      <c r="G169" s="183">
        <f t="shared" si="31"/>
        <v>0</v>
      </c>
      <c r="H169" s="184">
        <f>[1]BYDEPT!BD169</f>
        <v>0</v>
      </c>
      <c r="I169" s="237"/>
      <c r="J169" s="184">
        <f t="shared" si="32"/>
        <v>0</v>
      </c>
      <c r="L169" s="184">
        <f t="shared" si="35"/>
        <v>0</v>
      </c>
    </row>
    <row r="170" spans="1:12" ht="16.5" hidden="1" customHeight="1">
      <c r="A170" s="199" t="s">
        <v>52</v>
      </c>
      <c r="B170" s="45"/>
      <c r="C170" s="45"/>
      <c r="D170" s="45"/>
      <c r="E170" s="46"/>
      <c r="F170" s="236"/>
      <c r="G170" s="183">
        <f t="shared" si="31"/>
        <v>0</v>
      </c>
      <c r="H170" s="184">
        <f>[1]BYDEPT!BD170</f>
        <v>0</v>
      </c>
      <c r="I170" s="237"/>
      <c r="J170" s="184">
        <f t="shared" si="32"/>
        <v>0</v>
      </c>
      <c r="L170" s="184">
        <f t="shared" si="35"/>
        <v>0</v>
      </c>
    </row>
    <row r="171" spans="1:12" ht="16.5" hidden="1" customHeight="1">
      <c r="A171" s="199"/>
      <c r="B171" s="45"/>
      <c r="C171" s="45"/>
      <c r="D171" s="45"/>
      <c r="E171" s="46"/>
      <c r="F171" s="236"/>
      <c r="G171" s="183"/>
      <c r="H171" s="184"/>
      <c r="I171" s="237"/>
      <c r="J171" s="184"/>
      <c r="L171" s="184"/>
    </row>
    <row r="172" spans="1:12" ht="16.5" hidden="1" customHeight="1">
      <c r="A172" s="199" t="s">
        <v>92</v>
      </c>
      <c r="B172" s="45"/>
      <c r="C172" s="45"/>
      <c r="D172" s="45"/>
      <c r="E172" s="185">
        <f>SUM(E173:E176)+SUM(E179:E191)+SUM(E196:E211)</f>
        <v>0</v>
      </c>
      <c r="F172" s="185">
        <f>SUM(F173:F176)+SUM(F179:F191)+SUM(F196:F211)</f>
        <v>0</v>
      </c>
      <c r="G172" s="186">
        <f>SUM(G173:G176)+SUM(G179:G191)+SUM(G196:G211)</f>
        <v>0</v>
      </c>
      <c r="H172" s="187">
        <f>SUM(H173:H176)+SUM(H179:H191)+SUM(H196:H211)</f>
        <v>0</v>
      </c>
      <c r="I172" s="238"/>
      <c r="J172" s="187">
        <f>SUM(J173:J176)+SUM(J179:J191)+SUM(J196:J211)</f>
        <v>0</v>
      </c>
      <c r="L172" s="187">
        <f>SUM(L173:L176)+SUM(L179:L191)+SUM(L196:L211)</f>
        <v>0</v>
      </c>
    </row>
    <row r="173" spans="1:12" ht="16.5" hidden="1" customHeight="1">
      <c r="A173" s="199" t="s">
        <v>53</v>
      </c>
      <c r="B173" s="45"/>
      <c r="C173" s="45"/>
      <c r="D173" s="45"/>
      <c r="E173" s="46"/>
      <c r="F173" s="46"/>
      <c r="G173" s="183">
        <f>E173+F173</f>
        <v>0</v>
      </c>
      <c r="H173" s="184">
        <f>[1]BYDEPT!BD173</f>
        <v>0</v>
      </c>
      <c r="I173" s="237"/>
      <c r="J173" s="184">
        <f>G173-H173</f>
        <v>0</v>
      </c>
      <c r="L173" s="184">
        <f t="shared" ref="L173:L190" si="36">B173-H173</f>
        <v>0</v>
      </c>
    </row>
    <row r="174" spans="1:12" ht="16.5" hidden="1" customHeight="1">
      <c r="A174" s="199" t="s">
        <v>54</v>
      </c>
      <c r="B174" s="45"/>
      <c r="C174" s="45"/>
      <c r="D174" s="45"/>
      <c r="E174" s="46"/>
      <c r="F174" s="46"/>
      <c r="G174" s="183">
        <f>E174+F174</f>
        <v>0</v>
      </c>
      <c r="H174" s="184">
        <f>[1]BYDEPT!BD174</f>
        <v>0</v>
      </c>
      <c r="I174" s="237"/>
      <c r="J174" s="184"/>
      <c r="L174" s="184">
        <f t="shared" si="36"/>
        <v>0</v>
      </c>
    </row>
    <row r="175" spans="1:12" ht="16.5" hidden="1" customHeight="1">
      <c r="A175" s="199" t="s">
        <v>55</v>
      </c>
      <c r="B175" s="45"/>
      <c r="C175" s="45"/>
      <c r="D175" s="45"/>
      <c r="E175" s="46"/>
      <c r="F175" s="46"/>
      <c r="G175" s="183">
        <f>E175+F175</f>
        <v>0</v>
      </c>
      <c r="H175" s="184">
        <f>[1]BYDEPT!BD175</f>
        <v>0</v>
      </c>
      <c r="I175" s="237"/>
      <c r="J175" s="184">
        <f>G175-H175</f>
        <v>0</v>
      </c>
      <c r="L175" s="184">
        <f t="shared" si="36"/>
        <v>0</v>
      </c>
    </row>
    <row r="176" spans="1:12" ht="16.5" hidden="1" customHeight="1">
      <c r="A176" s="199" t="s">
        <v>56</v>
      </c>
      <c r="B176" s="45"/>
      <c r="C176" s="45"/>
      <c r="D176" s="45"/>
      <c r="E176" s="46">
        <f>+E177+E178</f>
        <v>0</v>
      </c>
      <c r="F176" s="46">
        <f>+F177+F178</f>
        <v>0</v>
      </c>
      <c r="G176" s="183">
        <f>SUM(G177:G178)</f>
        <v>0</v>
      </c>
      <c r="H176" s="184">
        <f>+H177+H178</f>
        <v>0</v>
      </c>
      <c r="I176" s="237"/>
      <c r="J176" s="184">
        <f>SUM(J177:J178)</f>
        <v>0</v>
      </c>
      <c r="L176" s="184">
        <f t="shared" si="36"/>
        <v>0</v>
      </c>
    </row>
    <row r="177" spans="1:12" ht="16.5" hidden="1" customHeight="1">
      <c r="A177" s="199" t="s">
        <v>57</v>
      </c>
      <c r="B177" s="45"/>
      <c r="C177" s="45"/>
      <c r="D177" s="45"/>
      <c r="E177" s="46"/>
      <c r="F177" s="46"/>
      <c r="G177" s="183">
        <f t="shared" ref="G177:G187" si="37">E177+F177</f>
        <v>0</v>
      </c>
      <c r="H177" s="184">
        <f>[1]BYDEPT!BD177</f>
        <v>0</v>
      </c>
      <c r="I177" s="237"/>
      <c r="J177" s="184">
        <f t="shared" ref="J177:J187" si="38">G177-H177</f>
        <v>0</v>
      </c>
      <c r="L177" s="184">
        <f t="shared" si="36"/>
        <v>0</v>
      </c>
    </row>
    <row r="178" spans="1:12" ht="16.5" hidden="1" customHeight="1">
      <c r="A178" s="199" t="s">
        <v>58</v>
      </c>
      <c r="B178" s="45"/>
      <c r="C178" s="45"/>
      <c r="D178" s="45"/>
      <c r="E178" s="46"/>
      <c r="F178" s="46"/>
      <c r="G178" s="183">
        <f t="shared" si="37"/>
        <v>0</v>
      </c>
      <c r="H178" s="184">
        <f>[1]BYDEPT!BD178</f>
        <v>0</v>
      </c>
      <c r="I178" s="237"/>
      <c r="J178" s="184">
        <f t="shared" si="38"/>
        <v>0</v>
      </c>
      <c r="L178" s="184">
        <f t="shared" si="36"/>
        <v>0</v>
      </c>
    </row>
    <row r="179" spans="1:12" ht="16.5" hidden="1" customHeight="1">
      <c r="A179" s="199" t="s">
        <v>59</v>
      </c>
      <c r="B179" s="45"/>
      <c r="C179" s="45"/>
      <c r="D179" s="45"/>
      <c r="E179" s="46"/>
      <c r="F179" s="46"/>
      <c r="G179" s="183">
        <f t="shared" si="37"/>
        <v>0</v>
      </c>
      <c r="H179" s="184">
        <f>[1]BYDEPT!BD179</f>
        <v>0</v>
      </c>
      <c r="I179" s="237"/>
      <c r="J179" s="184">
        <f t="shared" si="38"/>
        <v>0</v>
      </c>
      <c r="L179" s="184">
        <f t="shared" si="36"/>
        <v>0</v>
      </c>
    </row>
    <row r="180" spans="1:12" ht="16.5" hidden="1" customHeight="1">
      <c r="A180" s="199" t="s">
        <v>60</v>
      </c>
      <c r="B180" s="45"/>
      <c r="C180" s="45"/>
      <c r="D180" s="45"/>
      <c r="E180" s="46"/>
      <c r="F180" s="46"/>
      <c r="G180" s="183">
        <f t="shared" si="37"/>
        <v>0</v>
      </c>
      <c r="H180" s="184">
        <f>[1]BYDEPT!BD180</f>
        <v>0</v>
      </c>
      <c r="I180" s="237"/>
      <c r="J180" s="184">
        <f t="shared" si="38"/>
        <v>0</v>
      </c>
      <c r="L180" s="184">
        <f t="shared" si="36"/>
        <v>0</v>
      </c>
    </row>
    <row r="181" spans="1:12" ht="16.5" hidden="1" customHeight="1">
      <c r="A181" s="199" t="s">
        <v>61</v>
      </c>
      <c r="B181" s="45"/>
      <c r="C181" s="45"/>
      <c r="D181" s="45"/>
      <c r="E181" s="46"/>
      <c r="F181" s="46"/>
      <c r="G181" s="183">
        <f t="shared" si="37"/>
        <v>0</v>
      </c>
      <c r="H181" s="184">
        <f>[1]BYDEPT!BD181</f>
        <v>0</v>
      </c>
      <c r="I181" s="237"/>
      <c r="J181" s="184">
        <f t="shared" si="38"/>
        <v>0</v>
      </c>
      <c r="L181" s="184">
        <f t="shared" si="36"/>
        <v>0</v>
      </c>
    </row>
    <row r="182" spans="1:12" ht="16.5" hidden="1" customHeight="1">
      <c r="A182" s="199" t="s">
        <v>62</v>
      </c>
      <c r="B182" s="45"/>
      <c r="C182" s="45"/>
      <c r="D182" s="45"/>
      <c r="E182" s="46"/>
      <c r="F182" s="46"/>
      <c r="G182" s="183">
        <f t="shared" si="37"/>
        <v>0</v>
      </c>
      <c r="H182" s="184">
        <f>[1]BYDEPT!BD182</f>
        <v>0</v>
      </c>
      <c r="I182" s="237"/>
      <c r="J182" s="184">
        <f t="shared" si="38"/>
        <v>0</v>
      </c>
      <c r="L182" s="184">
        <f t="shared" si="36"/>
        <v>0</v>
      </c>
    </row>
    <row r="183" spans="1:12" ht="16.5" hidden="1" customHeight="1">
      <c r="A183" s="19" t="s">
        <v>220</v>
      </c>
      <c r="B183" s="45"/>
      <c r="C183" s="45"/>
      <c r="D183" s="45"/>
      <c r="E183" s="46"/>
      <c r="F183" s="46"/>
      <c r="G183" s="183"/>
      <c r="H183" s="184"/>
      <c r="I183" s="237"/>
      <c r="J183" s="184"/>
      <c r="L183" s="184"/>
    </row>
    <row r="184" spans="1:12" ht="16.5" hidden="1" customHeight="1">
      <c r="A184" s="199" t="s">
        <v>63</v>
      </c>
      <c r="B184" s="45"/>
      <c r="C184" s="45"/>
      <c r="D184" s="45"/>
      <c r="E184" s="46"/>
      <c r="F184" s="46"/>
      <c r="G184" s="183">
        <f t="shared" si="37"/>
        <v>0</v>
      </c>
      <c r="H184" s="184">
        <f>[1]BYDEPT!BD184</f>
        <v>0</v>
      </c>
      <c r="I184" s="237"/>
      <c r="J184" s="184">
        <f t="shared" si="38"/>
        <v>0</v>
      </c>
      <c r="L184" s="184">
        <f t="shared" si="36"/>
        <v>0</v>
      </c>
    </row>
    <row r="185" spans="1:12" ht="16.5" hidden="1" customHeight="1">
      <c r="A185" s="199" t="s">
        <v>178</v>
      </c>
      <c r="B185" s="45"/>
      <c r="C185" s="45"/>
      <c r="D185" s="45"/>
      <c r="E185" s="46"/>
      <c r="F185" s="46"/>
      <c r="G185" s="183"/>
      <c r="H185" s="184"/>
      <c r="I185" s="237"/>
      <c r="J185" s="184"/>
      <c r="L185" s="184">
        <f t="shared" si="36"/>
        <v>0</v>
      </c>
    </row>
    <row r="186" spans="1:12" ht="16.5" hidden="1" customHeight="1">
      <c r="A186" s="199" t="s">
        <v>64</v>
      </c>
      <c r="B186" s="45"/>
      <c r="C186" s="45"/>
      <c r="D186" s="45"/>
      <c r="E186" s="46"/>
      <c r="F186" s="46"/>
      <c r="G186" s="183">
        <f t="shared" si="37"/>
        <v>0</v>
      </c>
      <c r="H186" s="184">
        <f>[1]BYDEPT!BD186</f>
        <v>0</v>
      </c>
      <c r="I186" s="237"/>
      <c r="J186" s="184">
        <f t="shared" si="38"/>
        <v>0</v>
      </c>
      <c r="L186" s="184">
        <f t="shared" si="36"/>
        <v>0</v>
      </c>
    </row>
    <row r="187" spans="1:12" ht="16.5" hidden="1" customHeight="1">
      <c r="A187" s="199" t="s">
        <v>65</v>
      </c>
      <c r="B187" s="45"/>
      <c r="C187" s="45"/>
      <c r="D187" s="45"/>
      <c r="E187" s="46"/>
      <c r="F187" s="46"/>
      <c r="G187" s="183">
        <f t="shared" si="37"/>
        <v>0</v>
      </c>
      <c r="H187" s="184">
        <f>[1]BYDEPT!BD187</f>
        <v>0</v>
      </c>
      <c r="I187" s="237"/>
      <c r="J187" s="184">
        <f t="shared" si="38"/>
        <v>0</v>
      </c>
      <c r="L187" s="184">
        <f t="shared" si="36"/>
        <v>0</v>
      </c>
    </row>
    <row r="188" spans="1:12" ht="16.5" hidden="1" customHeight="1">
      <c r="A188" s="199" t="s">
        <v>66</v>
      </c>
      <c r="B188" s="45"/>
      <c r="C188" s="45"/>
      <c r="D188" s="45"/>
      <c r="E188" s="46"/>
      <c r="F188" s="46"/>
      <c r="G188" s="183"/>
      <c r="H188" s="184">
        <f>[1]BYDEPT!BD188</f>
        <v>0</v>
      </c>
      <c r="I188" s="237"/>
      <c r="J188" s="184"/>
      <c r="L188" s="184">
        <f t="shared" si="36"/>
        <v>0</v>
      </c>
    </row>
    <row r="189" spans="1:12" ht="16.5" hidden="1" customHeight="1">
      <c r="A189" s="199" t="s">
        <v>67</v>
      </c>
      <c r="B189" s="45"/>
      <c r="C189" s="45"/>
      <c r="D189" s="45"/>
      <c r="E189" s="46"/>
      <c r="F189" s="46"/>
      <c r="G189" s="183">
        <f>E189+F189</f>
        <v>0</v>
      </c>
      <c r="H189" s="184">
        <f>[1]BYDEPT!BD189</f>
        <v>0</v>
      </c>
      <c r="I189" s="237"/>
      <c r="J189" s="184">
        <f>G189-H189</f>
        <v>0</v>
      </c>
      <c r="L189" s="184">
        <f t="shared" si="36"/>
        <v>0</v>
      </c>
    </row>
    <row r="190" spans="1:12" ht="16.5" hidden="1" customHeight="1">
      <c r="A190" s="199" t="s">
        <v>68</v>
      </c>
      <c r="B190" s="45"/>
      <c r="C190" s="45"/>
      <c r="D190" s="45"/>
      <c r="E190" s="46"/>
      <c r="F190" s="46"/>
      <c r="G190" s="183">
        <f>E190+F190</f>
        <v>0</v>
      </c>
      <c r="H190" s="184">
        <f>[1]BYDEPT!BD190</f>
        <v>0</v>
      </c>
      <c r="I190" s="237"/>
      <c r="J190" s="184">
        <f>G190-H190</f>
        <v>0</v>
      </c>
      <c r="L190" s="184">
        <f t="shared" si="36"/>
        <v>0</v>
      </c>
    </row>
    <row r="191" spans="1:12" ht="16.5" hidden="1" customHeight="1">
      <c r="A191" s="199" t="s">
        <v>69</v>
      </c>
      <c r="B191" s="45"/>
      <c r="C191" s="45"/>
      <c r="D191" s="45"/>
      <c r="E191" s="185">
        <f>SUM(E192:E195)</f>
        <v>0</v>
      </c>
      <c r="F191" s="185">
        <f>SUM(F192:F195)</f>
        <v>0</v>
      </c>
      <c r="G191" s="186">
        <f>SUM(G192:G195)</f>
        <v>0</v>
      </c>
      <c r="H191" s="187">
        <f>SUM(H192:H195)</f>
        <v>0</v>
      </c>
      <c r="I191" s="238"/>
      <c r="J191" s="187">
        <f>SUM(J192:J195)</f>
        <v>0</v>
      </c>
      <c r="L191" s="187">
        <f>SUM(L192:L195)</f>
        <v>0</v>
      </c>
    </row>
    <row r="192" spans="1:12" ht="16.5" hidden="1" customHeight="1">
      <c r="A192" s="199" t="s">
        <v>70</v>
      </c>
      <c r="B192" s="45"/>
      <c r="C192" s="45"/>
      <c r="D192" s="45"/>
      <c r="E192" s="46"/>
      <c r="F192" s="46"/>
      <c r="G192" s="183">
        <f t="shared" ref="G192:G211" si="39">E192+F192</f>
        <v>0</v>
      </c>
      <c r="H192" s="184">
        <f>[1]BYDEPT!BD192</f>
        <v>0</v>
      </c>
      <c r="I192" s="237"/>
      <c r="J192" s="184">
        <f t="shared" ref="J192:J211" si="40">G192-H192</f>
        <v>0</v>
      </c>
      <c r="L192" s="184">
        <f t="shared" ref="L192:L211" si="41">B192-H192</f>
        <v>0</v>
      </c>
    </row>
    <row r="193" spans="1:12" ht="16.5" hidden="1" customHeight="1">
      <c r="A193" s="199" t="s">
        <v>71</v>
      </c>
      <c r="B193" s="45"/>
      <c r="C193" s="45"/>
      <c r="D193" s="45"/>
      <c r="E193" s="46"/>
      <c r="F193" s="46"/>
      <c r="G193" s="183">
        <f t="shared" si="39"/>
        <v>0</v>
      </c>
      <c r="H193" s="184">
        <f>[1]BYDEPT!BD193</f>
        <v>0</v>
      </c>
      <c r="I193" s="237"/>
      <c r="J193" s="184">
        <f t="shared" si="40"/>
        <v>0</v>
      </c>
      <c r="L193" s="184">
        <f t="shared" si="41"/>
        <v>0</v>
      </c>
    </row>
    <row r="194" spans="1:12" ht="16.5" hidden="1" customHeight="1">
      <c r="A194" s="199" t="s">
        <v>72</v>
      </c>
      <c r="B194" s="45"/>
      <c r="C194" s="45"/>
      <c r="D194" s="45"/>
      <c r="E194" s="46"/>
      <c r="F194" s="46"/>
      <c r="G194" s="183">
        <f t="shared" si="39"/>
        <v>0</v>
      </c>
      <c r="H194" s="184">
        <f>[1]BYDEPT!BD194</f>
        <v>0</v>
      </c>
      <c r="I194" s="237"/>
      <c r="J194" s="184">
        <f t="shared" si="40"/>
        <v>0</v>
      </c>
      <c r="L194" s="184">
        <f t="shared" si="41"/>
        <v>0</v>
      </c>
    </row>
    <row r="195" spans="1:12" ht="16.5" hidden="1" customHeight="1">
      <c r="A195" s="199" t="s">
        <v>73</v>
      </c>
      <c r="B195" s="45"/>
      <c r="C195" s="45"/>
      <c r="D195" s="45"/>
      <c r="E195" s="46"/>
      <c r="F195" s="46"/>
      <c r="G195" s="183">
        <f t="shared" si="39"/>
        <v>0</v>
      </c>
      <c r="H195" s="184">
        <f>[1]BYDEPT!BD195</f>
        <v>0</v>
      </c>
      <c r="I195" s="237"/>
      <c r="J195" s="184">
        <f t="shared" si="40"/>
        <v>0</v>
      </c>
      <c r="L195" s="184">
        <f t="shared" si="41"/>
        <v>0</v>
      </c>
    </row>
    <row r="196" spans="1:12" ht="16.5" hidden="1" customHeight="1">
      <c r="A196" s="199" t="s">
        <v>74</v>
      </c>
      <c r="B196" s="45"/>
      <c r="C196" s="45"/>
      <c r="D196" s="45"/>
      <c r="E196" s="46"/>
      <c r="F196" s="46"/>
      <c r="G196" s="183">
        <f>E196+F196</f>
        <v>0</v>
      </c>
      <c r="H196" s="184">
        <f>[1]BYDEPT!BD196</f>
        <v>0</v>
      </c>
      <c r="I196" s="237"/>
      <c r="J196" s="184">
        <f>G196-H196</f>
        <v>0</v>
      </c>
      <c r="L196" s="184">
        <f t="shared" si="41"/>
        <v>0</v>
      </c>
    </row>
    <row r="197" spans="1:12" ht="16.5" hidden="1" customHeight="1">
      <c r="A197" s="199" t="s">
        <v>175</v>
      </c>
      <c r="B197" s="45"/>
      <c r="C197" s="45"/>
      <c r="D197" s="45"/>
      <c r="E197" s="46"/>
      <c r="F197" s="46"/>
      <c r="G197" s="183">
        <f t="shared" si="39"/>
        <v>0</v>
      </c>
      <c r="H197" s="184">
        <f>[1]BYDEPT!BD197</f>
        <v>0</v>
      </c>
      <c r="I197" s="237"/>
      <c r="J197" s="184">
        <f t="shared" si="40"/>
        <v>0</v>
      </c>
      <c r="L197" s="184">
        <f t="shared" si="41"/>
        <v>0</v>
      </c>
    </row>
    <row r="198" spans="1:12" ht="16.5" hidden="1" customHeight="1">
      <c r="A198" s="199" t="s">
        <v>75</v>
      </c>
      <c r="B198" s="45"/>
      <c r="C198" s="45"/>
      <c r="D198" s="45"/>
      <c r="E198" s="46"/>
      <c r="F198" s="46"/>
      <c r="G198" s="183">
        <f t="shared" si="39"/>
        <v>0</v>
      </c>
      <c r="H198" s="184">
        <f>[1]BYDEPT!BD198</f>
        <v>0</v>
      </c>
      <c r="I198" s="237"/>
      <c r="J198" s="184">
        <f t="shared" si="40"/>
        <v>0</v>
      </c>
      <c r="L198" s="184">
        <f t="shared" si="41"/>
        <v>0</v>
      </c>
    </row>
    <row r="199" spans="1:12" ht="16.5" hidden="1" customHeight="1">
      <c r="A199" s="199" t="s">
        <v>76</v>
      </c>
      <c r="B199" s="45"/>
      <c r="C199" s="45"/>
      <c r="D199" s="45"/>
      <c r="E199" s="46"/>
      <c r="F199" s="46"/>
      <c r="G199" s="183">
        <f t="shared" si="39"/>
        <v>0</v>
      </c>
      <c r="H199" s="184">
        <f>[1]BYDEPT!BD199</f>
        <v>0</v>
      </c>
      <c r="I199" s="237"/>
      <c r="J199" s="184">
        <f t="shared" si="40"/>
        <v>0</v>
      </c>
      <c r="L199" s="184">
        <f t="shared" si="41"/>
        <v>0</v>
      </c>
    </row>
    <row r="200" spans="1:12" ht="16.5" hidden="1" customHeight="1">
      <c r="A200" s="199" t="s">
        <v>77</v>
      </c>
      <c r="B200" s="45"/>
      <c r="C200" s="45"/>
      <c r="D200" s="45"/>
      <c r="E200" s="46"/>
      <c r="F200" s="46"/>
      <c r="G200" s="183"/>
      <c r="H200" s="184"/>
      <c r="I200" s="237"/>
      <c r="J200" s="184"/>
      <c r="L200" s="184">
        <f t="shared" si="41"/>
        <v>0</v>
      </c>
    </row>
    <row r="201" spans="1:12" ht="16.5" hidden="1" customHeight="1">
      <c r="A201" s="199" t="s">
        <v>78</v>
      </c>
      <c r="B201" s="45"/>
      <c r="C201" s="45"/>
      <c r="D201" s="45"/>
      <c r="E201" s="46"/>
      <c r="F201" s="46"/>
      <c r="G201" s="183"/>
      <c r="H201" s="184">
        <f>[1]BYDEPT!BD202</f>
        <v>0</v>
      </c>
      <c r="I201" s="237"/>
      <c r="J201" s="184">
        <f>G201-H201</f>
        <v>0</v>
      </c>
      <c r="L201" s="184">
        <f t="shared" si="41"/>
        <v>0</v>
      </c>
    </row>
    <row r="202" spans="1:12" ht="16.5" hidden="1" customHeight="1">
      <c r="A202" s="199" t="s">
        <v>179</v>
      </c>
      <c r="B202" s="45"/>
      <c r="C202" s="45"/>
      <c r="D202" s="45"/>
      <c r="E202" s="46"/>
      <c r="F202" s="46"/>
      <c r="G202" s="183">
        <f t="shared" si="39"/>
        <v>0</v>
      </c>
      <c r="H202" s="184">
        <f>[1]BYDEPT!BD201</f>
        <v>0</v>
      </c>
      <c r="I202" s="237"/>
      <c r="J202" s="184">
        <f t="shared" si="40"/>
        <v>0</v>
      </c>
      <c r="L202" s="184">
        <f t="shared" si="41"/>
        <v>0</v>
      </c>
    </row>
    <row r="203" spans="1:12" ht="16.5" hidden="1" customHeight="1">
      <c r="A203" s="19" t="s">
        <v>81</v>
      </c>
      <c r="B203" s="45"/>
      <c r="C203" s="45"/>
      <c r="D203" s="45"/>
      <c r="E203" s="46"/>
      <c r="F203" s="46"/>
      <c r="G203" s="183">
        <f t="shared" si="39"/>
        <v>0</v>
      </c>
      <c r="H203" s="184">
        <f>[1]BYDEPT!BD203</f>
        <v>0</v>
      </c>
      <c r="I203" s="237"/>
      <c r="J203" s="184">
        <f t="shared" si="40"/>
        <v>0</v>
      </c>
      <c r="L203" s="184">
        <f t="shared" si="41"/>
        <v>0</v>
      </c>
    </row>
    <row r="204" spans="1:12" ht="16.5" hidden="1" customHeight="1">
      <c r="A204" s="19" t="s">
        <v>140</v>
      </c>
      <c r="B204" s="45"/>
      <c r="C204" s="45"/>
      <c r="D204" s="45"/>
      <c r="E204" s="46"/>
      <c r="F204" s="46"/>
      <c r="G204" s="183">
        <f t="shared" si="39"/>
        <v>0</v>
      </c>
      <c r="H204" s="184">
        <f>[1]BYDEPT!BD204</f>
        <v>0</v>
      </c>
      <c r="I204" s="237"/>
      <c r="J204" s="184">
        <f t="shared" si="40"/>
        <v>0</v>
      </c>
      <c r="L204" s="184">
        <f t="shared" si="41"/>
        <v>0</v>
      </c>
    </row>
    <row r="205" spans="1:12" ht="16.5" hidden="1" customHeight="1">
      <c r="A205" s="19" t="s">
        <v>79</v>
      </c>
      <c r="B205" s="45"/>
      <c r="C205" s="45"/>
      <c r="D205" s="45"/>
      <c r="E205" s="46"/>
      <c r="F205" s="46"/>
      <c r="G205" s="183">
        <f t="shared" si="39"/>
        <v>0</v>
      </c>
      <c r="H205" s="184">
        <f>[1]BYDEPT!BD205</f>
        <v>0</v>
      </c>
      <c r="I205" s="237"/>
      <c r="J205" s="184">
        <f t="shared" si="40"/>
        <v>0</v>
      </c>
      <c r="L205" s="184">
        <f t="shared" si="41"/>
        <v>0</v>
      </c>
    </row>
    <row r="206" spans="1:12" ht="16.5" hidden="1" customHeight="1">
      <c r="A206" s="19" t="s">
        <v>80</v>
      </c>
      <c r="B206" s="45"/>
      <c r="C206" s="45"/>
      <c r="D206" s="45"/>
      <c r="E206" s="46"/>
      <c r="F206" s="46"/>
      <c r="G206" s="183"/>
      <c r="H206" s="184"/>
      <c r="I206" s="237"/>
      <c r="J206" s="184"/>
      <c r="L206" s="184">
        <f t="shared" si="41"/>
        <v>0</v>
      </c>
    </row>
    <row r="207" spans="1:12" ht="16.5" hidden="1" customHeight="1">
      <c r="A207" s="19" t="s">
        <v>82</v>
      </c>
      <c r="B207" s="45"/>
      <c r="C207" s="45"/>
      <c r="D207" s="45"/>
      <c r="E207" s="46"/>
      <c r="F207" s="46"/>
      <c r="G207" s="183">
        <f t="shared" si="39"/>
        <v>0</v>
      </c>
      <c r="H207" s="184">
        <f>[1]BYDEPT!BD207</f>
        <v>0</v>
      </c>
      <c r="I207" s="237"/>
      <c r="J207" s="184">
        <f t="shared" si="40"/>
        <v>0</v>
      </c>
      <c r="L207" s="184">
        <f t="shared" si="41"/>
        <v>0</v>
      </c>
    </row>
    <row r="208" spans="1:12" ht="16.5" hidden="1" customHeight="1">
      <c r="A208" s="19" t="s">
        <v>83</v>
      </c>
      <c r="B208" s="45"/>
      <c r="C208" s="45"/>
      <c r="D208" s="45"/>
      <c r="E208" s="46"/>
      <c r="F208" s="46"/>
      <c r="G208" s="183">
        <f t="shared" si="39"/>
        <v>0</v>
      </c>
      <c r="H208" s="184">
        <f>[1]BYDEPT!BD208</f>
        <v>0</v>
      </c>
      <c r="I208" s="237"/>
      <c r="J208" s="184">
        <f t="shared" si="40"/>
        <v>0</v>
      </c>
      <c r="L208" s="184">
        <f t="shared" si="41"/>
        <v>0</v>
      </c>
    </row>
    <row r="209" spans="1:12" ht="16.5" hidden="1" customHeight="1">
      <c r="A209" s="19" t="s">
        <v>210</v>
      </c>
      <c r="B209" s="45"/>
      <c r="C209" s="45"/>
      <c r="D209" s="45"/>
      <c r="E209" s="46"/>
      <c r="F209" s="46"/>
      <c r="G209" s="183">
        <f t="shared" si="39"/>
        <v>0</v>
      </c>
      <c r="H209" s="184">
        <f>[1]BYDEPT!BD209</f>
        <v>0</v>
      </c>
      <c r="I209" s="237"/>
      <c r="J209" s="184">
        <f t="shared" si="40"/>
        <v>0</v>
      </c>
      <c r="L209" s="184">
        <f t="shared" si="41"/>
        <v>0</v>
      </c>
    </row>
    <row r="210" spans="1:12" ht="16.5" hidden="1" customHeight="1">
      <c r="A210" s="19" t="s">
        <v>84</v>
      </c>
      <c r="B210" s="45"/>
      <c r="C210" s="45"/>
      <c r="D210" s="45"/>
      <c r="E210" s="46"/>
      <c r="F210" s="46"/>
      <c r="G210" s="183">
        <f t="shared" si="39"/>
        <v>0</v>
      </c>
      <c r="H210" s="184">
        <f>[1]BYDEPT!BD210</f>
        <v>0</v>
      </c>
      <c r="I210" s="237"/>
      <c r="J210" s="184">
        <f t="shared" si="40"/>
        <v>0</v>
      </c>
      <c r="L210" s="184">
        <f t="shared" si="41"/>
        <v>0</v>
      </c>
    </row>
    <row r="211" spans="1:12" ht="16.5" hidden="1" customHeight="1">
      <c r="A211" s="19" t="s">
        <v>85</v>
      </c>
      <c r="B211" s="45"/>
      <c r="C211" s="45"/>
      <c r="D211" s="45"/>
      <c r="E211" s="46"/>
      <c r="F211" s="46"/>
      <c r="G211" s="183">
        <f t="shared" si="39"/>
        <v>0</v>
      </c>
      <c r="H211" s="184">
        <f>[1]BYDEPT!BD211</f>
        <v>0</v>
      </c>
      <c r="I211" s="237"/>
      <c r="J211" s="184">
        <f t="shared" si="40"/>
        <v>0</v>
      </c>
      <c r="L211" s="184">
        <f t="shared" si="41"/>
        <v>0</v>
      </c>
    </row>
    <row r="212" spans="1:12" ht="16.5" customHeight="1">
      <c r="A212" s="199"/>
      <c r="B212" s="45"/>
      <c r="C212" s="45"/>
      <c r="D212" s="45"/>
      <c r="E212" s="46"/>
      <c r="F212" s="236"/>
      <c r="G212" s="183"/>
      <c r="H212" s="184"/>
      <c r="I212" s="237"/>
      <c r="J212" s="184"/>
      <c r="L212" s="184"/>
    </row>
    <row r="213" spans="1:12" ht="16.5" customHeight="1">
      <c r="A213" s="239" t="s">
        <v>167</v>
      </c>
      <c r="B213" s="191">
        <f t="shared" ref="B213:H213" si="42">B214+B215+SUM(B222:B230)</f>
        <v>27227101</v>
      </c>
      <c r="C213" s="191">
        <f t="shared" si="42"/>
        <v>605470</v>
      </c>
      <c r="D213" s="191">
        <f t="shared" si="42"/>
        <v>27832571</v>
      </c>
      <c r="E213" s="191">
        <f t="shared" si="42"/>
        <v>0</v>
      </c>
      <c r="F213" s="192">
        <f t="shared" si="42"/>
        <v>0</v>
      </c>
      <c r="G213" s="193">
        <f t="shared" si="42"/>
        <v>0</v>
      </c>
      <c r="H213" s="194">
        <f t="shared" si="42"/>
        <v>15809100</v>
      </c>
      <c r="I213" s="240"/>
      <c r="J213" s="194">
        <f>J214+J215+SUM(J222:J230)</f>
        <v>-15809100</v>
      </c>
      <c r="L213" s="194">
        <f>L214+L215+SUM(L222:L230)</f>
        <v>12023471</v>
      </c>
    </row>
    <row r="214" spans="1:12" ht="16.5" customHeight="1">
      <c r="A214" s="19" t="s">
        <v>200</v>
      </c>
      <c r="B214" s="45">
        <f>2259032</f>
        <v>2259032</v>
      </c>
      <c r="C214" s="45"/>
      <c r="D214" s="45">
        <f>SUM(B214:C214)</f>
        <v>2259032</v>
      </c>
      <c r="E214" s="46"/>
      <c r="F214" s="236"/>
      <c r="G214" s="183">
        <f>E214+F214</f>
        <v>0</v>
      </c>
      <c r="H214" s="184">
        <f>[1]BYDEPT!BD214</f>
        <v>871002</v>
      </c>
      <c r="I214" s="237"/>
      <c r="J214" s="184">
        <f>G214-H214</f>
        <v>-871002</v>
      </c>
      <c r="L214" s="184">
        <f>D214-H214</f>
        <v>1388030</v>
      </c>
    </row>
    <row r="215" spans="1:12" ht="16.5" customHeight="1">
      <c r="A215" s="19" t="s">
        <v>201</v>
      </c>
      <c r="B215" s="185">
        <f>SUM(B216:B220)</f>
        <v>11644414</v>
      </c>
      <c r="C215" s="185">
        <f>SUM(C216:C220)</f>
        <v>0</v>
      </c>
      <c r="D215" s="185">
        <f>SUM(D216:D220)</f>
        <v>11644414</v>
      </c>
      <c r="E215" s="185">
        <f>SUM(E216:E219)</f>
        <v>0</v>
      </c>
      <c r="F215" s="241">
        <f>SUM(F216:F219)</f>
        <v>0</v>
      </c>
      <c r="G215" s="186">
        <f>SUM(G216:G219)</f>
        <v>0</v>
      </c>
      <c r="H215" s="187">
        <f>SUM(H216:H220)</f>
        <v>8189354</v>
      </c>
      <c r="I215" s="238"/>
      <c r="J215" s="187">
        <f>SUM(J216:J219)</f>
        <v>-8189354</v>
      </c>
      <c r="L215" s="187">
        <f>SUM(L216:L220)</f>
        <v>3455060</v>
      </c>
    </row>
    <row r="216" spans="1:12" ht="16.5" customHeight="1">
      <c r="A216" s="19" t="s">
        <v>202</v>
      </c>
      <c r="B216" s="45">
        <f>11061812</f>
        <v>11061812</v>
      </c>
      <c r="C216" s="242"/>
      <c r="D216" s="133">
        <f>SUM(B216:C216)</f>
        <v>11061812</v>
      </c>
      <c r="E216" s="46"/>
      <c r="F216" s="236"/>
      <c r="G216" s="183">
        <f t="shared" ref="G216:G230" si="43">E216+F216</f>
        <v>0</v>
      </c>
      <c r="H216" s="184">
        <f>[1]BYDEPT!BD216</f>
        <v>7958711</v>
      </c>
      <c r="I216" s="237"/>
      <c r="J216" s="184">
        <f>G216-H216</f>
        <v>-7958711</v>
      </c>
      <c r="L216" s="184">
        <f>D216-H216</f>
        <v>3103101</v>
      </c>
    </row>
    <row r="217" spans="1:12" ht="16.5" hidden="1" customHeight="1">
      <c r="A217" s="19" t="s">
        <v>203</v>
      </c>
      <c r="B217" s="45"/>
      <c r="C217" s="131"/>
      <c r="D217" s="133">
        <f>SUM(B217:C217)</f>
        <v>0</v>
      </c>
      <c r="E217" s="46"/>
      <c r="F217" s="236"/>
      <c r="G217" s="183">
        <f t="shared" si="43"/>
        <v>0</v>
      </c>
      <c r="H217" s="184">
        <f>[1]BYDEPT!BD217</f>
        <v>0</v>
      </c>
      <c r="I217" s="237"/>
      <c r="J217" s="184">
        <f>G217-H217</f>
        <v>0</v>
      </c>
      <c r="L217" s="184">
        <f>D217-H217</f>
        <v>0</v>
      </c>
    </row>
    <row r="218" spans="1:12" ht="16.5" customHeight="1">
      <c r="A218" s="243" t="s">
        <v>176</v>
      </c>
      <c r="B218" s="150">
        <f>27602</f>
        <v>27602</v>
      </c>
      <c r="C218" s="93"/>
      <c r="D218" s="150">
        <f>SUM(B218:C218)</f>
        <v>27602</v>
      </c>
      <c r="E218" s="46"/>
      <c r="F218" s="236"/>
      <c r="G218" s="183">
        <f t="shared" si="43"/>
        <v>0</v>
      </c>
      <c r="H218" s="184">
        <f>[1]BYDEPT!BD218</f>
        <v>0</v>
      </c>
      <c r="I218" s="237"/>
      <c r="J218" s="184">
        <f>G218-H218</f>
        <v>0</v>
      </c>
      <c r="L218" s="184">
        <f>D218-H218</f>
        <v>27602</v>
      </c>
    </row>
    <row r="219" spans="1:12" ht="16.5" customHeight="1">
      <c r="A219" s="19" t="s">
        <v>204</v>
      </c>
      <c r="B219" s="45">
        <f>355000</f>
        <v>355000</v>
      </c>
      <c r="C219" s="131"/>
      <c r="D219" s="133">
        <f>SUM(B219:C219)</f>
        <v>355000</v>
      </c>
      <c r="E219" s="46"/>
      <c r="F219" s="236"/>
      <c r="G219" s="183">
        <f t="shared" si="43"/>
        <v>0</v>
      </c>
      <c r="H219" s="184">
        <f>[1]BYDEPT!BD219</f>
        <v>230643</v>
      </c>
      <c r="I219" s="237"/>
      <c r="J219" s="184">
        <f>G219-H219</f>
        <v>-230643</v>
      </c>
      <c r="L219" s="184">
        <f>D219-H219</f>
        <v>124357</v>
      </c>
    </row>
    <row r="220" spans="1:12" ht="16.5" customHeight="1">
      <c r="A220" s="19" t="s">
        <v>197</v>
      </c>
      <c r="B220" s="45">
        <f>200000</f>
        <v>200000</v>
      </c>
      <c r="C220" s="131"/>
      <c r="D220" s="133">
        <f>SUM(B220:C220)</f>
        <v>200000</v>
      </c>
      <c r="E220" s="46"/>
      <c r="F220" s="236"/>
      <c r="G220" s="183">
        <f t="shared" si="43"/>
        <v>0</v>
      </c>
      <c r="H220" s="184"/>
      <c r="I220" s="237"/>
      <c r="J220" s="184">
        <f>G220-H220</f>
        <v>0</v>
      </c>
      <c r="L220" s="184">
        <f>D220-H220</f>
        <v>200000</v>
      </c>
    </row>
    <row r="221" spans="1:12" ht="14.25" hidden="1" customHeight="1">
      <c r="A221" s="199"/>
      <c r="B221" s="45"/>
      <c r="C221" s="131"/>
      <c r="D221" s="133"/>
      <c r="E221" s="131"/>
      <c r="F221" s="212"/>
      <c r="G221" s="183">
        <f t="shared" si="43"/>
        <v>0</v>
      </c>
      <c r="H221" s="198"/>
      <c r="I221" s="244"/>
      <c r="J221" s="198"/>
      <c r="L221" s="184"/>
    </row>
    <row r="222" spans="1:12" ht="18" customHeight="1">
      <c r="A222" s="199" t="s">
        <v>205</v>
      </c>
      <c r="B222" s="47"/>
      <c r="C222" s="245">
        <v>5470</v>
      </c>
      <c r="D222" s="246">
        <f t="shared" ref="D222:D230" si="44">SUM(B222:C222)</f>
        <v>5470</v>
      </c>
      <c r="E222" s="46"/>
      <c r="F222" s="236"/>
      <c r="G222" s="183">
        <f t="shared" si="43"/>
        <v>0</v>
      </c>
      <c r="H222" s="184">
        <f>[1]BYDEPT!BD222</f>
        <v>4573</v>
      </c>
      <c r="I222" s="237"/>
      <c r="J222" s="184">
        <f>G222-H222</f>
        <v>-4573</v>
      </c>
      <c r="L222" s="184">
        <f t="shared" ref="L222:L230" si="45">D222-H222</f>
        <v>897</v>
      </c>
    </row>
    <row r="223" spans="1:12" ht="16.5" customHeight="1">
      <c r="A223" s="199" t="s">
        <v>206</v>
      </c>
      <c r="B223" s="45">
        <f>818248</f>
        <v>818248</v>
      </c>
      <c r="C223" s="131"/>
      <c r="D223" s="133">
        <f t="shared" si="44"/>
        <v>818248</v>
      </c>
      <c r="E223" s="46"/>
      <c r="F223" s="236"/>
      <c r="G223" s="183">
        <f t="shared" si="43"/>
        <v>0</v>
      </c>
      <c r="H223" s="184">
        <f>[1]BYDEPT!BD223</f>
        <v>714264</v>
      </c>
      <c r="I223" s="237"/>
      <c r="J223" s="184">
        <f t="shared" ref="J223:J230" si="46">G223-H223</f>
        <v>-714264</v>
      </c>
      <c r="L223" s="184">
        <f t="shared" si="45"/>
        <v>103984</v>
      </c>
    </row>
    <row r="224" spans="1:12" ht="16.5" customHeight="1">
      <c r="A224" s="199" t="s">
        <v>207</v>
      </c>
      <c r="B224" s="45">
        <f>852839</f>
        <v>852839</v>
      </c>
      <c r="C224" s="245">
        <v>600000</v>
      </c>
      <c r="D224" s="246">
        <f t="shared" si="44"/>
        <v>1452839</v>
      </c>
      <c r="E224" s="46"/>
      <c r="F224" s="236"/>
      <c r="G224" s="183">
        <f>E224+F224</f>
        <v>0</v>
      </c>
      <c r="H224" s="184">
        <f>[1]BYDEPT!BD224</f>
        <v>824430</v>
      </c>
      <c r="I224" s="237"/>
      <c r="J224" s="184">
        <f t="shared" si="46"/>
        <v>-824430</v>
      </c>
      <c r="L224" s="184">
        <f t="shared" si="45"/>
        <v>628409</v>
      </c>
    </row>
    <row r="225" spans="1:12" ht="16.5" customHeight="1">
      <c r="A225" s="199" t="s">
        <v>198</v>
      </c>
      <c r="B225" s="45">
        <f>197653</f>
        <v>197653</v>
      </c>
      <c r="C225" s="131"/>
      <c r="D225" s="133">
        <f t="shared" si="44"/>
        <v>197653</v>
      </c>
      <c r="E225" s="46"/>
      <c r="F225" s="236"/>
      <c r="G225" s="183">
        <f t="shared" si="43"/>
        <v>0</v>
      </c>
      <c r="H225" s="184">
        <f>[1]BYDEPT!BD225</f>
        <v>82595</v>
      </c>
      <c r="I225" s="237"/>
      <c r="J225" s="184">
        <f t="shared" si="46"/>
        <v>-82595</v>
      </c>
      <c r="L225" s="184">
        <f t="shared" si="45"/>
        <v>115058</v>
      </c>
    </row>
    <row r="226" spans="1:12" ht="16.5" customHeight="1">
      <c r="A226" s="199" t="s">
        <v>208</v>
      </c>
      <c r="B226" s="45">
        <f>146128</f>
        <v>146128</v>
      </c>
      <c r="C226" s="131"/>
      <c r="D226" s="133">
        <f t="shared" si="44"/>
        <v>146128</v>
      </c>
      <c r="E226" s="46"/>
      <c r="F226" s="236"/>
      <c r="G226" s="183">
        <f t="shared" si="43"/>
        <v>0</v>
      </c>
      <c r="H226" s="184">
        <f>[1]BYDEPT!BD226</f>
        <v>24967</v>
      </c>
      <c r="I226" s="237"/>
      <c r="J226" s="184">
        <f t="shared" si="46"/>
        <v>-24967</v>
      </c>
      <c r="L226" s="184">
        <f t="shared" si="45"/>
        <v>121161</v>
      </c>
    </row>
    <row r="227" spans="1:12" ht="16.5" hidden="1" customHeight="1">
      <c r="A227" s="199" t="s">
        <v>86</v>
      </c>
      <c r="B227" s="45"/>
      <c r="C227" s="131"/>
      <c r="D227" s="133">
        <f t="shared" si="44"/>
        <v>0</v>
      </c>
      <c r="E227" s="46"/>
      <c r="F227" s="236"/>
      <c r="G227" s="183">
        <f t="shared" si="43"/>
        <v>0</v>
      </c>
      <c r="H227" s="184">
        <f>[1]BYDEPT!BD227</f>
        <v>0</v>
      </c>
      <c r="I227" s="237"/>
      <c r="J227" s="184">
        <f t="shared" si="46"/>
        <v>0</v>
      </c>
      <c r="L227" s="184">
        <f t="shared" si="45"/>
        <v>0</v>
      </c>
    </row>
    <row r="228" spans="1:12" ht="16.5" customHeight="1">
      <c r="A228" s="199" t="s">
        <v>199</v>
      </c>
      <c r="B228" s="45">
        <v>64532</v>
      </c>
      <c r="C228" s="131"/>
      <c r="D228" s="133">
        <f t="shared" si="44"/>
        <v>64532</v>
      </c>
      <c r="E228" s="46"/>
      <c r="F228" s="236"/>
      <c r="G228" s="183">
        <f t="shared" si="43"/>
        <v>0</v>
      </c>
      <c r="H228" s="184">
        <f>[1]BYDEPT!BD228</f>
        <v>58626</v>
      </c>
      <c r="I228" s="237"/>
      <c r="J228" s="184">
        <f t="shared" si="46"/>
        <v>-58626</v>
      </c>
      <c r="L228" s="184">
        <f t="shared" si="45"/>
        <v>5906</v>
      </c>
    </row>
    <row r="229" spans="1:12" ht="15.75" hidden="1" customHeight="1">
      <c r="A229" s="199" t="s">
        <v>209</v>
      </c>
      <c r="B229" s="45"/>
      <c r="C229" s="131"/>
      <c r="D229" s="133">
        <f t="shared" si="44"/>
        <v>0</v>
      </c>
      <c r="E229" s="46"/>
      <c r="F229" s="236"/>
      <c r="G229" s="183">
        <f t="shared" si="43"/>
        <v>0</v>
      </c>
      <c r="H229" s="184">
        <f>[1]BYDEPT!BD229</f>
        <v>0</v>
      </c>
      <c r="I229" s="237"/>
      <c r="J229" s="184">
        <f t="shared" si="46"/>
        <v>0</v>
      </c>
      <c r="L229" s="184">
        <f t="shared" si="45"/>
        <v>0</v>
      </c>
    </row>
    <row r="230" spans="1:12" ht="16.5" customHeight="1">
      <c r="A230" s="247" t="s">
        <v>237</v>
      </c>
      <c r="B230" s="133">
        <f>11244255</f>
        <v>11244255</v>
      </c>
      <c r="C230" s="131"/>
      <c r="D230" s="133">
        <f t="shared" si="44"/>
        <v>11244255</v>
      </c>
      <c r="E230" s="46"/>
      <c r="F230" s="236"/>
      <c r="G230" s="183">
        <f t="shared" si="43"/>
        <v>0</v>
      </c>
      <c r="H230" s="184">
        <f>[1]BYDEPT!BD230</f>
        <v>5039289</v>
      </c>
      <c r="I230" s="237"/>
      <c r="J230" s="184">
        <f t="shared" si="46"/>
        <v>-5039289</v>
      </c>
      <c r="L230" s="184">
        <f t="shared" si="45"/>
        <v>6204966</v>
      </c>
    </row>
    <row r="231" spans="1:12" ht="16.5" customHeight="1">
      <c r="A231" s="128"/>
      <c r="B231" s="45"/>
      <c r="C231" s="131"/>
      <c r="D231" s="133"/>
      <c r="E231" s="46"/>
      <c r="F231" s="236"/>
      <c r="G231" s="183"/>
      <c r="H231" s="184"/>
      <c r="I231" s="237"/>
      <c r="J231" s="184"/>
      <c r="L231" s="184"/>
    </row>
    <row r="232" spans="1:12" ht="16.5" customHeight="1">
      <c r="A232" s="229" t="s">
        <v>216</v>
      </c>
      <c r="B232" s="248">
        <f t="shared" ref="B232:H232" si="47">B233+B244</f>
        <v>22467608</v>
      </c>
      <c r="C232" s="249">
        <f t="shared" si="47"/>
        <v>0</v>
      </c>
      <c r="D232" s="250">
        <f t="shared" si="47"/>
        <v>22467608</v>
      </c>
      <c r="E232" s="191">
        <f t="shared" si="47"/>
        <v>0</v>
      </c>
      <c r="F232" s="192">
        <f t="shared" si="47"/>
        <v>0</v>
      </c>
      <c r="G232" s="193">
        <f t="shared" si="47"/>
        <v>0</v>
      </c>
      <c r="H232" s="194">
        <f t="shared" si="47"/>
        <v>22449903</v>
      </c>
      <c r="I232" s="195"/>
      <c r="J232" s="194">
        <f>J233+J244</f>
        <v>-22449903</v>
      </c>
      <c r="L232" s="194">
        <f>L233+L244</f>
        <v>17705</v>
      </c>
    </row>
    <row r="233" spans="1:12" ht="17.25" customHeight="1">
      <c r="A233" s="251" t="s">
        <v>17</v>
      </c>
      <c r="B233" s="252">
        <f>SUM(B234:B242)</f>
        <v>12725217</v>
      </c>
      <c r="C233" s="253">
        <f>SUM(C234:C242)</f>
        <v>0</v>
      </c>
      <c r="D233" s="254">
        <f>SUM(D234:D242)</f>
        <v>12725217</v>
      </c>
      <c r="E233" s="255"/>
      <c r="F233" s="256"/>
      <c r="G233" s="257"/>
      <c r="H233" s="258">
        <f>SUM(H234:H242)</f>
        <v>12714040</v>
      </c>
      <c r="I233" s="256">
        <f>SUM(I234:I242)</f>
        <v>0</v>
      </c>
      <c r="J233" s="258">
        <f>SUM(J234:J242)</f>
        <v>-12714040</v>
      </c>
      <c r="L233" s="258">
        <f>SUM(L234:L242)</f>
        <v>11177</v>
      </c>
    </row>
    <row r="234" spans="1:12" ht="15.75" customHeight="1">
      <c r="A234" s="259" t="s">
        <v>238</v>
      </c>
      <c r="B234" s="260">
        <v>320169</v>
      </c>
      <c r="C234" s="260"/>
      <c r="D234" s="260">
        <f t="shared" ref="D234:D242" si="48">SUM(B234:C234)</f>
        <v>320169</v>
      </c>
      <c r="E234" s="46"/>
      <c r="F234" s="236"/>
      <c r="G234" s="183"/>
      <c r="H234" s="184">
        <f>[1]BYDEPT!BD234</f>
        <v>320169</v>
      </c>
      <c r="I234" s="151"/>
      <c r="J234" s="184">
        <f t="shared" ref="J234:J242" si="49">G234-H234</f>
        <v>-320169</v>
      </c>
      <c r="L234" s="184">
        <f t="shared" ref="L234:L242" si="50">D234-H234</f>
        <v>0</v>
      </c>
    </row>
    <row r="235" spans="1:12" ht="15.75" customHeight="1">
      <c r="A235" s="259" t="s">
        <v>239</v>
      </c>
      <c r="B235" s="260">
        <v>936011</v>
      </c>
      <c r="C235" s="260"/>
      <c r="D235" s="260">
        <f t="shared" si="48"/>
        <v>936011</v>
      </c>
      <c r="E235" s="46"/>
      <c r="F235" s="236"/>
      <c r="G235" s="183"/>
      <c r="H235" s="184">
        <f>[1]BYDEPT!BD235</f>
        <v>936010</v>
      </c>
      <c r="I235" s="151"/>
      <c r="J235" s="184">
        <f t="shared" si="49"/>
        <v>-936010</v>
      </c>
      <c r="L235" s="184">
        <f t="shared" si="50"/>
        <v>1</v>
      </c>
    </row>
    <row r="236" spans="1:12" ht="15.75" customHeight="1">
      <c r="A236" s="259" t="s">
        <v>240</v>
      </c>
      <c r="B236" s="260">
        <v>189181</v>
      </c>
      <c r="C236" s="260"/>
      <c r="D236" s="260">
        <f t="shared" si="48"/>
        <v>189181</v>
      </c>
      <c r="E236" s="46"/>
      <c r="F236" s="236"/>
      <c r="G236" s="183"/>
      <c r="H236" s="184">
        <f>[1]BYDEPT!BD236</f>
        <v>178005</v>
      </c>
      <c r="I236" s="151"/>
      <c r="J236" s="184">
        <f t="shared" si="49"/>
        <v>-178005</v>
      </c>
      <c r="L236" s="184">
        <f t="shared" si="50"/>
        <v>11176</v>
      </c>
    </row>
    <row r="237" spans="1:12" ht="15.75" customHeight="1">
      <c r="A237" s="259" t="s">
        <v>241</v>
      </c>
      <c r="B237" s="260">
        <v>3032449</v>
      </c>
      <c r="C237" s="260"/>
      <c r="D237" s="260">
        <f t="shared" si="48"/>
        <v>3032449</v>
      </c>
      <c r="E237" s="46"/>
      <c r="F237" s="236"/>
      <c r="G237" s="183"/>
      <c r="H237" s="184">
        <f>[1]BYDEPT!BD237</f>
        <v>3032449</v>
      </c>
      <c r="I237" s="151"/>
      <c r="J237" s="184">
        <f t="shared" si="49"/>
        <v>-3032449</v>
      </c>
      <c r="L237" s="184">
        <f t="shared" si="50"/>
        <v>0</v>
      </c>
    </row>
    <row r="238" spans="1:12" ht="15.75" customHeight="1">
      <c r="A238" s="259" t="s">
        <v>242</v>
      </c>
      <c r="B238" s="260">
        <v>10500</v>
      </c>
      <c r="C238" s="260"/>
      <c r="D238" s="260">
        <f t="shared" si="48"/>
        <v>10500</v>
      </c>
      <c r="E238" s="46"/>
      <c r="F238" s="236"/>
      <c r="G238" s="183"/>
      <c r="H238" s="184">
        <f>[1]BYDEPT!BD238</f>
        <v>10500</v>
      </c>
      <c r="I238" s="151"/>
      <c r="J238" s="184">
        <f t="shared" si="49"/>
        <v>-10500</v>
      </c>
      <c r="L238" s="184">
        <f t="shared" si="50"/>
        <v>0</v>
      </c>
    </row>
    <row r="239" spans="1:12" ht="15.75" customHeight="1">
      <c r="A239" s="259" t="s">
        <v>211</v>
      </c>
      <c r="B239" s="260">
        <v>2702743</v>
      </c>
      <c r="C239" s="260"/>
      <c r="D239" s="260">
        <f t="shared" si="48"/>
        <v>2702743</v>
      </c>
      <c r="E239" s="46"/>
      <c r="F239" s="236"/>
      <c r="G239" s="183"/>
      <c r="H239" s="184">
        <f>[1]BYDEPT!BD239</f>
        <v>2702743</v>
      </c>
      <c r="I239" s="151"/>
      <c r="J239" s="184">
        <f t="shared" si="49"/>
        <v>-2702743</v>
      </c>
      <c r="L239" s="184">
        <f t="shared" si="50"/>
        <v>0</v>
      </c>
    </row>
    <row r="240" spans="1:12" ht="15.75" customHeight="1">
      <c r="A240" s="259" t="s">
        <v>243</v>
      </c>
      <c r="B240" s="260">
        <v>300000</v>
      </c>
      <c r="C240" s="260"/>
      <c r="D240" s="260">
        <f t="shared" si="48"/>
        <v>300000</v>
      </c>
      <c r="E240" s="46"/>
      <c r="F240" s="236"/>
      <c r="G240" s="183"/>
      <c r="H240" s="184">
        <f>[1]BYDEPT!BD240</f>
        <v>300000</v>
      </c>
      <c r="I240" s="151"/>
      <c r="J240" s="184">
        <f t="shared" si="49"/>
        <v>-300000</v>
      </c>
      <c r="L240" s="184">
        <f t="shared" si="50"/>
        <v>0</v>
      </c>
    </row>
    <row r="241" spans="1:12" ht="16.5" customHeight="1">
      <c r="A241" s="259" t="s">
        <v>244</v>
      </c>
      <c r="B241" s="260">
        <v>4027001</v>
      </c>
      <c r="C241" s="260"/>
      <c r="D241" s="260">
        <f t="shared" si="48"/>
        <v>4027001</v>
      </c>
      <c r="E241" s="46"/>
      <c r="F241" s="236"/>
      <c r="G241" s="183"/>
      <c r="H241" s="184">
        <f>[1]BYDEPT!BD241</f>
        <v>4027001</v>
      </c>
      <c r="I241" s="151"/>
      <c r="J241" s="184">
        <f t="shared" si="49"/>
        <v>-4027001</v>
      </c>
      <c r="L241" s="184">
        <f t="shared" si="50"/>
        <v>0</v>
      </c>
    </row>
    <row r="242" spans="1:12" ht="15.75" customHeight="1">
      <c r="A242" s="259" t="s">
        <v>245</v>
      </c>
      <c r="B242" s="260">
        <v>1207163</v>
      </c>
      <c r="C242" s="260"/>
      <c r="D242" s="260">
        <f t="shared" si="48"/>
        <v>1207163</v>
      </c>
      <c r="E242" s="46"/>
      <c r="F242" s="236"/>
      <c r="G242" s="183"/>
      <c r="H242" s="184">
        <f>[1]BYDEPT!BD242</f>
        <v>1207163</v>
      </c>
      <c r="I242" s="151"/>
      <c r="J242" s="184">
        <f t="shared" si="49"/>
        <v>-1207163</v>
      </c>
      <c r="L242" s="184">
        <f t="shared" si="50"/>
        <v>0</v>
      </c>
    </row>
    <row r="243" spans="1:12" ht="15.75" customHeight="1">
      <c r="A243" s="251"/>
      <c r="B243" s="260"/>
      <c r="C243" s="260"/>
      <c r="D243" s="260"/>
      <c r="E243" s="46"/>
      <c r="F243" s="236"/>
      <c r="G243" s="183"/>
      <c r="H243" s="184"/>
      <c r="I243" s="151"/>
      <c r="J243" s="184"/>
      <c r="L243" s="184"/>
    </row>
    <row r="244" spans="1:12" ht="15.75" customHeight="1">
      <c r="A244" s="239" t="s">
        <v>165</v>
      </c>
      <c r="B244" s="261">
        <f>B245</f>
        <v>9742391</v>
      </c>
      <c r="C244" s="261">
        <f>C245</f>
        <v>0</v>
      </c>
      <c r="D244" s="261">
        <f>D245</f>
        <v>9742391</v>
      </c>
      <c r="E244" s="46"/>
      <c r="F244" s="236"/>
      <c r="G244" s="183"/>
      <c r="H244" s="187">
        <f>H245</f>
        <v>9735863</v>
      </c>
      <c r="I244" s="151"/>
      <c r="J244" s="187">
        <f>J245</f>
        <v>-9735863</v>
      </c>
      <c r="L244" s="187">
        <f>L245</f>
        <v>6528</v>
      </c>
    </row>
    <row r="245" spans="1:12" ht="15.75" customHeight="1">
      <c r="A245" s="259" t="s">
        <v>246</v>
      </c>
      <c r="B245" s="260">
        <v>9742391</v>
      </c>
      <c r="C245" s="260"/>
      <c r="D245" s="260">
        <f>SUM(B245:C245)</f>
        <v>9742391</v>
      </c>
      <c r="E245" s="46"/>
      <c r="F245" s="236"/>
      <c r="G245" s="183"/>
      <c r="H245" s="184">
        <f>[1]BYDEPT!BD245</f>
        <v>9735863</v>
      </c>
      <c r="I245" s="151"/>
      <c r="J245" s="184">
        <f>G245-H245</f>
        <v>-9735863</v>
      </c>
      <c r="L245" s="184">
        <f>D245-H245</f>
        <v>6528</v>
      </c>
    </row>
    <row r="246" spans="1:12" ht="15.75" customHeight="1">
      <c r="A246" s="262"/>
      <c r="B246" s="260"/>
      <c r="C246" s="260"/>
      <c r="D246" s="260"/>
      <c r="E246" s="46"/>
      <c r="F246" s="236"/>
      <c r="G246" s="183"/>
      <c r="H246" s="184"/>
      <c r="I246" s="151"/>
      <c r="J246" s="184"/>
      <c r="L246" s="184"/>
    </row>
    <row r="247" spans="1:12" ht="16.5" customHeight="1">
      <c r="A247" s="225" t="s">
        <v>12</v>
      </c>
      <c r="B247" s="263"/>
      <c r="C247" s="263"/>
      <c r="D247" s="263"/>
      <c r="E247" s="46"/>
      <c r="F247" s="46"/>
      <c r="G247" s="183">
        <f>E247+F247</f>
        <v>0</v>
      </c>
      <c r="H247" s="264">
        <f>[1]BYDEPT!BD247</f>
        <v>16196695</v>
      </c>
      <c r="I247" s="265"/>
      <c r="J247" s="264">
        <f>G247-H247</f>
        <v>-16196695</v>
      </c>
      <c r="L247" s="264"/>
    </row>
    <row r="248" spans="1:12" ht="14.25" customHeight="1">
      <c r="A248" s="225"/>
      <c r="B248" s="263"/>
      <c r="C248" s="263"/>
      <c r="D248" s="263"/>
      <c r="E248" s="46"/>
      <c r="F248" s="46"/>
      <c r="G248" s="183"/>
      <c r="H248" s="264"/>
      <c r="I248" s="265"/>
      <c r="J248" s="264"/>
      <c r="L248" s="264"/>
    </row>
    <row r="249" spans="1:12" ht="16.5" customHeight="1">
      <c r="A249" s="266" t="s">
        <v>168</v>
      </c>
      <c r="B249" s="267"/>
      <c r="C249" s="267"/>
      <c r="D249" s="267"/>
      <c r="E249" s="87">
        <f>SUM(E250:E259)</f>
        <v>0</v>
      </c>
      <c r="F249" s="87">
        <f>SUM(F250:F259)</f>
        <v>0</v>
      </c>
      <c r="G249" s="207">
        <f>SUM(G250:G259)</f>
        <v>0</v>
      </c>
      <c r="H249" s="208">
        <f>SUM(H250:H259)</f>
        <v>2520696</v>
      </c>
      <c r="I249" s="209"/>
      <c r="J249" s="208">
        <f>SUM(J250:J259)</f>
        <v>-2520696</v>
      </c>
      <c r="L249" s="208">
        <f>SUM(L250:L259)</f>
        <v>0</v>
      </c>
    </row>
    <row r="250" spans="1:12" ht="17.25" hidden="1" customHeight="1">
      <c r="A250" s="128" t="s">
        <v>183</v>
      </c>
      <c r="B250" s="45"/>
      <c r="C250" s="45"/>
      <c r="D250" s="45"/>
      <c r="E250" s="46"/>
      <c r="F250" s="46"/>
      <c r="G250" s="183">
        <f t="shared" ref="G250:G259" si="51">E250+F250</f>
        <v>0</v>
      </c>
      <c r="H250" s="184">
        <f>[1]BYDEPT!BD250</f>
        <v>0</v>
      </c>
      <c r="I250" s="151"/>
      <c r="J250" s="184">
        <f t="shared" ref="J250:L259" si="52">G250-H250</f>
        <v>0</v>
      </c>
      <c r="L250" s="184">
        <f t="shared" si="52"/>
        <v>0</v>
      </c>
    </row>
    <row r="251" spans="1:12" ht="16.5" customHeight="1">
      <c r="A251" s="128" t="s">
        <v>173</v>
      </c>
      <c r="B251" s="45"/>
      <c r="C251" s="45"/>
      <c r="D251" s="45"/>
      <c r="E251" s="46"/>
      <c r="F251" s="46"/>
      <c r="G251" s="183">
        <f t="shared" si="51"/>
        <v>0</v>
      </c>
      <c r="H251" s="184">
        <f>[1]BYDEPT!BD251</f>
        <v>1664634</v>
      </c>
      <c r="I251" s="151"/>
      <c r="J251" s="184">
        <f t="shared" si="52"/>
        <v>-1664634</v>
      </c>
      <c r="L251" s="184"/>
    </row>
    <row r="252" spans="1:12" ht="16.5" hidden="1" customHeight="1">
      <c r="A252" s="128" t="s">
        <v>177</v>
      </c>
      <c r="B252" s="45"/>
      <c r="C252" s="45"/>
      <c r="D252" s="45"/>
      <c r="E252" s="46"/>
      <c r="F252" s="46"/>
      <c r="G252" s="183">
        <f t="shared" si="51"/>
        <v>0</v>
      </c>
      <c r="H252" s="184">
        <f>[1]BYDEPT!BD252</f>
        <v>0</v>
      </c>
      <c r="I252" s="151"/>
      <c r="J252" s="184">
        <f t="shared" si="52"/>
        <v>0</v>
      </c>
      <c r="L252" s="184"/>
    </row>
    <row r="253" spans="1:12" ht="17.25" customHeight="1">
      <c r="A253" s="210" t="s">
        <v>164</v>
      </c>
      <c r="B253" s="100"/>
      <c r="C253" s="100"/>
      <c r="D253" s="100"/>
      <c r="E253" s="46"/>
      <c r="F253" s="46"/>
      <c r="G253" s="183">
        <f t="shared" si="51"/>
        <v>0</v>
      </c>
      <c r="H253" s="184">
        <f>[1]BYDEPT!BD253</f>
        <v>51174</v>
      </c>
      <c r="I253" s="151"/>
      <c r="J253" s="184">
        <f t="shared" si="52"/>
        <v>-51174</v>
      </c>
      <c r="L253" s="184"/>
    </row>
    <row r="254" spans="1:12" ht="16.5" customHeight="1">
      <c r="A254" s="128" t="s">
        <v>174</v>
      </c>
      <c r="B254" s="45"/>
      <c r="C254" s="45"/>
      <c r="D254" s="45"/>
      <c r="E254" s="46"/>
      <c r="F254" s="46"/>
      <c r="G254" s="183">
        <f t="shared" si="51"/>
        <v>0</v>
      </c>
      <c r="H254" s="184">
        <f>[1]BYDEPT!AT254</f>
        <v>804888</v>
      </c>
      <c r="I254" s="151"/>
      <c r="J254" s="184">
        <f t="shared" si="52"/>
        <v>-804888</v>
      </c>
      <c r="L254" s="184"/>
    </row>
    <row r="255" spans="1:12" ht="16.5" hidden="1" customHeight="1">
      <c r="A255" s="268" t="s">
        <v>247</v>
      </c>
      <c r="B255" s="269"/>
      <c r="C255" s="269"/>
      <c r="D255" s="269"/>
      <c r="E255" s="46"/>
      <c r="F255" s="46"/>
      <c r="G255" s="183">
        <f t="shared" si="51"/>
        <v>0</v>
      </c>
      <c r="H255" s="184">
        <f>[1]BYDEPT!AT255</f>
        <v>0</v>
      </c>
      <c r="I255" s="151"/>
      <c r="J255" s="184">
        <f t="shared" si="52"/>
        <v>0</v>
      </c>
      <c r="L255" s="184">
        <f t="shared" si="52"/>
        <v>0</v>
      </c>
    </row>
    <row r="256" spans="1:12" ht="16.5" hidden="1" customHeight="1">
      <c r="A256" s="102" t="s">
        <v>169</v>
      </c>
      <c r="B256" s="133"/>
      <c r="C256" s="133"/>
      <c r="D256" s="133"/>
      <c r="E256" s="46"/>
      <c r="F256" s="46"/>
      <c r="G256" s="183">
        <f t="shared" si="51"/>
        <v>0</v>
      </c>
      <c r="H256" s="184"/>
      <c r="I256" s="151"/>
      <c r="J256" s="184">
        <f t="shared" si="52"/>
        <v>0</v>
      </c>
      <c r="L256" s="184">
        <f t="shared" si="52"/>
        <v>0</v>
      </c>
    </row>
    <row r="257" spans="1:12" ht="16.5" hidden="1" customHeight="1">
      <c r="A257" s="128" t="s">
        <v>94</v>
      </c>
      <c r="B257" s="45"/>
      <c r="C257" s="45"/>
      <c r="D257" s="45"/>
      <c r="E257" s="46"/>
      <c r="F257" s="46"/>
      <c r="G257" s="183">
        <f t="shared" si="51"/>
        <v>0</v>
      </c>
      <c r="H257" s="184">
        <f>[1]BYDEPT!BD257</f>
        <v>0</v>
      </c>
      <c r="I257" s="151"/>
      <c r="J257" s="184">
        <f t="shared" si="52"/>
        <v>0</v>
      </c>
      <c r="L257" s="184">
        <f t="shared" si="52"/>
        <v>0</v>
      </c>
    </row>
    <row r="258" spans="1:12" ht="16.5" hidden="1" customHeight="1">
      <c r="A258" s="128" t="s">
        <v>95</v>
      </c>
      <c r="B258" s="45"/>
      <c r="C258" s="45"/>
      <c r="D258" s="45"/>
      <c r="E258" s="46"/>
      <c r="F258" s="46"/>
      <c r="G258" s="183">
        <f t="shared" si="51"/>
        <v>0</v>
      </c>
      <c r="H258" s="184"/>
      <c r="I258" s="151"/>
      <c r="J258" s="184">
        <f t="shared" si="52"/>
        <v>0</v>
      </c>
      <c r="L258" s="184">
        <f t="shared" si="52"/>
        <v>0</v>
      </c>
    </row>
    <row r="259" spans="1:12" ht="16.5" hidden="1" customHeight="1">
      <c r="A259" s="128" t="s">
        <v>96</v>
      </c>
      <c r="B259" s="45"/>
      <c r="C259" s="45"/>
      <c r="D259" s="45"/>
      <c r="E259" s="46"/>
      <c r="F259" s="46"/>
      <c r="G259" s="183">
        <f t="shared" si="51"/>
        <v>0</v>
      </c>
      <c r="H259" s="184"/>
      <c r="I259" s="151"/>
      <c r="J259" s="184">
        <f t="shared" si="52"/>
        <v>0</v>
      </c>
      <c r="L259" s="184">
        <f t="shared" si="52"/>
        <v>0</v>
      </c>
    </row>
    <row r="260" spans="1:12" ht="21.75" customHeight="1" thickBot="1">
      <c r="A260" s="270" t="s">
        <v>13</v>
      </c>
      <c r="B260" s="271">
        <f>B232+B128</f>
        <v>90483010</v>
      </c>
      <c r="C260" s="271">
        <f>C232+C128</f>
        <v>605470</v>
      </c>
      <c r="D260" s="271">
        <f>D232+D128</f>
        <v>91088480</v>
      </c>
      <c r="E260" s="272">
        <f>E126+E124</f>
        <v>2606000000</v>
      </c>
      <c r="F260" s="272">
        <f>F126+F124</f>
        <v>0</v>
      </c>
      <c r="G260" s="273">
        <f>G126+G124</f>
        <v>2606000000</v>
      </c>
      <c r="H260" s="274">
        <f>H126+H124</f>
        <v>2484108148</v>
      </c>
      <c r="I260" s="275">
        <f>H260/G260</f>
        <v>0.95322645740598622</v>
      </c>
      <c r="J260" s="274">
        <f>J126+J124</f>
        <v>121891852</v>
      </c>
      <c r="L260" s="274">
        <f>L232+L128</f>
        <v>23610663</v>
      </c>
    </row>
    <row r="261" spans="1:12" ht="35.25" customHeight="1" thickTop="1">
      <c r="A261" s="276"/>
      <c r="B261" s="276"/>
      <c r="C261" s="276"/>
      <c r="D261" s="276"/>
      <c r="E261" s="276"/>
      <c r="F261" s="276"/>
      <c r="G261" s="276"/>
      <c r="H261" s="276"/>
      <c r="I261" s="276"/>
      <c r="J261" s="277"/>
      <c r="L261" s="278"/>
    </row>
    <row r="262" spans="1:12" ht="20.25" customHeight="1">
      <c r="A262" s="279"/>
      <c r="B262" s="59"/>
      <c r="C262" s="59"/>
      <c r="D262" s="59"/>
      <c r="E262" s="280"/>
      <c r="F262" s="280"/>
      <c r="G262" s="280"/>
      <c r="H262" s="280"/>
      <c r="I262" s="60"/>
      <c r="J262" s="280"/>
      <c r="L262" s="280"/>
    </row>
    <row r="263" spans="1:12" ht="20.25" customHeight="1">
      <c r="A263" s="279"/>
      <c r="B263" s="59"/>
      <c r="C263" s="59"/>
      <c r="D263" s="59"/>
      <c r="E263" s="280"/>
      <c r="F263" s="280"/>
      <c r="G263" s="280"/>
      <c r="H263" s="280"/>
      <c r="I263" s="60"/>
      <c r="J263" s="280"/>
      <c r="L263" s="280"/>
    </row>
    <row r="264" spans="1:12" ht="20.25" customHeight="1">
      <c r="A264" s="279"/>
      <c r="B264" s="59"/>
      <c r="C264" s="59"/>
      <c r="D264" s="59"/>
      <c r="E264" s="280"/>
      <c r="F264" s="280"/>
      <c r="G264" s="280"/>
      <c r="H264" s="280"/>
      <c r="I264" s="60"/>
      <c r="J264" s="280"/>
      <c r="L264" s="280"/>
    </row>
    <row r="265" spans="1:12" ht="20.25" customHeight="1">
      <c r="A265" s="279"/>
      <c r="B265" s="59"/>
      <c r="C265" s="59"/>
      <c r="D265" s="59"/>
      <c r="E265" s="280"/>
      <c r="F265" s="280"/>
      <c r="G265" s="280"/>
      <c r="H265" s="280"/>
      <c r="I265" s="280"/>
      <c r="J265" s="280"/>
      <c r="L265" s="280"/>
    </row>
    <row r="266" spans="1:12" ht="20.25" customHeight="1">
      <c r="A266" s="279"/>
      <c r="B266" s="59"/>
      <c r="C266" s="59"/>
      <c r="D266" s="59"/>
      <c r="E266" s="280"/>
      <c r="F266" s="280"/>
      <c r="G266" s="280"/>
      <c r="H266" s="280"/>
      <c r="I266" s="60"/>
      <c r="J266" s="280"/>
      <c r="L266" s="280"/>
    </row>
    <row r="267" spans="1:12" ht="20.25" customHeight="1">
      <c r="A267" s="279"/>
      <c r="B267" s="59"/>
      <c r="C267" s="59"/>
      <c r="D267" s="59"/>
      <c r="E267" s="280"/>
      <c r="F267" s="280"/>
      <c r="G267" s="280"/>
      <c r="H267" s="280"/>
      <c r="I267" s="60"/>
      <c r="J267" s="280"/>
      <c r="L267" s="280"/>
    </row>
    <row r="268" spans="1:12" ht="15.75" customHeight="1">
      <c r="A268" s="279"/>
      <c r="B268" s="59"/>
      <c r="C268" s="59"/>
      <c r="D268" s="59"/>
      <c r="E268" s="280"/>
      <c r="F268" s="280"/>
      <c r="G268" s="280"/>
      <c r="H268" s="280"/>
      <c r="I268" s="60"/>
      <c r="J268" s="280"/>
      <c r="L268" s="280"/>
    </row>
    <row r="269" spans="1:12" ht="16.5" customHeight="1">
      <c r="A269" s="281"/>
      <c r="B269" s="206"/>
      <c r="C269" s="206"/>
      <c r="D269" s="206"/>
      <c r="E269" s="282"/>
      <c r="F269" s="282"/>
      <c r="G269" s="282"/>
      <c r="H269" s="282"/>
      <c r="I269" s="223"/>
      <c r="J269" s="282"/>
      <c r="L269" s="282"/>
    </row>
    <row r="270" spans="1:12" ht="16.5" customHeight="1">
      <c r="A270" s="281"/>
      <c r="B270" s="206"/>
      <c r="C270" s="206"/>
      <c r="D270" s="206"/>
      <c r="E270" s="282"/>
      <c r="F270" s="282"/>
      <c r="G270" s="282"/>
      <c r="H270" s="282"/>
      <c r="I270" s="223"/>
      <c r="J270" s="282"/>
      <c r="L270" s="282"/>
    </row>
    <row r="271" spans="1:12" ht="16.5" customHeight="1">
      <c r="A271" s="281"/>
      <c r="B271" s="206"/>
      <c r="C271" s="206"/>
      <c r="D271" s="206"/>
      <c r="E271" s="282"/>
      <c r="F271" s="282"/>
      <c r="G271" s="282"/>
      <c r="H271" s="282"/>
      <c r="I271" s="223"/>
      <c r="J271" s="282"/>
      <c r="L271" s="282"/>
    </row>
    <row r="272" spans="1:12" ht="16.5" customHeight="1">
      <c r="A272" s="281"/>
      <c r="B272" s="206"/>
      <c r="C272" s="206"/>
      <c r="D272" s="206"/>
      <c r="E272" s="282"/>
      <c r="F272" s="282"/>
      <c r="G272" s="282"/>
      <c r="H272" s="282"/>
      <c r="I272" s="223"/>
      <c r="J272" s="282"/>
      <c r="L272" s="282"/>
    </row>
    <row r="273" spans="1:12" ht="16.5" customHeight="1">
      <c r="A273" s="281"/>
      <c r="B273" s="206"/>
      <c r="C273" s="206"/>
      <c r="D273" s="206"/>
      <c r="E273" s="282"/>
      <c r="F273" s="282"/>
      <c r="G273" s="282"/>
      <c r="H273" s="282"/>
      <c r="I273" s="223"/>
      <c r="J273" s="282"/>
      <c r="L273" s="282"/>
    </row>
    <row r="274" spans="1:12" ht="16.5" customHeight="1">
      <c r="A274" s="281"/>
      <c r="B274" s="206"/>
      <c r="C274" s="206"/>
      <c r="D274" s="206"/>
      <c r="E274" s="282"/>
      <c r="F274" s="282"/>
      <c r="G274" s="282"/>
      <c r="H274" s="282"/>
      <c r="I274" s="223"/>
      <c r="J274" s="282"/>
      <c r="L274" s="282"/>
    </row>
    <row r="275" spans="1:12" ht="16.5" customHeight="1">
      <c r="A275" s="281"/>
      <c r="B275" s="206"/>
      <c r="C275" s="206"/>
      <c r="D275" s="206"/>
      <c r="E275" s="282"/>
      <c r="F275" s="282"/>
      <c r="G275" s="282"/>
      <c r="H275" s="282"/>
      <c r="I275" s="223"/>
      <c r="J275" s="282"/>
      <c r="L275" s="282"/>
    </row>
    <row r="276" spans="1:12" ht="16.5" customHeight="1">
      <c r="A276" s="281"/>
      <c r="B276" s="206"/>
      <c r="C276" s="206"/>
      <c r="D276" s="206"/>
      <c r="E276" s="282"/>
      <c r="F276" s="282"/>
      <c r="G276" s="282"/>
      <c r="H276" s="282"/>
      <c r="I276" s="223"/>
      <c r="J276" s="282"/>
      <c r="L276" s="282"/>
    </row>
    <row r="277" spans="1:12" ht="16.5" customHeight="1">
      <c r="A277" s="281"/>
      <c r="B277" s="206"/>
      <c r="C277" s="206"/>
      <c r="D277" s="206"/>
      <c r="E277" s="282"/>
      <c r="F277" s="282"/>
      <c r="G277" s="282"/>
      <c r="H277" s="282"/>
      <c r="I277" s="223"/>
      <c r="J277" s="282"/>
      <c r="L277" s="282"/>
    </row>
    <row r="278" spans="1:12" ht="16.5" customHeight="1">
      <c r="A278" s="281"/>
      <c r="B278" s="206"/>
      <c r="C278" s="206"/>
      <c r="D278" s="206"/>
      <c r="E278" s="282"/>
      <c r="F278" s="282"/>
      <c r="G278" s="282"/>
      <c r="H278" s="282"/>
      <c r="I278" s="223"/>
      <c r="J278" s="282"/>
      <c r="L278" s="282"/>
    </row>
    <row r="279" spans="1:12" ht="16.5" customHeight="1">
      <c r="A279" s="281"/>
      <c r="B279" s="206"/>
      <c r="C279" s="206"/>
      <c r="D279" s="206"/>
      <c r="E279" s="282"/>
      <c r="F279" s="282"/>
      <c r="G279" s="282"/>
      <c r="H279" s="282"/>
      <c r="I279" s="223"/>
      <c r="J279" s="282"/>
      <c r="L279" s="282"/>
    </row>
    <row r="280" spans="1:12" ht="16.5" customHeight="1">
      <c r="A280" s="281"/>
      <c r="B280" s="206"/>
      <c r="C280" s="206"/>
      <c r="D280" s="206"/>
      <c r="E280" s="282"/>
      <c r="F280" s="282"/>
      <c r="G280" s="282"/>
      <c r="H280" s="282"/>
      <c r="I280" s="223"/>
      <c r="J280" s="282"/>
      <c r="L280" s="282"/>
    </row>
    <row r="281" spans="1:12">
      <c r="E281" s="285"/>
      <c r="F281" s="285"/>
      <c r="G281" s="285"/>
      <c r="H281" s="285"/>
      <c r="I281" s="151"/>
      <c r="J281" s="285"/>
      <c r="L281" s="285"/>
    </row>
    <row r="282" spans="1:12">
      <c r="E282" s="285"/>
      <c r="F282" s="285"/>
      <c r="G282" s="285"/>
      <c r="H282" s="285"/>
      <c r="I282" s="151"/>
      <c r="J282" s="285"/>
      <c r="L282" s="285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54" right="0.18" top="0.75" bottom="0.75" header="0.3" footer="0.3"/>
  <pageSetup paperSize="9" scale="65" orientation="portrait" r:id="rId1"/>
  <headerFooter alignWithMargins="0">
    <oddHeader>&amp;R&amp;"Arial,Bold"ANNEX A-1</oddHeader>
    <oddFooter>&amp;L&amp;8&amp;F &amp;A&amp;C&amp;8 &amp;P of &amp;N</oddFooter>
  </headerFooter>
  <rowBreaks count="2" manualBreakCount="2">
    <brk id="81" max="11" man="1"/>
    <brk id="212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</sheetPr>
  <dimension ref="A1:G91"/>
  <sheetViews>
    <sheetView zoomScaleNormal="10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F113" sqref="F113"/>
    </sheetView>
  </sheetViews>
  <sheetFormatPr defaultRowHeight="12.75"/>
  <cols>
    <col min="1" max="1" width="35" style="3" customWidth="1"/>
    <col min="2" max="2" width="11.42578125" style="3" hidden="1" customWidth="1"/>
    <col min="3" max="3" width="11" style="3" hidden="1" customWidth="1"/>
    <col min="4" max="4" width="11.140625" style="3" hidden="1" customWidth="1"/>
    <col min="5" max="5" width="14.7109375" style="3" customWidth="1"/>
    <col min="6" max="6" width="59.42578125" style="3" customWidth="1"/>
    <col min="7" max="7" width="19.7109375" style="3" customWidth="1"/>
    <col min="8" max="251" width="9.140625" style="3"/>
    <col min="252" max="252" width="35" style="3" customWidth="1"/>
    <col min="253" max="255" width="0" style="3" hidden="1" customWidth="1"/>
    <col min="256" max="256" width="14.7109375" style="3" customWidth="1"/>
    <col min="257" max="257" width="59.42578125" style="3" customWidth="1"/>
    <col min="258" max="258" width="19.7109375" style="3" customWidth="1"/>
    <col min="259" max="259" width="14.7109375" style="3" customWidth="1"/>
    <col min="260" max="507" width="9.140625" style="3"/>
    <col min="508" max="508" width="35" style="3" customWidth="1"/>
    <col min="509" max="511" width="0" style="3" hidden="1" customWidth="1"/>
    <col min="512" max="512" width="14.7109375" style="3" customWidth="1"/>
    <col min="513" max="513" width="59.42578125" style="3" customWidth="1"/>
    <col min="514" max="514" width="19.7109375" style="3" customWidth="1"/>
    <col min="515" max="515" width="14.7109375" style="3" customWidth="1"/>
    <col min="516" max="763" width="9.140625" style="3"/>
    <col min="764" max="764" width="35" style="3" customWidth="1"/>
    <col min="765" max="767" width="0" style="3" hidden="1" customWidth="1"/>
    <col min="768" max="768" width="14.7109375" style="3" customWidth="1"/>
    <col min="769" max="769" width="59.42578125" style="3" customWidth="1"/>
    <col min="770" max="770" width="19.7109375" style="3" customWidth="1"/>
    <col min="771" max="771" width="14.7109375" style="3" customWidth="1"/>
    <col min="772" max="1019" width="9.140625" style="3"/>
    <col min="1020" max="1020" width="35" style="3" customWidth="1"/>
    <col min="1021" max="1023" width="0" style="3" hidden="1" customWidth="1"/>
    <col min="1024" max="1024" width="14.7109375" style="3" customWidth="1"/>
    <col min="1025" max="1025" width="59.42578125" style="3" customWidth="1"/>
    <col min="1026" max="1026" width="19.7109375" style="3" customWidth="1"/>
    <col min="1027" max="1027" width="14.7109375" style="3" customWidth="1"/>
    <col min="1028" max="1275" width="9.140625" style="3"/>
    <col min="1276" max="1276" width="35" style="3" customWidth="1"/>
    <col min="1277" max="1279" width="0" style="3" hidden="1" customWidth="1"/>
    <col min="1280" max="1280" width="14.7109375" style="3" customWidth="1"/>
    <col min="1281" max="1281" width="59.42578125" style="3" customWidth="1"/>
    <col min="1282" max="1282" width="19.7109375" style="3" customWidth="1"/>
    <col min="1283" max="1283" width="14.7109375" style="3" customWidth="1"/>
    <col min="1284" max="1531" width="9.140625" style="3"/>
    <col min="1532" max="1532" width="35" style="3" customWidth="1"/>
    <col min="1533" max="1535" width="0" style="3" hidden="1" customWidth="1"/>
    <col min="1536" max="1536" width="14.7109375" style="3" customWidth="1"/>
    <col min="1537" max="1537" width="59.42578125" style="3" customWidth="1"/>
    <col min="1538" max="1538" width="19.7109375" style="3" customWidth="1"/>
    <col min="1539" max="1539" width="14.7109375" style="3" customWidth="1"/>
    <col min="1540" max="1787" width="9.140625" style="3"/>
    <col min="1788" max="1788" width="35" style="3" customWidth="1"/>
    <col min="1789" max="1791" width="0" style="3" hidden="1" customWidth="1"/>
    <col min="1792" max="1792" width="14.7109375" style="3" customWidth="1"/>
    <col min="1793" max="1793" width="59.42578125" style="3" customWidth="1"/>
    <col min="1794" max="1794" width="19.7109375" style="3" customWidth="1"/>
    <col min="1795" max="1795" width="14.7109375" style="3" customWidth="1"/>
    <col min="1796" max="2043" width="9.140625" style="3"/>
    <col min="2044" max="2044" width="35" style="3" customWidth="1"/>
    <col min="2045" max="2047" width="0" style="3" hidden="1" customWidth="1"/>
    <col min="2048" max="2048" width="14.7109375" style="3" customWidth="1"/>
    <col min="2049" max="2049" width="59.42578125" style="3" customWidth="1"/>
    <col min="2050" max="2050" width="19.7109375" style="3" customWidth="1"/>
    <col min="2051" max="2051" width="14.7109375" style="3" customWidth="1"/>
    <col min="2052" max="2299" width="9.140625" style="3"/>
    <col min="2300" max="2300" width="35" style="3" customWidth="1"/>
    <col min="2301" max="2303" width="0" style="3" hidden="1" customWidth="1"/>
    <col min="2304" max="2304" width="14.7109375" style="3" customWidth="1"/>
    <col min="2305" max="2305" width="59.42578125" style="3" customWidth="1"/>
    <col min="2306" max="2306" width="19.7109375" style="3" customWidth="1"/>
    <col min="2307" max="2307" width="14.7109375" style="3" customWidth="1"/>
    <col min="2308" max="2555" width="9.140625" style="3"/>
    <col min="2556" max="2556" width="35" style="3" customWidth="1"/>
    <col min="2557" max="2559" width="0" style="3" hidden="1" customWidth="1"/>
    <col min="2560" max="2560" width="14.7109375" style="3" customWidth="1"/>
    <col min="2561" max="2561" width="59.42578125" style="3" customWidth="1"/>
    <col min="2562" max="2562" width="19.7109375" style="3" customWidth="1"/>
    <col min="2563" max="2563" width="14.7109375" style="3" customWidth="1"/>
    <col min="2564" max="2811" width="9.140625" style="3"/>
    <col min="2812" max="2812" width="35" style="3" customWidth="1"/>
    <col min="2813" max="2815" width="0" style="3" hidden="1" customWidth="1"/>
    <col min="2816" max="2816" width="14.7109375" style="3" customWidth="1"/>
    <col min="2817" max="2817" width="59.42578125" style="3" customWidth="1"/>
    <col min="2818" max="2818" width="19.7109375" style="3" customWidth="1"/>
    <col min="2819" max="2819" width="14.7109375" style="3" customWidth="1"/>
    <col min="2820" max="3067" width="9.140625" style="3"/>
    <col min="3068" max="3068" width="35" style="3" customWidth="1"/>
    <col min="3069" max="3071" width="0" style="3" hidden="1" customWidth="1"/>
    <col min="3072" max="3072" width="14.7109375" style="3" customWidth="1"/>
    <col min="3073" max="3073" width="59.42578125" style="3" customWidth="1"/>
    <col min="3074" max="3074" width="19.7109375" style="3" customWidth="1"/>
    <col min="3075" max="3075" width="14.7109375" style="3" customWidth="1"/>
    <col min="3076" max="3323" width="9.140625" style="3"/>
    <col min="3324" max="3324" width="35" style="3" customWidth="1"/>
    <col min="3325" max="3327" width="0" style="3" hidden="1" customWidth="1"/>
    <col min="3328" max="3328" width="14.7109375" style="3" customWidth="1"/>
    <col min="3329" max="3329" width="59.42578125" style="3" customWidth="1"/>
    <col min="3330" max="3330" width="19.7109375" style="3" customWidth="1"/>
    <col min="3331" max="3331" width="14.7109375" style="3" customWidth="1"/>
    <col min="3332" max="3579" width="9.140625" style="3"/>
    <col min="3580" max="3580" width="35" style="3" customWidth="1"/>
    <col min="3581" max="3583" width="0" style="3" hidden="1" customWidth="1"/>
    <col min="3584" max="3584" width="14.7109375" style="3" customWidth="1"/>
    <col min="3585" max="3585" width="59.42578125" style="3" customWidth="1"/>
    <col min="3586" max="3586" width="19.7109375" style="3" customWidth="1"/>
    <col min="3587" max="3587" width="14.7109375" style="3" customWidth="1"/>
    <col min="3588" max="3835" width="9.140625" style="3"/>
    <col min="3836" max="3836" width="35" style="3" customWidth="1"/>
    <col min="3837" max="3839" width="0" style="3" hidden="1" customWidth="1"/>
    <col min="3840" max="3840" width="14.7109375" style="3" customWidth="1"/>
    <col min="3841" max="3841" width="59.42578125" style="3" customWidth="1"/>
    <col min="3842" max="3842" width="19.7109375" style="3" customWidth="1"/>
    <col min="3843" max="3843" width="14.7109375" style="3" customWidth="1"/>
    <col min="3844" max="4091" width="9.140625" style="3"/>
    <col min="4092" max="4092" width="35" style="3" customWidth="1"/>
    <col min="4093" max="4095" width="0" style="3" hidden="1" customWidth="1"/>
    <col min="4096" max="4096" width="14.7109375" style="3" customWidth="1"/>
    <col min="4097" max="4097" width="59.42578125" style="3" customWidth="1"/>
    <col min="4098" max="4098" width="19.7109375" style="3" customWidth="1"/>
    <col min="4099" max="4099" width="14.7109375" style="3" customWidth="1"/>
    <col min="4100" max="4347" width="9.140625" style="3"/>
    <col min="4348" max="4348" width="35" style="3" customWidth="1"/>
    <col min="4349" max="4351" width="0" style="3" hidden="1" customWidth="1"/>
    <col min="4352" max="4352" width="14.7109375" style="3" customWidth="1"/>
    <col min="4353" max="4353" width="59.42578125" style="3" customWidth="1"/>
    <col min="4354" max="4354" width="19.7109375" style="3" customWidth="1"/>
    <col min="4355" max="4355" width="14.7109375" style="3" customWidth="1"/>
    <col min="4356" max="4603" width="9.140625" style="3"/>
    <col min="4604" max="4604" width="35" style="3" customWidth="1"/>
    <col min="4605" max="4607" width="0" style="3" hidden="1" customWidth="1"/>
    <col min="4608" max="4608" width="14.7109375" style="3" customWidth="1"/>
    <col min="4609" max="4609" width="59.42578125" style="3" customWidth="1"/>
    <col min="4610" max="4610" width="19.7109375" style="3" customWidth="1"/>
    <col min="4611" max="4611" width="14.7109375" style="3" customWidth="1"/>
    <col min="4612" max="4859" width="9.140625" style="3"/>
    <col min="4860" max="4860" width="35" style="3" customWidth="1"/>
    <col min="4861" max="4863" width="0" style="3" hidden="1" customWidth="1"/>
    <col min="4864" max="4864" width="14.7109375" style="3" customWidth="1"/>
    <col min="4865" max="4865" width="59.42578125" style="3" customWidth="1"/>
    <col min="4866" max="4866" width="19.7109375" style="3" customWidth="1"/>
    <col min="4867" max="4867" width="14.7109375" style="3" customWidth="1"/>
    <col min="4868" max="5115" width="9.140625" style="3"/>
    <col min="5116" max="5116" width="35" style="3" customWidth="1"/>
    <col min="5117" max="5119" width="0" style="3" hidden="1" customWidth="1"/>
    <col min="5120" max="5120" width="14.7109375" style="3" customWidth="1"/>
    <col min="5121" max="5121" width="59.42578125" style="3" customWidth="1"/>
    <col min="5122" max="5122" width="19.7109375" style="3" customWidth="1"/>
    <col min="5123" max="5123" width="14.7109375" style="3" customWidth="1"/>
    <col min="5124" max="5371" width="9.140625" style="3"/>
    <col min="5372" max="5372" width="35" style="3" customWidth="1"/>
    <col min="5373" max="5375" width="0" style="3" hidden="1" customWidth="1"/>
    <col min="5376" max="5376" width="14.7109375" style="3" customWidth="1"/>
    <col min="5377" max="5377" width="59.42578125" style="3" customWidth="1"/>
    <col min="5378" max="5378" width="19.7109375" style="3" customWidth="1"/>
    <col min="5379" max="5379" width="14.7109375" style="3" customWidth="1"/>
    <col min="5380" max="5627" width="9.140625" style="3"/>
    <col min="5628" max="5628" width="35" style="3" customWidth="1"/>
    <col min="5629" max="5631" width="0" style="3" hidden="1" customWidth="1"/>
    <col min="5632" max="5632" width="14.7109375" style="3" customWidth="1"/>
    <col min="5633" max="5633" width="59.42578125" style="3" customWidth="1"/>
    <col min="5634" max="5634" width="19.7109375" style="3" customWidth="1"/>
    <col min="5635" max="5635" width="14.7109375" style="3" customWidth="1"/>
    <col min="5636" max="5883" width="9.140625" style="3"/>
    <col min="5884" max="5884" width="35" style="3" customWidth="1"/>
    <col min="5885" max="5887" width="0" style="3" hidden="1" customWidth="1"/>
    <col min="5888" max="5888" width="14.7109375" style="3" customWidth="1"/>
    <col min="5889" max="5889" width="59.42578125" style="3" customWidth="1"/>
    <col min="5890" max="5890" width="19.7109375" style="3" customWidth="1"/>
    <col min="5891" max="5891" width="14.7109375" style="3" customWidth="1"/>
    <col min="5892" max="6139" width="9.140625" style="3"/>
    <col min="6140" max="6140" width="35" style="3" customWidth="1"/>
    <col min="6141" max="6143" width="0" style="3" hidden="1" customWidth="1"/>
    <col min="6144" max="6144" width="14.7109375" style="3" customWidth="1"/>
    <col min="6145" max="6145" width="59.42578125" style="3" customWidth="1"/>
    <col min="6146" max="6146" width="19.7109375" style="3" customWidth="1"/>
    <col min="6147" max="6147" width="14.7109375" style="3" customWidth="1"/>
    <col min="6148" max="6395" width="9.140625" style="3"/>
    <col min="6396" max="6396" width="35" style="3" customWidth="1"/>
    <col min="6397" max="6399" width="0" style="3" hidden="1" customWidth="1"/>
    <col min="6400" max="6400" width="14.7109375" style="3" customWidth="1"/>
    <col min="6401" max="6401" width="59.42578125" style="3" customWidth="1"/>
    <col min="6402" max="6402" width="19.7109375" style="3" customWidth="1"/>
    <col min="6403" max="6403" width="14.7109375" style="3" customWidth="1"/>
    <col min="6404" max="6651" width="9.140625" style="3"/>
    <col min="6652" max="6652" width="35" style="3" customWidth="1"/>
    <col min="6653" max="6655" width="0" style="3" hidden="1" customWidth="1"/>
    <col min="6656" max="6656" width="14.7109375" style="3" customWidth="1"/>
    <col min="6657" max="6657" width="59.42578125" style="3" customWidth="1"/>
    <col min="6658" max="6658" width="19.7109375" style="3" customWidth="1"/>
    <col min="6659" max="6659" width="14.7109375" style="3" customWidth="1"/>
    <col min="6660" max="6907" width="9.140625" style="3"/>
    <col min="6908" max="6908" width="35" style="3" customWidth="1"/>
    <col min="6909" max="6911" width="0" style="3" hidden="1" customWidth="1"/>
    <col min="6912" max="6912" width="14.7109375" style="3" customWidth="1"/>
    <col min="6913" max="6913" width="59.42578125" style="3" customWidth="1"/>
    <col min="6914" max="6914" width="19.7109375" style="3" customWidth="1"/>
    <col min="6915" max="6915" width="14.7109375" style="3" customWidth="1"/>
    <col min="6916" max="7163" width="9.140625" style="3"/>
    <col min="7164" max="7164" width="35" style="3" customWidth="1"/>
    <col min="7165" max="7167" width="0" style="3" hidden="1" customWidth="1"/>
    <col min="7168" max="7168" width="14.7109375" style="3" customWidth="1"/>
    <col min="7169" max="7169" width="59.42578125" style="3" customWidth="1"/>
    <col min="7170" max="7170" width="19.7109375" style="3" customWidth="1"/>
    <col min="7171" max="7171" width="14.7109375" style="3" customWidth="1"/>
    <col min="7172" max="7419" width="9.140625" style="3"/>
    <col min="7420" max="7420" width="35" style="3" customWidth="1"/>
    <col min="7421" max="7423" width="0" style="3" hidden="1" customWidth="1"/>
    <col min="7424" max="7424" width="14.7109375" style="3" customWidth="1"/>
    <col min="7425" max="7425" width="59.42578125" style="3" customWidth="1"/>
    <col min="7426" max="7426" width="19.7109375" style="3" customWidth="1"/>
    <col min="7427" max="7427" width="14.7109375" style="3" customWidth="1"/>
    <col min="7428" max="7675" width="9.140625" style="3"/>
    <col min="7676" max="7676" width="35" style="3" customWidth="1"/>
    <col min="7677" max="7679" width="0" style="3" hidden="1" customWidth="1"/>
    <col min="7680" max="7680" width="14.7109375" style="3" customWidth="1"/>
    <col min="7681" max="7681" width="59.42578125" style="3" customWidth="1"/>
    <col min="7682" max="7682" width="19.7109375" style="3" customWidth="1"/>
    <col min="7683" max="7683" width="14.7109375" style="3" customWidth="1"/>
    <col min="7684" max="7931" width="9.140625" style="3"/>
    <col min="7932" max="7932" width="35" style="3" customWidth="1"/>
    <col min="7933" max="7935" width="0" style="3" hidden="1" customWidth="1"/>
    <col min="7936" max="7936" width="14.7109375" style="3" customWidth="1"/>
    <col min="7937" max="7937" width="59.42578125" style="3" customWidth="1"/>
    <col min="7938" max="7938" width="19.7109375" style="3" customWidth="1"/>
    <col min="7939" max="7939" width="14.7109375" style="3" customWidth="1"/>
    <col min="7940" max="8187" width="9.140625" style="3"/>
    <col min="8188" max="8188" width="35" style="3" customWidth="1"/>
    <col min="8189" max="8191" width="0" style="3" hidden="1" customWidth="1"/>
    <col min="8192" max="8192" width="14.7109375" style="3" customWidth="1"/>
    <col min="8193" max="8193" width="59.42578125" style="3" customWidth="1"/>
    <col min="8194" max="8194" width="19.7109375" style="3" customWidth="1"/>
    <col min="8195" max="8195" width="14.7109375" style="3" customWidth="1"/>
    <col min="8196" max="8443" width="9.140625" style="3"/>
    <col min="8444" max="8444" width="35" style="3" customWidth="1"/>
    <col min="8445" max="8447" width="0" style="3" hidden="1" customWidth="1"/>
    <col min="8448" max="8448" width="14.7109375" style="3" customWidth="1"/>
    <col min="8449" max="8449" width="59.42578125" style="3" customWidth="1"/>
    <col min="8450" max="8450" width="19.7109375" style="3" customWidth="1"/>
    <col min="8451" max="8451" width="14.7109375" style="3" customWidth="1"/>
    <col min="8452" max="8699" width="9.140625" style="3"/>
    <col min="8700" max="8700" width="35" style="3" customWidth="1"/>
    <col min="8701" max="8703" width="0" style="3" hidden="1" customWidth="1"/>
    <col min="8704" max="8704" width="14.7109375" style="3" customWidth="1"/>
    <col min="8705" max="8705" width="59.42578125" style="3" customWidth="1"/>
    <col min="8706" max="8706" width="19.7109375" style="3" customWidth="1"/>
    <col min="8707" max="8707" width="14.7109375" style="3" customWidth="1"/>
    <col min="8708" max="8955" width="9.140625" style="3"/>
    <col min="8956" max="8956" width="35" style="3" customWidth="1"/>
    <col min="8957" max="8959" width="0" style="3" hidden="1" customWidth="1"/>
    <col min="8960" max="8960" width="14.7109375" style="3" customWidth="1"/>
    <col min="8961" max="8961" width="59.42578125" style="3" customWidth="1"/>
    <col min="8962" max="8962" width="19.7109375" style="3" customWidth="1"/>
    <col min="8963" max="8963" width="14.7109375" style="3" customWidth="1"/>
    <col min="8964" max="9211" width="9.140625" style="3"/>
    <col min="9212" max="9212" width="35" style="3" customWidth="1"/>
    <col min="9213" max="9215" width="0" style="3" hidden="1" customWidth="1"/>
    <col min="9216" max="9216" width="14.7109375" style="3" customWidth="1"/>
    <col min="9217" max="9217" width="59.42578125" style="3" customWidth="1"/>
    <col min="9218" max="9218" width="19.7109375" style="3" customWidth="1"/>
    <col min="9219" max="9219" width="14.7109375" style="3" customWidth="1"/>
    <col min="9220" max="9467" width="9.140625" style="3"/>
    <col min="9468" max="9468" width="35" style="3" customWidth="1"/>
    <col min="9469" max="9471" width="0" style="3" hidden="1" customWidth="1"/>
    <col min="9472" max="9472" width="14.7109375" style="3" customWidth="1"/>
    <col min="9473" max="9473" width="59.42578125" style="3" customWidth="1"/>
    <col min="9474" max="9474" width="19.7109375" style="3" customWidth="1"/>
    <col min="9475" max="9475" width="14.7109375" style="3" customWidth="1"/>
    <col min="9476" max="9723" width="9.140625" style="3"/>
    <col min="9724" max="9724" width="35" style="3" customWidth="1"/>
    <col min="9725" max="9727" width="0" style="3" hidden="1" customWidth="1"/>
    <col min="9728" max="9728" width="14.7109375" style="3" customWidth="1"/>
    <col min="9729" max="9729" width="59.42578125" style="3" customWidth="1"/>
    <col min="9730" max="9730" width="19.7109375" style="3" customWidth="1"/>
    <col min="9731" max="9731" width="14.7109375" style="3" customWidth="1"/>
    <col min="9732" max="9979" width="9.140625" style="3"/>
    <col min="9980" max="9980" width="35" style="3" customWidth="1"/>
    <col min="9981" max="9983" width="0" style="3" hidden="1" customWidth="1"/>
    <col min="9984" max="9984" width="14.7109375" style="3" customWidth="1"/>
    <col min="9985" max="9985" width="59.42578125" style="3" customWidth="1"/>
    <col min="9986" max="9986" width="19.7109375" style="3" customWidth="1"/>
    <col min="9987" max="9987" width="14.7109375" style="3" customWidth="1"/>
    <col min="9988" max="10235" width="9.140625" style="3"/>
    <col min="10236" max="10236" width="35" style="3" customWidth="1"/>
    <col min="10237" max="10239" width="0" style="3" hidden="1" customWidth="1"/>
    <col min="10240" max="10240" width="14.7109375" style="3" customWidth="1"/>
    <col min="10241" max="10241" width="59.42578125" style="3" customWidth="1"/>
    <col min="10242" max="10242" width="19.7109375" style="3" customWidth="1"/>
    <col min="10243" max="10243" width="14.7109375" style="3" customWidth="1"/>
    <col min="10244" max="10491" width="9.140625" style="3"/>
    <col min="10492" max="10492" width="35" style="3" customWidth="1"/>
    <col min="10493" max="10495" width="0" style="3" hidden="1" customWidth="1"/>
    <col min="10496" max="10496" width="14.7109375" style="3" customWidth="1"/>
    <col min="10497" max="10497" width="59.42578125" style="3" customWidth="1"/>
    <col min="10498" max="10498" width="19.7109375" style="3" customWidth="1"/>
    <col min="10499" max="10499" width="14.7109375" style="3" customWidth="1"/>
    <col min="10500" max="10747" width="9.140625" style="3"/>
    <col min="10748" max="10748" width="35" style="3" customWidth="1"/>
    <col min="10749" max="10751" width="0" style="3" hidden="1" customWidth="1"/>
    <col min="10752" max="10752" width="14.7109375" style="3" customWidth="1"/>
    <col min="10753" max="10753" width="59.42578125" style="3" customWidth="1"/>
    <col min="10754" max="10754" width="19.7109375" style="3" customWidth="1"/>
    <col min="10755" max="10755" width="14.7109375" style="3" customWidth="1"/>
    <col min="10756" max="11003" width="9.140625" style="3"/>
    <col min="11004" max="11004" width="35" style="3" customWidth="1"/>
    <col min="11005" max="11007" width="0" style="3" hidden="1" customWidth="1"/>
    <col min="11008" max="11008" width="14.7109375" style="3" customWidth="1"/>
    <col min="11009" max="11009" width="59.42578125" style="3" customWidth="1"/>
    <col min="11010" max="11010" width="19.7109375" style="3" customWidth="1"/>
    <col min="11011" max="11011" width="14.7109375" style="3" customWidth="1"/>
    <col min="11012" max="11259" width="9.140625" style="3"/>
    <col min="11260" max="11260" width="35" style="3" customWidth="1"/>
    <col min="11261" max="11263" width="0" style="3" hidden="1" customWidth="1"/>
    <col min="11264" max="11264" width="14.7109375" style="3" customWidth="1"/>
    <col min="11265" max="11265" width="59.42578125" style="3" customWidth="1"/>
    <col min="11266" max="11266" width="19.7109375" style="3" customWidth="1"/>
    <col min="11267" max="11267" width="14.7109375" style="3" customWidth="1"/>
    <col min="11268" max="11515" width="9.140625" style="3"/>
    <col min="11516" max="11516" width="35" style="3" customWidth="1"/>
    <col min="11517" max="11519" width="0" style="3" hidden="1" customWidth="1"/>
    <col min="11520" max="11520" width="14.7109375" style="3" customWidth="1"/>
    <col min="11521" max="11521" width="59.42578125" style="3" customWidth="1"/>
    <col min="11522" max="11522" width="19.7109375" style="3" customWidth="1"/>
    <col min="11523" max="11523" width="14.7109375" style="3" customWidth="1"/>
    <col min="11524" max="11771" width="9.140625" style="3"/>
    <col min="11772" max="11772" width="35" style="3" customWidth="1"/>
    <col min="11773" max="11775" width="0" style="3" hidden="1" customWidth="1"/>
    <col min="11776" max="11776" width="14.7109375" style="3" customWidth="1"/>
    <col min="11777" max="11777" width="59.42578125" style="3" customWidth="1"/>
    <col min="11778" max="11778" width="19.7109375" style="3" customWidth="1"/>
    <col min="11779" max="11779" width="14.7109375" style="3" customWidth="1"/>
    <col min="11780" max="12027" width="9.140625" style="3"/>
    <col min="12028" max="12028" width="35" style="3" customWidth="1"/>
    <col min="12029" max="12031" width="0" style="3" hidden="1" customWidth="1"/>
    <col min="12032" max="12032" width="14.7109375" style="3" customWidth="1"/>
    <col min="12033" max="12033" width="59.42578125" style="3" customWidth="1"/>
    <col min="12034" max="12034" width="19.7109375" style="3" customWidth="1"/>
    <col min="12035" max="12035" width="14.7109375" style="3" customWidth="1"/>
    <col min="12036" max="12283" width="9.140625" style="3"/>
    <col min="12284" max="12284" width="35" style="3" customWidth="1"/>
    <col min="12285" max="12287" width="0" style="3" hidden="1" customWidth="1"/>
    <col min="12288" max="12288" width="14.7109375" style="3" customWidth="1"/>
    <col min="12289" max="12289" width="59.42578125" style="3" customWidth="1"/>
    <col min="12290" max="12290" width="19.7109375" style="3" customWidth="1"/>
    <col min="12291" max="12291" width="14.7109375" style="3" customWidth="1"/>
    <col min="12292" max="12539" width="9.140625" style="3"/>
    <col min="12540" max="12540" width="35" style="3" customWidth="1"/>
    <col min="12541" max="12543" width="0" style="3" hidden="1" customWidth="1"/>
    <col min="12544" max="12544" width="14.7109375" style="3" customWidth="1"/>
    <col min="12545" max="12545" width="59.42578125" style="3" customWidth="1"/>
    <col min="12546" max="12546" width="19.7109375" style="3" customWidth="1"/>
    <col min="12547" max="12547" width="14.7109375" style="3" customWidth="1"/>
    <col min="12548" max="12795" width="9.140625" style="3"/>
    <col min="12796" max="12796" width="35" style="3" customWidth="1"/>
    <col min="12797" max="12799" width="0" style="3" hidden="1" customWidth="1"/>
    <col min="12800" max="12800" width="14.7109375" style="3" customWidth="1"/>
    <col min="12801" max="12801" width="59.42578125" style="3" customWidth="1"/>
    <col min="12802" max="12802" width="19.7109375" style="3" customWidth="1"/>
    <col min="12803" max="12803" width="14.7109375" style="3" customWidth="1"/>
    <col min="12804" max="13051" width="9.140625" style="3"/>
    <col min="13052" max="13052" width="35" style="3" customWidth="1"/>
    <col min="13053" max="13055" width="0" style="3" hidden="1" customWidth="1"/>
    <col min="13056" max="13056" width="14.7109375" style="3" customWidth="1"/>
    <col min="13057" max="13057" width="59.42578125" style="3" customWidth="1"/>
    <col min="13058" max="13058" width="19.7109375" style="3" customWidth="1"/>
    <col min="13059" max="13059" width="14.7109375" style="3" customWidth="1"/>
    <col min="13060" max="13307" width="9.140625" style="3"/>
    <col min="13308" max="13308" width="35" style="3" customWidth="1"/>
    <col min="13309" max="13311" width="0" style="3" hidden="1" customWidth="1"/>
    <col min="13312" max="13312" width="14.7109375" style="3" customWidth="1"/>
    <col min="13313" max="13313" width="59.42578125" style="3" customWidth="1"/>
    <col min="13314" max="13314" width="19.7109375" style="3" customWidth="1"/>
    <col min="13315" max="13315" width="14.7109375" style="3" customWidth="1"/>
    <col min="13316" max="13563" width="9.140625" style="3"/>
    <col min="13564" max="13564" width="35" style="3" customWidth="1"/>
    <col min="13565" max="13567" width="0" style="3" hidden="1" customWidth="1"/>
    <col min="13568" max="13568" width="14.7109375" style="3" customWidth="1"/>
    <col min="13569" max="13569" width="59.42578125" style="3" customWidth="1"/>
    <col min="13570" max="13570" width="19.7109375" style="3" customWidth="1"/>
    <col min="13571" max="13571" width="14.7109375" style="3" customWidth="1"/>
    <col min="13572" max="13819" width="9.140625" style="3"/>
    <col min="13820" max="13820" width="35" style="3" customWidth="1"/>
    <col min="13821" max="13823" width="0" style="3" hidden="1" customWidth="1"/>
    <col min="13824" max="13824" width="14.7109375" style="3" customWidth="1"/>
    <col min="13825" max="13825" width="59.42578125" style="3" customWidth="1"/>
    <col min="13826" max="13826" width="19.7109375" style="3" customWidth="1"/>
    <col min="13827" max="13827" width="14.7109375" style="3" customWidth="1"/>
    <col min="13828" max="14075" width="9.140625" style="3"/>
    <col min="14076" max="14076" width="35" style="3" customWidth="1"/>
    <col min="14077" max="14079" width="0" style="3" hidden="1" customWidth="1"/>
    <col min="14080" max="14080" width="14.7109375" style="3" customWidth="1"/>
    <col min="14081" max="14081" width="59.42578125" style="3" customWidth="1"/>
    <col min="14082" max="14082" width="19.7109375" style="3" customWidth="1"/>
    <col min="14083" max="14083" width="14.7109375" style="3" customWidth="1"/>
    <col min="14084" max="14331" width="9.140625" style="3"/>
    <col min="14332" max="14332" width="35" style="3" customWidth="1"/>
    <col min="14333" max="14335" width="0" style="3" hidden="1" customWidth="1"/>
    <col min="14336" max="14336" width="14.7109375" style="3" customWidth="1"/>
    <col min="14337" max="14337" width="59.42578125" style="3" customWidth="1"/>
    <col min="14338" max="14338" width="19.7109375" style="3" customWidth="1"/>
    <col min="14339" max="14339" width="14.7109375" style="3" customWidth="1"/>
    <col min="14340" max="14587" width="9.140625" style="3"/>
    <col min="14588" max="14588" width="35" style="3" customWidth="1"/>
    <col min="14589" max="14591" width="0" style="3" hidden="1" customWidth="1"/>
    <col min="14592" max="14592" width="14.7109375" style="3" customWidth="1"/>
    <col min="14593" max="14593" width="59.42578125" style="3" customWidth="1"/>
    <col min="14594" max="14594" width="19.7109375" style="3" customWidth="1"/>
    <col min="14595" max="14595" width="14.7109375" style="3" customWidth="1"/>
    <col min="14596" max="14843" width="9.140625" style="3"/>
    <col min="14844" max="14844" width="35" style="3" customWidth="1"/>
    <col min="14845" max="14847" width="0" style="3" hidden="1" customWidth="1"/>
    <col min="14848" max="14848" width="14.7109375" style="3" customWidth="1"/>
    <col min="14849" max="14849" width="59.42578125" style="3" customWidth="1"/>
    <col min="14850" max="14850" width="19.7109375" style="3" customWidth="1"/>
    <col min="14851" max="14851" width="14.7109375" style="3" customWidth="1"/>
    <col min="14852" max="15099" width="9.140625" style="3"/>
    <col min="15100" max="15100" width="35" style="3" customWidth="1"/>
    <col min="15101" max="15103" width="0" style="3" hidden="1" customWidth="1"/>
    <col min="15104" max="15104" width="14.7109375" style="3" customWidth="1"/>
    <col min="15105" max="15105" width="59.42578125" style="3" customWidth="1"/>
    <col min="15106" max="15106" width="19.7109375" style="3" customWidth="1"/>
    <col min="15107" max="15107" width="14.7109375" style="3" customWidth="1"/>
    <col min="15108" max="15355" width="9.140625" style="3"/>
    <col min="15356" max="15356" width="35" style="3" customWidth="1"/>
    <col min="15357" max="15359" width="0" style="3" hidden="1" customWidth="1"/>
    <col min="15360" max="15360" width="14.7109375" style="3" customWidth="1"/>
    <col min="15361" max="15361" width="59.42578125" style="3" customWidth="1"/>
    <col min="15362" max="15362" width="19.7109375" style="3" customWidth="1"/>
    <col min="15363" max="15363" width="14.7109375" style="3" customWidth="1"/>
    <col min="15364" max="15611" width="9.140625" style="3"/>
    <col min="15612" max="15612" width="35" style="3" customWidth="1"/>
    <col min="15613" max="15615" width="0" style="3" hidden="1" customWidth="1"/>
    <col min="15616" max="15616" width="14.7109375" style="3" customWidth="1"/>
    <col min="15617" max="15617" width="59.42578125" style="3" customWidth="1"/>
    <col min="15618" max="15618" width="19.7109375" style="3" customWidth="1"/>
    <col min="15619" max="15619" width="14.7109375" style="3" customWidth="1"/>
    <col min="15620" max="15867" width="9.140625" style="3"/>
    <col min="15868" max="15868" width="35" style="3" customWidth="1"/>
    <col min="15869" max="15871" width="0" style="3" hidden="1" customWidth="1"/>
    <col min="15872" max="15872" width="14.7109375" style="3" customWidth="1"/>
    <col min="15873" max="15873" width="59.42578125" style="3" customWidth="1"/>
    <col min="15874" max="15874" width="19.7109375" style="3" customWidth="1"/>
    <col min="15875" max="15875" width="14.7109375" style="3" customWidth="1"/>
    <col min="15876" max="16123" width="9.140625" style="3"/>
    <col min="16124" max="16124" width="35" style="3" customWidth="1"/>
    <col min="16125" max="16127" width="0" style="3" hidden="1" customWidth="1"/>
    <col min="16128" max="16128" width="14.7109375" style="3" customWidth="1"/>
    <col min="16129" max="16129" width="59.42578125" style="3" customWidth="1"/>
    <col min="16130" max="16130" width="19.7109375" style="3" customWidth="1"/>
    <col min="16131" max="16131" width="14.7109375" style="3" customWidth="1"/>
    <col min="16132" max="16384" width="9.140625" style="3"/>
  </cols>
  <sheetData>
    <row r="1" spans="1:6" s="2" customFormat="1" ht="15" customHeight="1">
      <c r="A1" s="1" t="s">
        <v>319</v>
      </c>
      <c r="E1" s="1"/>
      <c r="F1" s="1"/>
    </row>
    <row r="2" spans="1:6" s="2" customFormat="1" ht="15" customHeight="1">
      <c r="A2" s="1" t="str">
        <f>[1]BYDEPT!A2</f>
        <v>January 1-October 31, 2015</v>
      </c>
      <c r="E2" s="1"/>
      <c r="F2" s="1"/>
    </row>
    <row r="3" spans="1:6" s="2" customFormat="1" ht="15" customHeight="1">
      <c r="A3" s="1" t="s">
        <v>262</v>
      </c>
    </row>
    <row r="4" spans="1:6" s="2" customFormat="1" ht="15" customHeight="1">
      <c r="A4" s="394" t="s">
        <v>1</v>
      </c>
      <c r="B4" s="396" t="s">
        <v>263</v>
      </c>
      <c r="C4" s="397"/>
      <c r="D4" s="397"/>
      <c r="E4" s="398" t="s">
        <v>13</v>
      </c>
      <c r="F4" s="394" t="s">
        <v>264</v>
      </c>
    </row>
    <row r="5" spans="1:6" ht="16.5" customHeight="1">
      <c r="A5" s="395"/>
      <c r="B5" s="16" t="s">
        <v>251</v>
      </c>
      <c r="C5" s="17" t="s">
        <v>252</v>
      </c>
      <c r="D5" s="17" t="s">
        <v>253</v>
      </c>
      <c r="E5" s="399"/>
      <c r="F5" s="395"/>
    </row>
    <row r="6" spans="1:6" ht="16.5" customHeight="1">
      <c r="A6" s="24" t="s">
        <v>291</v>
      </c>
      <c r="B6" s="25">
        <f>B7+B13+B23+B28+B33+B41+B45+B54+B58+B62</f>
        <v>0</v>
      </c>
      <c r="C6" s="25">
        <f>C7+C13+C23+C28+C33+C41+C45+C54+C58+C62</f>
        <v>-37189475</v>
      </c>
      <c r="D6" s="25">
        <f>D7+D13+D23+D28+D33+D41+D45+D54+D58+D62</f>
        <v>0</v>
      </c>
      <c r="E6" s="25">
        <f>E7+E13+E23+E28+E33+E41+E45+E54+E58+E62</f>
        <v>-37189475</v>
      </c>
      <c r="F6" s="26"/>
    </row>
    <row r="7" spans="1:6" ht="16.5" customHeight="1">
      <c r="A7" s="43" t="s">
        <v>300</v>
      </c>
      <c r="B7" s="25">
        <f>SUM(B9:B11)</f>
        <v>-1421</v>
      </c>
      <c r="C7" s="25">
        <f>SUM(C9:C11)</f>
        <v>0</v>
      </c>
      <c r="D7" s="25">
        <f>SUM(D9:D11)</f>
        <v>0</v>
      </c>
      <c r="E7" s="25">
        <f>SUM(E9:E11)</f>
        <v>-1421</v>
      </c>
      <c r="F7" s="26"/>
    </row>
    <row r="8" spans="1:6" ht="16.5" customHeight="1">
      <c r="A8" s="19" t="s">
        <v>265</v>
      </c>
      <c r="B8" s="38"/>
      <c r="C8" s="38"/>
      <c r="D8" s="38"/>
      <c r="E8" s="38"/>
      <c r="F8" s="26"/>
    </row>
    <row r="9" spans="1:6" ht="27.75" customHeight="1">
      <c r="A9" s="28" t="s">
        <v>301</v>
      </c>
      <c r="B9" s="39">
        <v>-345</v>
      </c>
      <c r="C9" s="39"/>
      <c r="D9" s="39"/>
      <c r="E9" s="39">
        <f>SUM(B9:D9)</f>
        <v>-345</v>
      </c>
      <c r="F9" s="22" t="s">
        <v>335</v>
      </c>
    </row>
    <row r="10" spans="1:6" ht="29.25" customHeight="1">
      <c r="A10" s="28" t="s">
        <v>302</v>
      </c>
      <c r="B10" s="39">
        <v>-371</v>
      </c>
      <c r="C10" s="39"/>
      <c r="D10" s="39"/>
      <c r="E10" s="39">
        <f>SUM(B10:D10)</f>
        <v>-371</v>
      </c>
      <c r="F10" s="22" t="s">
        <v>336</v>
      </c>
    </row>
    <row r="11" spans="1:6" ht="29.25" customHeight="1">
      <c r="A11" s="28" t="s">
        <v>321</v>
      </c>
      <c r="B11" s="39">
        <v>-705</v>
      </c>
      <c r="C11" s="39"/>
      <c r="D11" s="39"/>
      <c r="E11" s="39">
        <f>SUM(B11:D11)</f>
        <v>-705</v>
      </c>
      <c r="F11" s="22" t="s">
        <v>337</v>
      </c>
    </row>
    <row r="12" spans="1:6" ht="16.5" customHeight="1">
      <c r="A12" s="24"/>
      <c r="B12" s="38"/>
      <c r="C12" s="38"/>
      <c r="D12" s="38"/>
      <c r="E12" s="38"/>
      <c r="F12" s="26"/>
    </row>
    <row r="13" spans="1:6" ht="17.25" customHeight="1">
      <c r="A13" s="27" t="s">
        <v>266</v>
      </c>
      <c r="B13" s="10">
        <f>SUM(B16:B21)</f>
        <v>0</v>
      </c>
      <c r="C13" s="10">
        <f>SUM(C16:C21)</f>
        <v>-494203</v>
      </c>
      <c r="D13" s="10">
        <f>SUM(D16:D21)</f>
        <v>-6268261</v>
      </c>
      <c r="E13" s="10">
        <f>SUM(E16:E21)</f>
        <v>-6762464</v>
      </c>
      <c r="F13" s="21"/>
    </row>
    <row r="14" spans="1:6" s="7" customFormat="1" ht="15" customHeight="1">
      <c r="A14" s="19" t="s">
        <v>267</v>
      </c>
      <c r="B14" s="6">
        <f>SUM(B15:B21)</f>
        <v>0</v>
      </c>
      <c r="C14" s="6">
        <f>SUM(C15:C21)</f>
        <v>-494203</v>
      </c>
      <c r="D14" s="6">
        <f>SUM(D15:D21)</f>
        <v>-6268261</v>
      </c>
      <c r="E14" s="40">
        <f>SUM(E15:E21)</f>
        <v>-6762464</v>
      </c>
      <c r="F14" s="21"/>
    </row>
    <row r="15" spans="1:6" ht="17.25" customHeight="1">
      <c r="A15" s="19" t="s">
        <v>265</v>
      </c>
      <c r="B15" s="5"/>
      <c r="C15" s="5"/>
      <c r="D15" s="5"/>
      <c r="E15" s="5"/>
      <c r="F15" s="14"/>
    </row>
    <row r="16" spans="1:6" ht="33.75" customHeight="1">
      <c r="A16" s="28" t="s">
        <v>268</v>
      </c>
      <c r="B16" s="11"/>
      <c r="C16" s="11"/>
      <c r="D16" s="11">
        <f>-6100000</f>
        <v>-6100000</v>
      </c>
      <c r="E16" s="11">
        <f>SUM(B16:D16)</f>
        <v>-6100000</v>
      </c>
      <c r="F16" s="22" t="s">
        <v>338</v>
      </c>
    </row>
    <row r="17" spans="1:6" ht="33.75" customHeight="1">
      <c r="A17" s="28" t="s">
        <v>314</v>
      </c>
      <c r="B17" s="11"/>
      <c r="C17" s="11"/>
      <c r="D17" s="11">
        <v>-150000</v>
      </c>
      <c r="E17" s="11">
        <f>SUM(B17:D17)</f>
        <v>-150000</v>
      </c>
      <c r="F17" s="22" t="s">
        <v>339</v>
      </c>
    </row>
    <row r="18" spans="1:6" ht="46.5" customHeight="1">
      <c r="A18" s="28" t="s">
        <v>269</v>
      </c>
      <c r="B18" s="11"/>
      <c r="C18" s="11">
        <f>-409363-3000</f>
        <v>-412363</v>
      </c>
      <c r="D18" s="11">
        <v>-8006</v>
      </c>
      <c r="E18" s="11">
        <f>SUM(B18:D18)</f>
        <v>-420369</v>
      </c>
      <c r="F18" s="22" t="s">
        <v>340</v>
      </c>
    </row>
    <row r="19" spans="1:6" ht="17.25" customHeight="1">
      <c r="A19" s="19" t="s">
        <v>312</v>
      </c>
      <c r="B19" s="11"/>
      <c r="C19" s="11"/>
      <c r="D19" s="11"/>
      <c r="E19" s="11"/>
      <c r="F19" s="22"/>
    </row>
    <row r="20" spans="1:6" ht="18" customHeight="1">
      <c r="A20" s="19" t="s">
        <v>265</v>
      </c>
      <c r="B20" s="11"/>
      <c r="C20" s="11"/>
      <c r="D20" s="11"/>
      <c r="E20" s="11"/>
      <c r="F20" s="22"/>
    </row>
    <row r="21" spans="1:6" ht="32.25" customHeight="1">
      <c r="A21" s="28" t="s">
        <v>270</v>
      </c>
      <c r="B21" s="15"/>
      <c r="C21" s="15">
        <f>-81840</f>
        <v>-81840</v>
      </c>
      <c r="D21" s="15">
        <v>-10255</v>
      </c>
      <c r="E21" s="15">
        <f>SUM(B21:D21)</f>
        <v>-92095</v>
      </c>
      <c r="F21" s="22" t="s">
        <v>341</v>
      </c>
    </row>
    <row r="22" spans="1:6" ht="12" customHeight="1">
      <c r="A22" s="19"/>
      <c r="B22" s="5"/>
      <c r="C22" s="5"/>
      <c r="D22" s="5"/>
      <c r="E22" s="5"/>
      <c r="F22" s="14"/>
    </row>
    <row r="23" spans="1:6" ht="15" customHeight="1">
      <c r="A23" s="27" t="s">
        <v>285</v>
      </c>
      <c r="B23" s="10">
        <f>SUM(B25:B26)</f>
        <v>436893</v>
      </c>
      <c r="C23" s="10">
        <f>SUM(C25:C26)</f>
        <v>0</v>
      </c>
      <c r="D23" s="10">
        <f>SUM(D25:D26)</f>
        <v>0</v>
      </c>
      <c r="E23" s="10">
        <f>SUM(E25:E26)</f>
        <v>436893</v>
      </c>
      <c r="F23" s="21"/>
    </row>
    <row r="24" spans="1:6" ht="15" customHeight="1">
      <c r="A24" s="19" t="s">
        <v>267</v>
      </c>
      <c r="B24" s="4"/>
      <c r="C24" s="4"/>
      <c r="D24" s="4"/>
      <c r="E24" s="4"/>
      <c r="F24" s="21"/>
    </row>
    <row r="25" spans="1:6" ht="15" customHeight="1">
      <c r="A25" s="19" t="s">
        <v>286</v>
      </c>
      <c r="B25" s="5"/>
      <c r="C25" s="5"/>
      <c r="D25" s="5"/>
      <c r="E25" s="5"/>
      <c r="F25" s="14"/>
    </row>
    <row r="26" spans="1:6" s="8" customFormat="1" ht="31.5" customHeight="1">
      <c r="A26" s="28" t="s">
        <v>276</v>
      </c>
      <c r="B26" s="49">
        <f>290500+40862+40771+64760</f>
        <v>436893</v>
      </c>
      <c r="C26" s="15"/>
      <c r="D26" s="15"/>
      <c r="E26" s="15">
        <f>SUM(B26:D26)</f>
        <v>436893</v>
      </c>
      <c r="F26" s="22" t="s">
        <v>342</v>
      </c>
    </row>
    <row r="27" spans="1:6" ht="15.75" customHeight="1">
      <c r="A27" s="19"/>
      <c r="B27" s="5"/>
      <c r="C27" s="5"/>
      <c r="D27" s="5"/>
      <c r="E27" s="5"/>
      <c r="F27" s="14"/>
    </row>
    <row r="28" spans="1:6" ht="15" customHeight="1">
      <c r="A28" s="27" t="s">
        <v>271</v>
      </c>
      <c r="B28" s="10">
        <f>SUM(B30:B31)</f>
        <v>0</v>
      </c>
      <c r="C28" s="10">
        <f>SUM(C30:C31)</f>
        <v>-18413</v>
      </c>
      <c r="D28" s="10">
        <f>SUM(D30:D31)</f>
        <v>-48208168</v>
      </c>
      <c r="E28" s="10">
        <f>SUM(E30:E31)</f>
        <v>-48226581</v>
      </c>
      <c r="F28" s="21"/>
    </row>
    <row r="29" spans="1:6" ht="15" customHeight="1">
      <c r="A29" s="19" t="s">
        <v>272</v>
      </c>
      <c r="B29" s="5"/>
      <c r="C29" s="5"/>
      <c r="D29" s="5"/>
      <c r="E29" s="5"/>
      <c r="F29" s="14"/>
    </row>
    <row r="30" spans="1:6" s="8" customFormat="1" ht="31.5" customHeight="1">
      <c r="A30" s="28" t="s">
        <v>273</v>
      </c>
      <c r="B30" s="15"/>
      <c r="C30" s="15">
        <v>-18413</v>
      </c>
      <c r="D30" s="15">
        <f>-45012-C30-59970</f>
        <v>-86569</v>
      </c>
      <c r="E30" s="15">
        <f>SUM(B30:D30)</f>
        <v>-104982</v>
      </c>
      <c r="F30" s="22" t="s">
        <v>278</v>
      </c>
    </row>
    <row r="31" spans="1:6" s="8" customFormat="1" ht="31.5" customHeight="1">
      <c r="A31" s="28" t="s">
        <v>211</v>
      </c>
      <c r="B31" s="15"/>
      <c r="C31" s="15"/>
      <c r="D31" s="50">
        <v>-48121599</v>
      </c>
      <c r="E31" s="15">
        <v>-48121599</v>
      </c>
      <c r="F31" s="22" t="s">
        <v>354</v>
      </c>
    </row>
    <row r="32" spans="1:6" ht="15" customHeight="1">
      <c r="A32" s="19"/>
      <c r="B32" s="5"/>
      <c r="C32" s="5"/>
      <c r="D32" s="5"/>
      <c r="E32" s="5"/>
      <c r="F32" s="14"/>
    </row>
    <row r="33" spans="1:6" ht="15" customHeight="1">
      <c r="A33" s="27" t="s">
        <v>292</v>
      </c>
      <c r="B33" s="10">
        <f>SUM(B35:B39)</f>
        <v>345</v>
      </c>
      <c r="C33" s="10">
        <f>SUM(C35:C39)</f>
        <v>-37189475</v>
      </c>
      <c r="D33" s="10">
        <f>SUM(D35:D39)</f>
        <v>-3377441</v>
      </c>
      <c r="E33" s="10">
        <f>SUM(E35:E39)</f>
        <v>-40566571</v>
      </c>
      <c r="F33" s="14"/>
    </row>
    <row r="34" spans="1:6" ht="15" customHeight="1">
      <c r="A34" s="19" t="s">
        <v>272</v>
      </c>
      <c r="B34" s="5"/>
      <c r="C34" s="5"/>
      <c r="D34" s="5"/>
      <c r="E34" s="5"/>
      <c r="F34" s="14"/>
    </row>
    <row r="35" spans="1:6" ht="45" customHeight="1">
      <c r="A35" s="41" t="s">
        <v>293</v>
      </c>
      <c r="B35" s="5"/>
      <c r="C35" s="11">
        <v>-37060440</v>
      </c>
      <c r="D35" s="5"/>
      <c r="E35" s="11">
        <f>SUM(B35:D35)</f>
        <v>-37060440</v>
      </c>
      <c r="F35" s="30" t="s">
        <v>294</v>
      </c>
    </row>
    <row r="36" spans="1:6" ht="44.25" customHeight="1">
      <c r="A36" s="41" t="s">
        <v>293</v>
      </c>
      <c r="B36" s="5"/>
      <c r="C36" s="11">
        <v>-129035</v>
      </c>
      <c r="D36" s="5"/>
      <c r="E36" s="11">
        <f>SUM(B36:D36)</f>
        <v>-129035</v>
      </c>
      <c r="F36" s="30" t="s">
        <v>295</v>
      </c>
    </row>
    <row r="37" spans="1:6" ht="44.25" customHeight="1">
      <c r="A37" s="41" t="s">
        <v>211</v>
      </c>
      <c r="B37" s="11"/>
      <c r="C37" s="11"/>
      <c r="D37" s="11">
        <f>-2346725-1175782+145066</f>
        <v>-3377441</v>
      </c>
      <c r="E37" s="11">
        <f>SUM(B37:D37)</f>
        <v>-3377441</v>
      </c>
      <c r="F37" s="22" t="s">
        <v>343</v>
      </c>
    </row>
    <row r="38" spans="1:6" ht="21" customHeight="1">
      <c r="A38" s="42" t="s">
        <v>286</v>
      </c>
      <c r="B38" s="5"/>
      <c r="C38" s="11"/>
      <c r="D38" s="5"/>
      <c r="E38" s="11"/>
      <c r="F38" s="30"/>
    </row>
    <row r="39" spans="1:6" ht="31.5" customHeight="1">
      <c r="A39" s="29" t="s">
        <v>300</v>
      </c>
      <c r="B39" s="11">
        <v>345</v>
      </c>
      <c r="C39" s="11"/>
      <c r="D39" s="11"/>
      <c r="E39" s="11">
        <f>SUM(B39:D39)</f>
        <v>345</v>
      </c>
      <c r="F39" s="22" t="s">
        <v>344</v>
      </c>
    </row>
    <row r="40" spans="1:6" ht="15" customHeight="1">
      <c r="A40" s="19"/>
      <c r="B40" s="5"/>
      <c r="C40" s="5"/>
      <c r="D40" s="5"/>
      <c r="E40" s="5"/>
      <c r="F40" s="14"/>
    </row>
    <row r="41" spans="1:6" ht="15" customHeight="1">
      <c r="A41" s="27" t="s">
        <v>302</v>
      </c>
      <c r="B41" s="10">
        <f>B43</f>
        <v>371</v>
      </c>
      <c r="C41" s="10">
        <f>C43</f>
        <v>0</v>
      </c>
      <c r="D41" s="10">
        <f>D43</f>
        <v>0</v>
      </c>
      <c r="E41" s="10">
        <f>E43</f>
        <v>371</v>
      </c>
      <c r="F41" s="14"/>
    </row>
    <row r="42" spans="1:6" ht="15" customHeight="1">
      <c r="A42" s="42" t="s">
        <v>286</v>
      </c>
      <c r="B42" s="5"/>
      <c r="C42" s="5"/>
      <c r="D42" s="5"/>
      <c r="E42" s="5"/>
      <c r="F42" s="14"/>
    </row>
    <row r="43" spans="1:6" ht="27.75" customHeight="1">
      <c r="A43" s="29" t="s">
        <v>300</v>
      </c>
      <c r="B43" s="11">
        <v>371</v>
      </c>
      <c r="C43" s="5"/>
      <c r="D43" s="5"/>
      <c r="E43" s="11">
        <f>SUM(B43:D43)</f>
        <v>371</v>
      </c>
      <c r="F43" s="22" t="s">
        <v>345</v>
      </c>
    </row>
    <row r="44" spans="1:6" ht="15" customHeight="1">
      <c r="A44" s="29"/>
      <c r="B44" s="5"/>
      <c r="C44" s="5"/>
      <c r="D44" s="5"/>
      <c r="E44" s="5"/>
      <c r="F44" s="14"/>
    </row>
    <row r="45" spans="1:6" ht="15" customHeight="1">
      <c r="A45" s="27" t="s">
        <v>211</v>
      </c>
      <c r="B45" s="10">
        <f>SUM(B47:B51)</f>
        <v>0</v>
      </c>
      <c r="C45" s="10">
        <f>SUM(C47:C51)</f>
        <v>0</v>
      </c>
      <c r="D45" s="10">
        <f>SUM(D47:D52)</f>
        <v>56244564</v>
      </c>
      <c r="E45" s="10">
        <f>SUM(E47:E52)</f>
        <v>56244564</v>
      </c>
      <c r="F45" s="21"/>
    </row>
    <row r="46" spans="1:6" ht="15.75" customHeight="1">
      <c r="A46" s="19" t="s">
        <v>274</v>
      </c>
      <c r="B46" s="31"/>
      <c r="C46" s="31"/>
      <c r="D46" s="31"/>
      <c r="E46" s="31"/>
      <c r="F46" s="14"/>
    </row>
    <row r="47" spans="1:6" s="9" customFormat="1" ht="25.5">
      <c r="A47" s="28" t="s">
        <v>275</v>
      </c>
      <c r="B47" s="32"/>
      <c r="C47" s="32"/>
      <c r="D47" s="31">
        <f>6250000-150000</f>
        <v>6100000</v>
      </c>
      <c r="E47" s="32">
        <f>SUM(B47:D47)</f>
        <v>6100000</v>
      </c>
      <c r="F47" s="22" t="s">
        <v>346</v>
      </c>
    </row>
    <row r="48" spans="1:6" s="9" customFormat="1" ht="28.5" customHeight="1">
      <c r="A48" s="28" t="s">
        <v>271</v>
      </c>
      <c r="B48" s="32"/>
      <c r="C48" s="32"/>
      <c r="D48" s="31">
        <f>48121599</f>
        <v>48121599</v>
      </c>
      <c r="E48" s="32">
        <f>SUM(B48:D48)</f>
        <v>48121599</v>
      </c>
      <c r="F48" s="22" t="s">
        <v>355</v>
      </c>
    </row>
    <row r="49" spans="1:6" ht="44.25" customHeight="1">
      <c r="A49" s="41" t="s">
        <v>292</v>
      </c>
      <c r="B49" s="11"/>
      <c r="C49" s="11"/>
      <c r="D49" s="11">
        <f>2346725+1175782-145066</f>
        <v>3377441</v>
      </c>
      <c r="E49" s="11">
        <f>SUM(B49:D49)</f>
        <v>3377441</v>
      </c>
      <c r="F49" s="22" t="s">
        <v>343</v>
      </c>
    </row>
    <row r="50" spans="1:6" s="9" customFormat="1" ht="15" customHeight="1">
      <c r="A50" s="19" t="s">
        <v>265</v>
      </c>
      <c r="B50" s="32"/>
      <c r="C50" s="32"/>
      <c r="D50" s="31"/>
      <c r="E50" s="32"/>
      <c r="F50" s="22"/>
    </row>
    <row r="51" spans="1:6" s="9" customFormat="1" ht="28.5" customHeight="1">
      <c r="A51" s="28" t="s">
        <v>276</v>
      </c>
      <c r="B51" s="32"/>
      <c r="C51" s="32"/>
      <c r="D51" s="31">
        <f>-32403-1025460-222698</f>
        <v>-1280561</v>
      </c>
      <c r="E51" s="32">
        <f>SUM(B51:D51)</f>
        <v>-1280561</v>
      </c>
      <c r="F51" s="22" t="s">
        <v>355</v>
      </c>
    </row>
    <row r="52" spans="1:6" s="9" customFormat="1" ht="41.25" customHeight="1">
      <c r="A52" s="28" t="s">
        <v>276</v>
      </c>
      <c r="B52" s="32"/>
      <c r="C52" s="32"/>
      <c r="D52" s="31">
        <v>-73915</v>
      </c>
      <c r="E52" s="32">
        <f>SUM(B52:D52)</f>
        <v>-73915</v>
      </c>
      <c r="F52" s="22" t="s">
        <v>343</v>
      </c>
    </row>
    <row r="53" spans="1:6" ht="13.5" customHeight="1">
      <c r="A53" s="19"/>
      <c r="B53" s="31"/>
      <c r="C53" s="31"/>
      <c r="D53" s="31"/>
      <c r="E53" s="31"/>
      <c r="F53" s="14"/>
    </row>
    <row r="54" spans="1:6" ht="15" customHeight="1">
      <c r="A54" s="27" t="s">
        <v>244</v>
      </c>
      <c r="B54" s="33">
        <f>B56</f>
        <v>0</v>
      </c>
      <c r="C54" s="33">
        <f>C56</f>
        <v>-376478</v>
      </c>
      <c r="D54" s="33">
        <f>D56</f>
        <v>0</v>
      </c>
      <c r="E54" s="33">
        <f>E56</f>
        <v>-376478</v>
      </c>
      <c r="F54" s="14"/>
    </row>
    <row r="55" spans="1:6" ht="15" customHeight="1">
      <c r="A55" s="19" t="s">
        <v>265</v>
      </c>
      <c r="B55" s="31"/>
      <c r="C55" s="31"/>
      <c r="D55" s="31"/>
      <c r="E55" s="31"/>
      <c r="F55" s="14"/>
    </row>
    <row r="56" spans="1:6" ht="39" customHeight="1">
      <c r="A56" s="28" t="s">
        <v>276</v>
      </c>
      <c r="B56" s="31"/>
      <c r="C56" s="31">
        <v>-376478</v>
      </c>
      <c r="D56" s="31"/>
      <c r="E56" s="31">
        <f>SUM(B56:D56)</f>
        <v>-376478</v>
      </c>
      <c r="F56" s="22" t="s">
        <v>347</v>
      </c>
    </row>
    <row r="57" spans="1:6" ht="12.75" customHeight="1">
      <c r="A57" s="28"/>
      <c r="B57" s="31"/>
      <c r="C57" s="31"/>
      <c r="D57" s="31"/>
      <c r="E57" s="31"/>
      <c r="F57" s="22"/>
    </row>
    <row r="58" spans="1:6" ht="15" customHeight="1">
      <c r="A58" s="27" t="s">
        <v>245</v>
      </c>
      <c r="B58" s="10">
        <f>SUM(B60:B60)</f>
        <v>705</v>
      </c>
      <c r="C58" s="10">
        <f>SUM(C60:C60)</f>
        <v>0</v>
      </c>
      <c r="D58" s="10">
        <f>SUM(D60:D60)</f>
        <v>0</v>
      </c>
      <c r="E58" s="10">
        <f>SUM(E60:E60)</f>
        <v>705</v>
      </c>
      <c r="F58" s="21"/>
    </row>
    <row r="59" spans="1:6" ht="15.75" customHeight="1">
      <c r="A59" s="19" t="s">
        <v>274</v>
      </c>
      <c r="B59" s="31"/>
      <c r="C59" s="31"/>
      <c r="D59" s="31"/>
      <c r="E59" s="31"/>
      <c r="F59" s="14"/>
    </row>
    <row r="60" spans="1:6" s="9" customFormat="1" ht="25.5">
      <c r="A60" s="28" t="s">
        <v>322</v>
      </c>
      <c r="B60" s="32">
        <v>705</v>
      </c>
      <c r="C60" s="32"/>
      <c r="D60" s="31"/>
      <c r="E60" s="32">
        <f>SUM(B60:D60)</f>
        <v>705</v>
      </c>
      <c r="F60" s="22" t="s">
        <v>337</v>
      </c>
    </row>
    <row r="61" spans="1:6" ht="15" customHeight="1">
      <c r="A61" s="19"/>
      <c r="B61" s="31"/>
      <c r="C61" s="31"/>
      <c r="D61" s="31"/>
      <c r="E61" s="31"/>
      <c r="F61" s="14"/>
    </row>
    <row r="62" spans="1:6" ht="15" customHeight="1">
      <c r="A62" s="27" t="s">
        <v>276</v>
      </c>
      <c r="B62" s="33">
        <f>SUM(B64:B73)</f>
        <v>-436893</v>
      </c>
      <c r="C62" s="33">
        <f t="shared" ref="C62:E62" si="0">SUM(C64:C73)</f>
        <v>889094</v>
      </c>
      <c r="D62" s="33">
        <f t="shared" si="0"/>
        <v>1609306</v>
      </c>
      <c r="E62" s="33">
        <f t="shared" si="0"/>
        <v>2061507</v>
      </c>
      <c r="F62" s="21"/>
    </row>
    <row r="63" spans="1:6" ht="17.25" customHeight="1">
      <c r="A63" s="19" t="s">
        <v>265</v>
      </c>
      <c r="B63" s="31"/>
      <c r="C63" s="31"/>
      <c r="D63" s="31"/>
      <c r="E63" s="34"/>
      <c r="F63" s="14"/>
    </row>
    <row r="64" spans="1:6" ht="29.25" customHeight="1">
      <c r="A64" s="28" t="s">
        <v>285</v>
      </c>
      <c r="B64" s="31">
        <v>-436893</v>
      </c>
      <c r="C64" s="31"/>
      <c r="D64" s="31"/>
      <c r="E64" s="31">
        <f>SUM(B64:D64)</f>
        <v>-436893</v>
      </c>
      <c r="F64" s="22" t="s">
        <v>348</v>
      </c>
    </row>
    <row r="65" spans="1:7" ht="13.5" customHeight="1">
      <c r="A65" s="28"/>
      <c r="B65" s="31"/>
      <c r="C65" s="31"/>
      <c r="D65" s="31"/>
      <c r="E65" s="31"/>
      <c r="F65" s="22"/>
    </row>
    <row r="66" spans="1:7" ht="15.75" customHeight="1">
      <c r="A66" s="19" t="s">
        <v>303</v>
      </c>
      <c r="B66" s="31"/>
      <c r="C66" s="31"/>
      <c r="D66" s="31"/>
      <c r="E66" s="31"/>
      <c r="F66" s="22"/>
    </row>
    <row r="67" spans="1:7" ht="48" customHeight="1">
      <c r="A67" s="28" t="s">
        <v>275</v>
      </c>
      <c r="B67" s="31"/>
      <c r="C67" s="31">
        <f>409363+3000</f>
        <v>412363</v>
      </c>
      <c r="D67" s="31">
        <v>8006</v>
      </c>
      <c r="E67" s="31">
        <f t="shared" ref="E67:E73" si="1">SUM(B67:D67)</f>
        <v>420369</v>
      </c>
      <c r="F67" s="22" t="s">
        <v>340</v>
      </c>
    </row>
    <row r="68" spans="1:7" ht="29.25" customHeight="1">
      <c r="A68" s="28" t="s">
        <v>313</v>
      </c>
      <c r="B68" s="32"/>
      <c r="C68" s="32">
        <v>81840</v>
      </c>
      <c r="D68" s="32">
        <v>10255</v>
      </c>
      <c r="E68" s="32">
        <f t="shared" si="1"/>
        <v>92095</v>
      </c>
      <c r="F68" s="22" t="s">
        <v>349</v>
      </c>
    </row>
    <row r="69" spans="1:7" ht="29.25" customHeight="1">
      <c r="A69" s="28" t="s">
        <v>275</v>
      </c>
      <c r="B69" s="32"/>
      <c r="C69" s="32"/>
      <c r="D69" s="32">
        <v>150000</v>
      </c>
      <c r="E69" s="32">
        <f t="shared" si="1"/>
        <v>150000</v>
      </c>
      <c r="F69" s="22" t="s">
        <v>350</v>
      </c>
    </row>
    <row r="70" spans="1:7" ht="27.75" customHeight="1">
      <c r="A70" s="28" t="s">
        <v>277</v>
      </c>
      <c r="B70" s="32"/>
      <c r="C70" s="32">
        <v>18413</v>
      </c>
      <c r="D70" s="32">
        <f>26599+59970</f>
        <v>86569</v>
      </c>
      <c r="E70" s="32">
        <f t="shared" si="1"/>
        <v>104982</v>
      </c>
      <c r="F70" s="22" t="s">
        <v>351</v>
      </c>
    </row>
    <row r="71" spans="1:7" ht="39.75" customHeight="1">
      <c r="A71" s="28" t="s">
        <v>244</v>
      </c>
      <c r="B71" s="32"/>
      <c r="C71" s="31">
        <v>376478</v>
      </c>
      <c r="D71" s="32"/>
      <c r="E71" s="32">
        <f>SUM(B71:D71)</f>
        <v>376478</v>
      </c>
      <c r="F71" s="22" t="s">
        <v>347</v>
      </c>
    </row>
    <row r="72" spans="1:7" ht="27.75" customHeight="1">
      <c r="A72" s="28" t="s">
        <v>211</v>
      </c>
      <c r="B72" s="32"/>
      <c r="C72" s="32"/>
      <c r="D72" s="50">
        <f>1025460+32403+222698</f>
        <v>1280561</v>
      </c>
      <c r="E72" s="32">
        <f t="shared" si="1"/>
        <v>1280561</v>
      </c>
      <c r="F72" s="22" t="s">
        <v>355</v>
      </c>
      <c r="G72" s="3">
        <f>1280561-E72</f>
        <v>0</v>
      </c>
    </row>
    <row r="73" spans="1:7" ht="38.25" customHeight="1">
      <c r="A73" s="28" t="s">
        <v>211</v>
      </c>
      <c r="B73" s="32"/>
      <c r="C73" s="32"/>
      <c r="D73" s="50">
        <v>73915</v>
      </c>
      <c r="E73" s="32">
        <f t="shared" si="1"/>
        <v>73915</v>
      </c>
      <c r="F73" s="22" t="s">
        <v>343</v>
      </c>
    </row>
    <row r="74" spans="1:7" ht="13.5" customHeight="1">
      <c r="A74" s="12"/>
      <c r="B74" s="32"/>
      <c r="C74" s="32"/>
      <c r="D74" s="32"/>
      <c r="E74" s="32"/>
      <c r="F74" s="22"/>
    </row>
    <row r="75" spans="1:7" ht="18.75" customHeight="1">
      <c r="A75" s="35" t="s">
        <v>296</v>
      </c>
      <c r="B75" s="36">
        <f>B78+B79</f>
        <v>0</v>
      </c>
      <c r="C75" s="36">
        <f>C78+C79</f>
        <v>37189475</v>
      </c>
      <c r="D75" s="36">
        <f>D78+D79</f>
        <v>0</v>
      </c>
      <c r="E75" s="36">
        <f>E78+E79</f>
        <v>37189475</v>
      </c>
      <c r="F75" s="30"/>
    </row>
    <row r="76" spans="1:7" ht="18.75" customHeight="1">
      <c r="A76" s="27" t="s">
        <v>297</v>
      </c>
      <c r="B76" s="31"/>
      <c r="C76" s="31"/>
      <c r="D76" s="31"/>
      <c r="E76" s="31"/>
      <c r="F76" s="30"/>
    </row>
    <row r="77" spans="1:7" ht="17.25" customHeight="1">
      <c r="A77" s="51" t="s">
        <v>323</v>
      </c>
      <c r="B77" s="31"/>
      <c r="C77" s="31"/>
      <c r="D77" s="31"/>
      <c r="E77" s="31"/>
      <c r="F77" s="30"/>
    </row>
    <row r="78" spans="1:7" ht="42" customHeight="1">
      <c r="A78" s="41" t="s">
        <v>292</v>
      </c>
      <c r="B78" s="32"/>
      <c r="C78" s="50">
        <v>37060440</v>
      </c>
      <c r="D78" s="32"/>
      <c r="E78" s="32">
        <f>SUM(B78:D78)</f>
        <v>37060440</v>
      </c>
      <c r="F78" s="30" t="s">
        <v>294</v>
      </c>
    </row>
    <row r="79" spans="1:7" ht="40.5" customHeight="1">
      <c r="A79" s="41" t="s">
        <v>292</v>
      </c>
      <c r="B79" s="32"/>
      <c r="C79" s="287">
        <v>129035</v>
      </c>
      <c r="D79" s="32"/>
      <c r="E79" s="32">
        <f>SUM(B79:D79)</f>
        <v>129035</v>
      </c>
      <c r="F79" s="30" t="s">
        <v>295</v>
      </c>
    </row>
    <row r="80" spans="1:7" ht="18" customHeight="1" thickBot="1">
      <c r="A80" s="13" t="s">
        <v>13</v>
      </c>
      <c r="B80" s="37">
        <f>B75+B6</f>
        <v>0</v>
      </c>
      <c r="C80" s="37">
        <f>C75+C6</f>
        <v>0</v>
      </c>
      <c r="D80" s="37">
        <f>D75+D6</f>
        <v>0</v>
      </c>
      <c r="E80" s="37">
        <f>E75+E6</f>
        <v>0</v>
      </c>
      <c r="F80" s="23"/>
    </row>
    <row r="81" spans="6:6" ht="13.5" thickTop="1"/>
    <row r="86" spans="6:6">
      <c r="F86" s="44"/>
    </row>
    <row r="91" spans="6:6">
      <c r="F91" s="44"/>
    </row>
  </sheetData>
  <mergeCells count="4">
    <mergeCell ref="A4:A5"/>
    <mergeCell ref="B4:D4"/>
    <mergeCell ref="E4:E5"/>
    <mergeCell ref="F4:F5"/>
  </mergeCells>
  <printOptions gridLines="1"/>
  <pageMargins left="1.3" right="0.35" top="0.46" bottom="0.34" header="0.3" footer="0.2"/>
  <pageSetup paperSize="9" scale="70" orientation="portrait" r:id="rId1"/>
  <headerFooter>
    <oddHeader>&amp;R&amp;"Arial,Bold"ANNEX A-3</oddHeader>
    <oddFooter>&amp;C&amp;P of &amp;N</oddFooter>
  </headerFooter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EZ350"/>
  <sheetViews>
    <sheetView tabSelected="1" zoomScale="112" zoomScaleNormal="112" workbookViewId="0">
      <pane xSplit="1" ySplit="6" topLeftCell="B73" activePane="bottomRight" state="frozen"/>
      <selection pane="topRight" activeCell="B1" sqref="B1"/>
      <selection pane="bottomLeft" activeCell="A7" sqref="A7"/>
      <selection pane="bottomRight" activeCell="I104" sqref="I104"/>
    </sheetView>
  </sheetViews>
  <sheetFormatPr defaultRowHeight="12.75"/>
  <cols>
    <col min="1" max="1" width="15.42578125" style="283" customWidth="1"/>
    <col min="2" max="2" width="11.7109375" style="283" customWidth="1"/>
    <col min="3" max="3" width="12.140625" style="283" customWidth="1"/>
    <col min="4" max="4" width="12.28515625" style="283" customWidth="1"/>
    <col min="5" max="5" width="13.5703125" style="283" customWidth="1"/>
    <col min="6" max="6" width="13" style="283" customWidth="1"/>
    <col min="7" max="7" width="13.140625" style="283" customWidth="1"/>
    <col min="8" max="8" width="12.5703125" style="283" customWidth="1"/>
    <col min="9" max="9" width="12.7109375" style="283" customWidth="1"/>
    <col min="10" max="10" width="9.7109375" style="167" customWidth="1"/>
    <col min="11" max="11" width="8.7109375" style="167" customWidth="1"/>
    <col min="12" max="253" width="9.140625" style="167"/>
    <col min="254" max="254" width="15.42578125" style="167" customWidth="1"/>
    <col min="255" max="255" width="11.7109375" style="167" customWidth="1"/>
    <col min="256" max="256" width="12.140625" style="167" customWidth="1"/>
    <col min="257" max="257" width="12.28515625" style="167" customWidth="1"/>
    <col min="258" max="258" width="13.5703125" style="167" customWidth="1"/>
    <col min="259" max="259" width="13" style="167" customWidth="1"/>
    <col min="260" max="260" width="13.140625" style="167" customWidth="1"/>
    <col min="261" max="261" width="12.5703125" style="167" customWidth="1"/>
    <col min="262" max="262" width="12.7109375" style="167" customWidth="1"/>
    <col min="263" max="263" width="11.85546875" style="167" customWidth="1"/>
    <col min="264" max="264" width="10.140625" style="167" customWidth="1"/>
    <col min="265" max="265" width="9.42578125" style="167" customWidth="1"/>
    <col min="266" max="266" width="9.7109375" style="167" customWidth="1"/>
    <col min="267" max="267" width="8.7109375" style="167" customWidth="1"/>
    <col min="268" max="509" width="9.140625" style="167"/>
    <col min="510" max="510" width="15.42578125" style="167" customWidth="1"/>
    <col min="511" max="511" width="11.7109375" style="167" customWidth="1"/>
    <col min="512" max="512" width="12.140625" style="167" customWidth="1"/>
    <col min="513" max="513" width="12.28515625" style="167" customWidth="1"/>
    <col min="514" max="514" width="13.5703125" style="167" customWidth="1"/>
    <col min="515" max="515" width="13" style="167" customWidth="1"/>
    <col min="516" max="516" width="13.140625" style="167" customWidth="1"/>
    <col min="517" max="517" width="12.5703125" style="167" customWidth="1"/>
    <col min="518" max="518" width="12.7109375" style="167" customWidth="1"/>
    <col min="519" max="519" width="11.85546875" style="167" customWidth="1"/>
    <col min="520" max="520" width="10.140625" style="167" customWidth="1"/>
    <col min="521" max="521" width="9.42578125" style="167" customWidth="1"/>
    <col min="522" max="522" width="9.7109375" style="167" customWidth="1"/>
    <col min="523" max="523" width="8.7109375" style="167" customWidth="1"/>
    <col min="524" max="765" width="9.140625" style="167"/>
    <col min="766" max="766" width="15.42578125" style="167" customWidth="1"/>
    <col min="767" max="767" width="11.7109375" style="167" customWidth="1"/>
    <col min="768" max="768" width="12.140625" style="167" customWidth="1"/>
    <col min="769" max="769" width="12.28515625" style="167" customWidth="1"/>
    <col min="770" max="770" width="13.5703125" style="167" customWidth="1"/>
    <col min="771" max="771" width="13" style="167" customWidth="1"/>
    <col min="772" max="772" width="13.140625" style="167" customWidth="1"/>
    <col min="773" max="773" width="12.5703125" style="167" customWidth="1"/>
    <col min="774" max="774" width="12.7109375" style="167" customWidth="1"/>
    <col min="775" max="775" width="11.85546875" style="167" customWidth="1"/>
    <col min="776" max="776" width="10.140625" style="167" customWidth="1"/>
    <col min="777" max="777" width="9.42578125" style="167" customWidth="1"/>
    <col min="778" max="778" width="9.7109375" style="167" customWidth="1"/>
    <col min="779" max="779" width="8.7109375" style="167" customWidth="1"/>
    <col min="780" max="1021" width="9.140625" style="167"/>
    <col min="1022" max="1022" width="15.42578125" style="167" customWidth="1"/>
    <col min="1023" max="1023" width="11.7109375" style="167" customWidth="1"/>
    <col min="1024" max="1024" width="12.140625" style="167" customWidth="1"/>
    <col min="1025" max="1025" width="12.28515625" style="167" customWidth="1"/>
    <col min="1026" max="1026" width="13.5703125" style="167" customWidth="1"/>
    <col min="1027" max="1027" width="13" style="167" customWidth="1"/>
    <col min="1028" max="1028" width="13.140625" style="167" customWidth="1"/>
    <col min="1029" max="1029" width="12.5703125" style="167" customWidth="1"/>
    <col min="1030" max="1030" width="12.7109375" style="167" customWidth="1"/>
    <col min="1031" max="1031" width="11.85546875" style="167" customWidth="1"/>
    <col min="1032" max="1032" width="10.140625" style="167" customWidth="1"/>
    <col min="1033" max="1033" width="9.42578125" style="167" customWidth="1"/>
    <col min="1034" max="1034" width="9.7109375" style="167" customWidth="1"/>
    <col min="1035" max="1035" width="8.7109375" style="167" customWidth="1"/>
    <col min="1036" max="1277" width="9.140625" style="167"/>
    <col min="1278" max="1278" width="15.42578125" style="167" customWidth="1"/>
    <col min="1279" max="1279" width="11.7109375" style="167" customWidth="1"/>
    <col min="1280" max="1280" width="12.140625" style="167" customWidth="1"/>
    <col min="1281" max="1281" width="12.28515625" style="167" customWidth="1"/>
    <col min="1282" max="1282" width="13.5703125" style="167" customWidth="1"/>
    <col min="1283" max="1283" width="13" style="167" customWidth="1"/>
    <col min="1284" max="1284" width="13.140625" style="167" customWidth="1"/>
    <col min="1285" max="1285" width="12.5703125" style="167" customWidth="1"/>
    <col min="1286" max="1286" width="12.7109375" style="167" customWidth="1"/>
    <col min="1287" max="1287" width="11.85546875" style="167" customWidth="1"/>
    <col min="1288" max="1288" width="10.140625" style="167" customWidth="1"/>
    <col min="1289" max="1289" width="9.42578125" style="167" customWidth="1"/>
    <col min="1290" max="1290" width="9.7109375" style="167" customWidth="1"/>
    <col min="1291" max="1291" width="8.7109375" style="167" customWidth="1"/>
    <col min="1292" max="1533" width="9.140625" style="167"/>
    <col min="1534" max="1534" width="15.42578125" style="167" customWidth="1"/>
    <col min="1535" max="1535" width="11.7109375" style="167" customWidth="1"/>
    <col min="1536" max="1536" width="12.140625" style="167" customWidth="1"/>
    <col min="1537" max="1537" width="12.28515625" style="167" customWidth="1"/>
    <col min="1538" max="1538" width="13.5703125" style="167" customWidth="1"/>
    <col min="1539" max="1539" width="13" style="167" customWidth="1"/>
    <col min="1540" max="1540" width="13.140625" style="167" customWidth="1"/>
    <col min="1541" max="1541" width="12.5703125" style="167" customWidth="1"/>
    <col min="1542" max="1542" width="12.7109375" style="167" customWidth="1"/>
    <col min="1543" max="1543" width="11.85546875" style="167" customWidth="1"/>
    <col min="1544" max="1544" width="10.140625" style="167" customWidth="1"/>
    <col min="1545" max="1545" width="9.42578125" style="167" customWidth="1"/>
    <col min="1546" max="1546" width="9.7109375" style="167" customWidth="1"/>
    <col min="1547" max="1547" width="8.7109375" style="167" customWidth="1"/>
    <col min="1548" max="1789" width="9.140625" style="167"/>
    <col min="1790" max="1790" width="15.42578125" style="167" customWidth="1"/>
    <col min="1791" max="1791" width="11.7109375" style="167" customWidth="1"/>
    <col min="1792" max="1792" width="12.140625" style="167" customWidth="1"/>
    <col min="1793" max="1793" width="12.28515625" style="167" customWidth="1"/>
    <col min="1794" max="1794" width="13.5703125" style="167" customWidth="1"/>
    <col min="1795" max="1795" width="13" style="167" customWidth="1"/>
    <col min="1796" max="1796" width="13.140625" style="167" customWidth="1"/>
    <col min="1797" max="1797" width="12.5703125" style="167" customWidth="1"/>
    <col min="1798" max="1798" width="12.7109375" style="167" customWidth="1"/>
    <col min="1799" max="1799" width="11.85546875" style="167" customWidth="1"/>
    <col min="1800" max="1800" width="10.140625" style="167" customWidth="1"/>
    <col min="1801" max="1801" width="9.42578125" style="167" customWidth="1"/>
    <col min="1802" max="1802" width="9.7109375" style="167" customWidth="1"/>
    <col min="1803" max="1803" width="8.7109375" style="167" customWidth="1"/>
    <col min="1804" max="2045" width="9.140625" style="167"/>
    <col min="2046" max="2046" width="15.42578125" style="167" customWidth="1"/>
    <col min="2047" max="2047" width="11.7109375" style="167" customWidth="1"/>
    <col min="2048" max="2048" width="12.140625" style="167" customWidth="1"/>
    <col min="2049" max="2049" width="12.28515625" style="167" customWidth="1"/>
    <col min="2050" max="2050" width="13.5703125" style="167" customWidth="1"/>
    <col min="2051" max="2051" width="13" style="167" customWidth="1"/>
    <col min="2052" max="2052" width="13.140625" style="167" customWidth="1"/>
    <col min="2053" max="2053" width="12.5703125" style="167" customWidth="1"/>
    <col min="2054" max="2054" width="12.7109375" style="167" customWidth="1"/>
    <col min="2055" max="2055" width="11.85546875" style="167" customWidth="1"/>
    <col min="2056" max="2056" width="10.140625" style="167" customWidth="1"/>
    <col min="2057" max="2057" width="9.42578125" style="167" customWidth="1"/>
    <col min="2058" max="2058" width="9.7109375" style="167" customWidth="1"/>
    <col min="2059" max="2059" width="8.7109375" style="167" customWidth="1"/>
    <col min="2060" max="2301" width="9.140625" style="167"/>
    <col min="2302" max="2302" width="15.42578125" style="167" customWidth="1"/>
    <col min="2303" max="2303" width="11.7109375" style="167" customWidth="1"/>
    <col min="2304" max="2304" width="12.140625" style="167" customWidth="1"/>
    <col min="2305" max="2305" width="12.28515625" style="167" customWidth="1"/>
    <col min="2306" max="2306" width="13.5703125" style="167" customWidth="1"/>
    <col min="2307" max="2307" width="13" style="167" customWidth="1"/>
    <col min="2308" max="2308" width="13.140625" style="167" customWidth="1"/>
    <col min="2309" max="2309" width="12.5703125" style="167" customWidth="1"/>
    <col min="2310" max="2310" width="12.7109375" style="167" customWidth="1"/>
    <col min="2311" max="2311" width="11.85546875" style="167" customWidth="1"/>
    <col min="2312" max="2312" width="10.140625" style="167" customWidth="1"/>
    <col min="2313" max="2313" width="9.42578125" style="167" customWidth="1"/>
    <col min="2314" max="2314" width="9.7109375" style="167" customWidth="1"/>
    <col min="2315" max="2315" width="8.7109375" style="167" customWidth="1"/>
    <col min="2316" max="2557" width="9.140625" style="167"/>
    <col min="2558" max="2558" width="15.42578125" style="167" customWidth="1"/>
    <col min="2559" max="2559" width="11.7109375" style="167" customWidth="1"/>
    <col min="2560" max="2560" width="12.140625" style="167" customWidth="1"/>
    <col min="2561" max="2561" width="12.28515625" style="167" customWidth="1"/>
    <col min="2562" max="2562" width="13.5703125" style="167" customWidth="1"/>
    <col min="2563" max="2563" width="13" style="167" customWidth="1"/>
    <col min="2564" max="2564" width="13.140625" style="167" customWidth="1"/>
    <col min="2565" max="2565" width="12.5703125" style="167" customWidth="1"/>
    <col min="2566" max="2566" width="12.7109375" style="167" customWidth="1"/>
    <col min="2567" max="2567" width="11.85546875" style="167" customWidth="1"/>
    <col min="2568" max="2568" width="10.140625" style="167" customWidth="1"/>
    <col min="2569" max="2569" width="9.42578125" style="167" customWidth="1"/>
    <col min="2570" max="2570" width="9.7109375" style="167" customWidth="1"/>
    <col min="2571" max="2571" width="8.7109375" style="167" customWidth="1"/>
    <col min="2572" max="2813" width="9.140625" style="167"/>
    <col min="2814" max="2814" width="15.42578125" style="167" customWidth="1"/>
    <col min="2815" max="2815" width="11.7109375" style="167" customWidth="1"/>
    <col min="2816" max="2816" width="12.140625" style="167" customWidth="1"/>
    <col min="2817" max="2817" width="12.28515625" style="167" customWidth="1"/>
    <col min="2818" max="2818" width="13.5703125" style="167" customWidth="1"/>
    <col min="2819" max="2819" width="13" style="167" customWidth="1"/>
    <col min="2820" max="2820" width="13.140625" style="167" customWidth="1"/>
    <col min="2821" max="2821" width="12.5703125" style="167" customWidth="1"/>
    <col min="2822" max="2822" width="12.7109375" style="167" customWidth="1"/>
    <col min="2823" max="2823" width="11.85546875" style="167" customWidth="1"/>
    <col min="2824" max="2824" width="10.140625" style="167" customWidth="1"/>
    <col min="2825" max="2825" width="9.42578125" style="167" customWidth="1"/>
    <col min="2826" max="2826" width="9.7109375" style="167" customWidth="1"/>
    <col min="2827" max="2827" width="8.7109375" style="167" customWidth="1"/>
    <col min="2828" max="3069" width="9.140625" style="167"/>
    <col min="3070" max="3070" width="15.42578125" style="167" customWidth="1"/>
    <col min="3071" max="3071" width="11.7109375" style="167" customWidth="1"/>
    <col min="3072" max="3072" width="12.140625" style="167" customWidth="1"/>
    <col min="3073" max="3073" width="12.28515625" style="167" customWidth="1"/>
    <col min="3074" max="3074" width="13.5703125" style="167" customWidth="1"/>
    <col min="3075" max="3075" width="13" style="167" customWidth="1"/>
    <col min="3076" max="3076" width="13.140625" style="167" customWidth="1"/>
    <col min="3077" max="3077" width="12.5703125" style="167" customWidth="1"/>
    <col min="3078" max="3078" width="12.7109375" style="167" customWidth="1"/>
    <col min="3079" max="3079" width="11.85546875" style="167" customWidth="1"/>
    <col min="3080" max="3080" width="10.140625" style="167" customWidth="1"/>
    <col min="3081" max="3081" width="9.42578125" style="167" customWidth="1"/>
    <col min="3082" max="3082" width="9.7109375" style="167" customWidth="1"/>
    <col min="3083" max="3083" width="8.7109375" style="167" customWidth="1"/>
    <col min="3084" max="3325" width="9.140625" style="167"/>
    <col min="3326" max="3326" width="15.42578125" style="167" customWidth="1"/>
    <col min="3327" max="3327" width="11.7109375" style="167" customWidth="1"/>
    <col min="3328" max="3328" width="12.140625" style="167" customWidth="1"/>
    <col min="3329" max="3329" width="12.28515625" style="167" customWidth="1"/>
    <col min="3330" max="3330" width="13.5703125" style="167" customWidth="1"/>
    <col min="3331" max="3331" width="13" style="167" customWidth="1"/>
    <col min="3332" max="3332" width="13.140625" style="167" customWidth="1"/>
    <col min="3333" max="3333" width="12.5703125" style="167" customWidth="1"/>
    <col min="3334" max="3334" width="12.7109375" style="167" customWidth="1"/>
    <col min="3335" max="3335" width="11.85546875" style="167" customWidth="1"/>
    <col min="3336" max="3336" width="10.140625" style="167" customWidth="1"/>
    <col min="3337" max="3337" width="9.42578125" style="167" customWidth="1"/>
    <col min="3338" max="3338" width="9.7109375" style="167" customWidth="1"/>
    <col min="3339" max="3339" width="8.7109375" style="167" customWidth="1"/>
    <col min="3340" max="3581" width="9.140625" style="167"/>
    <col min="3582" max="3582" width="15.42578125" style="167" customWidth="1"/>
    <col min="3583" max="3583" width="11.7109375" style="167" customWidth="1"/>
    <col min="3584" max="3584" width="12.140625" style="167" customWidth="1"/>
    <col min="3585" max="3585" width="12.28515625" style="167" customWidth="1"/>
    <col min="3586" max="3586" width="13.5703125" style="167" customWidth="1"/>
    <col min="3587" max="3587" width="13" style="167" customWidth="1"/>
    <col min="3588" max="3588" width="13.140625" style="167" customWidth="1"/>
    <col min="3589" max="3589" width="12.5703125" style="167" customWidth="1"/>
    <col min="3590" max="3590" width="12.7109375" style="167" customWidth="1"/>
    <col min="3591" max="3591" width="11.85546875" style="167" customWidth="1"/>
    <col min="3592" max="3592" width="10.140625" style="167" customWidth="1"/>
    <col min="3593" max="3593" width="9.42578125" style="167" customWidth="1"/>
    <col min="3594" max="3594" width="9.7109375" style="167" customWidth="1"/>
    <col min="3595" max="3595" width="8.7109375" style="167" customWidth="1"/>
    <col min="3596" max="3837" width="9.140625" style="167"/>
    <col min="3838" max="3838" width="15.42578125" style="167" customWidth="1"/>
    <col min="3839" max="3839" width="11.7109375" style="167" customWidth="1"/>
    <col min="3840" max="3840" width="12.140625" style="167" customWidth="1"/>
    <col min="3841" max="3841" width="12.28515625" style="167" customWidth="1"/>
    <col min="3842" max="3842" width="13.5703125" style="167" customWidth="1"/>
    <col min="3843" max="3843" width="13" style="167" customWidth="1"/>
    <col min="3844" max="3844" width="13.140625" style="167" customWidth="1"/>
    <col min="3845" max="3845" width="12.5703125" style="167" customWidth="1"/>
    <col min="3846" max="3846" width="12.7109375" style="167" customWidth="1"/>
    <col min="3847" max="3847" width="11.85546875" style="167" customWidth="1"/>
    <col min="3848" max="3848" width="10.140625" style="167" customWidth="1"/>
    <col min="3849" max="3849" width="9.42578125" style="167" customWidth="1"/>
    <col min="3850" max="3850" width="9.7109375" style="167" customWidth="1"/>
    <col min="3851" max="3851" width="8.7109375" style="167" customWidth="1"/>
    <col min="3852" max="4093" width="9.140625" style="167"/>
    <col min="4094" max="4094" width="15.42578125" style="167" customWidth="1"/>
    <col min="4095" max="4095" width="11.7109375" style="167" customWidth="1"/>
    <col min="4096" max="4096" width="12.140625" style="167" customWidth="1"/>
    <col min="4097" max="4097" width="12.28515625" style="167" customWidth="1"/>
    <col min="4098" max="4098" width="13.5703125" style="167" customWidth="1"/>
    <col min="4099" max="4099" width="13" style="167" customWidth="1"/>
    <col min="4100" max="4100" width="13.140625" style="167" customWidth="1"/>
    <col min="4101" max="4101" width="12.5703125" style="167" customWidth="1"/>
    <col min="4102" max="4102" width="12.7109375" style="167" customWidth="1"/>
    <col min="4103" max="4103" width="11.85546875" style="167" customWidth="1"/>
    <col min="4104" max="4104" width="10.140625" style="167" customWidth="1"/>
    <col min="4105" max="4105" width="9.42578125" style="167" customWidth="1"/>
    <col min="4106" max="4106" width="9.7109375" style="167" customWidth="1"/>
    <col min="4107" max="4107" width="8.7109375" style="167" customWidth="1"/>
    <col min="4108" max="4349" width="9.140625" style="167"/>
    <col min="4350" max="4350" width="15.42578125" style="167" customWidth="1"/>
    <col min="4351" max="4351" width="11.7109375" style="167" customWidth="1"/>
    <col min="4352" max="4352" width="12.140625" style="167" customWidth="1"/>
    <col min="4353" max="4353" width="12.28515625" style="167" customWidth="1"/>
    <col min="4354" max="4354" width="13.5703125" style="167" customWidth="1"/>
    <col min="4355" max="4355" width="13" style="167" customWidth="1"/>
    <col min="4356" max="4356" width="13.140625" style="167" customWidth="1"/>
    <col min="4357" max="4357" width="12.5703125" style="167" customWidth="1"/>
    <col min="4358" max="4358" width="12.7109375" style="167" customWidth="1"/>
    <col min="4359" max="4359" width="11.85546875" style="167" customWidth="1"/>
    <col min="4360" max="4360" width="10.140625" style="167" customWidth="1"/>
    <col min="4361" max="4361" width="9.42578125" style="167" customWidth="1"/>
    <col min="4362" max="4362" width="9.7109375" style="167" customWidth="1"/>
    <col min="4363" max="4363" width="8.7109375" style="167" customWidth="1"/>
    <col min="4364" max="4605" width="9.140625" style="167"/>
    <col min="4606" max="4606" width="15.42578125" style="167" customWidth="1"/>
    <col min="4607" max="4607" width="11.7109375" style="167" customWidth="1"/>
    <col min="4608" max="4608" width="12.140625" style="167" customWidth="1"/>
    <col min="4609" max="4609" width="12.28515625" style="167" customWidth="1"/>
    <col min="4610" max="4610" width="13.5703125" style="167" customWidth="1"/>
    <col min="4611" max="4611" width="13" style="167" customWidth="1"/>
    <col min="4612" max="4612" width="13.140625" style="167" customWidth="1"/>
    <col min="4613" max="4613" width="12.5703125" style="167" customWidth="1"/>
    <col min="4614" max="4614" width="12.7109375" style="167" customWidth="1"/>
    <col min="4615" max="4615" width="11.85546875" style="167" customWidth="1"/>
    <col min="4616" max="4616" width="10.140625" style="167" customWidth="1"/>
    <col min="4617" max="4617" width="9.42578125" style="167" customWidth="1"/>
    <col min="4618" max="4618" width="9.7109375" style="167" customWidth="1"/>
    <col min="4619" max="4619" width="8.7109375" style="167" customWidth="1"/>
    <col min="4620" max="4861" width="9.140625" style="167"/>
    <col min="4862" max="4862" width="15.42578125" style="167" customWidth="1"/>
    <col min="4863" max="4863" width="11.7109375" style="167" customWidth="1"/>
    <col min="4864" max="4864" width="12.140625" style="167" customWidth="1"/>
    <col min="4865" max="4865" width="12.28515625" style="167" customWidth="1"/>
    <col min="4866" max="4866" width="13.5703125" style="167" customWidth="1"/>
    <col min="4867" max="4867" width="13" style="167" customWidth="1"/>
    <col min="4868" max="4868" width="13.140625" style="167" customWidth="1"/>
    <col min="4869" max="4869" width="12.5703125" style="167" customWidth="1"/>
    <col min="4870" max="4870" width="12.7109375" style="167" customWidth="1"/>
    <col min="4871" max="4871" width="11.85546875" style="167" customWidth="1"/>
    <col min="4872" max="4872" width="10.140625" style="167" customWidth="1"/>
    <col min="4873" max="4873" width="9.42578125" style="167" customWidth="1"/>
    <col min="4874" max="4874" width="9.7109375" style="167" customWidth="1"/>
    <col min="4875" max="4875" width="8.7109375" style="167" customWidth="1"/>
    <col min="4876" max="5117" width="9.140625" style="167"/>
    <col min="5118" max="5118" width="15.42578125" style="167" customWidth="1"/>
    <col min="5119" max="5119" width="11.7109375" style="167" customWidth="1"/>
    <col min="5120" max="5120" width="12.140625" style="167" customWidth="1"/>
    <col min="5121" max="5121" width="12.28515625" style="167" customWidth="1"/>
    <col min="5122" max="5122" width="13.5703125" style="167" customWidth="1"/>
    <col min="5123" max="5123" width="13" style="167" customWidth="1"/>
    <col min="5124" max="5124" width="13.140625" style="167" customWidth="1"/>
    <col min="5125" max="5125" width="12.5703125" style="167" customWidth="1"/>
    <col min="5126" max="5126" width="12.7109375" style="167" customWidth="1"/>
    <col min="5127" max="5127" width="11.85546875" style="167" customWidth="1"/>
    <col min="5128" max="5128" width="10.140625" style="167" customWidth="1"/>
    <col min="5129" max="5129" width="9.42578125" style="167" customWidth="1"/>
    <col min="5130" max="5130" width="9.7109375" style="167" customWidth="1"/>
    <col min="5131" max="5131" width="8.7109375" style="167" customWidth="1"/>
    <col min="5132" max="5373" width="9.140625" style="167"/>
    <col min="5374" max="5374" width="15.42578125" style="167" customWidth="1"/>
    <col min="5375" max="5375" width="11.7109375" style="167" customWidth="1"/>
    <col min="5376" max="5376" width="12.140625" style="167" customWidth="1"/>
    <col min="5377" max="5377" width="12.28515625" style="167" customWidth="1"/>
    <col min="5378" max="5378" width="13.5703125" style="167" customWidth="1"/>
    <col min="5379" max="5379" width="13" style="167" customWidth="1"/>
    <col min="5380" max="5380" width="13.140625" style="167" customWidth="1"/>
    <col min="5381" max="5381" width="12.5703125" style="167" customWidth="1"/>
    <col min="5382" max="5382" width="12.7109375" style="167" customWidth="1"/>
    <col min="5383" max="5383" width="11.85546875" style="167" customWidth="1"/>
    <col min="5384" max="5384" width="10.140625" style="167" customWidth="1"/>
    <col min="5385" max="5385" width="9.42578125" style="167" customWidth="1"/>
    <col min="5386" max="5386" width="9.7109375" style="167" customWidth="1"/>
    <col min="5387" max="5387" width="8.7109375" style="167" customWidth="1"/>
    <col min="5388" max="5629" width="9.140625" style="167"/>
    <col min="5630" max="5630" width="15.42578125" style="167" customWidth="1"/>
    <col min="5631" max="5631" width="11.7109375" style="167" customWidth="1"/>
    <col min="5632" max="5632" width="12.140625" style="167" customWidth="1"/>
    <col min="5633" max="5633" width="12.28515625" style="167" customWidth="1"/>
    <col min="5634" max="5634" width="13.5703125" style="167" customWidth="1"/>
    <col min="5635" max="5635" width="13" style="167" customWidth="1"/>
    <col min="5636" max="5636" width="13.140625" style="167" customWidth="1"/>
    <col min="5637" max="5637" width="12.5703125" style="167" customWidth="1"/>
    <col min="5638" max="5638" width="12.7109375" style="167" customWidth="1"/>
    <col min="5639" max="5639" width="11.85546875" style="167" customWidth="1"/>
    <col min="5640" max="5640" width="10.140625" style="167" customWidth="1"/>
    <col min="5641" max="5641" width="9.42578125" style="167" customWidth="1"/>
    <col min="5642" max="5642" width="9.7109375" style="167" customWidth="1"/>
    <col min="5643" max="5643" width="8.7109375" style="167" customWidth="1"/>
    <col min="5644" max="5885" width="9.140625" style="167"/>
    <col min="5886" max="5886" width="15.42578125" style="167" customWidth="1"/>
    <col min="5887" max="5887" width="11.7109375" style="167" customWidth="1"/>
    <col min="5888" max="5888" width="12.140625" style="167" customWidth="1"/>
    <col min="5889" max="5889" width="12.28515625" style="167" customWidth="1"/>
    <col min="5890" max="5890" width="13.5703125" style="167" customWidth="1"/>
    <col min="5891" max="5891" width="13" style="167" customWidth="1"/>
    <col min="5892" max="5892" width="13.140625" style="167" customWidth="1"/>
    <col min="5893" max="5893" width="12.5703125" style="167" customWidth="1"/>
    <col min="5894" max="5894" width="12.7109375" style="167" customWidth="1"/>
    <col min="5895" max="5895" width="11.85546875" style="167" customWidth="1"/>
    <col min="5896" max="5896" width="10.140625" style="167" customWidth="1"/>
    <col min="5897" max="5897" width="9.42578125" style="167" customWidth="1"/>
    <col min="5898" max="5898" width="9.7109375" style="167" customWidth="1"/>
    <col min="5899" max="5899" width="8.7109375" style="167" customWidth="1"/>
    <col min="5900" max="6141" width="9.140625" style="167"/>
    <col min="6142" max="6142" width="15.42578125" style="167" customWidth="1"/>
    <col min="6143" max="6143" width="11.7109375" style="167" customWidth="1"/>
    <col min="6144" max="6144" width="12.140625" style="167" customWidth="1"/>
    <col min="6145" max="6145" width="12.28515625" style="167" customWidth="1"/>
    <col min="6146" max="6146" width="13.5703125" style="167" customWidth="1"/>
    <col min="6147" max="6147" width="13" style="167" customWidth="1"/>
    <col min="6148" max="6148" width="13.140625" style="167" customWidth="1"/>
    <col min="6149" max="6149" width="12.5703125" style="167" customWidth="1"/>
    <col min="6150" max="6150" width="12.7109375" style="167" customWidth="1"/>
    <col min="6151" max="6151" width="11.85546875" style="167" customWidth="1"/>
    <col min="6152" max="6152" width="10.140625" style="167" customWidth="1"/>
    <col min="6153" max="6153" width="9.42578125" style="167" customWidth="1"/>
    <col min="6154" max="6154" width="9.7109375" style="167" customWidth="1"/>
    <col min="6155" max="6155" width="8.7109375" style="167" customWidth="1"/>
    <col min="6156" max="6397" width="9.140625" style="167"/>
    <col min="6398" max="6398" width="15.42578125" style="167" customWidth="1"/>
    <col min="6399" max="6399" width="11.7109375" style="167" customWidth="1"/>
    <col min="6400" max="6400" width="12.140625" style="167" customWidth="1"/>
    <col min="6401" max="6401" width="12.28515625" style="167" customWidth="1"/>
    <col min="6402" max="6402" width="13.5703125" style="167" customWidth="1"/>
    <col min="6403" max="6403" width="13" style="167" customWidth="1"/>
    <col min="6404" max="6404" width="13.140625" style="167" customWidth="1"/>
    <col min="6405" max="6405" width="12.5703125" style="167" customWidth="1"/>
    <col min="6406" max="6406" width="12.7109375" style="167" customWidth="1"/>
    <col min="6407" max="6407" width="11.85546875" style="167" customWidth="1"/>
    <col min="6408" max="6408" width="10.140625" style="167" customWidth="1"/>
    <col min="6409" max="6409" width="9.42578125" style="167" customWidth="1"/>
    <col min="6410" max="6410" width="9.7109375" style="167" customWidth="1"/>
    <col min="6411" max="6411" width="8.7109375" style="167" customWidth="1"/>
    <col min="6412" max="6653" width="9.140625" style="167"/>
    <col min="6654" max="6654" width="15.42578125" style="167" customWidth="1"/>
    <col min="6655" max="6655" width="11.7109375" style="167" customWidth="1"/>
    <col min="6656" max="6656" width="12.140625" style="167" customWidth="1"/>
    <col min="6657" max="6657" width="12.28515625" style="167" customWidth="1"/>
    <col min="6658" max="6658" width="13.5703125" style="167" customWidth="1"/>
    <col min="6659" max="6659" width="13" style="167" customWidth="1"/>
    <col min="6660" max="6660" width="13.140625" style="167" customWidth="1"/>
    <col min="6661" max="6661" width="12.5703125" style="167" customWidth="1"/>
    <col min="6662" max="6662" width="12.7109375" style="167" customWidth="1"/>
    <col min="6663" max="6663" width="11.85546875" style="167" customWidth="1"/>
    <col min="6664" max="6664" width="10.140625" style="167" customWidth="1"/>
    <col min="6665" max="6665" width="9.42578125" style="167" customWidth="1"/>
    <col min="6666" max="6666" width="9.7109375" style="167" customWidth="1"/>
    <col min="6667" max="6667" width="8.7109375" style="167" customWidth="1"/>
    <col min="6668" max="6909" width="9.140625" style="167"/>
    <col min="6910" max="6910" width="15.42578125" style="167" customWidth="1"/>
    <col min="6911" max="6911" width="11.7109375" style="167" customWidth="1"/>
    <col min="6912" max="6912" width="12.140625" style="167" customWidth="1"/>
    <col min="6913" max="6913" width="12.28515625" style="167" customWidth="1"/>
    <col min="6914" max="6914" width="13.5703125" style="167" customWidth="1"/>
    <col min="6915" max="6915" width="13" style="167" customWidth="1"/>
    <col min="6916" max="6916" width="13.140625" style="167" customWidth="1"/>
    <col min="6917" max="6917" width="12.5703125" style="167" customWidth="1"/>
    <col min="6918" max="6918" width="12.7109375" style="167" customWidth="1"/>
    <col min="6919" max="6919" width="11.85546875" style="167" customWidth="1"/>
    <col min="6920" max="6920" width="10.140625" style="167" customWidth="1"/>
    <col min="6921" max="6921" width="9.42578125" style="167" customWidth="1"/>
    <col min="6922" max="6922" width="9.7109375" style="167" customWidth="1"/>
    <col min="6923" max="6923" width="8.7109375" style="167" customWidth="1"/>
    <col min="6924" max="7165" width="9.140625" style="167"/>
    <col min="7166" max="7166" width="15.42578125" style="167" customWidth="1"/>
    <col min="7167" max="7167" width="11.7109375" style="167" customWidth="1"/>
    <col min="7168" max="7168" width="12.140625" style="167" customWidth="1"/>
    <col min="7169" max="7169" width="12.28515625" style="167" customWidth="1"/>
    <col min="7170" max="7170" width="13.5703125" style="167" customWidth="1"/>
    <col min="7171" max="7171" width="13" style="167" customWidth="1"/>
    <col min="7172" max="7172" width="13.140625" style="167" customWidth="1"/>
    <col min="7173" max="7173" width="12.5703125" style="167" customWidth="1"/>
    <col min="7174" max="7174" width="12.7109375" style="167" customWidth="1"/>
    <col min="7175" max="7175" width="11.85546875" style="167" customWidth="1"/>
    <col min="7176" max="7176" width="10.140625" style="167" customWidth="1"/>
    <col min="7177" max="7177" width="9.42578125" style="167" customWidth="1"/>
    <col min="7178" max="7178" width="9.7109375" style="167" customWidth="1"/>
    <col min="7179" max="7179" width="8.7109375" style="167" customWidth="1"/>
    <col min="7180" max="7421" width="9.140625" style="167"/>
    <col min="7422" max="7422" width="15.42578125" style="167" customWidth="1"/>
    <col min="7423" max="7423" width="11.7109375" style="167" customWidth="1"/>
    <col min="7424" max="7424" width="12.140625" style="167" customWidth="1"/>
    <col min="7425" max="7425" width="12.28515625" style="167" customWidth="1"/>
    <col min="7426" max="7426" width="13.5703125" style="167" customWidth="1"/>
    <col min="7427" max="7427" width="13" style="167" customWidth="1"/>
    <col min="7428" max="7428" width="13.140625" style="167" customWidth="1"/>
    <col min="7429" max="7429" width="12.5703125" style="167" customWidth="1"/>
    <col min="7430" max="7430" width="12.7109375" style="167" customWidth="1"/>
    <col min="7431" max="7431" width="11.85546875" style="167" customWidth="1"/>
    <col min="7432" max="7432" width="10.140625" style="167" customWidth="1"/>
    <col min="7433" max="7433" width="9.42578125" style="167" customWidth="1"/>
    <col min="7434" max="7434" width="9.7109375" style="167" customWidth="1"/>
    <col min="7435" max="7435" width="8.7109375" style="167" customWidth="1"/>
    <col min="7436" max="7677" width="9.140625" style="167"/>
    <col min="7678" max="7678" width="15.42578125" style="167" customWidth="1"/>
    <col min="7679" max="7679" width="11.7109375" style="167" customWidth="1"/>
    <col min="7680" max="7680" width="12.140625" style="167" customWidth="1"/>
    <col min="7681" max="7681" width="12.28515625" style="167" customWidth="1"/>
    <col min="7682" max="7682" width="13.5703125" style="167" customWidth="1"/>
    <col min="7683" max="7683" width="13" style="167" customWidth="1"/>
    <col min="7684" max="7684" width="13.140625" style="167" customWidth="1"/>
    <col min="7685" max="7685" width="12.5703125" style="167" customWidth="1"/>
    <col min="7686" max="7686" width="12.7109375" style="167" customWidth="1"/>
    <col min="7687" max="7687" width="11.85546875" style="167" customWidth="1"/>
    <col min="7688" max="7688" width="10.140625" style="167" customWidth="1"/>
    <col min="7689" max="7689" width="9.42578125" style="167" customWidth="1"/>
    <col min="7690" max="7690" width="9.7109375" style="167" customWidth="1"/>
    <col min="7691" max="7691" width="8.7109375" style="167" customWidth="1"/>
    <col min="7692" max="7933" width="9.140625" style="167"/>
    <col min="7934" max="7934" width="15.42578125" style="167" customWidth="1"/>
    <col min="7935" max="7935" width="11.7109375" style="167" customWidth="1"/>
    <col min="7936" max="7936" width="12.140625" style="167" customWidth="1"/>
    <col min="7937" max="7937" width="12.28515625" style="167" customWidth="1"/>
    <col min="7938" max="7938" width="13.5703125" style="167" customWidth="1"/>
    <col min="7939" max="7939" width="13" style="167" customWidth="1"/>
    <col min="7940" max="7940" width="13.140625" style="167" customWidth="1"/>
    <col min="7941" max="7941" width="12.5703125" style="167" customWidth="1"/>
    <col min="7942" max="7942" width="12.7109375" style="167" customWidth="1"/>
    <col min="7943" max="7943" width="11.85546875" style="167" customWidth="1"/>
    <col min="7944" max="7944" width="10.140625" style="167" customWidth="1"/>
    <col min="7945" max="7945" width="9.42578125" style="167" customWidth="1"/>
    <col min="7946" max="7946" width="9.7109375" style="167" customWidth="1"/>
    <col min="7947" max="7947" width="8.7109375" style="167" customWidth="1"/>
    <col min="7948" max="8189" width="9.140625" style="167"/>
    <col min="8190" max="8190" width="15.42578125" style="167" customWidth="1"/>
    <col min="8191" max="8191" width="11.7109375" style="167" customWidth="1"/>
    <col min="8192" max="8192" width="12.140625" style="167" customWidth="1"/>
    <col min="8193" max="8193" width="12.28515625" style="167" customWidth="1"/>
    <col min="8194" max="8194" width="13.5703125" style="167" customWidth="1"/>
    <col min="8195" max="8195" width="13" style="167" customWidth="1"/>
    <col min="8196" max="8196" width="13.140625" style="167" customWidth="1"/>
    <col min="8197" max="8197" width="12.5703125" style="167" customWidth="1"/>
    <col min="8198" max="8198" width="12.7109375" style="167" customWidth="1"/>
    <col min="8199" max="8199" width="11.85546875" style="167" customWidth="1"/>
    <col min="8200" max="8200" width="10.140625" style="167" customWidth="1"/>
    <col min="8201" max="8201" width="9.42578125" style="167" customWidth="1"/>
    <col min="8202" max="8202" width="9.7109375" style="167" customWidth="1"/>
    <col min="8203" max="8203" width="8.7109375" style="167" customWidth="1"/>
    <col min="8204" max="8445" width="9.140625" style="167"/>
    <col min="8446" max="8446" width="15.42578125" style="167" customWidth="1"/>
    <col min="8447" max="8447" width="11.7109375" style="167" customWidth="1"/>
    <col min="8448" max="8448" width="12.140625" style="167" customWidth="1"/>
    <col min="8449" max="8449" width="12.28515625" style="167" customWidth="1"/>
    <col min="8450" max="8450" width="13.5703125" style="167" customWidth="1"/>
    <col min="8451" max="8451" width="13" style="167" customWidth="1"/>
    <col min="8452" max="8452" width="13.140625" style="167" customWidth="1"/>
    <col min="8453" max="8453" width="12.5703125" style="167" customWidth="1"/>
    <col min="8454" max="8454" width="12.7109375" style="167" customWidth="1"/>
    <col min="8455" max="8455" width="11.85546875" style="167" customWidth="1"/>
    <col min="8456" max="8456" width="10.140625" style="167" customWidth="1"/>
    <col min="8457" max="8457" width="9.42578125" style="167" customWidth="1"/>
    <col min="8458" max="8458" width="9.7109375" style="167" customWidth="1"/>
    <col min="8459" max="8459" width="8.7109375" style="167" customWidth="1"/>
    <col min="8460" max="8701" width="9.140625" style="167"/>
    <col min="8702" max="8702" width="15.42578125" style="167" customWidth="1"/>
    <col min="8703" max="8703" width="11.7109375" style="167" customWidth="1"/>
    <col min="8704" max="8704" width="12.140625" style="167" customWidth="1"/>
    <col min="8705" max="8705" width="12.28515625" style="167" customWidth="1"/>
    <col min="8706" max="8706" width="13.5703125" style="167" customWidth="1"/>
    <col min="8707" max="8707" width="13" style="167" customWidth="1"/>
    <col min="8708" max="8708" width="13.140625" style="167" customWidth="1"/>
    <col min="8709" max="8709" width="12.5703125" style="167" customWidth="1"/>
    <col min="8710" max="8710" width="12.7109375" style="167" customWidth="1"/>
    <col min="8711" max="8711" width="11.85546875" style="167" customWidth="1"/>
    <col min="8712" max="8712" width="10.140625" style="167" customWidth="1"/>
    <col min="8713" max="8713" width="9.42578125" style="167" customWidth="1"/>
    <col min="8714" max="8714" width="9.7109375" style="167" customWidth="1"/>
    <col min="8715" max="8715" width="8.7109375" style="167" customWidth="1"/>
    <col min="8716" max="8957" width="9.140625" style="167"/>
    <col min="8958" max="8958" width="15.42578125" style="167" customWidth="1"/>
    <col min="8959" max="8959" width="11.7109375" style="167" customWidth="1"/>
    <col min="8960" max="8960" width="12.140625" style="167" customWidth="1"/>
    <col min="8961" max="8961" width="12.28515625" style="167" customWidth="1"/>
    <col min="8962" max="8962" width="13.5703125" style="167" customWidth="1"/>
    <col min="8963" max="8963" width="13" style="167" customWidth="1"/>
    <col min="8964" max="8964" width="13.140625" style="167" customWidth="1"/>
    <col min="8965" max="8965" width="12.5703125" style="167" customWidth="1"/>
    <col min="8966" max="8966" width="12.7109375" style="167" customWidth="1"/>
    <col min="8967" max="8967" width="11.85546875" style="167" customWidth="1"/>
    <col min="8968" max="8968" width="10.140625" style="167" customWidth="1"/>
    <col min="8969" max="8969" width="9.42578125" style="167" customWidth="1"/>
    <col min="8970" max="8970" width="9.7109375" style="167" customWidth="1"/>
    <col min="8971" max="8971" width="8.7109375" style="167" customWidth="1"/>
    <col min="8972" max="9213" width="9.140625" style="167"/>
    <col min="9214" max="9214" width="15.42578125" style="167" customWidth="1"/>
    <col min="9215" max="9215" width="11.7109375" style="167" customWidth="1"/>
    <col min="9216" max="9216" width="12.140625" style="167" customWidth="1"/>
    <col min="9217" max="9217" width="12.28515625" style="167" customWidth="1"/>
    <col min="9218" max="9218" width="13.5703125" style="167" customWidth="1"/>
    <col min="9219" max="9219" width="13" style="167" customWidth="1"/>
    <col min="9220" max="9220" width="13.140625" style="167" customWidth="1"/>
    <col min="9221" max="9221" width="12.5703125" style="167" customWidth="1"/>
    <col min="9222" max="9222" width="12.7109375" style="167" customWidth="1"/>
    <col min="9223" max="9223" width="11.85546875" style="167" customWidth="1"/>
    <col min="9224" max="9224" width="10.140625" style="167" customWidth="1"/>
    <col min="9225" max="9225" width="9.42578125" style="167" customWidth="1"/>
    <col min="9226" max="9226" width="9.7109375" style="167" customWidth="1"/>
    <col min="9227" max="9227" width="8.7109375" style="167" customWidth="1"/>
    <col min="9228" max="9469" width="9.140625" style="167"/>
    <col min="9470" max="9470" width="15.42578125" style="167" customWidth="1"/>
    <col min="9471" max="9471" width="11.7109375" style="167" customWidth="1"/>
    <col min="9472" max="9472" width="12.140625" style="167" customWidth="1"/>
    <col min="9473" max="9473" width="12.28515625" style="167" customWidth="1"/>
    <col min="9474" max="9474" width="13.5703125" style="167" customWidth="1"/>
    <col min="9475" max="9475" width="13" style="167" customWidth="1"/>
    <col min="9476" max="9476" width="13.140625" style="167" customWidth="1"/>
    <col min="9477" max="9477" width="12.5703125" style="167" customWidth="1"/>
    <col min="9478" max="9478" width="12.7109375" style="167" customWidth="1"/>
    <col min="9479" max="9479" width="11.85546875" style="167" customWidth="1"/>
    <col min="9480" max="9480" width="10.140625" style="167" customWidth="1"/>
    <col min="9481" max="9481" width="9.42578125" style="167" customWidth="1"/>
    <col min="9482" max="9482" width="9.7109375" style="167" customWidth="1"/>
    <col min="9483" max="9483" width="8.7109375" style="167" customWidth="1"/>
    <col min="9484" max="9725" width="9.140625" style="167"/>
    <col min="9726" max="9726" width="15.42578125" style="167" customWidth="1"/>
    <col min="9727" max="9727" width="11.7109375" style="167" customWidth="1"/>
    <col min="9728" max="9728" width="12.140625" style="167" customWidth="1"/>
    <col min="9729" max="9729" width="12.28515625" style="167" customWidth="1"/>
    <col min="9730" max="9730" width="13.5703125" style="167" customWidth="1"/>
    <col min="9731" max="9731" width="13" style="167" customWidth="1"/>
    <col min="9732" max="9732" width="13.140625" style="167" customWidth="1"/>
    <col min="9733" max="9733" width="12.5703125" style="167" customWidth="1"/>
    <col min="9734" max="9734" width="12.7109375" style="167" customWidth="1"/>
    <col min="9735" max="9735" width="11.85546875" style="167" customWidth="1"/>
    <col min="9736" max="9736" width="10.140625" style="167" customWidth="1"/>
    <col min="9737" max="9737" width="9.42578125" style="167" customWidth="1"/>
    <col min="9738" max="9738" width="9.7109375" style="167" customWidth="1"/>
    <col min="9739" max="9739" width="8.7109375" style="167" customWidth="1"/>
    <col min="9740" max="9981" width="9.140625" style="167"/>
    <col min="9982" max="9982" width="15.42578125" style="167" customWidth="1"/>
    <col min="9983" max="9983" width="11.7109375" style="167" customWidth="1"/>
    <col min="9984" max="9984" width="12.140625" style="167" customWidth="1"/>
    <col min="9985" max="9985" width="12.28515625" style="167" customWidth="1"/>
    <col min="9986" max="9986" width="13.5703125" style="167" customWidth="1"/>
    <col min="9987" max="9987" width="13" style="167" customWidth="1"/>
    <col min="9988" max="9988" width="13.140625" style="167" customWidth="1"/>
    <col min="9989" max="9989" width="12.5703125" style="167" customWidth="1"/>
    <col min="9990" max="9990" width="12.7109375" style="167" customWidth="1"/>
    <col min="9991" max="9991" width="11.85546875" style="167" customWidth="1"/>
    <col min="9992" max="9992" width="10.140625" style="167" customWidth="1"/>
    <col min="9993" max="9993" width="9.42578125" style="167" customWidth="1"/>
    <col min="9994" max="9994" width="9.7109375" style="167" customWidth="1"/>
    <col min="9995" max="9995" width="8.7109375" style="167" customWidth="1"/>
    <col min="9996" max="10237" width="9.140625" style="167"/>
    <col min="10238" max="10238" width="15.42578125" style="167" customWidth="1"/>
    <col min="10239" max="10239" width="11.7109375" style="167" customWidth="1"/>
    <col min="10240" max="10240" width="12.140625" style="167" customWidth="1"/>
    <col min="10241" max="10241" width="12.28515625" style="167" customWidth="1"/>
    <col min="10242" max="10242" width="13.5703125" style="167" customWidth="1"/>
    <col min="10243" max="10243" width="13" style="167" customWidth="1"/>
    <col min="10244" max="10244" width="13.140625" style="167" customWidth="1"/>
    <col min="10245" max="10245" width="12.5703125" style="167" customWidth="1"/>
    <col min="10246" max="10246" width="12.7109375" style="167" customWidth="1"/>
    <col min="10247" max="10247" width="11.85546875" style="167" customWidth="1"/>
    <col min="10248" max="10248" width="10.140625" style="167" customWidth="1"/>
    <col min="10249" max="10249" width="9.42578125" style="167" customWidth="1"/>
    <col min="10250" max="10250" width="9.7109375" style="167" customWidth="1"/>
    <col min="10251" max="10251" width="8.7109375" style="167" customWidth="1"/>
    <col min="10252" max="10493" width="9.140625" style="167"/>
    <col min="10494" max="10494" width="15.42578125" style="167" customWidth="1"/>
    <col min="10495" max="10495" width="11.7109375" style="167" customWidth="1"/>
    <col min="10496" max="10496" width="12.140625" style="167" customWidth="1"/>
    <col min="10497" max="10497" width="12.28515625" style="167" customWidth="1"/>
    <col min="10498" max="10498" width="13.5703125" style="167" customWidth="1"/>
    <col min="10499" max="10499" width="13" style="167" customWidth="1"/>
    <col min="10500" max="10500" width="13.140625" style="167" customWidth="1"/>
    <col min="10501" max="10501" width="12.5703125" style="167" customWidth="1"/>
    <col min="10502" max="10502" width="12.7109375" style="167" customWidth="1"/>
    <col min="10503" max="10503" width="11.85546875" style="167" customWidth="1"/>
    <col min="10504" max="10504" width="10.140625" style="167" customWidth="1"/>
    <col min="10505" max="10505" width="9.42578125" style="167" customWidth="1"/>
    <col min="10506" max="10506" width="9.7109375" style="167" customWidth="1"/>
    <col min="10507" max="10507" width="8.7109375" style="167" customWidth="1"/>
    <col min="10508" max="10749" width="9.140625" style="167"/>
    <col min="10750" max="10750" width="15.42578125" style="167" customWidth="1"/>
    <col min="10751" max="10751" width="11.7109375" style="167" customWidth="1"/>
    <col min="10752" max="10752" width="12.140625" style="167" customWidth="1"/>
    <col min="10753" max="10753" width="12.28515625" style="167" customWidth="1"/>
    <col min="10754" max="10754" width="13.5703125" style="167" customWidth="1"/>
    <col min="10755" max="10755" width="13" style="167" customWidth="1"/>
    <col min="10756" max="10756" width="13.140625" style="167" customWidth="1"/>
    <col min="10757" max="10757" width="12.5703125" style="167" customWidth="1"/>
    <col min="10758" max="10758" width="12.7109375" style="167" customWidth="1"/>
    <col min="10759" max="10759" width="11.85546875" style="167" customWidth="1"/>
    <col min="10760" max="10760" width="10.140625" style="167" customWidth="1"/>
    <col min="10761" max="10761" width="9.42578125" style="167" customWidth="1"/>
    <col min="10762" max="10762" width="9.7109375" style="167" customWidth="1"/>
    <col min="10763" max="10763" width="8.7109375" style="167" customWidth="1"/>
    <col min="10764" max="11005" width="9.140625" style="167"/>
    <col min="11006" max="11006" width="15.42578125" style="167" customWidth="1"/>
    <col min="11007" max="11007" width="11.7109375" style="167" customWidth="1"/>
    <col min="11008" max="11008" width="12.140625" style="167" customWidth="1"/>
    <col min="11009" max="11009" width="12.28515625" style="167" customWidth="1"/>
    <col min="11010" max="11010" width="13.5703125" style="167" customWidth="1"/>
    <col min="11011" max="11011" width="13" style="167" customWidth="1"/>
    <col min="11012" max="11012" width="13.140625" style="167" customWidth="1"/>
    <col min="11013" max="11013" width="12.5703125" style="167" customWidth="1"/>
    <col min="11014" max="11014" width="12.7109375" style="167" customWidth="1"/>
    <col min="11015" max="11015" width="11.85546875" style="167" customWidth="1"/>
    <col min="11016" max="11016" width="10.140625" style="167" customWidth="1"/>
    <col min="11017" max="11017" width="9.42578125" style="167" customWidth="1"/>
    <col min="11018" max="11018" width="9.7109375" style="167" customWidth="1"/>
    <col min="11019" max="11019" width="8.7109375" style="167" customWidth="1"/>
    <col min="11020" max="11261" width="9.140625" style="167"/>
    <col min="11262" max="11262" width="15.42578125" style="167" customWidth="1"/>
    <col min="11263" max="11263" width="11.7109375" style="167" customWidth="1"/>
    <col min="11264" max="11264" width="12.140625" style="167" customWidth="1"/>
    <col min="11265" max="11265" width="12.28515625" style="167" customWidth="1"/>
    <col min="11266" max="11266" width="13.5703125" style="167" customWidth="1"/>
    <col min="11267" max="11267" width="13" style="167" customWidth="1"/>
    <col min="11268" max="11268" width="13.140625" style="167" customWidth="1"/>
    <col min="11269" max="11269" width="12.5703125" style="167" customWidth="1"/>
    <col min="11270" max="11270" width="12.7109375" style="167" customWidth="1"/>
    <col min="11271" max="11271" width="11.85546875" style="167" customWidth="1"/>
    <col min="11272" max="11272" width="10.140625" style="167" customWidth="1"/>
    <col min="11273" max="11273" width="9.42578125" style="167" customWidth="1"/>
    <col min="11274" max="11274" width="9.7109375" style="167" customWidth="1"/>
    <col min="11275" max="11275" width="8.7109375" style="167" customWidth="1"/>
    <col min="11276" max="11517" width="9.140625" style="167"/>
    <col min="11518" max="11518" width="15.42578125" style="167" customWidth="1"/>
    <col min="11519" max="11519" width="11.7109375" style="167" customWidth="1"/>
    <col min="11520" max="11520" width="12.140625" style="167" customWidth="1"/>
    <col min="11521" max="11521" width="12.28515625" style="167" customWidth="1"/>
    <col min="11522" max="11522" width="13.5703125" style="167" customWidth="1"/>
    <col min="11523" max="11523" width="13" style="167" customWidth="1"/>
    <col min="11524" max="11524" width="13.140625" style="167" customWidth="1"/>
    <col min="11525" max="11525" width="12.5703125" style="167" customWidth="1"/>
    <col min="11526" max="11526" width="12.7109375" style="167" customWidth="1"/>
    <col min="11527" max="11527" width="11.85546875" style="167" customWidth="1"/>
    <col min="11528" max="11528" width="10.140625" style="167" customWidth="1"/>
    <col min="11529" max="11529" width="9.42578125" style="167" customWidth="1"/>
    <col min="11530" max="11530" width="9.7109375" style="167" customWidth="1"/>
    <col min="11531" max="11531" width="8.7109375" style="167" customWidth="1"/>
    <col min="11532" max="11773" width="9.140625" style="167"/>
    <col min="11774" max="11774" width="15.42578125" style="167" customWidth="1"/>
    <col min="11775" max="11775" width="11.7109375" style="167" customWidth="1"/>
    <col min="11776" max="11776" width="12.140625" style="167" customWidth="1"/>
    <col min="11777" max="11777" width="12.28515625" style="167" customWidth="1"/>
    <col min="11778" max="11778" width="13.5703125" style="167" customWidth="1"/>
    <col min="11779" max="11779" width="13" style="167" customWidth="1"/>
    <col min="11780" max="11780" width="13.140625" style="167" customWidth="1"/>
    <col min="11781" max="11781" width="12.5703125" style="167" customWidth="1"/>
    <col min="11782" max="11782" width="12.7109375" style="167" customWidth="1"/>
    <col min="11783" max="11783" width="11.85546875" style="167" customWidth="1"/>
    <col min="11784" max="11784" width="10.140625" style="167" customWidth="1"/>
    <col min="11785" max="11785" width="9.42578125" style="167" customWidth="1"/>
    <col min="11786" max="11786" width="9.7109375" style="167" customWidth="1"/>
    <col min="11787" max="11787" width="8.7109375" style="167" customWidth="1"/>
    <col min="11788" max="12029" width="9.140625" style="167"/>
    <col min="12030" max="12030" width="15.42578125" style="167" customWidth="1"/>
    <col min="12031" max="12031" width="11.7109375" style="167" customWidth="1"/>
    <col min="12032" max="12032" width="12.140625" style="167" customWidth="1"/>
    <col min="12033" max="12033" width="12.28515625" style="167" customWidth="1"/>
    <col min="12034" max="12034" width="13.5703125" style="167" customWidth="1"/>
    <col min="12035" max="12035" width="13" style="167" customWidth="1"/>
    <col min="12036" max="12036" width="13.140625" style="167" customWidth="1"/>
    <col min="12037" max="12037" width="12.5703125" style="167" customWidth="1"/>
    <col min="12038" max="12038" width="12.7109375" style="167" customWidth="1"/>
    <col min="12039" max="12039" width="11.85546875" style="167" customWidth="1"/>
    <col min="12040" max="12040" width="10.140625" style="167" customWidth="1"/>
    <col min="12041" max="12041" width="9.42578125" style="167" customWidth="1"/>
    <col min="12042" max="12042" width="9.7109375" style="167" customWidth="1"/>
    <col min="12043" max="12043" width="8.7109375" style="167" customWidth="1"/>
    <col min="12044" max="12285" width="9.140625" style="167"/>
    <col min="12286" max="12286" width="15.42578125" style="167" customWidth="1"/>
    <col min="12287" max="12287" width="11.7109375" style="167" customWidth="1"/>
    <col min="12288" max="12288" width="12.140625" style="167" customWidth="1"/>
    <col min="12289" max="12289" width="12.28515625" style="167" customWidth="1"/>
    <col min="12290" max="12290" width="13.5703125" style="167" customWidth="1"/>
    <col min="12291" max="12291" width="13" style="167" customWidth="1"/>
    <col min="12292" max="12292" width="13.140625" style="167" customWidth="1"/>
    <col min="12293" max="12293" width="12.5703125" style="167" customWidth="1"/>
    <col min="12294" max="12294" width="12.7109375" style="167" customWidth="1"/>
    <col min="12295" max="12295" width="11.85546875" style="167" customWidth="1"/>
    <col min="12296" max="12296" width="10.140625" style="167" customWidth="1"/>
    <col min="12297" max="12297" width="9.42578125" style="167" customWidth="1"/>
    <col min="12298" max="12298" width="9.7109375" style="167" customWidth="1"/>
    <col min="12299" max="12299" width="8.7109375" style="167" customWidth="1"/>
    <col min="12300" max="12541" width="9.140625" style="167"/>
    <col min="12542" max="12542" width="15.42578125" style="167" customWidth="1"/>
    <col min="12543" max="12543" width="11.7109375" style="167" customWidth="1"/>
    <col min="12544" max="12544" width="12.140625" style="167" customWidth="1"/>
    <col min="12545" max="12545" width="12.28515625" style="167" customWidth="1"/>
    <col min="12546" max="12546" width="13.5703125" style="167" customWidth="1"/>
    <col min="12547" max="12547" width="13" style="167" customWidth="1"/>
    <col min="12548" max="12548" width="13.140625" style="167" customWidth="1"/>
    <col min="12549" max="12549" width="12.5703125" style="167" customWidth="1"/>
    <col min="12550" max="12550" width="12.7109375" style="167" customWidth="1"/>
    <col min="12551" max="12551" width="11.85546875" style="167" customWidth="1"/>
    <col min="12552" max="12552" width="10.140625" style="167" customWidth="1"/>
    <col min="12553" max="12553" width="9.42578125" style="167" customWidth="1"/>
    <col min="12554" max="12554" width="9.7109375" style="167" customWidth="1"/>
    <col min="12555" max="12555" width="8.7109375" style="167" customWidth="1"/>
    <col min="12556" max="12797" width="9.140625" style="167"/>
    <col min="12798" max="12798" width="15.42578125" style="167" customWidth="1"/>
    <col min="12799" max="12799" width="11.7109375" style="167" customWidth="1"/>
    <col min="12800" max="12800" width="12.140625" style="167" customWidth="1"/>
    <col min="12801" max="12801" width="12.28515625" style="167" customWidth="1"/>
    <col min="12802" max="12802" width="13.5703125" style="167" customWidth="1"/>
    <col min="12803" max="12803" width="13" style="167" customWidth="1"/>
    <col min="12804" max="12804" width="13.140625" style="167" customWidth="1"/>
    <col min="12805" max="12805" width="12.5703125" style="167" customWidth="1"/>
    <col min="12806" max="12806" width="12.7109375" style="167" customWidth="1"/>
    <col min="12807" max="12807" width="11.85546875" style="167" customWidth="1"/>
    <col min="12808" max="12808" width="10.140625" style="167" customWidth="1"/>
    <col min="12809" max="12809" width="9.42578125" style="167" customWidth="1"/>
    <col min="12810" max="12810" width="9.7109375" style="167" customWidth="1"/>
    <col min="12811" max="12811" width="8.7109375" style="167" customWidth="1"/>
    <col min="12812" max="13053" width="9.140625" style="167"/>
    <col min="13054" max="13054" width="15.42578125" style="167" customWidth="1"/>
    <col min="13055" max="13055" width="11.7109375" style="167" customWidth="1"/>
    <col min="13056" max="13056" width="12.140625" style="167" customWidth="1"/>
    <col min="13057" max="13057" width="12.28515625" style="167" customWidth="1"/>
    <col min="13058" max="13058" width="13.5703125" style="167" customWidth="1"/>
    <col min="13059" max="13059" width="13" style="167" customWidth="1"/>
    <col min="13060" max="13060" width="13.140625" style="167" customWidth="1"/>
    <col min="13061" max="13061" width="12.5703125" style="167" customWidth="1"/>
    <col min="13062" max="13062" width="12.7109375" style="167" customWidth="1"/>
    <col min="13063" max="13063" width="11.85546875" style="167" customWidth="1"/>
    <col min="13064" max="13064" width="10.140625" style="167" customWidth="1"/>
    <col min="13065" max="13065" width="9.42578125" style="167" customWidth="1"/>
    <col min="13066" max="13066" width="9.7109375" style="167" customWidth="1"/>
    <col min="13067" max="13067" width="8.7109375" style="167" customWidth="1"/>
    <col min="13068" max="13309" width="9.140625" style="167"/>
    <col min="13310" max="13310" width="15.42578125" style="167" customWidth="1"/>
    <col min="13311" max="13311" width="11.7109375" style="167" customWidth="1"/>
    <col min="13312" max="13312" width="12.140625" style="167" customWidth="1"/>
    <col min="13313" max="13313" width="12.28515625" style="167" customWidth="1"/>
    <col min="13314" max="13314" width="13.5703125" style="167" customWidth="1"/>
    <col min="13315" max="13315" width="13" style="167" customWidth="1"/>
    <col min="13316" max="13316" width="13.140625" style="167" customWidth="1"/>
    <col min="13317" max="13317" width="12.5703125" style="167" customWidth="1"/>
    <col min="13318" max="13318" width="12.7109375" style="167" customWidth="1"/>
    <col min="13319" max="13319" width="11.85546875" style="167" customWidth="1"/>
    <col min="13320" max="13320" width="10.140625" style="167" customWidth="1"/>
    <col min="13321" max="13321" width="9.42578125" style="167" customWidth="1"/>
    <col min="13322" max="13322" width="9.7109375" style="167" customWidth="1"/>
    <col min="13323" max="13323" width="8.7109375" style="167" customWidth="1"/>
    <col min="13324" max="13565" width="9.140625" style="167"/>
    <col min="13566" max="13566" width="15.42578125" style="167" customWidth="1"/>
    <col min="13567" max="13567" width="11.7109375" style="167" customWidth="1"/>
    <col min="13568" max="13568" width="12.140625" style="167" customWidth="1"/>
    <col min="13569" max="13569" width="12.28515625" style="167" customWidth="1"/>
    <col min="13570" max="13570" width="13.5703125" style="167" customWidth="1"/>
    <col min="13571" max="13571" width="13" style="167" customWidth="1"/>
    <col min="13572" max="13572" width="13.140625" style="167" customWidth="1"/>
    <col min="13573" max="13573" width="12.5703125" style="167" customWidth="1"/>
    <col min="13574" max="13574" width="12.7109375" style="167" customWidth="1"/>
    <col min="13575" max="13575" width="11.85546875" style="167" customWidth="1"/>
    <col min="13576" max="13576" width="10.140625" style="167" customWidth="1"/>
    <col min="13577" max="13577" width="9.42578125" style="167" customWidth="1"/>
    <col min="13578" max="13578" width="9.7109375" style="167" customWidth="1"/>
    <col min="13579" max="13579" width="8.7109375" style="167" customWidth="1"/>
    <col min="13580" max="13821" width="9.140625" style="167"/>
    <col min="13822" max="13822" width="15.42578125" style="167" customWidth="1"/>
    <col min="13823" max="13823" width="11.7109375" style="167" customWidth="1"/>
    <col min="13824" max="13824" width="12.140625" style="167" customWidth="1"/>
    <col min="13825" max="13825" width="12.28515625" style="167" customWidth="1"/>
    <col min="13826" max="13826" width="13.5703125" style="167" customWidth="1"/>
    <col min="13827" max="13827" width="13" style="167" customWidth="1"/>
    <col min="13828" max="13828" width="13.140625" style="167" customWidth="1"/>
    <col min="13829" max="13829" width="12.5703125" style="167" customWidth="1"/>
    <col min="13830" max="13830" width="12.7109375" style="167" customWidth="1"/>
    <col min="13831" max="13831" width="11.85546875" style="167" customWidth="1"/>
    <col min="13832" max="13832" width="10.140625" style="167" customWidth="1"/>
    <col min="13833" max="13833" width="9.42578125" style="167" customWidth="1"/>
    <col min="13834" max="13834" width="9.7109375" style="167" customWidth="1"/>
    <col min="13835" max="13835" width="8.7109375" style="167" customWidth="1"/>
    <col min="13836" max="14077" width="9.140625" style="167"/>
    <col min="14078" max="14078" width="15.42578125" style="167" customWidth="1"/>
    <col min="14079" max="14079" width="11.7109375" style="167" customWidth="1"/>
    <col min="14080" max="14080" width="12.140625" style="167" customWidth="1"/>
    <col min="14081" max="14081" width="12.28515625" style="167" customWidth="1"/>
    <col min="14082" max="14082" width="13.5703125" style="167" customWidth="1"/>
    <col min="14083" max="14083" width="13" style="167" customWidth="1"/>
    <col min="14084" max="14084" width="13.140625" style="167" customWidth="1"/>
    <col min="14085" max="14085" width="12.5703125" style="167" customWidth="1"/>
    <col min="14086" max="14086" width="12.7109375" style="167" customWidth="1"/>
    <col min="14087" max="14087" width="11.85546875" style="167" customWidth="1"/>
    <col min="14088" max="14088" width="10.140625" style="167" customWidth="1"/>
    <col min="14089" max="14089" width="9.42578125" style="167" customWidth="1"/>
    <col min="14090" max="14090" width="9.7109375" style="167" customWidth="1"/>
    <col min="14091" max="14091" width="8.7109375" style="167" customWidth="1"/>
    <col min="14092" max="14333" width="9.140625" style="167"/>
    <col min="14334" max="14334" width="15.42578125" style="167" customWidth="1"/>
    <col min="14335" max="14335" width="11.7109375" style="167" customWidth="1"/>
    <col min="14336" max="14336" width="12.140625" style="167" customWidth="1"/>
    <col min="14337" max="14337" width="12.28515625" style="167" customWidth="1"/>
    <col min="14338" max="14338" width="13.5703125" style="167" customWidth="1"/>
    <col min="14339" max="14339" width="13" style="167" customWidth="1"/>
    <col min="14340" max="14340" width="13.140625" style="167" customWidth="1"/>
    <col min="14341" max="14341" width="12.5703125" style="167" customWidth="1"/>
    <col min="14342" max="14342" width="12.7109375" style="167" customWidth="1"/>
    <col min="14343" max="14343" width="11.85546875" style="167" customWidth="1"/>
    <col min="14344" max="14344" width="10.140625" style="167" customWidth="1"/>
    <col min="14345" max="14345" width="9.42578125" style="167" customWidth="1"/>
    <col min="14346" max="14346" width="9.7109375" style="167" customWidth="1"/>
    <col min="14347" max="14347" width="8.7109375" style="167" customWidth="1"/>
    <col min="14348" max="14589" width="9.140625" style="167"/>
    <col min="14590" max="14590" width="15.42578125" style="167" customWidth="1"/>
    <col min="14591" max="14591" width="11.7109375" style="167" customWidth="1"/>
    <col min="14592" max="14592" width="12.140625" style="167" customWidth="1"/>
    <col min="14593" max="14593" width="12.28515625" style="167" customWidth="1"/>
    <col min="14594" max="14594" width="13.5703125" style="167" customWidth="1"/>
    <col min="14595" max="14595" width="13" style="167" customWidth="1"/>
    <col min="14596" max="14596" width="13.140625" style="167" customWidth="1"/>
    <col min="14597" max="14597" width="12.5703125" style="167" customWidth="1"/>
    <col min="14598" max="14598" width="12.7109375" style="167" customWidth="1"/>
    <col min="14599" max="14599" width="11.85546875" style="167" customWidth="1"/>
    <col min="14600" max="14600" width="10.140625" style="167" customWidth="1"/>
    <col min="14601" max="14601" width="9.42578125" style="167" customWidth="1"/>
    <col min="14602" max="14602" width="9.7109375" style="167" customWidth="1"/>
    <col min="14603" max="14603" width="8.7109375" style="167" customWidth="1"/>
    <col min="14604" max="14845" width="9.140625" style="167"/>
    <col min="14846" max="14846" width="15.42578125" style="167" customWidth="1"/>
    <col min="14847" max="14847" width="11.7109375" style="167" customWidth="1"/>
    <col min="14848" max="14848" width="12.140625" style="167" customWidth="1"/>
    <col min="14849" max="14849" width="12.28515625" style="167" customWidth="1"/>
    <col min="14850" max="14850" width="13.5703125" style="167" customWidth="1"/>
    <col min="14851" max="14851" width="13" style="167" customWidth="1"/>
    <col min="14852" max="14852" width="13.140625" style="167" customWidth="1"/>
    <col min="14853" max="14853" width="12.5703125" style="167" customWidth="1"/>
    <col min="14854" max="14854" width="12.7109375" style="167" customWidth="1"/>
    <col min="14855" max="14855" width="11.85546875" style="167" customWidth="1"/>
    <col min="14856" max="14856" width="10.140625" style="167" customWidth="1"/>
    <col min="14857" max="14857" width="9.42578125" style="167" customWidth="1"/>
    <col min="14858" max="14858" width="9.7109375" style="167" customWidth="1"/>
    <col min="14859" max="14859" width="8.7109375" style="167" customWidth="1"/>
    <col min="14860" max="15101" width="9.140625" style="167"/>
    <col min="15102" max="15102" width="15.42578125" style="167" customWidth="1"/>
    <col min="15103" max="15103" width="11.7109375" style="167" customWidth="1"/>
    <col min="15104" max="15104" width="12.140625" style="167" customWidth="1"/>
    <col min="15105" max="15105" width="12.28515625" style="167" customWidth="1"/>
    <col min="15106" max="15106" width="13.5703125" style="167" customWidth="1"/>
    <col min="15107" max="15107" width="13" style="167" customWidth="1"/>
    <col min="15108" max="15108" width="13.140625" style="167" customWidth="1"/>
    <col min="15109" max="15109" width="12.5703125" style="167" customWidth="1"/>
    <col min="15110" max="15110" width="12.7109375" style="167" customWidth="1"/>
    <col min="15111" max="15111" width="11.85546875" style="167" customWidth="1"/>
    <col min="15112" max="15112" width="10.140625" style="167" customWidth="1"/>
    <col min="15113" max="15113" width="9.42578125" style="167" customWidth="1"/>
    <col min="15114" max="15114" width="9.7109375" style="167" customWidth="1"/>
    <col min="15115" max="15115" width="8.7109375" style="167" customWidth="1"/>
    <col min="15116" max="15357" width="9.140625" style="167"/>
    <col min="15358" max="15358" width="15.42578125" style="167" customWidth="1"/>
    <col min="15359" max="15359" width="11.7109375" style="167" customWidth="1"/>
    <col min="15360" max="15360" width="12.140625" style="167" customWidth="1"/>
    <col min="15361" max="15361" width="12.28515625" style="167" customWidth="1"/>
    <col min="15362" max="15362" width="13.5703125" style="167" customWidth="1"/>
    <col min="15363" max="15363" width="13" style="167" customWidth="1"/>
    <col min="15364" max="15364" width="13.140625" style="167" customWidth="1"/>
    <col min="15365" max="15365" width="12.5703125" style="167" customWidth="1"/>
    <col min="15366" max="15366" width="12.7109375" style="167" customWidth="1"/>
    <col min="15367" max="15367" width="11.85546875" style="167" customWidth="1"/>
    <col min="15368" max="15368" width="10.140625" style="167" customWidth="1"/>
    <col min="15369" max="15369" width="9.42578125" style="167" customWidth="1"/>
    <col min="15370" max="15370" width="9.7109375" style="167" customWidth="1"/>
    <col min="15371" max="15371" width="8.7109375" style="167" customWidth="1"/>
    <col min="15372" max="15613" width="9.140625" style="167"/>
    <col min="15614" max="15614" width="15.42578125" style="167" customWidth="1"/>
    <col min="15615" max="15615" width="11.7109375" style="167" customWidth="1"/>
    <col min="15616" max="15616" width="12.140625" style="167" customWidth="1"/>
    <col min="15617" max="15617" width="12.28515625" style="167" customWidth="1"/>
    <col min="15618" max="15618" width="13.5703125" style="167" customWidth="1"/>
    <col min="15619" max="15619" width="13" style="167" customWidth="1"/>
    <col min="15620" max="15620" width="13.140625" style="167" customWidth="1"/>
    <col min="15621" max="15621" width="12.5703125" style="167" customWidth="1"/>
    <col min="15622" max="15622" width="12.7109375" style="167" customWidth="1"/>
    <col min="15623" max="15623" width="11.85546875" style="167" customWidth="1"/>
    <col min="15624" max="15624" width="10.140625" style="167" customWidth="1"/>
    <col min="15625" max="15625" width="9.42578125" style="167" customWidth="1"/>
    <col min="15626" max="15626" width="9.7109375" style="167" customWidth="1"/>
    <col min="15627" max="15627" width="8.7109375" style="167" customWidth="1"/>
    <col min="15628" max="15869" width="9.140625" style="167"/>
    <col min="15870" max="15870" width="15.42578125" style="167" customWidth="1"/>
    <col min="15871" max="15871" width="11.7109375" style="167" customWidth="1"/>
    <col min="15872" max="15872" width="12.140625" style="167" customWidth="1"/>
    <col min="15873" max="15873" width="12.28515625" style="167" customWidth="1"/>
    <col min="15874" max="15874" width="13.5703125" style="167" customWidth="1"/>
    <col min="15875" max="15875" width="13" style="167" customWidth="1"/>
    <col min="15876" max="15876" width="13.140625" style="167" customWidth="1"/>
    <col min="15877" max="15877" width="12.5703125" style="167" customWidth="1"/>
    <col min="15878" max="15878" width="12.7109375" style="167" customWidth="1"/>
    <col min="15879" max="15879" width="11.85546875" style="167" customWidth="1"/>
    <col min="15880" max="15880" width="10.140625" style="167" customWidth="1"/>
    <col min="15881" max="15881" width="9.42578125" style="167" customWidth="1"/>
    <col min="15882" max="15882" width="9.7109375" style="167" customWidth="1"/>
    <col min="15883" max="15883" width="8.7109375" style="167" customWidth="1"/>
    <col min="15884" max="16125" width="9.140625" style="167"/>
    <col min="16126" max="16126" width="15.42578125" style="167" customWidth="1"/>
    <col min="16127" max="16127" width="11.7109375" style="167" customWidth="1"/>
    <col min="16128" max="16128" width="12.140625" style="167" customWidth="1"/>
    <col min="16129" max="16129" width="12.28515625" style="167" customWidth="1"/>
    <col min="16130" max="16130" width="13.5703125" style="167" customWidth="1"/>
    <col min="16131" max="16131" width="13" style="167" customWidth="1"/>
    <col min="16132" max="16132" width="13.140625" style="167" customWidth="1"/>
    <col min="16133" max="16133" width="12.5703125" style="167" customWidth="1"/>
    <col min="16134" max="16134" width="12.7109375" style="167" customWidth="1"/>
    <col min="16135" max="16135" width="11.85546875" style="167" customWidth="1"/>
    <col min="16136" max="16136" width="10.140625" style="167" customWidth="1"/>
    <col min="16137" max="16137" width="9.42578125" style="167" customWidth="1"/>
    <col min="16138" max="16138" width="9.7109375" style="167" customWidth="1"/>
    <col min="16139" max="16139" width="8.7109375" style="167" customWidth="1"/>
    <col min="16140" max="16384" width="9.140625" style="167"/>
  </cols>
  <sheetData>
    <row r="1" spans="1:9" s="309" customFormat="1">
      <c r="A1" s="308" t="str">
        <f>'[2]all sources'!A1</f>
        <v>CY 2015 ALLOTMENT RELEASES</v>
      </c>
      <c r="B1" s="308"/>
      <c r="C1" s="308"/>
      <c r="D1" s="308"/>
      <c r="I1" s="310"/>
    </row>
    <row r="2" spans="1:9" s="309" customFormat="1">
      <c r="A2" s="311" t="s">
        <v>97</v>
      </c>
      <c r="B2" s="311"/>
      <c r="C2" s="311"/>
      <c r="D2" s="311"/>
    </row>
    <row r="3" spans="1:9" s="309" customFormat="1">
      <c r="A3" s="311" t="str">
        <f>'[2]all sources'!A3</f>
        <v>January 1-October 31, 2015</v>
      </c>
      <c r="B3" s="308"/>
      <c r="C3" s="308"/>
      <c r="D3" s="308"/>
    </row>
    <row r="4" spans="1:9" s="309" customFormat="1">
      <c r="A4" s="308" t="s">
        <v>0</v>
      </c>
      <c r="B4" s="288"/>
      <c r="C4" s="312"/>
      <c r="D4" s="312"/>
    </row>
    <row r="5" spans="1:9" ht="24" customHeight="1">
      <c r="A5" s="401" t="s">
        <v>1</v>
      </c>
      <c r="B5" s="403" t="s">
        <v>250</v>
      </c>
      <c r="C5" s="403"/>
      <c r="D5" s="404"/>
      <c r="E5" s="405" t="s">
        <v>324</v>
      </c>
      <c r="F5" s="400" t="s">
        <v>98</v>
      </c>
      <c r="G5" s="400" t="s">
        <v>325</v>
      </c>
      <c r="H5" s="400"/>
      <c r="I5" s="400" t="s">
        <v>99</v>
      </c>
    </row>
    <row r="6" spans="1:9" ht="39.75" customHeight="1">
      <c r="A6" s="402"/>
      <c r="B6" s="313" t="s">
        <v>100</v>
      </c>
      <c r="C6" s="314" t="s">
        <v>281</v>
      </c>
      <c r="D6" s="315" t="s">
        <v>101</v>
      </c>
      <c r="E6" s="406"/>
      <c r="F6" s="400"/>
      <c r="G6" s="314" t="s">
        <v>289</v>
      </c>
      <c r="H6" s="314" t="s">
        <v>282</v>
      </c>
      <c r="I6" s="400"/>
    </row>
    <row r="7" spans="1:9" ht="15" customHeight="1">
      <c r="A7" s="301" t="s">
        <v>102</v>
      </c>
      <c r="B7" s="301">
        <f>'[2]NEW GAA'!E7</f>
        <v>12658419</v>
      </c>
      <c r="C7" s="316">
        <f>'[2]NEW GAA'!AR7</f>
        <v>225798</v>
      </c>
      <c r="D7" s="317">
        <f t="shared" ref="D7:D12" si="0">SUM(B7:C7)</f>
        <v>12884217</v>
      </c>
      <c r="E7" s="133">
        <f>[2]AUTO!BA7</f>
        <v>324783</v>
      </c>
      <c r="F7" s="131">
        <f>[2]UF!AF7</f>
        <v>0</v>
      </c>
      <c r="G7" s="131">
        <f>'[2]CONT-RA10633'!AN7</f>
        <v>0</v>
      </c>
      <c r="H7" s="318">
        <f>'[2]SUPPL-10652'!L7</f>
        <v>320169</v>
      </c>
      <c r="I7" s="131">
        <f>SUM(D7:H7)</f>
        <v>13529169</v>
      </c>
    </row>
    <row r="8" spans="1:9" ht="14.25" customHeight="1">
      <c r="A8" s="45" t="s">
        <v>103</v>
      </c>
      <c r="B8" s="45">
        <f>'[2]NEW GAA'!E8</f>
        <v>2567637</v>
      </c>
      <c r="C8" s="133">
        <f>'[2]NEW GAA'!AR8</f>
        <v>8051778</v>
      </c>
      <c r="D8" s="212">
        <f t="shared" si="0"/>
        <v>10619415</v>
      </c>
      <c r="E8" s="133">
        <f>[2]AUTO!BA8</f>
        <v>34820</v>
      </c>
      <c r="F8" s="131">
        <f>[2]UF!AF8</f>
        <v>0</v>
      </c>
      <c r="G8" s="131">
        <f>'[2]CONT-RA10633'!AN8</f>
        <v>0</v>
      </c>
      <c r="H8" s="131">
        <f>'[2]SUPPL-10652'!L8</f>
        <v>0</v>
      </c>
      <c r="I8" s="131">
        <f t="shared" ref="I8:I72" si="1">SUM(D8:H8)</f>
        <v>10654235</v>
      </c>
    </row>
    <row r="9" spans="1:9">
      <c r="A9" s="45" t="s">
        <v>104</v>
      </c>
      <c r="B9" s="45">
        <f>'[2]NEW GAA'!E9</f>
        <v>222632</v>
      </c>
      <c r="C9" s="133">
        <f>'[2]NEW GAA'!AR9</f>
        <v>4998</v>
      </c>
      <c r="D9" s="212">
        <f t="shared" si="0"/>
        <v>227630</v>
      </c>
      <c r="E9" s="133">
        <f>[2]AUTO!BA9</f>
        <v>3885</v>
      </c>
      <c r="F9" s="131">
        <f>[2]UF!AF9</f>
        <v>0</v>
      </c>
      <c r="G9" s="131">
        <f>'[2]CONT-RA10633'!AN9</f>
        <v>0</v>
      </c>
      <c r="H9" s="131">
        <f>'[2]SUPPL-10652'!L9</f>
        <v>0</v>
      </c>
      <c r="I9" s="131">
        <f t="shared" si="1"/>
        <v>231515</v>
      </c>
    </row>
    <row r="10" spans="1:9">
      <c r="A10" s="45" t="s">
        <v>105</v>
      </c>
      <c r="B10" s="45">
        <f>'[2]NEW GAA'!E10</f>
        <v>10157685</v>
      </c>
      <c r="C10" s="133">
        <f>'[2]NEW GAA'!AR10</f>
        <v>211984</v>
      </c>
      <c r="D10" s="212">
        <f t="shared" si="0"/>
        <v>10369669</v>
      </c>
      <c r="E10" s="133">
        <f>[2]AUTO!BA10</f>
        <v>323572</v>
      </c>
      <c r="F10" s="131">
        <f>[2]UF!AF10</f>
        <v>0</v>
      </c>
      <c r="G10" s="131">
        <f>'[2]CONT-RA10633'!AN10</f>
        <v>0</v>
      </c>
      <c r="H10" s="131">
        <f>'[2]SUPPL-10652'!L10</f>
        <v>0</v>
      </c>
      <c r="I10" s="131">
        <f t="shared" si="1"/>
        <v>10693241</v>
      </c>
    </row>
    <row r="11" spans="1:9">
      <c r="A11" s="45" t="s">
        <v>106</v>
      </c>
      <c r="B11" s="45">
        <f>'[2]NEW GAA'!E11</f>
        <v>40541576</v>
      </c>
      <c r="C11" s="133">
        <f>'[2]NEW GAA'!AR11</f>
        <v>1058813</v>
      </c>
      <c r="D11" s="212">
        <f t="shared" si="0"/>
        <v>41600389</v>
      </c>
      <c r="E11" s="133">
        <f>[2]AUTO!BA11</f>
        <v>560500</v>
      </c>
      <c r="F11" s="131">
        <f>[2]UF!AF11</f>
        <v>0</v>
      </c>
      <c r="G11" s="131">
        <f>'[2]CONT-RA10633'!AN11</f>
        <v>314091</v>
      </c>
      <c r="H11" s="131">
        <f>'[2]SUPPL-10652'!L11</f>
        <v>0</v>
      </c>
      <c r="I11" s="131">
        <f t="shared" si="1"/>
        <v>42474980</v>
      </c>
    </row>
    <row r="12" spans="1:9">
      <c r="A12" s="45" t="s">
        <v>107</v>
      </c>
      <c r="B12" s="45">
        <f>'[2]NEW GAA'!E12</f>
        <v>1855664</v>
      </c>
      <c r="C12" s="133">
        <f>'[2]NEW GAA'!AR12</f>
        <v>146831</v>
      </c>
      <c r="D12" s="212">
        <f t="shared" si="0"/>
        <v>2002495</v>
      </c>
      <c r="E12" s="133">
        <f>[2]AUTO!BA12</f>
        <v>629571</v>
      </c>
      <c r="F12" s="131">
        <f>[2]UF!AF12</f>
        <v>0</v>
      </c>
      <c r="G12" s="131">
        <f>'[2]CONT-RA10633'!AN12</f>
        <v>495074</v>
      </c>
      <c r="H12" s="131">
        <f>'[2]SUPPL-10652'!L12</f>
        <v>0</v>
      </c>
      <c r="I12" s="131">
        <f t="shared" si="1"/>
        <v>3127140</v>
      </c>
    </row>
    <row r="13" spans="1:9">
      <c r="A13" s="131" t="s">
        <v>108</v>
      </c>
      <c r="B13" s="45">
        <f t="shared" ref="B13:H13" si="2">SUM(B14:B15)</f>
        <v>271591498</v>
      </c>
      <c r="C13" s="133">
        <f t="shared" si="2"/>
        <v>33911546</v>
      </c>
      <c r="D13" s="212">
        <f t="shared" si="2"/>
        <v>305503044</v>
      </c>
      <c r="E13" s="133">
        <f t="shared" si="2"/>
        <v>21768441</v>
      </c>
      <c r="F13" s="131">
        <f t="shared" si="2"/>
        <v>0</v>
      </c>
      <c r="G13" s="131">
        <f t="shared" si="2"/>
        <v>2251578</v>
      </c>
      <c r="H13" s="131">
        <f t="shared" si="2"/>
        <v>0</v>
      </c>
      <c r="I13" s="131">
        <f t="shared" si="1"/>
        <v>329523063</v>
      </c>
    </row>
    <row r="14" spans="1:9" hidden="1">
      <c r="A14" s="131" t="s">
        <v>109</v>
      </c>
      <c r="B14" s="45">
        <f>'[2]NEW GAA'!E14</f>
        <v>44753594</v>
      </c>
      <c r="C14" s="133">
        <f>'[2]NEW GAA'!AR14</f>
        <v>14391963</v>
      </c>
      <c r="D14" s="212">
        <f t="shared" ref="D14:D20" si="3">SUM(B14:C14)</f>
        <v>59145557</v>
      </c>
      <c r="E14" s="133">
        <f>[2]AUTO!BA14</f>
        <v>779169</v>
      </c>
      <c r="F14" s="131">
        <f>[2]UF!AF14</f>
        <v>0</v>
      </c>
      <c r="G14" s="131">
        <f>'[2]CONT-RA10633'!AN14</f>
        <v>2251578</v>
      </c>
      <c r="H14" s="131">
        <f>'[2]SUPPL-10652'!L14</f>
        <v>0</v>
      </c>
      <c r="I14" s="131">
        <f t="shared" si="1"/>
        <v>62176304</v>
      </c>
    </row>
    <row r="15" spans="1:9" hidden="1">
      <c r="A15" s="131" t="s">
        <v>110</v>
      </c>
      <c r="B15" s="45">
        <f>'[2]NEW GAA'!E15</f>
        <v>226837904</v>
      </c>
      <c r="C15" s="133">
        <f>'[2]NEW GAA'!AR15</f>
        <v>19519583</v>
      </c>
      <c r="D15" s="212">
        <f t="shared" si="3"/>
        <v>246357487</v>
      </c>
      <c r="E15" s="133">
        <f>[2]AUTO!BA15</f>
        <v>20989272</v>
      </c>
      <c r="F15" s="131">
        <f>[2]UF!AF15</f>
        <v>0</v>
      </c>
      <c r="G15" s="131">
        <f>'[2]CONT-RA10633'!AN15</f>
        <v>0</v>
      </c>
      <c r="H15" s="131">
        <f>'[2]SUPPL-10652'!L15</f>
        <v>0</v>
      </c>
      <c r="I15" s="131">
        <f t="shared" si="1"/>
        <v>267346759</v>
      </c>
    </row>
    <row r="16" spans="1:9" ht="13.5" customHeight="1">
      <c r="A16" s="131" t="s">
        <v>111</v>
      </c>
      <c r="B16" s="45">
        <f>'[2]NEW GAA'!E16</f>
        <v>41541671</v>
      </c>
      <c r="C16" s="133">
        <f>'[2]NEW GAA'!AR16</f>
        <v>3968108</v>
      </c>
      <c r="D16" s="212">
        <f t="shared" si="3"/>
        <v>45509779</v>
      </c>
      <c r="E16" s="133">
        <f>[2]AUTO!BA16</f>
        <v>2248580</v>
      </c>
      <c r="F16" s="131">
        <f>[2]UF!AF16</f>
        <v>0</v>
      </c>
      <c r="G16" s="131">
        <f>'[2]CONT-RA10633'!AN16</f>
        <v>601041</v>
      </c>
      <c r="H16" s="131">
        <f>'[2]SUPPL-10652'!L16</f>
        <v>0</v>
      </c>
      <c r="I16" s="131">
        <f t="shared" si="1"/>
        <v>48359400</v>
      </c>
    </row>
    <row r="17" spans="1:9" ht="13.5" customHeight="1">
      <c r="A17" s="131" t="s">
        <v>112</v>
      </c>
      <c r="B17" s="45">
        <f>'[2]NEW GAA'!E17</f>
        <v>3469272</v>
      </c>
      <c r="C17" s="133">
        <f>'[2]NEW GAA'!AR17</f>
        <v>28657</v>
      </c>
      <c r="D17" s="212">
        <f t="shared" si="3"/>
        <v>3497929</v>
      </c>
      <c r="E17" s="133">
        <f>[2]AUTO!BA17</f>
        <v>1177260</v>
      </c>
      <c r="F17" s="131">
        <f>[2]UF!AF17</f>
        <v>0</v>
      </c>
      <c r="G17" s="131">
        <f>'[2]CONT-RA10633'!AN17</f>
        <v>0</v>
      </c>
      <c r="H17" s="131">
        <f>'[2]SUPPL-10652'!L17</f>
        <v>0</v>
      </c>
      <c r="I17" s="131">
        <f t="shared" si="1"/>
        <v>4675189</v>
      </c>
    </row>
    <row r="18" spans="1:9">
      <c r="A18" s="131" t="s">
        <v>113</v>
      </c>
      <c r="B18" s="45">
        <f>'[2]NEW GAA'!E18</f>
        <v>20880908</v>
      </c>
      <c r="C18" s="133">
        <f>'[2]NEW GAA'!AR18</f>
        <v>431381</v>
      </c>
      <c r="D18" s="212">
        <f t="shared" si="3"/>
        <v>21312289</v>
      </c>
      <c r="E18" s="133">
        <f>[2]AUTO!BA18</f>
        <v>543230</v>
      </c>
      <c r="F18" s="131">
        <f>[2]UF!AF18</f>
        <v>0</v>
      </c>
      <c r="G18" s="131">
        <f>'[2]CONT-RA10633'!AN18</f>
        <v>1000000</v>
      </c>
      <c r="H18" s="131">
        <f>'[2]SUPPL-10652'!L18</f>
        <v>178005</v>
      </c>
      <c r="I18" s="131">
        <f t="shared" si="1"/>
        <v>23033524</v>
      </c>
    </row>
    <row r="19" spans="1:9">
      <c r="A19" s="131" t="s">
        <v>114</v>
      </c>
      <c r="B19" s="45">
        <f>'[2]NEW GAA'!E19</f>
        <v>12949281</v>
      </c>
      <c r="C19" s="133">
        <f>'[2]NEW GAA'!AR19</f>
        <v>781783</v>
      </c>
      <c r="D19" s="212">
        <f t="shared" si="3"/>
        <v>13731064</v>
      </c>
      <c r="E19" s="133">
        <f>[2]AUTO!BA19</f>
        <v>4955591</v>
      </c>
      <c r="F19" s="131">
        <f>[2]UF!AF19</f>
        <v>0</v>
      </c>
      <c r="G19" s="131">
        <f>'[2]CONT-RA10633'!AN19</f>
        <v>585928</v>
      </c>
      <c r="H19" s="131">
        <f>'[2]SUPPL-10652'!L19</f>
        <v>936010</v>
      </c>
      <c r="I19" s="131">
        <f t="shared" si="1"/>
        <v>20208593</v>
      </c>
    </row>
    <row r="20" spans="1:9">
      <c r="A20" s="131" t="s">
        <v>115</v>
      </c>
      <c r="B20" s="45">
        <f>'[2]NEW GAA'!E20</f>
        <v>11954660</v>
      </c>
      <c r="C20" s="133">
        <f>'[2]NEW GAA'!AR20</f>
        <v>215649</v>
      </c>
      <c r="D20" s="212">
        <f t="shared" si="3"/>
        <v>12170309</v>
      </c>
      <c r="E20" s="133">
        <f>[2]AUTO!BA20</f>
        <v>99442</v>
      </c>
      <c r="F20" s="131">
        <f>[2]UF!AF20</f>
        <v>0</v>
      </c>
      <c r="G20" s="131">
        <f>'[2]CONT-RA10633'!AN20</f>
        <v>451687</v>
      </c>
      <c r="H20" s="131">
        <f>'[2]SUPPL-10652'!L20</f>
        <v>0</v>
      </c>
      <c r="I20" s="131">
        <f t="shared" si="1"/>
        <v>12721438</v>
      </c>
    </row>
    <row r="21" spans="1:9">
      <c r="A21" s="131" t="s">
        <v>116</v>
      </c>
      <c r="B21" s="45">
        <f t="shared" ref="B21:I21" si="4">SUM(B22:B23)</f>
        <v>38549400</v>
      </c>
      <c r="C21" s="133">
        <f t="shared" si="4"/>
        <v>4885696</v>
      </c>
      <c r="D21" s="212">
        <f t="shared" si="4"/>
        <v>43435096</v>
      </c>
      <c r="E21" s="133">
        <f t="shared" si="4"/>
        <v>2168507</v>
      </c>
      <c r="F21" s="131">
        <f t="shared" si="4"/>
        <v>0</v>
      </c>
      <c r="G21" s="131">
        <f t="shared" si="4"/>
        <v>89419</v>
      </c>
      <c r="H21" s="131">
        <f t="shared" si="4"/>
        <v>0</v>
      </c>
      <c r="I21" s="131">
        <f t="shared" si="4"/>
        <v>45693022</v>
      </c>
    </row>
    <row r="22" spans="1:9" hidden="1">
      <c r="A22" s="131" t="s">
        <v>109</v>
      </c>
      <c r="B22" s="45">
        <f>'[2]NEW GAA'!E22</f>
        <v>22550165</v>
      </c>
      <c r="C22" s="133">
        <f>'[2]NEW GAA'!AR22</f>
        <v>1551826</v>
      </c>
      <c r="D22" s="212">
        <f>SUM(B22:C22)</f>
        <v>24101991</v>
      </c>
      <c r="E22" s="131">
        <f>[2]AUTO!BA22</f>
        <v>1437275</v>
      </c>
      <c r="F22" s="131">
        <f>[2]UF!AF22</f>
        <v>0</v>
      </c>
      <c r="G22" s="131">
        <f>'[2]CONT-RA10633'!AN22</f>
        <v>89419</v>
      </c>
      <c r="H22" s="131">
        <f>'[2]SUPPL-10652'!L22</f>
        <v>0</v>
      </c>
      <c r="I22" s="212">
        <f t="shared" si="1"/>
        <v>25628685</v>
      </c>
    </row>
    <row r="23" spans="1:9" hidden="1">
      <c r="A23" s="131" t="s">
        <v>110</v>
      </c>
      <c r="B23" s="45">
        <f>'[2]NEW GAA'!E23</f>
        <v>15999235</v>
      </c>
      <c r="C23" s="133">
        <f>'[2]NEW GAA'!AR23</f>
        <v>3333870</v>
      </c>
      <c r="D23" s="212">
        <f>SUM(B23:C23)</f>
        <v>19333105</v>
      </c>
      <c r="E23" s="131">
        <f>[2]AUTO!BA23</f>
        <v>731232</v>
      </c>
      <c r="F23" s="131">
        <f>[2]UF!AF23</f>
        <v>0</v>
      </c>
      <c r="G23" s="131">
        <f>'[2]CONT-RA10633'!AN23</f>
        <v>0</v>
      </c>
      <c r="H23" s="131">
        <f>'[2]SUPPL-10652'!L23</f>
        <v>0</v>
      </c>
      <c r="I23" s="212">
        <f t="shared" si="1"/>
        <v>20064337</v>
      </c>
    </row>
    <row r="24" spans="1:9">
      <c r="A24" s="131" t="s">
        <v>117</v>
      </c>
      <c r="B24" s="45">
        <f>'[2]NEW GAA'!E24</f>
        <v>103027899</v>
      </c>
      <c r="C24" s="133">
        <f>'[2]NEW GAA'!AR24</f>
        <v>48358507</v>
      </c>
      <c r="D24" s="212">
        <f>SUM(B24:C24)</f>
        <v>151386406</v>
      </c>
      <c r="E24" s="131">
        <f>[2]AUTO!BA24</f>
        <v>513425</v>
      </c>
      <c r="F24" s="131">
        <f>[2]UF!AF24</f>
        <v>0</v>
      </c>
      <c r="G24" s="131">
        <f>'[2]CONT-RA10633'!AN24</f>
        <v>470000</v>
      </c>
      <c r="H24" s="131">
        <f>'[2]SUPPL-10652'!L24</f>
        <v>3032449</v>
      </c>
      <c r="I24" s="131">
        <f t="shared" si="1"/>
        <v>155402280</v>
      </c>
    </row>
    <row r="25" spans="1:9">
      <c r="A25" s="131" t="s">
        <v>118</v>
      </c>
      <c r="B25" s="45">
        <f>'[2]NEW GAA'!E25</f>
        <v>11234337</v>
      </c>
      <c r="C25" s="133">
        <f>'[2]NEW GAA'!AR25</f>
        <v>1726624</v>
      </c>
      <c r="D25" s="212">
        <f>SUM(B25:C25)</f>
        <v>12960961</v>
      </c>
      <c r="E25" s="131">
        <f>[2]AUTO!BA25</f>
        <v>821402</v>
      </c>
      <c r="F25" s="131">
        <f>[2]UF!AF25</f>
        <v>0</v>
      </c>
      <c r="G25" s="131">
        <f>'[2]CONT-RA10633'!AN25</f>
        <v>47108</v>
      </c>
      <c r="H25" s="131">
        <f>'[2]SUPPL-10652'!L25</f>
        <v>10500</v>
      </c>
      <c r="I25" s="131">
        <f t="shared" si="1"/>
        <v>13839971</v>
      </c>
    </row>
    <row r="26" spans="1:9" ht="12" customHeight="1">
      <c r="A26" s="131" t="s">
        <v>119</v>
      </c>
      <c r="B26" s="45">
        <f t="shared" ref="B26:I26" si="5">SUM(B27:B28)</f>
        <v>11543579</v>
      </c>
      <c r="C26" s="133">
        <f t="shared" si="5"/>
        <v>599867</v>
      </c>
      <c r="D26" s="212">
        <f t="shared" si="5"/>
        <v>12143446</v>
      </c>
      <c r="E26" s="131">
        <f t="shared" si="5"/>
        <v>509362</v>
      </c>
      <c r="F26" s="131">
        <f t="shared" si="5"/>
        <v>0</v>
      </c>
      <c r="G26" s="131">
        <f t="shared" si="5"/>
        <v>0</v>
      </c>
      <c r="H26" s="131">
        <f t="shared" si="5"/>
        <v>0</v>
      </c>
      <c r="I26" s="131">
        <f t="shared" si="5"/>
        <v>12652808</v>
      </c>
    </row>
    <row r="27" spans="1:9" hidden="1">
      <c r="A27" s="131" t="s">
        <v>109</v>
      </c>
      <c r="B27" s="45">
        <f>'[2]NEW GAA'!E27</f>
        <v>8021657</v>
      </c>
      <c r="C27" s="133">
        <f>'[2]NEW GAA'!AR27</f>
        <v>511009</v>
      </c>
      <c r="D27" s="212">
        <f>SUM(B27:C27)</f>
        <v>8532666</v>
      </c>
      <c r="E27" s="131">
        <f>[2]AUTO!BA27</f>
        <v>392743</v>
      </c>
      <c r="F27" s="131">
        <f>[2]UF!AF27</f>
        <v>0</v>
      </c>
      <c r="G27" s="131">
        <f>'[2]CONT-RA10633'!AN27</f>
        <v>0</v>
      </c>
      <c r="H27" s="131">
        <f>'[2]SUPPL-10652'!L27</f>
        <v>0</v>
      </c>
      <c r="I27" s="131">
        <f t="shared" si="1"/>
        <v>8925409</v>
      </c>
    </row>
    <row r="28" spans="1:9" hidden="1">
      <c r="A28" s="131" t="s">
        <v>110</v>
      </c>
      <c r="B28" s="45">
        <f>'[2]NEW GAA'!E28</f>
        <v>3521922</v>
      </c>
      <c r="C28" s="133">
        <f>'[2]NEW GAA'!AR28</f>
        <v>88858</v>
      </c>
      <c r="D28" s="212">
        <f>SUM(B28:C28)</f>
        <v>3610780</v>
      </c>
      <c r="E28" s="131">
        <f>[2]AUTO!BA28</f>
        <v>116619</v>
      </c>
      <c r="F28" s="131">
        <f>[2]UF!AF28</f>
        <v>0</v>
      </c>
      <c r="G28" s="131">
        <f>'[2]CONT-RA10633'!AN28</f>
        <v>0</v>
      </c>
      <c r="H28" s="131"/>
      <c r="I28" s="131">
        <f t="shared" si="1"/>
        <v>3727399</v>
      </c>
    </row>
    <row r="29" spans="1:9">
      <c r="A29" s="131" t="s">
        <v>120</v>
      </c>
      <c r="B29" s="45">
        <f>'[2]NEW GAA'!E29</f>
        <v>93723867</v>
      </c>
      <c r="C29" s="133">
        <f>'[2]NEW GAA'!AR29</f>
        <v>57260606</v>
      </c>
      <c r="D29" s="212">
        <f>SUM(B29:C29)</f>
        <v>150984473</v>
      </c>
      <c r="E29" s="131">
        <f>[2]AUTO!BA29</f>
        <v>1304891</v>
      </c>
      <c r="F29" s="131">
        <f>[2]UF!AF29</f>
        <v>0</v>
      </c>
      <c r="G29" s="131">
        <f>'[2]CONT-RA10633'!AN29</f>
        <v>0</v>
      </c>
      <c r="H29" s="131"/>
      <c r="I29" s="212">
        <f t="shared" si="1"/>
        <v>152289364</v>
      </c>
    </row>
    <row r="30" spans="1:9">
      <c r="A30" s="131" t="s">
        <v>121</v>
      </c>
      <c r="B30" s="45">
        <f t="shared" ref="B30:I30" si="6">SUM(B31:B32)</f>
        <v>330694174</v>
      </c>
      <c r="C30" s="133">
        <f t="shared" si="6"/>
        <v>2157106</v>
      </c>
      <c r="D30" s="212">
        <f t="shared" si="6"/>
        <v>332851280</v>
      </c>
      <c r="E30" s="133">
        <f t="shared" si="6"/>
        <v>9929606</v>
      </c>
      <c r="F30" s="131">
        <f t="shared" si="6"/>
        <v>0</v>
      </c>
      <c r="G30" s="131">
        <f t="shared" si="6"/>
        <v>26927357</v>
      </c>
      <c r="H30" s="131">
        <f t="shared" si="6"/>
        <v>2702743</v>
      </c>
      <c r="I30" s="131">
        <f t="shared" si="6"/>
        <v>372410986</v>
      </c>
    </row>
    <row r="31" spans="1:9" hidden="1">
      <c r="A31" s="131" t="s">
        <v>109</v>
      </c>
      <c r="B31" s="45">
        <f>'[2]NEW GAA'!E31</f>
        <v>181564982</v>
      </c>
      <c r="C31" s="133">
        <f>'[2]NEW GAA'!AR31</f>
        <v>1953921</v>
      </c>
      <c r="D31" s="212">
        <f t="shared" ref="D31:D47" si="7">SUM(B31:C31)</f>
        <v>183518903</v>
      </c>
      <c r="E31" s="133">
        <f>[2]AUTO!BA31</f>
        <v>9479376</v>
      </c>
      <c r="F31" s="131">
        <f>[2]UF!AF31</f>
        <v>0</v>
      </c>
      <c r="G31" s="131">
        <f>'[2]CONT-RA10633'!AN31</f>
        <v>26927357</v>
      </c>
      <c r="H31" s="131">
        <f>'[2]SUPPL-10652'!L31</f>
        <v>2702743</v>
      </c>
      <c r="I31" s="131">
        <f t="shared" si="1"/>
        <v>222628379</v>
      </c>
    </row>
    <row r="32" spans="1:9" hidden="1">
      <c r="A32" s="131" t="s">
        <v>110</v>
      </c>
      <c r="B32" s="45">
        <f>'[2]NEW GAA'!E32</f>
        <v>149129192</v>
      </c>
      <c r="C32" s="133">
        <f>'[2]NEW GAA'!AR32</f>
        <v>203185</v>
      </c>
      <c r="D32" s="212">
        <f t="shared" si="7"/>
        <v>149332377</v>
      </c>
      <c r="E32" s="133">
        <f>[2]AUTO!BA32</f>
        <v>450230</v>
      </c>
      <c r="F32" s="131">
        <f>[2]UF!AF32</f>
        <v>0</v>
      </c>
      <c r="G32" s="131">
        <f>'[2]CONT-RA10633'!AN32</f>
        <v>0</v>
      </c>
      <c r="H32" s="131">
        <f>'[2]SUPPL-10652'!L32</f>
        <v>0</v>
      </c>
      <c r="I32" s="131">
        <f t="shared" si="1"/>
        <v>149782607</v>
      </c>
    </row>
    <row r="33" spans="1:156">
      <c r="A33" s="131" t="s">
        <v>122</v>
      </c>
      <c r="B33" s="45">
        <f>'[2]NEW GAA'!E33</f>
        <v>17572297</v>
      </c>
      <c r="C33" s="133">
        <f>'[2]NEW GAA'!AR33</f>
        <v>229940</v>
      </c>
      <c r="D33" s="212">
        <f t="shared" si="7"/>
        <v>17802237</v>
      </c>
      <c r="E33" s="133">
        <f>[2]AUTO!BA33</f>
        <v>217335</v>
      </c>
      <c r="F33" s="131">
        <f>[2]UF!AF33</f>
        <v>0</v>
      </c>
      <c r="G33" s="131">
        <f>'[2]CONT-RA10633'!AN33</f>
        <v>20282</v>
      </c>
      <c r="H33" s="131">
        <f>'[2]SUPPL-10652'!L33</f>
        <v>300000</v>
      </c>
      <c r="I33" s="131">
        <f t="shared" si="1"/>
        <v>18339854</v>
      </c>
    </row>
    <row r="34" spans="1:156">
      <c r="A34" s="131" t="s">
        <v>123</v>
      </c>
      <c r="B34" s="45">
        <f>'[2]NEW GAA'!E34</f>
        <v>107701252</v>
      </c>
      <c r="C34" s="133">
        <f>'[2]NEW GAA'!AR34</f>
        <v>3094243</v>
      </c>
      <c r="D34" s="212">
        <f t="shared" si="7"/>
        <v>110795495</v>
      </c>
      <c r="E34" s="133">
        <f>[2]AUTO!BA34</f>
        <v>467181</v>
      </c>
      <c r="F34" s="131">
        <f>[2]UF!AF34</f>
        <v>11180520</v>
      </c>
      <c r="G34" s="131">
        <f>'[2]CONT-RA10633'!AN34</f>
        <v>53517</v>
      </c>
      <c r="H34" s="131">
        <f>'[2]SUPPL-10652'!L34</f>
        <v>4027001</v>
      </c>
      <c r="I34" s="131">
        <f t="shared" si="1"/>
        <v>126523714</v>
      </c>
    </row>
    <row r="35" spans="1:156">
      <c r="A35" s="131" t="s">
        <v>124</v>
      </c>
      <c r="B35" s="45">
        <f>'[2]NEW GAA'!E35</f>
        <v>2478718</v>
      </c>
      <c r="C35" s="133">
        <f>'[2]NEW GAA'!AR35</f>
        <v>40174</v>
      </c>
      <c r="D35" s="212">
        <f t="shared" si="7"/>
        <v>2518892</v>
      </c>
      <c r="E35" s="133">
        <f>[2]AUTO!BA35</f>
        <v>25525</v>
      </c>
      <c r="F35" s="131">
        <f>[2]UF!AF35</f>
        <v>0</v>
      </c>
      <c r="G35" s="131">
        <f>'[2]CONT-RA10633'!AN35</f>
        <v>0</v>
      </c>
      <c r="H35" s="131">
        <f>'[2]SUPPL-10652'!L35</f>
        <v>0</v>
      </c>
      <c r="I35" s="131">
        <f t="shared" si="1"/>
        <v>2544417</v>
      </c>
    </row>
    <row r="36" spans="1:156">
      <c r="A36" s="131" t="s">
        <v>125</v>
      </c>
      <c r="B36" s="45">
        <f>'[2]NEW GAA'!E36</f>
        <v>3734308</v>
      </c>
      <c r="C36" s="133">
        <f>'[2]NEW GAA'!AR36</f>
        <v>229514</v>
      </c>
      <c r="D36" s="212">
        <f t="shared" si="7"/>
        <v>3963822</v>
      </c>
      <c r="E36" s="133">
        <f>[2]AUTO!BA36</f>
        <v>120592</v>
      </c>
      <c r="F36" s="131">
        <f>[2]UF!AF36</f>
        <v>0</v>
      </c>
      <c r="G36" s="131">
        <f>'[2]CONT-RA10633'!AN36</f>
        <v>770000</v>
      </c>
      <c r="H36" s="131">
        <f>'[2]SUPPL-10652'!L36</f>
        <v>0</v>
      </c>
      <c r="I36" s="131">
        <f t="shared" si="1"/>
        <v>4854414</v>
      </c>
    </row>
    <row r="37" spans="1:156">
      <c r="A37" s="131" t="s">
        <v>126</v>
      </c>
      <c r="B37" s="45">
        <f>'[2]NEW GAA'!E37</f>
        <v>52875047</v>
      </c>
      <c r="C37" s="133">
        <f>'[2]NEW GAA'!AR37</f>
        <v>1285669</v>
      </c>
      <c r="D37" s="212">
        <f t="shared" si="7"/>
        <v>54160716</v>
      </c>
      <c r="E37" s="133">
        <f>[2]AUTO!BA37</f>
        <v>3064658</v>
      </c>
      <c r="F37" s="131">
        <f>[2]UF!AF37</f>
        <v>0</v>
      </c>
      <c r="G37" s="131">
        <f>'[2]CONT-RA10633'!AN37</f>
        <v>0</v>
      </c>
      <c r="H37" s="131">
        <f>'[2]SUPPL-10652'!L37</f>
        <v>1207163</v>
      </c>
      <c r="I37" s="131">
        <f t="shared" si="1"/>
        <v>58432537</v>
      </c>
    </row>
    <row r="38" spans="1:156">
      <c r="A38" s="131" t="s">
        <v>127</v>
      </c>
      <c r="B38" s="45">
        <f>'[2]NEW GAA'!E38</f>
        <v>6055600</v>
      </c>
      <c r="C38" s="133">
        <f>'[2]NEW GAA'!AR38</f>
        <v>207148</v>
      </c>
      <c r="D38" s="212">
        <f t="shared" si="7"/>
        <v>6262748</v>
      </c>
      <c r="E38" s="133">
        <f>[2]AUTO!BA38</f>
        <v>256098</v>
      </c>
      <c r="F38" s="131">
        <f>[2]UF!AF38</f>
        <v>0</v>
      </c>
      <c r="G38" s="131">
        <f>'[2]CONT-RA10633'!AN38</f>
        <v>82595</v>
      </c>
      <c r="H38" s="131">
        <f>'[2]SUPPL-10652'!L38</f>
        <v>0</v>
      </c>
      <c r="I38" s="131">
        <f t="shared" si="1"/>
        <v>6601441</v>
      </c>
    </row>
    <row r="39" spans="1:156">
      <c r="A39" s="131" t="s">
        <v>128</v>
      </c>
      <c r="B39" s="45">
        <f>'[2]NEW GAA'!E39</f>
        <v>987312</v>
      </c>
      <c r="C39" s="133">
        <f>'[2]NEW GAA'!AR39</f>
        <v>84596</v>
      </c>
      <c r="D39" s="212">
        <f t="shared" si="7"/>
        <v>1071908</v>
      </c>
      <c r="E39" s="133">
        <f>[2]AUTO!BA39</f>
        <v>44650</v>
      </c>
      <c r="F39" s="131">
        <f>[2]UF!AF39</f>
        <v>0</v>
      </c>
      <c r="G39" s="131">
        <f>'[2]CONT-RA10633'!AN39</f>
        <v>0</v>
      </c>
      <c r="H39" s="131">
        <f>'[2]SUPPL-10652'!L39</f>
        <v>0</v>
      </c>
      <c r="I39" s="131">
        <f t="shared" si="1"/>
        <v>1116558</v>
      </c>
    </row>
    <row r="40" spans="1:156">
      <c r="A40" s="131" t="s">
        <v>152</v>
      </c>
      <c r="B40" s="45">
        <f>'[2]NEW GAA'!E40</f>
        <v>26176147</v>
      </c>
      <c r="C40" s="133">
        <f>'[2]NEW GAA'!AR40</f>
        <v>1235677</v>
      </c>
      <c r="D40" s="212">
        <f t="shared" si="7"/>
        <v>27411824</v>
      </c>
      <c r="E40" s="133">
        <f>[2]AUTO!BA40</f>
        <v>209512</v>
      </c>
      <c r="F40" s="131">
        <f>[2]UF!AF40</f>
        <v>702175</v>
      </c>
      <c r="G40" s="131">
        <f>'[2]CONT-RA10633'!AN40</f>
        <v>344799</v>
      </c>
      <c r="H40" s="131">
        <f>'[2]SUPPL-10652'!L40</f>
        <v>0</v>
      </c>
      <c r="I40" s="131">
        <f t="shared" si="1"/>
        <v>28668310</v>
      </c>
    </row>
    <row r="41" spans="1:156">
      <c r="A41" s="131" t="s">
        <v>129</v>
      </c>
      <c r="B41" s="45">
        <f>'[2]NEW GAA'!E41</f>
        <v>2897</v>
      </c>
      <c r="C41" s="133">
        <f>'[2]NEW GAA'!AR41</f>
        <v>128</v>
      </c>
      <c r="D41" s="212">
        <f t="shared" si="7"/>
        <v>3025</v>
      </c>
      <c r="E41" s="133">
        <f>[2]AUTO!BA41</f>
        <v>0</v>
      </c>
      <c r="F41" s="131">
        <f>[2]UF!AF41</f>
        <v>0</v>
      </c>
      <c r="G41" s="131">
        <f>'[2]CONT-RA10633'!AN41</f>
        <v>0</v>
      </c>
      <c r="H41" s="131">
        <f>'[2]SUPPL-10652'!L41</f>
        <v>0</v>
      </c>
      <c r="I41" s="131">
        <f t="shared" si="1"/>
        <v>3025</v>
      </c>
    </row>
    <row r="42" spans="1:156">
      <c r="A42" s="131" t="s">
        <v>130</v>
      </c>
      <c r="B42" s="45">
        <f>'[2]NEW GAA'!E42</f>
        <v>20260782</v>
      </c>
      <c r="C42" s="133">
        <f>'[2]NEW GAA'!AR42</f>
        <v>1534989</v>
      </c>
      <c r="D42" s="212">
        <f t="shared" si="7"/>
        <v>21795771</v>
      </c>
      <c r="E42" s="133">
        <f>[2]AUTO!BA42</f>
        <v>786105</v>
      </c>
      <c r="F42" s="131">
        <f>[2]UF!AF42</f>
        <v>0</v>
      </c>
      <c r="G42" s="131">
        <f>'[2]CONT-RA10633'!AN42</f>
        <v>0</v>
      </c>
      <c r="H42" s="131">
        <f>'[2]SUPPL-10652'!L42</f>
        <v>0</v>
      </c>
      <c r="I42" s="131">
        <f t="shared" si="1"/>
        <v>22581876</v>
      </c>
    </row>
    <row r="43" spans="1:156">
      <c r="A43" s="131" t="s">
        <v>131</v>
      </c>
      <c r="B43" s="45">
        <f>'[2]NEW GAA'!E43</f>
        <v>1114273</v>
      </c>
      <c r="C43" s="133">
        <f>'[2]NEW GAA'!AR43</f>
        <v>85092</v>
      </c>
      <c r="D43" s="212">
        <f t="shared" si="7"/>
        <v>1199365</v>
      </c>
      <c r="E43" s="133">
        <f>[2]AUTO!BA43</f>
        <v>61651</v>
      </c>
      <c r="F43" s="131">
        <f>[2]UF!AF43</f>
        <v>0</v>
      </c>
      <c r="G43" s="131">
        <f>'[2]CONT-RA10633'!AN43</f>
        <v>0</v>
      </c>
      <c r="H43" s="131">
        <f>'[2]SUPPL-10652'!L43</f>
        <v>0</v>
      </c>
      <c r="I43" s="131">
        <f t="shared" si="1"/>
        <v>1261016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</row>
    <row r="44" spans="1:156">
      <c r="A44" s="131" t="s">
        <v>132</v>
      </c>
      <c r="B44" s="45">
        <f>'[2]NEW GAA'!E44</f>
        <v>7754238</v>
      </c>
      <c r="C44" s="133">
        <f>'[2]NEW GAA'!AR44</f>
        <v>659322</v>
      </c>
      <c r="D44" s="212">
        <f t="shared" si="7"/>
        <v>8413560</v>
      </c>
      <c r="E44" s="133">
        <f>[2]AUTO!BA44</f>
        <v>756721</v>
      </c>
      <c r="F44" s="131">
        <f>[2]UF!AF44</f>
        <v>0</v>
      </c>
      <c r="G44" s="131">
        <f>'[2]CONT-RA10633'!AN44</f>
        <v>0</v>
      </c>
      <c r="H44" s="131">
        <f>'[2]SUPPL-10652'!L44</f>
        <v>0</v>
      </c>
      <c r="I44" s="131">
        <f t="shared" si="1"/>
        <v>9170281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</row>
    <row r="45" spans="1:156">
      <c r="A45" s="131" t="s">
        <v>133</v>
      </c>
      <c r="B45" s="45">
        <f>'[2]NEW GAA'!E45</f>
        <v>16814910</v>
      </c>
      <c r="C45" s="133">
        <f>'[2]NEW GAA'!AR45</f>
        <v>208812</v>
      </c>
      <c r="D45" s="212">
        <f t="shared" si="7"/>
        <v>17023722</v>
      </c>
      <c r="E45" s="133">
        <f>[2]AUTO!BA45</f>
        <v>150190</v>
      </c>
      <c r="F45" s="131">
        <f>[2]UF!AF45</f>
        <v>0</v>
      </c>
      <c r="G45" s="131">
        <f>'[2]CONT-RA10633'!AN45</f>
        <v>0</v>
      </c>
      <c r="H45" s="131">
        <f>'[2]SUPPL-10652'!L45</f>
        <v>0</v>
      </c>
      <c r="I45" s="131">
        <f t="shared" si="1"/>
        <v>17173912</v>
      </c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</row>
    <row r="46" spans="1:156">
      <c r="A46" s="131" t="s">
        <v>134</v>
      </c>
      <c r="B46" s="45">
        <f>'[2]NEW GAA'!E46</f>
        <v>1821694</v>
      </c>
      <c r="C46" s="133">
        <f>'[2]NEW GAA'!AR46</f>
        <v>54043</v>
      </c>
      <c r="D46" s="212">
        <f t="shared" si="7"/>
        <v>1875737</v>
      </c>
      <c r="E46" s="133">
        <f>[2]AUTO!BA46</f>
        <v>61911</v>
      </c>
      <c r="F46" s="131">
        <f>[2]UF!AF46</f>
        <v>0</v>
      </c>
      <c r="G46" s="131">
        <f>'[2]CONT-RA10633'!AN46</f>
        <v>0</v>
      </c>
      <c r="H46" s="131">
        <f>'[2]SUPPL-10652'!L46</f>
        <v>0</v>
      </c>
      <c r="I46" s="131">
        <f t="shared" si="1"/>
        <v>1937648</v>
      </c>
    </row>
    <row r="47" spans="1:156">
      <c r="A47" s="131" t="s">
        <v>135</v>
      </c>
      <c r="B47" s="45">
        <f>'[2]NEW GAA'!E47</f>
        <v>355101</v>
      </c>
      <c r="C47" s="133">
        <f>'[2]NEW GAA'!AR47</f>
        <v>52920</v>
      </c>
      <c r="D47" s="212">
        <f t="shared" si="7"/>
        <v>408021</v>
      </c>
      <c r="E47" s="133">
        <f>[2]AUTO!BA47</f>
        <v>20349</v>
      </c>
      <c r="F47" s="131">
        <f>[2]UF!AF47</f>
        <v>0</v>
      </c>
      <c r="G47" s="131">
        <f>'[2]CONT-RA10633'!AN47</f>
        <v>0</v>
      </c>
      <c r="H47" s="131">
        <f>'[2]SUPPL-10652'!L47</f>
        <v>0</v>
      </c>
      <c r="I47" s="131">
        <f t="shared" si="1"/>
        <v>428370</v>
      </c>
    </row>
    <row r="48" spans="1:156" hidden="1">
      <c r="A48" s="131"/>
      <c r="B48" s="45"/>
      <c r="C48" s="133"/>
      <c r="D48" s="212"/>
      <c r="E48" s="133"/>
      <c r="F48" s="131"/>
      <c r="G48" s="131"/>
      <c r="H48" s="131"/>
      <c r="I48" s="131">
        <f t="shared" si="1"/>
        <v>0</v>
      </c>
    </row>
    <row r="49" spans="1:9">
      <c r="A49" s="131" t="s">
        <v>136</v>
      </c>
      <c r="B49" s="303">
        <f t="shared" ref="B49:H49" si="8">SUM(B50:B53)+SUM(B56:B68)+SUM(B73:B88)</f>
        <v>9994936</v>
      </c>
      <c r="C49" s="319">
        <f t="shared" si="8"/>
        <v>546627</v>
      </c>
      <c r="D49" s="320">
        <f t="shared" si="8"/>
        <v>10541563</v>
      </c>
      <c r="E49" s="319">
        <f t="shared" si="8"/>
        <v>2501827</v>
      </c>
      <c r="F49" s="214">
        <f t="shared" si="8"/>
        <v>0</v>
      </c>
      <c r="G49" s="214">
        <f t="shared" si="8"/>
        <v>141182</v>
      </c>
      <c r="H49" s="214">
        <f t="shared" si="8"/>
        <v>0</v>
      </c>
      <c r="I49" s="321">
        <f t="shared" si="1"/>
        <v>13184572</v>
      </c>
    </row>
    <row r="50" spans="1:9">
      <c r="A50" s="131" t="s">
        <v>53</v>
      </c>
      <c r="B50" s="45">
        <f>'[2]NEW GAA'!E50</f>
        <v>40000</v>
      </c>
      <c r="C50" s="133">
        <f>'[2]NEW GAA'!AR50</f>
        <v>0</v>
      </c>
      <c r="D50" s="212">
        <f>SUM(B50:C50)</f>
        <v>40000</v>
      </c>
      <c r="E50" s="133">
        <f>[2]AUTO!BA50</f>
        <v>0</v>
      </c>
      <c r="F50" s="131">
        <f>[2]UF!AF50</f>
        <v>0</v>
      </c>
      <c r="G50" s="131">
        <f>'[2]CONT-RA10633'!AN50</f>
        <v>0</v>
      </c>
      <c r="H50" s="131">
        <f>'[2]SUPPL-10652'!L50</f>
        <v>0</v>
      </c>
      <c r="I50" s="131">
        <f t="shared" si="1"/>
        <v>40000</v>
      </c>
    </row>
    <row r="51" spans="1:9">
      <c r="A51" s="131" t="s">
        <v>54</v>
      </c>
      <c r="B51" s="45">
        <f>'[2]NEW GAA'!E51</f>
        <v>78250</v>
      </c>
      <c r="C51" s="133">
        <f>'[2]NEW GAA'!AR51</f>
        <v>695</v>
      </c>
      <c r="D51" s="212">
        <f>SUM(B51:C51)</f>
        <v>78945</v>
      </c>
      <c r="E51" s="133">
        <f>[2]AUTO!BA51</f>
        <v>2005</v>
      </c>
      <c r="F51" s="131">
        <f>[2]UF!AF51</f>
        <v>0</v>
      </c>
      <c r="G51" s="131">
        <f>'[2]CONT-RA10633'!AN51</f>
        <v>0</v>
      </c>
      <c r="H51" s="131">
        <f>'[2]SUPPL-10652'!L51</f>
        <v>0</v>
      </c>
      <c r="I51" s="131">
        <f t="shared" si="1"/>
        <v>80950</v>
      </c>
    </row>
    <row r="52" spans="1:9">
      <c r="A52" s="131" t="s">
        <v>55</v>
      </c>
      <c r="B52" s="45">
        <f>'[2]NEW GAA'!E52</f>
        <v>82792</v>
      </c>
      <c r="C52" s="133">
        <f>'[2]NEW GAA'!AR52</f>
        <v>4146</v>
      </c>
      <c r="D52" s="212">
        <f>SUM(B52:C52)</f>
        <v>86938</v>
      </c>
      <c r="E52" s="133">
        <f>[2]AUTO!BA52</f>
        <v>4021</v>
      </c>
      <c r="F52" s="131">
        <f>[2]UF!AF52</f>
        <v>0</v>
      </c>
      <c r="G52" s="131">
        <f>'[2]CONT-RA10633'!AN52</f>
        <v>0</v>
      </c>
      <c r="H52" s="131">
        <f>'[2]SUPPL-10652'!L52</f>
        <v>0</v>
      </c>
      <c r="I52" s="131">
        <f t="shared" si="1"/>
        <v>90959</v>
      </c>
    </row>
    <row r="53" spans="1:9">
      <c r="A53" s="131" t="s">
        <v>56</v>
      </c>
      <c r="B53" s="45">
        <f t="shared" ref="B53:G53" si="9">+B54+B55</f>
        <v>2368769</v>
      </c>
      <c r="C53" s="133">
        <f t="shared" si="9"/>
        <v>33438</v>
      </c>
      <c r="D53" s="212">
        <f t="shared" si="9"/>
        <v>2402207</v>
      </c>
      <c r="E53" s="133">
        <f t="shared" si="9"/>
        <v>1156470</v>
      </c>
      <c r="F53" s="131">
        <f t="shared" si="9"/>
        <v>0</v>
      </c>
      <c r="G53" s="131">
        <f t="shared" si="9"/>
        <v>83812</v>
      </c>
      <c r="H53" s="131">
        <f>'[2]SUPPL-10652'!L53</f>
        <v>0</v>
      </c>
      <c r="I53" s="131">
        <f t="shared" si="1"/>
        <v>3642489</v>
      </c>
    </row>
    <row r="54" spans="1:9" hidden="1">
      <c r="A54" s="131" t="s">
        <v>137</v>
      </c>
      <c r="B54" s="45">
        <f>'[2]NEW GAA'!E54</f>
        <v>2138428</v>
      </c>
      <c r="C54" s="133">
        <f>'[2]NEW GAA'!AR54</f>
        <v>17666</v>
      </c>
      <c r="D54" s="212">
        <f>SUM(B54:C54)</f>
        <v>2156094</v>
      </c>
      <c r="E54" s="133">
        <f>[2]AUTO!BA54</f>
        <v>1141130</v>
      </c>
      <c r="F54" s="131">
        <f>[2]UF!AF54</f>
        <v>0</v>
      </c>
      <c r="G54" s="131">
        <f>'[2]CONT-RA10633'!AN54</f>
        <v>83812</v>
      </c>
      <c r="H54" s="131">
        <f>'[2]SUPPL-10652'!L54</f>
        <v>0</v>
      </c>
      <c r="I54" s="131">
        <f t="shared" si="1"/>
        <v>3381036</v>
      </c>
    </row>
    <row r="55" spans="1:9" hidden="1">
      <c r="A55" s="131" t="s">
        <v>138</v>
      </c>
      <c r="B55" s="45">
        <f>'[2]NEW GAA'!E55</f>
        <v>230341</v>
      </c>
      <c r="C55" s="133">
        <f>'[2]NEW GAA'!AR55</f>
        <v>15772</v>
      </c>
      <c r="D55" s="212">
        <f>SUM(B55:C55)</f>
        <v>246113</v>
      </c>
      <c r="E55" s="133">
        <f>[2]AUTO!BA55</f>
        <v>15340</v>
      </c>
      <c r="F55" s="131">
        <f>[2]UF!AF55</f>
        <v>0</v>
      </c>
      <c r="G55" s="131">
        <f>'[2]CONT-RA10633'!AN55</f>
        <v>0</v>
      </c>
      <c r="H55" s="131">
        <f>'[2]SUPPL-10652'!L55</f>
        <v>0</v>
      </c>
      <c r="I55" s="131">
        <f t="shared" si="1"/>
        <v>261453</v>
      </c>
    </row>
    <row r="56" spans="1:9">
      <c r="A56" s="131" t="s">
        <v>59</v>
      </c>
      <c r="B56" s="45">
        <f>'[2]NEW GAA'!E56</f>
        <v>41066</v>
      </c>
      <c r="C56" s="133">
        <f>'[2]NEW GAA'!AR56</f>
        <v>5215</v>
      </c>
      <c r="D56" s="212">
        <f>SUM(B56:C56)</f>
        <v>46281</v>
      </c>
      <c r="E56" s="133">
        <f>[2]AUTO!BA56</f>
        <v>2309</v>
      </c>
      <c r="F56" s="131">
        <f>[2]UF!AF56</f>
        <v>0</v>
      </c>
      <c r="G56" s="131">
        <f>'[2]CONT-RA10633'!AN56</f>
        <v>0</v>
      </c>
      <c r="H56" s="131">
        <f>'[2]SUPPL-10652'!L56</f>
        <v>0</v>
      </c>
      <c r="I56" s="131">
        <f t="shared" si="1"/>
        <v>48590</v>
      </c>
    </row>
    <row r="57" spans="1:9">
      <c r="A57" s="131" t="s">
        <v>60</v>
      </c>
      <c r="B57" s="45">
        <f>'[2]NEW GAA'!E57</f>
        <v>119075</v>
      </c>
      <c r="C57" s="133">
        <f>'[2]NEW GAA'!AR57</f>
        <v>5082</v>
      </c>
      <c r="D57" s="212">
        <f>SUM(B57:C57)</f>
        <v>124157</v>
      </c>
      <c r="E57" s="133">
        <f>[2]AUTO!BA57</f>
        <v>80784</v>
      </c>
      <c r="F57" s="131">
        <f>[2]UF!AF57</f>
        <v>0</v>
      </c>
      <c r="G57" s="131">
        <f>'[2]CONT-RA10633'!AN57</f>
        <v>0</v>
      </c>
      <c r="H57" s="131">
        <f>'[2]SUPPL-10652'!L57</f>
        <v>0</v>
      </c>
      <c r="I57" s="131">
        <f t="shared" si="1"/>
        <v>204941</v>
      </c>
    </row>
    <row r="58" spans="1:9">
      <c r="A58" s="131" t="s">
        <v>61</v>
      </c>
      <c r="B58" s="45">
        <f>'[2]NEW GAA'!E58</f>
        <v>477354</v>
      </c>
      <c r="C58" s="133">
        <f>'[2]NEW GAA'!AR58</f>
        <v>42862</v>
      </c>
      <c r="D58" s="212">
        <f t="shared" ref="D58:D67" si="10">SUM(B58:C58)</f>
        <v>520216</v>
      </c>
      <c r="E58" s="133">
        <f>[2]AUTO!BA58</f>
        <v>10245</v>
      </c>
      <c r="F58" s="131">
        <f>[2]UF!AF58</f>
        <v>0</v>
      </c>
      <c r="G58" s="131">
        <f>'[2]CONT-RA10633'!AN58</f>
        <v>0</v>
      </c>
      <c r="H58" s="131">
        <f>'[2]SUPPL-10652'!L58</f>
        <v>0</v>
      </c>
      <c r="I58" s="131">
        <f t="shared" si="1"/>
        <v>530461</v>
      </c>
    </row>
    <row r="59" spans="1:9">
      <c r="A59" s="131" t="s">
        <v>62</v>
      </c>
      <c r="B59" s="45">
        <f>'[2]NEW GAA'!E59</f>
        <v>56824</v>
      </c>
      <c r="C59" s="133">
        <f>'[2]NEW GAA'!AR59</f>
        <v>931</v>
      </c>
      <c r="D59" s="212">
        <f t="shared" si="10"/>
        <v>57755</v>
      </c>
      <c r="E59" s="133">
        <f>[2]AUTO!BA59</f>
        <v>62535</v>
      </c>
      <c r="F59" s="131">
        <f>[2]UF!AF59</f>
        <v>0</v>
      </c>
      <c r="G59" s="131">
        <f>'[2]CONT-RA10633'!AN59</f>
        <v>0</v>
      </c>
      <c r="H59" s="131">
        <f>'[2]SUPPL-10652'!L59</f>
        <v>0</v>
      </c>
      <c r="I59" s="131">
        <f t="shared" si="1"/>
        <v>120290</v>
      </c>
    </row>
    <row r="60" spans="1:9">
      <c r="A60" s="131" t="s">
        <v>220</v>
      </c>
      <c r="B60" s="45">
        <f>'[2]NEW GAA'!E60</f>
        <v>57976</v>
      </c>
      <c r="C60" s="133">
        <f>'[2]NEW GAA'!AR60</f>
        <v>4077</v>
      </c>
      <c r="D60" s="212">
        <f t="shared" si="10"/>
        <v>62053</v>
      </c>
      <c r="E60" s="133">
        <f>[2]AUTO!BA60</f>
        <v>2881</v>
      </c>
      <c r="F60" s="131">
        <f>[2]UF!AF60</f>
        <v>0</v>
      </c>
      <c r="G60" s="131">
        <f>'[2]CONT-RA10633'!AN60</f>
        <v>0</v>
      </c>
      <c r="H60" s="131">
        <f>'[2]SUPPL-10652'!L60</f>
        <v>0</v>
      </c>
      <c r="I60" s="131">
        <f t="shared" si="1"/>
        <v>64934</v>
      </c>
    </row>
    <row r="61" spans="1:9">
      <c r="A61" s="131" t="s">
        <v>63</v>
      </c>
      <c r="B61" s="45">
        <f>'[2]NEW GAA'!E61</f>
        <v>63195</v>
      </c>
      <c r="C61" s="133">
        <f>'[2]NEW GAA'!AR61</f>
        <v>5258</v>
      </c>
      <c r="D61" s="212">
        <f t="shared" si="10"/>
        <v>68453</v>
      </c>
      <c r="E61" s="133">
        <f>[2]AUTO!BA61</f>
        <v>15662</v>
      </c>
      <c r="F61" s="131">
        <f>[2]UF!AF61</f>
        <v>0</v>
      </c>
      <c r="G61" s="131">
        <f>'[2]CONT-RA10633'!AN61</f>
        <v>0</v>
      </c>
      <c r="H61" s="131">
        <f>'[2]SUPPL-10652'!L61</f>
        <v>0</v>
      </c>
      <c r="I61" s="131">
        <f t="shared" si="1"/>
        <v>84115</v>
      </c>
    </row>
    <row r="62" spans="1:9" ht="13.5" customHeight="1">
      <c r="A62" s="131" t="s">
        <v>178</v>
      </c>
      <c r="B62" s="45">
        <f>'[2]NEW GAA'!E62</f>
        <v>99057</v>
      </c>
      <c r="C62" s="133">
        <f>'[2]NEW GAA'!AR62</f>
        <v>7968</v>
      </c>
      <c r="D62" s="212">
        <f t="shared" si="10"/>
        <v>107025</v>
      </c>
      <c r="E62" s="133">
        <f>[2]AUTO!BA62</f>
        <v>3706</v>
      </c>
      <c r="F62" s="131">
        <f>[2]UF!AF62</f>
        <v>0</v>
      </c>
      <c r="G62" s="131">
        <f>'[2]CONT-RA10633'!AN62</f>
        <v>0</v>
      </c>
      <c r="H62" s="131">
        <f>'[2]SUPPL-10652'!L62</f>
        <v>0</v>
      </c>
      <c r="I62" s="131">
        <f t="shared" si="1"/>
        <v>110731</v>
      </c>
    </row>
    <row r="63" spans="1:9">
      <c r="A63" s="131" t="s">
        <v>64</v>
      </c>
      <c r="B63" s="45">
        <f>'[2]NEW GAA'!E63</f>
        <v>189434</v>
      </c>
      <c r="C63" s="133">
        <f>'[2]NEW GAA'!AR63</f>
        <v>19490</v>
      </c>
      <c r="D63" s="212">
        <f t="shared" si="10"/>
        <v>208924</v>
      </c>
      <c r="E63" s="133">
        <f>[2]AUTO!BA63</f>
        <v>152996</v>
      </c>
      <c r="F63" s="131">
        <f>[2]UF!AF63</f>
        <v>0</v>
      </c>
      <c r="G63" s="131">
        <f>'[2]CONT-RA10633'!AN63</f>
        <v>0</v>
      </c>
      <c r="H63" s="131">
        <f>'[2]SUPPL-10652'!L63</f>
        <v>0</v>
      </c>
      <c r="I63" s="131">
        <f t="shared" si="1"/>
        <v>361920</v>
      </c>
    </row>
    <row r="64" spans="1:9">
      <c r="A64" s="131" t="s">
        <v>65</v>
      </c>
      <c r="B64" s="45">
        <f>'[2]NEW GAA'!E64</f>
        <v>119507</v>
      </c>
      <c r="C64" s="133">
        <f>'[2]NEW GAA'!AR64</f>
        <v>3781</v>
      </c>
      <c r="D64" s="212">
        <f t="shared" si="10"/>
        <v>123288</v>
      </c>
      <c r="E64" s="133">
        <f>[2]AUTO!BA64</f>
        <v>3356</v>
      </c>
      <c r="F64" s="131">
        <f>[2]UF!AF64</f>
        <v>0</v>
      </c>
      <c r="G64" s="131">
        <f>'[2]CONT-RA10633'!AN64</f>
        <v>0</v>
      </c>
      <c r="H64" s="131">
        <f>'[2]SUPPL-10652'!L64</f>
        <v>0</v>
      </c>
      <c r="I64" s="131">
        <f t="shared" si="1"/>
        <v>126644</v>
      </c>
    </row>
    <row r="65" spans="1:9">
      <c r="A65" s="131" t="s">
        <v>66</v>
      </c>
      <c r="B65" s="45">
        <f>'[2]NEW GAA'!E65</f>
        <v>99942</v>
      </c>
      <c r="C65" s="133">
        <f>'[2]NEW GAA'!AR65</f>
        <v>13988</v>
      </c>
      <c r="D65" s="212">
        <f t="shared" si="10"/>
        <v>113930</v>
      </c>
      <c r="E65" s="133">
        <f>[2]AUTO!BA65</f>
        <v>3386</v>
      </c>
      <c r="F65" s="131">
        <f>[2]UF!AF65</f>
        <v>0</v>
      </c>
      <c r="G65" s="131">
        <f>'[2]CONT-RA10633'!AN65</f>
        <v>0</v>
      </c>
      <c r="H65" s="131">
        <f>'[2]SUPPL-10652'!L65</f>
        <v>0</v>
      </c>
      <c r="I65" s="131">
        <f t="shared" si="1"/>
        <v>117316</v>
      </c>
    </row>
    <row r="66" spans="1:9">
      <c r="A66" s="131" t="s">
        <v>67</v>
      </c>
      <c r="B66" s="45">
        <f>'[2]NEW GAA'!E66</f>
        <v>23287</v>
      </c>
      <c r="C66" s="133">
        <f>'[2]NEW GAA'!AR66</f>
        <v>1741</v>
      </c>
      <c r="D66" s="212">
        <f t="shared" si="10"/>
        <v>25028</v>
      </c>
      <c r="E66" s="133">
        <f>[2]AUTO!BA66</f>
        <v>60355</v>
      </c>
      <c r="F66" s="131">
        <f>[2]UF!AF66</f>
        <v>0</v>
      </c>
      <c r="G66" s="131">
        <f>'[2]CONT-RA10633'!AN66</f>
        <v>0</v>
      </c>
      <c r="H66" s="131">
        <f>'[2]SUPPL-10652'!L66</f>
        <v>0</v>
      </c>
      <c r="I66" s="131">
        <f t="shared" si="1"/>
        <v>85383</v>
      </c>
    </row>
    <row r="67" spans="1:9">
      <c r="A67" s="131" t="s">
        <v>68</v>
      </c>
      <c r="B67" s="45">
        <f>'[2]NEW GAA'!E67</f>
        <v>154497</v>
      </c>
      <c r="C67" s="133">
        <f>'[2]NEW GAA'!AR67</f>
        <v>2268</v>
      </c>
      <c r="D67" s="212">
        <f t="shared" si="10"/>
        <v>156765</v>
      </c>
      <c r="E67" s="133">
        <f>[2]AUTO!BA67</f>
        <v>4117</v>
      </c>
      <c r="F67" s="131">
        <f>[2]UF!AF67</f>
        <v>0</v>
      </c>
      <c r="G67" s="131">
        <f>'[2]CONT-RA10633'!AN67</f>
        <v>0</v>
      </c>
      <c r="H67" s="131">
        <f>'[2]SUPPL-10652'!L67</f>
        <v>0</v>
      </c>
      <c r="I67" s="131">
        <f t="shared" si="1"/>
        <v>160882</v>
      </c>
    </row>
    <row r="68" spans="1:9">
      <c r="A68" s="18" t="s">
        <v>69</v>
      </c>
      <c r="B68" s="132">
        <f t="shared" ref="B68:G68" si="11">SUM(B69:B72)</f>
        <v>1163430</v>
      </c>
      <c r="C68" s="322">
        <f t="shared" si="11"/>
        <v>18543</v>
      </c>
      <c r="D68" s="323">
        <f t="shared" si="11"/>
        <v>1181973</v>
      </c>
      <c r="E68" s="322">
        <f t="shared" si="11"/>
        <v>682781</v>
      </c>
      <c r="F68" s="324">
        <f t="shared" si="11"/>
        <v>0</v>
      </c>
      <c r="G68" s="324">
        <f t="shared" si="11"/>
        <v>28470</v>
      </c>
      <c r="H68" s="324"/>
      <c r="I68" s="324">
        <f t="shared" si="1"/>
        <v>1893224</v>
      </c>
    </row>
    <row r="69" spans="1:9">
      <c r="A69" s="18" t="s">
        <v>70</v>
      </c>
      <c r="B69" s="45">
        <f>'[2]NEW GAA'!E69</f>
        <v>44165</v>
      </c>
      <c r="C69" s="133">
        <f>'[2]NEW GAA'!AR69</f>
        <v>2177</v>
      </c>
      <c r="D69" s="212">
        <f t="shared" ref="D69:D88" si="12">SUM(B69:C69)</f>
        <v>46342</v>
      </c>
      <c r="E69" s="133">
        <f>[2]AUTO!BA69</f>
        <v>668989</v>
      </c>
      <c r="F69" s="131">
        <f>[2]UF!AF69</f>
        <v>0</v>
      </c>
      <c r="G69" s="131">
        <f>'[2]CONT-RA10633'!AN69</f>
        <v>0</v>
      </c>
      <c r="H69" s="131">
        <f>'[2]SUPPL-10652'!L69</f>
        <v>0</v>
      </c>
      <c r="I69" s="131">
        <f t="shared" si="1"/>
        <v>715331</v>
      </c>
    </row>
    <row r="70" spans="1:9">
      <c r="A70" s="18" t="s">
        <v>71</v>
      </c>
      <c r="B70" s="45">
        <f>'[2]NEW GAA'!E70</f>
        <v>743049</v>
      </c>
      <c r="C70" s="133">
        <f>'[2]NEW GAA'!AR70</f>
        <v>5801</v>
      </c>
      <c r="D70" s="212">
        <f t="shared" si="12"/>
        <v>748850</v>
      </c>
      <c r="E70" s="133">
        <f>[2]AUTO!BA70</f>
        <v>4660</v>
      </c>
      <c r="F70" s="131">
        <f>[2]UF!AF70</f>
        <v>0</v>
      </c>
      <c r="G70" s="131">
        <f>'[2]CONT-RA10633'!AN70</f>
        <v>0</v>
      </c>
      <c r="H70" s="131">
        <f>'[2]SUPPL-10652'!L70</f>
        <v>0</v>
      </c>
      <c r="I70" s="131">
        <f t="shared" si="1"/>
        <v>753510</v>
      </c>
    </row>
    <row r="71" spans="1:9">
      <c r="A71" s="18" t="s">
        <v>72</v>
      </c>
      <c r="B71" s="45">
        <f>'[2]NEW GAA'!E71</f>
        <v>270221</v>
      </c>
      <c r="C71" s="133">
        <f>'[2]NEW GAA'!AR71</f>
        <v>5868</v>
      </c>
      <c r="D71" s="212">
        <f t="shared" si="12"/>
        <v>276089</v>
      </c>
      <c r="E71" s="133">
        <f>[2]AUTO!BA71</f>
        <v>4872</v>
      </c>
      <c r="F71" s="131">
        <f>[2]UF!AF71</f>
        <v>0</v>
      </c>
      <c r="G71" s="131">
        <f>'[2]CONT-RA10633'!AN71</f>
        <v>28470</v>
      </c>
      <c r="H71" s="131">
        <f>'[2]SUPPL-10652'!L71</f>
        <v>0</v>
      </c>
      <c r="I71" s="131">
        <f t="shared" si="1"/>
        <v>309431</v>
      </c>
    </row>
    <row r="72" spans="1:9">
      <c r="A72" s="18" t="s">
        <v>73</v>
      </c>
      <c r="B72" s="45">
        <f>'[2]NEW GAA'!E72</f>
        <v>105995</v>
      </c>
      <c r="C72" s="133">
        <f>'[2]NEW GAA'!AR72</f>
        <v>4697</v>
      </c>
      <c r="D72" s="212">
        <f t="shared" si="12"/>
        <v>110692</v>
      </c>
      <c r="E72" s="133">
        <f>[2]AUTO!BA72</f>
        <v>4260</v>
      </c>
      <c r="F72" s="131">
        <f>[2]UF!AF72</f>
        <v>0</v>
      </c>
      <c r="G72" s="131">
        <f>'[2]CONT-RA10633'!AN72</f>
        <v>0</v>
      </c>
      <c r="H72" s="131">
        <f>'[2]SUPPL-10652'!L72</f>
        <v>0</v>
      </c>
      <c r="I72" s="131">
        <f t="shared" si="1"/>
        <v>114952</v>
      </c>
    </row>
    <row r="73" spans="1:9">
      <c r="A73" s="18" t="s">
        <v>74</v>
      </c>
      <c r="B73" s="45">
        <f>'[2]NEW GAA'!E73</f>
        <v>774823</v>
      </c>
      <c r="C73" s="133">
        <f>'[2]NEW GAA'!AR73</f>
        <v>112289</v>
      </c>
      <c r="D73" s="212">
        <f t="shared" si="12"/>
        <v>887112</v>
      </c>
      <c r="E73" s="133">
        <f>[2]AUTO!BA73</f>
        <v>47467</v>
      </c>
      <c r="F73" s="131">
        <f>[2]UF!AF73</f>
        <v>0</v>
      </c>
      <c r="G73" s="131">
        <f>'[2]CONT-RA10633'!AN73</f>
        <v>0</v>
      </c>
      <c r="H73" s="131">
        <f>'[2]SUPPL-10652'!L73</f>
        <v>0</v>
      </c>
      <c r="I73" s="131">
        <f t="shared" ref="I73:I95" si="13">SUM(D73:H73)</f>
        <v>934579</v>
      </c>
    </row>
    <row r="74" spans="1:9">
      <c r="A74" s="18" t="s">
        <v>139</v>
      </c>
      <c r="B74" s="45">
        <f>'[2]NEW GAA'!E74</f>
        <v>436779</v>
      </c>
      <c r="C74" s="133">
        <f>'[2]NEW GAA'!AR74</f>
        <v>59250</v>
      </c>
      <c r="D74" s="212">
        <f t="shared" si="12"/>
        <v>496029</v>
      </c>
      <c r="E74" s="133">
        <f>[2]AUTO!BA74</f>
        <v>32895</v>
      </c>
      <c r="F74" s="131">
        <f>[2]UF!AF74</f>
        <v>0</v>
      </c>
      <c r="G74" s="131">
        <f>'[2]CONT-RA10633'!AN74</f>
        <v>0</v>
      </c>
      <c r="H74" s="131">
        <f>'[2]SUPPL-10652'!L74</f>
        <v>0</v>
      </c>
      <c r="I74" s="131">
        <f t="shared" si="13"/>
        <v>528924</v>
      </c>
    </row>
    <row r="75" spans="1:9">
      <c r="A75" s="18" t="s">
        <v>75</v>
      </c>
      <c r="B75" s="45">
        <f>'[2]NEW GAA'!E75</f>
        <v>530030</v>
      </c>
      <c r="C75" s="133">
        <f>'[2]NEW GAA'!AR75</f>
        <v>28690</v>
      </c>
      <c r="D75" s="212">
        <f t="shared" si="12"/>
        <v>558720</v>
      </c>
      <c r="E75" s="133">
        <f>[2]AUTO!BA75</f>
        <v>32338</v>
      </c>
      <c r="F75" s="131">
        <f>[2]UF!AF75</f>
        <v>0</v>
      </c>
      <c r="G75" s="131">
        <f>'[2]CONT-RA10633'!AN75</f>
        <v>0</v>
      </c>
      <c r="H75" s="131">
        <f>'[2]SUPPL-10652'!L75</f>
        <v>0</v>
      </c>
      <c r="I75" s="131">
        <f t="shared" si="13"/>
        <v>591058</v>
      </c>
    </row>
    <row r="76" spans="1:9">
      <c r="A76" s="18" t="s">
        <v>76</v>
      </c>
      <c r="B76" s="45">
        <f>'[2]NEW GAA'!E76</f>
        <v>91622</v>
      </c>
      <c r="C76" s="133">
        <f>'[2]NEW GAA'!AR76</f>
        <v>3701</v>
      </c>
      <c r="D76" s="212">
        <f t="shared" si="12"/>
        <v>95323</v>
      </c>
      <c r="E76" s="133">
        <f>[2]AUTO!BA76</f>
        <v>3767</v>
      </c>
      <c r="F76" s="131">
        <f>[2]UF!AF76</f>
        <v>0</v>
      </c>
      <c r="G76" s="131">
        <f>'[2]CONT-RA10633'!AN76</f>
        <v>0</v>
      </c>
      <c r="H76" s="131">
        <f>'[2]SUPPL-10652'!L76</f>
        <v>0</v>
      </c>
      <c r="I76" s="131">
        <f t="shared" si="13"/>
        <v>99090</v>
      </c>
    </row>
    <row r="77" spans="1:9">
      <c r="A77" s="18" t="s">
        <v>77</v>
      </c>
      <c r="B77" s="45">
        <f>'[2]NEW GAA'!E77</f>
        <v>314747</v>
      </c>
      <c r="C77" s="133">
        <f>'[2]NEW GAA'!AR77</f>
        <v>23126</v>
      </c>
      <c r="D77" s="212">
        <f t="shared" si="12"/>
        <v>337873</v>
      </c>
      <c r="E77" s="133">
        <f>[2]AUTO!BA77</f>
        <v>16825</v>
      </c>
      <c r="F77" s="131">
        <f>[2]UF!AF77</f>
        <v>0</v>
      </c>
      <c r="G77" s="131">
        <f>'[2]CONT-RA10633'!AN77</f>
        <v>0</v>
      </c>
      <c r="H77" s="131">
        <f>'[2]SUPPL-10652'!L77</f>
        <v>0</v>
      </c>
      <c r="I77" s="131">
        <f t="shared" si="13"/>
        <v>354698</v>
      </c>
    </row>
    <row r="78" spans="1:9">
      <c r="A78" s="18" t="s">
        <v>78</v>
      </c>
      <c r="B78" s="45">
        <f>'[2]NEW GAA'!E78</f>
        <v>582280</v>
      </c>
      <c r="C78" s="133">
        <f>'[2]NEW GAA'!AR78</f>
        <v>5029</v>
      </c>
      <c r="D78" s="212">
        <f t="shared" si="12"/>
        <v>587309</v>
      </c>
      <c r="E78" s="133">
        <f>[2]AUTO!BA78</f>
        <v>0</v>
      </c>
      <c r="F78" s="131">
        <f>[2]UF!AF78</f>
        <v>0</v>
      </c>
      <c r="G78" s="131">
        <f>'[2]CONT-RA10633'!AN78</f>
        <v>0</v>
      </c>
      <c r="H78" s="131">
        <f>'[2]SUPPL-10652'!L78</f>
        <v>0</v>
      </c>
      <c r="I78" s="131">
        <f t="shared" si="13"/>
        <v>587309</v>
      </c>
    </row>
    <row r="79" spans="1:9">
      <c r="A79" s="18" t="s">
        <v>179</v>
      </c>
      <c r="B79" s="45">
        <f>'[2]NEW GAA'!E79</f>
        <v>45826</v>
      </c>
      <c r="C79" s="133">
        <f>'[2]NEW GAA'!AR79</f>
        <v>3022</v>
      </c>
      <c r="D79" s="212">
        <f t="shared" si="12"/>
        <v>48848</v>
      </c>
      <c r="E79" s="133">
        <f>[2]AUTO!BA79</f>
        <v>2284</v>
      </c>
      <c r="F79" s="131">
        <f>[2]UF!AF79</f>
        <v>0</v>
      </c>
      <c r="G79" s="131">
        <f>'[2]CONT-RA10633'!AN79</f>
        <v>0</v>
      </c>
      <c r="H79" s="131">
        <f>'[2]SUPPL-10652'!L79</f>
        <v>0</v>
      </c>
      <c r="I79" s="131">
        <f t="shared" si="13"/>
        <v>51132</v>
      </c>
    </row>
    <row r="80" spans="1:9">
      <c r="A80" s="18" t="s">
        <v>81</v>
      </c>
      <c r="B80" s="45">
        <f>'[2]NEW GAA'!E80</f>
        <v>168778</v>
      </c>
      <c r="C80" s="133">
        <f>'[2]NEW GAA'!AR80</f>
        <v>555</v>
      </c>
      <c r="D80" s="212">
        <f t="shared" si="12"/>
        <v>169333</v>
      </c>
      <c r="E80" s="133">
        <f>[2]AUTO!BA80</f>
        <v>837</v>
      </c>
      <c r="F80" s="131">
        <f>[2]UF!AF80</f>
        <v>0</v>
      </c>
      <c r="G80" s="131">
        <f>'[2]CONT-RA10633'!AN80</f>
        <v>0</v>
      </c>
      <c r="H80" s="131">
        <f>'[2]SUPPL-10652'!L80</f>
        <v>0</v>
      </c>
      <c r="I80" s="131">
        <f t="shared" si="13"/>
        <v>170170</v>
      </c>
    </row>
    <row r="81" spans="1:9">
      <c r="A81" s="18" t="s">
        <v>140</v>
      </c>
      <c r="B81" s="45">
        <f>'[2]NEW GAA'!E81</f>
        <v>57265</v>
      </c>
      <c r="C81" s="133">
        <f>'[2]NEW GAA'!AR81</f>
        <v>6738</v>
      </c>
      <c r="D81" s="212">
        <f t="shared" si="12"/>
        <v>64003</v>
      </c>
      <c r="E81" s="133">
        <f>[2]AUTO!BA81</f>
        <v>19659</v>
      </c>
      <c r="F81" s="131">
        <f>[2]UF!AF81</f>
        <v>0</v>
      </c>
      <c r="G81" s="131">
        <f>'[2]CONT-RA10633'!AN81</f>
        <v>0</v>
      </c>
      <c r="H81" s="131">
        <f>'[2]SUPPL-10652'!L81</f>
        <v>0</v>
      </c>
      <c r="I81" s="131">
        <f t="shared" si="13"/>
        <v>83662</v>
      </c>
    </row>
    <row r="82" spans="1:9">
      <c r="A82" s="18" t="s">
        <v>79</v>
      </c>
      <c r="B82" s="45">
        <f>'[2]NEW GAA'!E82</f>
        <v>915357</v>
      </c>
      <c r="C82" s="133">
        <f>'[2]NEW GAA'!AR82</f>
        <v>103665</v>
      </c>
      <c r="D82" s="212">
        <f t="shared" si="12"/>
        <v>1019022</v>
      </c>
      <c r="E82" s="133">
        <f>[2]AUTO!BA82</f>
        <v>55710</v>
      </c>
      <c r="F82" s="131">
        <f>[2]UF!AF82</f>
        <v>0</v>
      </c>
      <c r="G82" s="131">
        <f>'[2]CONT-RA10633'!AN82</f>
        <v>0</v>
      </c>
      <c r="H82" s="131">
        <f>'[2]SUPPL-10652'!L82</f>
        <v>0</v>
      </c>
      <c r="I82" s="131">
        <f t="shared" si="13"/>
        <v>1074732</v>
      </c>
    </row>
    <row r="83" spans="1:9">
      <c r="A83" s="18" t="s">
        <v>80</v>
      </c>
      <c r="B83" s="45">
        <f>'[2]NEW GAA'!E83</f>
        <v>114320</v>
      </c>
      <c r="C83" s="133">
        <f>'[2]NEW GAA'!AR83</f>
        <v>3348</v>
      </c>
      <c r="D83" s="212">
        <f t="shared" si="12"/>
        <v>117668</v>
      </c>
      <c r="E83" s="133">
        <f>[2]AUTO!BA83</f>
        <v>2484</v>
      </c>
      <c r="F83" s="131">
        <f>[2]UF!AF83</f>
        <v>0</v>
      </c>
      <c r="G83" s="131">
        <f>'[2]CONT-RA10633'!AN83</f>
        <v>0</v>
      </c>
      <c r="H83" s="131">
        <f>'[2]SUPPL-10652'!L83</f>
        <v>0</v>
      </c>
      <c r="I83" s="131">
        <f t="shared" si="13"/>
        <v>120152</v>
      </c>
    </row>
    <row r="84" spans="1:9" s="325" customFormat="1">
      <c r="A84" s="18" t="s">
        <v>82</v>
      </c>
      <c r="B84" s="45">
        <f>'[2]NEW GAA'!E84</f>
        <v>186924</v>
      </c>
      <c r="C84" s="133">
        <f>'[2]NEW GAA'!AR84</f>
        <v>3893</v>
      </c>
      <c r="D84" s="212">
        <f t="shared" si="12"/>
        <v>190817</v>
      </c>
      <c r="E84" s="133">
        <f>[2]AUTO!BA84</f>
        <v>17379</v>
      </c>
      <c r="F84" s="131">
        <f>[2]UF!AF84</f>
        <v>0</v>
      </c>
      <c r="G84" s="131">
        <f>'[2]CONT-RA10633'!AN84</f>
        <v>0</v>
      </c>
      <c r="H84" s="131">
        <f>'[2]SUPPL-10652'!L84</f>
        <v>0</v>
      </c>
      <c r="I84" s="131">
        <f t="shared" si="13"/>
        <v>208196</v>
      </c>
    </row>
    <row r="85" spans="1:9">
      <c r="A85" s="18" t="s">
        <v>83</v>
      </c>
      <c r="B85" s="45">
        <f>'[2]NEW GAA'!E85</f>
        <v>117773</v>
      </c>
      <c r="C85" s="133">
        <f>'[2]NEW GAA'!AR85</f>
        <v>4773</v>
      </c>
      <c r="D85" s="212">
        <f t="shared" si="12"/>
        <v>122546</v>
      </c>
      <c r="E85" s="133">
        <f>[2]AUTO!BA85</f>
        <v>4911</v>
      </c>
      <c r="F85" s="131">
        <f>[2]UF!AF85</f>
        <v>0</v>
      </c>
      <c r="G85" s="131">
        <f>'[2]CONT-RA10633'!AN85</f>
        <v>0</v>
      </c>
      <c r="H85" s="131">
        <f>'[2]SUPPL-10652'!L85</f>
        <v>0</v>
      </c>
      <c r="I85" s="131">
        <f t="shared" si="13"/>
        <v>127457</v>
      </c>
    </row>
    <row r="86" spans="1:9">
      <c r="A86" s="18" t="s">
        <v>210</v>
      </c>
      <c r="B86" s="45">
        <f>'[2]NEW GAA'!E86</f>
        <v>72232</v>
      </c>
      <c r="C86" s="133">
        <f>'[2]NEW GAA'!AR86</f>
        <v>1435</v>
      </c>
      <c r="D86" s="212">
        <f t="shared" si="12"/>
        <v>73667</v>
      </c>
      <c r="E86" s="133">
        <f>[2]AUTO!BA86</f>
        <v>0</v>
      </c>
      <c r="F86" s="131">
        <f>[2]UF!AF86</f>
        <v>0</v>
      </c>
      <c r="G86" s="131">
        <f>'[2]CONT-RA10633'!AN86</f>
        <v>28900</v>
      </c>
      <c r="H86" s="131">
        <f>'[2]SUPPL-10652'!L86</f>
        <v>0</v>
      </c>
      <c r="I86" s="131">
        <f t="shared" si="13"/>
        <v>102567</v>
      </c>
    </row>
    <row r="87" spans="1:9" ht="13.5" customHeight="1">
      <c r="A87" s="18" t="s">
        <v>84</v>
      </c>
      <c r="B87" s="45">
        <f>'[2]NEW GAA'!E87</f>
        <v>36433</v>
      </c>
      <c r="C87" s="133">
        <f>'[2]NEW GAA'!AR87</f>
        <v>2517</v>
      </c>
      <c r="D87" s="212">
        <f t="shared" si="12"/>
        <v>38950</v>
      </c>
      <c r="E87" s="133">
        <f>[2]AUTO!BA87</f>
        <v>2054</v>
      </c>
      <c r="F87" s="131">
        <f>[2]UF!AF87</f>
        <v>0</v>
      </c>
      <c r="G87" s="131">
        <f>'[2]CONT-RA10633'!AN87</f>
        <v>0</v>
      </c>
      <c r="H87" s="131">
        <f>'[2]SUPPL-10652'!L87</f>
        <v>0</v>
      </c>
      <c r="I87" s="131">
        <f t="shared" si="13"/>
        <v>41004</v>
      </c>
    </row>
    <row r="88" spans="1:9">
      <c r="A88" s="18" t="s">
        <v>85</v>
      </c>
      <c r="B88" s="45">
        <f>'[2]NEW GAA'!E88</f>
        <v>315292</v>
      </c>
      <c r="C88" s="133">
        <f>'[2]NEW GAA'!AR88</f>
        <v>15113</v>
      </c>
      <c r="D88" s="212">
        <f t="shared" si="12"/>
        <v>330405</v>
      </c>
      <c r="E88" s="133">
        <f>[2]AUTO!BA88</f>
        <v>15608</v>
      </c>
      <c r="F88" s="131">
        <f>[2]UF!AF88</f>
        <v>0</v>
      </c>
      <c r="G88" s="131">
        <f>'[2]CONT-RA10633'!AN88</f>
        <v>0</v>
      </c>
      <c r="H88" s="131">
        <f>'[2]SUPPL-10652'!L88</f>
        <v>0</v>
      </c>
      <c r="I88" s="131">
        <f t="shared" si="13"/>
        <v>346013</v>
      </c>
    </row>
    <row r="89" spans="1:9" hidden="1">
      <c r="A89" s="304"/>
      <c r="B89" s="45"/>
      <c r="C89" s="133"/>
      <c r="D89" s="212"/>
      <c r="E89" s="133"/>
      <c r="F89" s="131"/>
      <c r="G89" s="131"/>
      <c r="H89" s="131"/>
      <c r="I89" s="131">
        <f t="shared" si="13"/>
        <v>0</v>
      </c>
    </row>
    <row r="90" spans="1:9" ht="14.25" customHeight="1">
      <c r="A90" s="131" t="s">
        <v>147</v>
      </c>
      <c r="B90" s="45"/>
      <c r="C90" s="133">
        <f>'[2]NEW GAA'!AR90</f>
        <v>90875160</v>
      </c>
      <c r="D90" s="212">
        <f t="shared" ref="D90:D95" si="14">SUM(B90:C90)</f>
        <v>90875160</v>
      </c>
      <c r="E90" s="133">
        <f>[2]AUTO!BA90</f>
        <v>11685481</v>
      </c>
      <c r="F90" s="131">
        <f>[2]UF!AF90</f>
        <v>4314000</v>
      </c>
      <c r="G90" s="131">
        <f>'[2]CONT-RA10633'!AN90</f>
        <v>2192902</v>
      </c>
      <c r="H90" s="131">
        <f>'[2]SUPPL-10652'!L90</f>
        <v>9735863</v>
      </c>
      <c r="I90" s="131">
        <f t="shared" si="13"/>
        <v>118803406</v>
      </c>
    </row>
    <row r="91" spans="1:9" ht="15" customHeight="1">
      <c r="A91" s="305" t="s">
        <v>148</v>
      </c>
      <c r="B91" s="45"/>
      <c r="C91" s="133">
        <f>SUM(C92:C93)</f>
        <v>8062704</v>
      </c>
      <c r="D91" s="326">
        <f t="shared" si="14"/>
        <v>8062704</v>
      </c>
      <c r="E91" s="327">
        <f>SUM(E92:E93)</f>
        <v>389860429</v>
      </c>
      <c r="F91" s="305">
        <f>SUM(F92:F93)</f>
        <v>0</v>
      </c>
      <c r="G91" s="305">
        <f>SUM(G92:G93)</f>
        <v>8189354</v>
      </c>
      <c r="H91" s="305">
        <f>SUM(H92:H93)</f>
        <v>0</v>
      </c>
      <c r="I91" s="305">
        <f t="shared" si="13"/>
        <v>406112487</v>
      </c>
    </row>
    <row r="92" spans="1:9" ht="14.25" hidden="1" customHeight="1">
      <c r="A92" s="305" t="s">
        <v>149</v>
      </c>
      <c r="B92" s="45">
        <f>'[2]NEW GAA'!E92</f>
        <v>0</v>
      </c>
      <c r="C92" s="133">
        <f>'[2]NEW GAA'!AR92</f>
        <v>6239215</v>
      </c>
      <c r="D92" s="212">
        <f t="shared" si="14"/>
        <v>6239215</v>
      </c>
      <c r="E92" s="133">
        <f>[2]AUTO!BA92</f>
        <v>389860429</v>
      </c>
      <c r="F92" s="131">
        <f>[2]UF!AF92</f>
        <v>0</v>
      </c>
      <c r="G92" s="131">
        <f>'[2]CONT-RA10633'!AN92</f>
        <v>230643</v>
      </c>
      <c r="H92" s="131"/>
      <c r="I92" s="131">
        <f t="shared" si="13"/>
        <v>396330287</v>
      </c>
    </row>
    <row r="93" spans="1:9" ht="14.25" hidden="1" customHeight="1">
      <c r="A93" s="305" t="s">
        <v>150</v>
      </c>
      <c r="B93" s="45">
        <f>'[2]NEW GAA'!E93</f>
        <v>0</v>
      </c>
      <c r="C93" s="133">
        <f>'[2]NEW GAA'!AR93</f>
        <v>1823489</v>
      </c>
      <c r="D93" s="212">
        <f t="shared" si="14"/>
        <v>1823489</v>
      </c>
      <c r="E93" s="133">
        <f>[2]AUTO!BA93</f>
        <v>0</v>
      </c>
      <c r="F93" s="131">
        <f>[2]UF!AF93</f>
        <v>0</v>
      </c>
      <c r="G93" s="131">
        <f>'[2]CONT-RA10633'!AN93</f>
        <v>7958711</v>
      </c>
      <c r="H93" s="131">
        <f>'[2]SUPPL-10652'!L93</f>
        <v>0</v>
      </c>
      <c r="I93" s="131">
        <f t="shared" si="13"/>
        <v>9782200</v>
      </c>
    </row>
    <row r="94" spans="1:9">
      <c r="A94" s="131" t="s">
        <v>151</v>
      </c>
      <c r="B94" s="45">
        <f>'[2]NEW GAA'!E94</f>
        <v>0</v>
      </c>
      <c r="C94" s="133">
        <f>'[2]NEW GAA'!AR94</f>
        <v>1983081</v>
      </c>
      <c r="D94" s="212">
        <f t="shared" si="14"/>
        <v>1983081</v>
      </c>
      <c r="E94" s="133">
        <f>[2]AUTO!BA94</f>
        <v>4311</v>
      </c>
      <c r="F94" s="131">
        <f>[2]UF!AF94</f>
        <v>0</v>
      </c>
      <c r="G94" s="131">
        <f>'[2]CONT-RA10633'!AN94</f>
        <v>0</v>
      </c>
      <c r="H94" s="131"/>
      <c r="I94" s="131">
        <f t="shared" si="13"/>
        <v>1987392</v>
      </c>
    </row>
    <row r="95" spans="1:9" ht="14.25" customHeight="1">
      <c r="A95" s="304" t="s">
        <v>352</v>
      </c>
      <c r="B95" s="45">
        <f>'[2]NEW GAA'!E95</f>
        <v>0</v>
      </c>
      <c r="C95" s="133">
        <f>'[2]NEW GAA'!AR95</f>
        <v>0</v>
      </c>
      <c r="D95" s="212">
        <f t="shared" si="14"/>
        <v>0</v>
      </c>
      <c r="E95" s="133">
        <f>[2]AUTO!BA95</f>
        <v>372863000</v>
      </c>
      <c r="F95" s="131">
        <f>[2]UF!AF95</f>
        <v>0</v>
      </c>
      <c r="G95" s="131">
        <f>'[2]CONT-RA10633'!AN95</f>
        <v>0</v>
      </c>
      <c r="H95" s="131"/>
      <c r="I95" s="131">
        <f t="shared" si="13"/>
        <v>372863000</v>
      </c>
    </row>
    <row r="96" spans="1:9" ht="14.25" hidden="1" customHeight="1">
      <c r="A96" s="328"/>
      <c r="B96" s="45"/>
      <c r="C96" s="133"/>
      <c r="D96" s="212"/>
      <c r="E96" s="133"/>
      <c r="F96" s="131"/>
      <c r="G96" s="131"/>
      <c r="H96" s="131"/>
      <c r="I96" s="131"/>
    </row>
    <row r="97" spans="1:156" ht="21" customHeight="1" thickBot="1">
      <c r="A97" s="329" t="s">
        <v>13</v>
      </c>
      <c r="B97" s="307">
        <f t="shared" ref="B97:I97" si="15">SUM(B7:B13)+SUM(B16:B21)+SUM(B24:B26)+SUM(B29:B30)+SUM(B33:B49)+B91+B95+B90+B94</f>
        <v>1294863671</v>
      </c>
      <c r="C97" s="307">
        <f t="shared" si="15"/>
        <v>274495571</v>
      </c>
      <c r="D97" s="307">
        <f t="shared" si="15"/>
        <v>1569359242</v>
      </c>
      <c r="E97" s="307">
        <f t="shared" si="15"/>
        <v>831074394</v>
      </c>
      <c r="F97" s="330">
        <f t="shared" si="15"/>
        <v>16196695</v>
      </c>
      <c r="G97" s="330">
        <f t="shared" si="15"/>
        <v>45027914</v>
      </c>
      <c r="H97" s="330">
        <f t="shared" si="15"/>
        <v>22449903</v>
      </c>
      <c r="I97" s="330">
        <f t="shared" si="15"/>
        <v>2484108148</v>
      </c>
    </row>
    <row r="98" spans="1:156" s="181" customFormat="1" ht="13.5" thickTop="1">
      <c r="A98" s="332"/>
      <c r="B98" s="333"/>
      <c r="C98" s="333"/>
      <c r="D98" s="333"/>
      <c r="E98" s="333"/>
      <c r="F98" s="333"/>
      <c r="G98" s="333"/>
      <c r="H98" s="333"/>
      <c r="I98" s="333"/>
    </row>
    <row r="99" spans="1:156">
      <c r="B99" s="284"/>
      <c r="G99" s="334"/>
      <c r="H99" s="334"/>
    </row>
    <row r="100" spans="1:156">
      <c r="B100" s="284"/>
      <c r="D100" s="285"/>
      <c r="G100" s="335"/>
      <c r="H100" s="335"/>
    </row>
    <row r="101" spans="1:156">
      <c r="B101" s="284"/>
      <c r="G101" s="334"/>
      <c r="H101" s="334"/>
    </row>
    <row r="102" spans="1:156">
      <c r="B102" s="284"/>
    </row>
    <row r="103" spans="1:156">
      <c r="B103" s="284"/>
    </row>
    <row r="104" spans="1:156" s="283" customFormat="1">
      <c r="B104" s="284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  <c r="EK104" s="167"/>
      <c r="EL104" s="167"/>
      <c r="EM104" s="167"/>
      <c r="EN104" s="167"/>
      <c r="EO104" s="167"/>
      <c r="EP104" s="167"/>
      <c r="EQ104" s="167"/>
      <c r="ER104" s="167"/>
      <c r="ES104" s="167"/>
      <c r="ET104" s="167"/>
      <c r="EU104" s="167"/>
      <c r="EV104" s="167"/>
      <c r="EW104" s="167"/>
      <c r="EX104" s="167"/>
      <c r="EY104" s="167"/>
      <c r="EZ104" s="167"/>
    </row>
    <row r="105" spans="1:156" s="283" customFormat="1">
      <c r="B105" s="284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  <c r="EK105" s="167"/>
      <c r="EL105" s="167"/>
      <c r="EM105" s="167"/>
      <c r="EN105" s="167"/>
      <c r="EO105" s="167"/>
      <c r="EP105" s="167"/>
      <c r="EQ105" s="167"/>
      <c r="ER105" s="167"/>
      <c r="ES105" s="167"/>
      <c r="ET105" s="167"/>
      <c r="EU105" s="167"/>
      <c r="EV105" s="167"/>
      <c r="EW105" s="167"/>
      <c r="EX105" s="167"/>
      <c r="EY105" s="167"/>
      <c r="EZ105" s="167"/>
    </row>
    <row r="106" spans="1:156" s="283" customFormat="1">
      <c r="B106" s="284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  <c r="EK106" s="167"/>
      <c r="EL106" s="167"/>
      <c r="EM106" s="167"/>
      <c r="EN106" s="167"/>
      <c r="EO106" s="167"/>
      <c r="EP106" s="167"/>
      <c r="EQ106" s="167"/>
      <c r="ER106" s="167"/>
      <c r="ES106" s="167"/>
      <c r="ET106" s="167"/>
      <c r="EU106" s="167"/>
      <c r="EV106" s="167"/>
      <c r="EW106" s="167"/>
      <c r="EX106" s="167"/>
      <c r="EY106" s="167"/>
      <c r="EZ106" s="167"/>
    </row>
    <row r="107" spans="1:156" s="283" customFormat="1">
      <c r="B107" s="284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  <c r="EK107" s="167"/>
      <c r="EL107" s="167"/>
      <c r="EM107" s="167"/>
      <c r="EN107" s="167"/>
      <c r="EO107" s="167"/>
      <c r="EP107" s="167"/>
      <c r="EQ107" s="167"/>
      <c r="ER107" s="167"/>
      <c r="ES107" s="167"/>
      <c r="ET107" s="167"/>
      <c r="EU107" s="167"/>
      <c r="EV107" s="167"/>
      <c r="EW107" s="167"/>
      <c r="EX107" s="167"/>
      <c r="EY107" s="167"/>
      <c r="EZ107" s="167"/>
    </row>
    <row r="108" spans="1:156" s="283" customFormat="1">
      <c r="B108" s="284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  <c r="EK108" s="167"/>
      <c r="EL108" s="167"/>
      <c r="EM108" s="167"/>
      <c r="EN108" s="167"/>
      <c r="EO108" s="167"/>
      <c r="EP108" s="167"/>
      <c r="EQ108" s="167"/>
      <c r="ER108" s="167"/>
      <c r="ES108" s="167"/>
      <c r="ET108" s="167"/>
      <c r="EU108" s="167"/>
      <c r="EV108" s="167"/>
      <c r="EW108" s="167"/>
      <c r="EX108" s="167"/>
      <c r="EY108" s="167"/>
      <c r="EZ108" s="167"/>
    </row>
    <row r="109" spans="1:156" s="283" customFormat="1">
      <c r="B109" s="284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167"/>
      <c r="EW109" s="167"/>
      <c r="EX109" s="167"/>
      <c r="EY109" s="167"/>
      <c r="EZ109" s="167"/>
    </row>
    <row r="110" spans="1:156" s="283" customFormat="1">
      <c r="B110" s="284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  <c r="EK110" s="167"/>
      <c r="EL110" s="167"/>
      <c r="EM110" s="167"/>
      <c r="EN110" s="167"/>
      <c r="EO110" s="167"/>
      <c r="EP110" s="167"/>
      <c r="EQ110" s="167"/>
      <c r="ER110" s="167"/>
      <c r="ES110" s="167"/>
      <c r="ET110" s="167"/>
      <c r="EU110" s="167"/>
      <c r="EV110" s="167"/>
      <c r="EW110" s="167"/>
      <c r="EX110" s="167"/>
      <c r="EY110" s="167"/>
      <c r="EZ110" s="167"/>
    </row>
    <row r="111" spans="1:156" s="283" customFormat="1">
      <c r="B111" s="284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  <c r="EK111" s="167"/>
      <c r="EL111" s="167"/>
      <c r="EM111" s="167"/>
      <c r="EN111" s="167"/>
      <c r="EO111" s="167"/>
      <c r="EP111" s="167"/>
      <c r="EQ111" s="167"/>
      <c r="ER111" s="167"/>
      <c r="ES111" s="167"/>
      <c r="ET111" s="167"/>
      <c r="EU111" s="167"/>
      <c r="EV111" s="167"/>
      <c r="EW111" s="167"/>
      <c r="EX111" s="167"/>
      <c r="EY111" s="167"/>
      <c r="EZ111" s="167"/>
    </row>
    <row r="112" spans="1:156" s="283" customFormat="1">
      <c r="B112" s="284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  <c r="EK112" s="167"/>
      <c r="EL112" s="167"/>
      <c r="EM112" s="167"/>
      <c r="EN112" s="167"/>
      <c r="EO112" s="167"/>
      <c r="EP112" s="167"/>
      <c r="EQ112" s="167"/>
      <c r="ER112" s="167"/>
      <c r="ES112" s="167"/>
      <c r="ET112" s="167"/>
      <c r="EU112" s="167"/>
      <c r="EV112" s="167"/>
      <c r="EW112" s="167"/>
      <c r="EX112" s="167"/>
      <c r="EY112" s="167"/>
      <c r="EZ112" s="167"/>
    </row>
    <row r="113" spans="2:156" s="283" customFormat="1">
      <c r="B113" s="284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167"/>
      <c r="EU113" s="167"/>
      <c r="EV113" s="167"/>
      <c r="EW113" s="167"/>
      <c r="EX113" s="167"/>
      <c r="EY113" s="167"/>
      <c r="EZ113" s="167"/>
    </row>
    <row r="114" spans="2:156" s="283" customFormat="1">
      <c r="B114" s="284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  <c r="EK114" s="167"/>
      <c r="EL114" s="167"/>
      <c r="EM114" s="167"/>
      <c r="EN114" s="167"/>
      <c r="EO114" s="167"/>
      <c r="EP114" s="167"/>
      <c r="EQ114" s="167"/>
      <c r="ER114" s="167"/>
      <c r="ES114" s="167"/>
      <c r="ET114" s="167"/>
      <c r="EU114" s="167"/>
      <c r="EV114" s="167"/>
      <c r="EW114" s="167"/>
      <c r="EX114" s="167"/>
      <c r="EY114" s="167"/>
      <c r="EZ114" s="167"/>
    </row>
    <row r="115" spans="2:156" s="283" customFormat="1">
      <c r="B115" s="284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</row>
    <row r="116" spans="2:156" s="283" customFormat="1">
      <c r="B116" s="284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  <c r="EK116" s="167"/>
      <c r="EL116" s="167"/>
      <c r="EM116" s="167"/>
      <c r="EN116" s="167"/>
      <c r="EO116" s="167"/>
      <c r="EP116" s="167"/>
      <c r="EQ116" s="167"/>
      <c r="ER116" s="167"/>
      <c r="ES116" s="167"/>
      <c r="ET116" s="167"/>
      <c r="EU116" s="167"/>
      <c r="EV116" s="167"/>
      <c r="EW116" s="167"/>
      <c r="EX116" s="167"/>
      <c r="EY116" s="167"/>
      <c r="EZ116" s="167"/>
    </row>
    <row r="117" spans="2:156" s="283" customFormat="1">
      <c r="B117" s="284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  <c r="EK117" s="167"/>
      <c r="EL117" s="167"/>
      <c r="EM117" s="167"/>
      <c r="EN117" s="167"/>
      <c r="EO117" s="167"/>
      <c r="EP117" s="167"/>
      <c r="EQ117" s="167"/>
      <c r="ER117" s="167"/>
      <c r="ES117" s="167"/>
      <c r="ET117" s="167"/>
      <c r="EU117" s="167"/>
      <c r="EV117" s="167"/>
      <c r="EW117" s="167"/>
      <c r="EX117" s="167"/>
      <c r="EY117" s="167"/>
      <c r="EZ117" s="167"/>
    </row>
    <row r="118" spans="2:156" s="283" customFormat="1">
      <c r="B118" s="284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  <c r="EK118" s="167"/>
      <c r="EL118" s="167"/>
      <c r="EM118" s="167"/>
      <c r="EN118" s="167"/>
      <c r="EO118" s="167"/>
      <c r="EP118" s="167"/>
      <c r="EQ118" s="167"/>
      <c r="ER118" s="167"/>
      <c r="ES118" s="167"/>
      <c r="ET118" s="167"/>
      <c r="EU118" s="167"/>
      <c r="EV118" s="167"/>
      <c r="EW118" s="167"/>
      <c r="EX118" s="167"/>
      <c r="EY118" s="167"/>
      <c r="EZ118" s="167"/>
    </row>
    <row r="119" spans="2:156" s="283" customFormat="1">
      <c r="B119" s="284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  <c r="EK119" s="167"/>
      <c r="EL119" s="167"/>
      <c r="EM119" s="167"/>
      <c r="EN119" s="167"/>
      <c r="EO119" s="167"/>
      <c r="EP119" s="167"/>
      <c r="EQ119" s="167"/>
      <c r="ER119" s="167"/>
      <c r="ES119" s="167"/>
      <c r="ET119" s="167"/>
      <c r="EU119" s="167"/>
      <c r="EV119" s="167"/>
      <c r="EW119" s="167"/>
      <c r="EX119" s="167"/>
      <c r="EY119" s="167"/>
      <c r="EZ119" s="167"/>
    </row>
    <row r="120" spans="2:156" s="283" customFormat="1">
      <c r="B120" s="284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  <c r="EK120" s="167"/>
      <c r="EL120" s="167"/>
      <c r="EM120" s="167"/>
      <c r="EN120" s="167"/>
      <c r="EO120" s="167"/>
      <c r="EP120" s="167"/>
      <c r="EQ120" s="167"/>
      <c r="ER120" s="167"/>
      <c r="ES120" s="167"/>
      <c r="ET120" s="167"/>
      <c r="EU120" s="167"/>
      <c r="EV120" s="167"/>
      <c r="EW120" s="167"/>
      <c r="EX120" s="167"/>
      <c r="EY120" s="167"/>
      <c r="EZ120" s="167"/>
    </row>
    <row r="121" spans="2:156" s="283" customFormat="1">
      <c r="B121" s="284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  <c r="EK121" s="167"/>
      <c r="EL121" s="167"/>
      <c r="EM121" s="167"/>
      <c r="EN121" s="167"/>
      <c r="EO121" s="167"/>
      <c r="EP121" s="167"/>
      <c r="EQ121" s="167"/>
      <c r="ER121" s="167"/>
      <c r="ES121" s="167"/>
      <c r="ET121" s="167"/>
      <c r="EU121" s="167"/>
      <c r="EV121" s="167"/>
      <c r="EW121" s="167"/>
      <c r="EX121" s="167"/>
      <c r="EY121" s="167"/>
      <c r="EZ121" s="167"/>
    </row>
    <row r="122" spans="2:156" s="283" customFormat="1">
      <c r="B122" s="284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  <c r="EK122" s="167"/>
      <c r="EL122" s="167"/>
      <c r="EM122" s="167"/>
      <c r="EN122" s="167"/>
      <c r="EO122" s="167"/>
      <c r="EP122" s="167"/>
      <c r="EQ122" s="167"/>
      <c r="ER122" s="167"/>
      <c r="ES122" s="167"/>
      <c r="ET122" s="167"/>
      <c r="EU122" s="167"/>
      <c r="EV122" s="167"/>
      <c r="EW122" s="167"/>
      <c r="EX122" s="167"/>
      <c r="EY122" s="167"/>
      <c r="EZ122" s="167"/>
    </row>
    <row r="123" spans="2:156" s="283" customFormat="1">
      <c r="B123" s="284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  <c r="EK123" s="167"/>
      <c r="EL123" s="167"/>
      <c r="EM123" s="167"/>
      <c r="EN123" s="167"/>
      <c r="EO123" s="167"/>
      <c r="EP123" s="167"/>
      <c r="EQ123" s="167"/>
      <c r="ER123" s="167"/>
      <c r="ES123" s="167"/>
      <c r="ET123" s="167"/>
      <c r="EU123" s="167"/>
      <c r="EV123" s="167"/>
      <c r="EW123" s="167"/>
      <c r="EX123" s="167"/>
      <c r="EY123" s="167"/>
      <c r="EZ123" s="167"/>
    </row>
    <row r="124" spans="2:156" s="283" customFormat="1">
      <c r="B124" s="284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67"/>
      <c r="DS124" s="167"/>
      <c r="DT124" s="167"/>
      <c r="DU124" s="167"/>
      <c r="DV124" s="167"/>
      <c r="DW124" s="167"/>
      <c r="DX124" s="167"/>
      <c r="DY124" s="167"/>
      <c r="DZ124" s="167"/>
      <c r="EA124" s="167"/>
      <c r="EB124" s="167"/>
      <c r="EC124" s="167"/>
      <c r="ED124" s="167"/>
      <c r="EE124" s="167"/>
      <c r="EF124" s="167"/>
      <c r="EG124" s="167"/>
      <c r="EH124" s="167"/>
      <c r="EI124" s="167"/>
      <c r="EJ124" s="167"/>
      <c r="EK124" s="167"/>
      <c r="EL124" s="167"/>
      <c r="EM124" s="167"/>
      <c r="EN124" s="167"/>
      <c r="EO124" s="167"/>
      <c r="EP124" s="167"/>
      <c r="EQ124" s="167"/>
      <c r="ER124" s="167"/>
      <c r="ES124" s="167"/>
      <c r="ET124" s="167"/>
      <c r="EU124" s="167"/>
      <c r="EV124" s="167"/>
      <c r="EW124" s="167"/>
      <c r="EX124" s="167"/>
      <c r="EY124" s="167"/>
      <c r="EZ124" s="167"/>
    </row>
    <row r="125" spans="2:156" s="283" customFormat="1">
      <c r="B125" s="284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167"/>
      <c r="DH125" s="167"/>
      <c r="DI125" s="167"/>
      <c r="DJ125" s="167"/>
      <c r="DK125" s="167"/>
      <c r="DL125" s="167"/>
      <c r="DM125" s="167"/>
      <c r="DN125" s="167"/>
      <c r="DO125" s="167"/>
      <c r="DP125" s="167"/>
      <c r="DQ125" s="167"/>
      <c r="DR125" s="167"/>
      <c r="DS125" s="167"/>
      <c r="DT125" s="167"/>
      <c r="DU125" s="167"/>
      <c r="DV125" s="167"/>
      <c r="DW125" s="167"/>
      <c r="DX125" s="167"/>
      <c r="DY125" s="167"/>
      <c r="DZ125" s="167"/>
      <c r="EA125" s="167"/>
      <c r="EB125" s="167"/>
      <c r="EC125" s="167"/>
      <c r="ED125" s="167"/>
      <c r="EE125" s="167"/>
      <c r="EF125" s="167"/>
      <c r="EG125" s="167"/>
      <c r="EH125" s="167"/>
      <c r="EI125" s="167"/>
      <c r="EJ125" s="167"/>
      <c r="EK125" s="167"/>
      <c r="EL125" s="167"/>
      <c r="EM125" s="167"/>
      <c r="EN125" s="167"/>
      <c r="EO125" s="167"/>
      <c r="EP125" s="167"/>
      <c r="EQ125" s="167"/>
      <c r="ER125" s="167"/>
      <c r="ES125" s="167"/>
      <c r="ET125" s="167"/>
      <c r="EU125" s="167"/>
      <c r="EV125" s="167"/>
      <c r="EW125" s="167"/>
      <c r="EX125" s="167"/>
      <c r="EY125" s="167"/>
      <c r="EZ125" s="167"/>
    </row>
    <row r="126" spans="2:156" s="283" customFormat="1">
      <c r="B126" s="284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167"/>
      <c r="DH126" s="167"/>
      <c r="DI126" s="167"/>
      <c r="DJ126" s="167"/>
      <c r="DK126" s="167"/>
      <c r="DL126" s="167"/>
      <c r="DM126" s="167"/>
      <c r="DN126" s="167"/>
      <c r="DO126" s="167"/>
      <c r="DP126" s="167"/>
      <c r="DQ126" s="167"/>
      <c r="DR126" s="167"/>
      <c r="DS126" s="167"/>
      <c r="DT126" s="167"/>
      <c r="DU126" s="167"/>
      <c r="DV126" s="167"/>
      <c r="DW126" s="167"/>
      <c r="DX126" s="167"/>
      <c r="DY126" s="167"/>
      <c r="DZ126" s="167"/>
      <c r="EA126" s="167"/>
      <c r="EB126" s="167"/>
      <c r="EC126" s="167"/>
      <c r="ED126" s="167"/>
      <c r="EE126" s="167"/>
      <c r="EF126" s="167"/>
      <c r="EG126" s="167"/>
      <c r="EH126" s="167"/>
      <c r="EI126" s="167"/>
      <c r="EJ126" s="167"/>
      <c r="EK126" s="167"/>
      <c r="EL126" s="167"/>
      <c r="EM126" s="167"/>
      <c r="EN126" s="167"/>
      <c r="EO126" s="167"/>
      <c r="EP126" s="167"/>
      <c r="EQ126" s="167"/>
      <c r="ER126" s="167"/>
      <c r="ES126" s="167"/>
      <c r="ET126" s="167"/>
      <c r="EU126" s="167"/>
      <c r="EV126" s="167"/>
      <c r="EW126" s="167"/>
      <c r="EX126" s="167"/>
      <c r="EY126" s="167"/>
      <c r="EZ126" s="167"/>
    </row>
    <row r="127" spans="2:156" s="283" customFormat="1">
      <c r="B127" s="284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167"/>
      <c r="DH127" s="167"/>
      <c r="DI127" s="167"/>
      <c r="DJ127" s="167"/>
      <c r="DK127" s="167"/>
      <c r="DL127" s="167"/>
      <c r="DM127" s="167"/>
      <c r="DN127" s="167"/>
      <c r="DO127" s="167"/>
      <c r="DP127" s="167"/>
      <c r="DQ127" s="167"/>
      <c r="DR127" s="167"/>
      <c r="DS127" s="167"/>
      <c r="DT127" s="167"/>
      <c r="DU127" s="167"/>
      <c r="DV127" s="167"/>
      <c r="DW127" s="167"/>
      <c r="DX127" s="167"/>
      <c r="DY127" s="167"/>
      <c r="DZ127" s="167"/>
      <c r="EA127" s="167"/>
      <c r="EB127" s="167"/>
      <c r="EC127" s="167"/>
      <c r="ED127" s="167"/>
      <c r="EE127" s="167"/>
      <c r="EF127" s="167"/>
      <c r="EG127" s="167"/>
      <c r="EH127" s="167"/>
      <c r="EI127" s="167"/>
      <c r="EJ127" s="167"/>
      <c r="EK127" s="167"/>
      <c r="EL127" s="167"/>
      <c r="EM127" s="167"/>
      <c r="EN127" s="167"/>
      <c r="EO127" s="167"/>
      <c r="EP127" s="167"/>
      <c r="EQ127" s="167"/>
      <c r="ER127" s="167"/>
      <c r="ES127" s="167"/>
      <c r="ET127" s="167"/>
      <c r="EU127" s="167"/>
      <c r="EV127" s="167"/>
      <c r="EW127" s="167"/>
      <c r="EX127" s="167"/>
      <c r="EY127" s="167"/>
      <c r="EZ127" s="167"/>
    </row>
    <row r="128" spans="2:156" s="283" customFormat="1">
      <c r="B128" s="284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67"/>
      <c r="DL128" s="167"/>
      <c r="DM128" s="167"/>
      <c r="DN128" s="167"/>
      <c r="DO128" s="167"/>
      <c r="DP128" s="167"/>
      <c r="DQ128" s="167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</row>
    <row r="129" spans="2:156" s="283" customFormat="1">
      <c r="B129" s="284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167"/>
      <c r="DH129" s="167"/>
      <c r="DI129" s="167"/>
      <c r="DJ129" s="167"/>
      <c r="DK129" s="167"/>
      <c r="DL129" s="167"/>
      <c r="DM129" s="167"/>
      <c r="DN129" s="167"/>
      <c r="DO129" s="167"/>
      <c r="DP129" s="167"/>
      <c r="DQ129" s="167"/>
      <c r="DR129" s="167"/>
      <c r="DS129" s="167"/>
      <c r="DT129" s="167"/>
      <c r="DU129" s="167"/>
      <c r="DV129" s="167"/>
      <c r="DW129" s="167"/>
      <c r="DX129" s="167"/>
      <c r="DY129" s="167"/>
      <c r="DZ129" s="167"/>
      <c r="EA129" s="167"/>
      <c r="EB129" s="167"/>
      <c r="EC129" s="167"/>
      <c r="ED129" s="167"/>
      <c r="EE129" s="167"/>
      <c r="EF129" s="167"/>
      <c r="EG129" s="167"/>
      <c r="EH129" s="167"/>
      <c r="EI129" s="167"/>
      <c r="EJ129" s="167"/>
      <c r="EK129" s="167"/>
      <c r="EL129" s="167"/>
      <c r="EM129" s="167"/>
      <c r="EN129" s="167"/>
      <c r="EO129" s="167"/>
      <c r="EP129" s="167"/>
      <c r="EQ129" s="167"/>
      <c r="ER129" s="167"/>
      <c r="ES129" s="167"/>
      <c r="ET129" s="167"/>
      <c r="EU129" s="167"/>
      <c r="EV129" s="167"/>
      <c r="EW129" s="167"/>
      <c r="EX129" s="167"/>
      <c r="EY129" s="167"/>
      <c r="EZ129" s="167"/>
    </row>
    <row r="130" spans="2:156" s="283" customFormat="1">
      <c r="B130" s="284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167"/>
      <c r="DH130" s="167"/>
      <c r="DI130" s="167"/>
      <c r="DJ130" s="167"/>
      <c r="DK130" s="167"/>
      <c r="DL130" s="167"/>
      <c r="DM130" s="167"/>
      <c r="DN130" s="167"/>
      <c r="DO130" s="167"/>
      <c r="DP130" s="167"/>
      <c r="DQ130" s="167"/>
      <c r="DR130" s="167"/>
      <c r="DS130" s="167"/>
      <c r="DT130" s="167"/>
      <c r="DU130" s="167"/>
      <c r="DV130" s="167"/>
      <c r="DW130" s="167"/>
      <c r="DX130" s="167"/>
      <c r="DY130" s="167"/>
      <c r="DZ130" s="167"/>
      <c r="EA130" s="167"/>
      <c r="EB130" s="167"/>
      <c r="EC130" s="167"/>
      <c r="ED130" s="167"/>
      <c r="EE130" s="167"/>
      <c r="EF130" s="167"/>
      <c r="EG130" s="167"/>
      <c r="EH130" s="167"/>
      <c r="EI130" s="167"/>
      <c r="EJ130" s="167"/>
      <c r="EK130" s="167"/>
      <c r="EL130" s="167"/>
      <c r="EM130" s="167"/>
      <c r="EN130" s="167"/>
      <c r="EO130" s="167"/>
      <c r="EP130" s="167"/>
      <c r="EQ130" s="167"/>
      <c r="ER130" s="167"/>
      <c r="ES130" s="167"/>
      <c r="ET130" s="167"/>
      <c r="EU130" s="167"/>
      <c r="EV130" s="167"/>
      <c r="EW130" s="167"/>
      <c r="EX130" s="167"/>
      <c r="EY130" s="167"/>
      <c r="EZ130" s="167"/>
    </row>
    <row r="131" spans="2:156" s="283" customFormat="1">
      <c r="B131" s="284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  <c r="EC131" s="167"/>
      <c r="ED131" s="167"/>
      <c r="EE131" s="167"/>
      <c r="EF131" s="167"/>
      <c r="EG131" s="167"/>
      <c r="EH131" s="167"/>
      <c r="EI131" s="167"/>
      <c r="EJ131" s="167"/>
      <c r="EK131" s="167"/>
      <c r="EL131" s="167"/>
      <c r="EM131" s="167"/>
      <c r="EN131" s="167"/>
      <c r="EO131" s="167"/>
      <c r="EP131" s="167"/>
      <c r="EQ131" s="167"/>
      <c r="ER131" s="167"/>
      <c r="ES131" s="167"/>
      <c r="ET131" s="167"/>
      <c r="EU131" s="167"/>
      <c r="EV131" s="167"/>
      <c r="EW131" s="167"/>
      <c r="EX131" s="167"/>
      <c r="EY131" s="167"/>
      <c r="EZ131" s="167"/>
    </row>
    <row r="132" spans="2:156" s="283" customFormat="1">
      <c r="B132" s="284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167"/>
      <c r="DH132" s="167"/>
      <c r="DI132" s="167"/>
      <c r="DJ132" s="167"/>
      <c r="DK132" s="167"/>
      <c r="DL132" s="167"/>
      <c r="DM132" s="167"/>
      <c r="DN132" s="167"/>
      <c r="DO132" s="167"/>
      <c r="DP132" s="167"/>
      <c r="DQ132" s="167"/>
      <c r="DR132" s="167"/>
      <c r="DS132" s="167"/>
      <c r="DT132" s="167"/>
      <c r="DU132" s="167"/>
      <c r="DV132" s="167"/>
      <c r="DW132" s="167"/>
      <c r="DX132" s="167"/>
      <c r="DY132" s="167"/>
      <c r="DZ132" s="167"/>
      <c r="EA132" s="167"/>
      <c r="EB132" s="167"/>
      <c r="EC132" s="167"/>
      <c r="ED132" s="167"/>
      <c r="EE132" s="167"/>
      <c r="EF132" s="167"/>
      <c r="EG132" s="167"/>
      <c r="EH132" s="167"/>
      <c r="EI132" s="167"/>
      <c r="EJ132" s="167"/>
      <c r="EK132" s="167"/>
      <c r="EL132" s="167"/>
      <c r="EM132" s="167"/>
      <c r="EN132" s="167"/>
      <c r="EO132" s="167"/>
      <c r="EP132" s="167"/>
      <c r="EQ132" s="167"/>
      <c r="ER132" s="167"/>
      <c r="ES132" s="167"/>
      <c r="ET132" s="167"/>
      <c r="EU132" s="167"/>
      <c r="EV132" s="167"/>
      <c r="EW132" s="167"/>
      <c r="EX132" s="167"/>
      <c r="EY132" s="167"/>
      <c r="EZ132" s="167"/>
    </row>
    <row r="133" spans="2:156" s="283" customFormat="1">
      <c r="B133" s="284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167"/>
      <c r="DH133" s="167"/>
      <c r="DI133" s="167"/>
      <c r="DJ133" s="167"/>
      <c r="DK133" s="167"/>
      <c r="DL133" s="167"/>
      <c r="DM133" s="167"/>
      <c r="DN133" s="167"/>
      <c r="DO133" s="167"/>
      <c r="DP133" s="167"/>
      <c r="DQ133" s="167"/>
      <c r="DR133" s="167"/>
      <c r="DS133" s="167"/>
      <c r="DT133" s="167"/>
      <c r="DU133" s="167"/>
      <c r="DV133" s="167"/>
      <c r="DW133" s="167"/>
      <c r="DX133" s="167"/>
      <c r="DY133" s="167"/>
      <c r="DZ133" s="167"/>
      <c r="EA133" s="167"/>
      <c r="EB133" s="167"/>
      <c r="EC133" s="167"/>
      <c r="ED133" s="167"/>
      <c r="EE133" s="167"/>
      <c r="EF133" s="167"/>
      <c r="EG133" s="167"/>
      <c r="EH133" s="167"/>
      <c r="EI133" s="167"/>
      <c r="EJ133" s="167"/>
      <c r="EK133" s="167"/>
      <c r="EL133" s="167"/>
      <c r="EM133" s="167"/>
      <c r="EN133" s="167"/>
      <c r="EO133" s="167"/>
      <c r="EP133" s="167"/>
      <c r="EQ133" s="167"/>
      <c r="ER133" s="167"/>
      <c r="ES133" s="167"/>
      <c r="ET133" s="167"/>
      <c r="EU133" s="167"/>
      <c r="EV133" s="167"/>
      <c r="EW133" s="167"/>
      <c r="EX133" s="167"/>
      <c r="EY133" s="167"/>
      <c r="EZ133" s="167"/>
    </row>
    <row r="134" spans="2:156" s="283" customFormat="1">
      <c r="B134" s="284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167"/>
      <c r="DH134" s="167"/>
      <c r="DI134" s="167"/>
      <c r="DJ134" s="167"/>
      <c r="DK134" s="167"/>
      <c r="DL134" s="167"/>
      <c r="DM134" s="167"/>
      <c r="DN134" s="167"/>
      <c r="DO134" s="167"/>
      <c r="DP134" s="167"/>
      <c r="DQ134" s="167"/>
      <c r="DR134" s="167"/>
      <c r="DS134" s="167"/>
      <c r="DT134" s="167"/>
      <c r="DU134" s="167"/>
      <c r="DV134" s="167"/>
      <c r="DW134" s="167"/>
      <c r="DX134" s="167"/>
      <c r="DY134" s="167"/>
      <c r="DZ134" s="167"/>
      <c r="EA134" s="167"/>
      <c r="EB134" s="167"/>
      <c r="EC134" s="167"/>
      <c r="ED134" s="167"/>
      <c r="EE134" s="167"/>
      <c r="EF134" s="167"/>
      <c r="EG134" s="167"/>
      <c r="EH134" s="167"/>
      <c r="EI134" s="167"/>
      <c r="EJ134" s="167"/>
      <c r="EK134" s="167"/>
      <c r="EL134" s="167"/>
      <c r="EM134" s="167"/>
      <c r="EN134" s="167"/>
      <c r="EO134" s="167"/>
      <c r="EP134" s="167"/>
      <c r="EQ134" s="167"/>
      <c r="ER134" s="167"/>
      <c r="ES134" s="167"/>
      <c r="ET134" s="167"/>
      <c r="EU134" s="167"/>
      <c r="EV134" s="167"/>
      <c r="EW134" s="167"/>
      <c r="EX134" s="167"/>
      <c r="EY134" s="167"/>
      <c r="EZ134" s="167"/>
    </row>
    <row r="135" spans="2:156" s="283" customFormat="1">
      <c r="B135" s="284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167"/>
      <c r="DH135" s="167"/>
      <c r="DI135" s="167"/>
      <c r="DJ135" s="167"/>
      <c r="DK135" s="167"/>
      <c r="DL135" s="167"/>
      <c r="DM135" s="167"/>
      <c r="DN135" s="167"/>
      <c r="DO135" s="167"/>
      <c r="DP135" s="167"/>
      <c r="DQ135" s="167"/>
      <c r="DR135" s="167"/>
      <c r="DS135" s="167"/>
      <c r="DT135" s="167"/>
      <c r="DU135" s="167"/>
      <c r="DV135" s="167"/>
      <c r="DW135" s="167"/>
      <c r="DX135" s="167"/>
      <c r="DY135" s="167"/>
      <c r="DZ135" s="167"/>
      <c r="EA135" s="167"/>
      <c r="EB135" s="167"/>
      <c r="EC135" s="167"/>
      <c r="ED135" s="167"/>
      <c r="EE135" s="167"/>
      <c r="EF135" s="167"/>
      <c r="EG135" s="167"/>
      <c r="EH135" s="167"/>
      <c r="EI135" s="167"/>
      <c r="EJ135" s="167"/>
      <c r="EK135" s="167"/>
      <c r="EL135" s="167"/>
      <c r="EM135" s="167"/>
      <c r="EN135" s="167"/>
      <c r="EO135" s="167"/>
      <c r="EP135" s="167"/>
      <c r="EQ135" s="167"/>
      <c r="ER135" s="167"/>
      <c r="ES135" s="167"/>
      <c r="ET135" s="167"/>
      <c r="EU135" s="167"/>
      <c r="EV135" s="167"/>
      <c r="EW135" s="167"/>
      <c r="EX135" s="167"/>
      <c r="EY135" s="167"/>
      <c r="EZ135" s="167"/>
    </row>
    <row r="136" spans="2:156" s="283" customFormat="1">
      <c r="B136" s="284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167"/>
      <c r="DH136" s="167"/>
      <c r="DI136" s="167"/>
      <c r="DJ136" s="167"/>
      <c r="DK136" s="167"/>
      <c r="DL136" s="167"/>
      <c r="DM136" s="167"/>
      <c r="DN136" s="167"/>
      <c r="DO136" s="167"/>
      <c r="DP136" s="167"/>
      <c r="DQ136" s="167"/>
      <c r="DR136" s="167"/>
      <c r="DS136" s="167"/>
      <c r="DT136" s="167"/>
      <c r="DU136" s="167"/>
      <c r="DV136" s="167"/>
      <c r="DW136" s="167"/>
      <c r="DX136" s="167"/>
      <c r="DY136" s="167"/>
      <c r="DZ136" s="167"/>
      <c r="EA136" s="167"/>
      <c r="EB136" s="167"/>
      <c r="EC136" s="167"/>
      <c r="ED136" s="167"/>
      <c r="EE136" s="167"/>
      <c r="EF136" s="167"/>
      <c r="EG136" s="167"/>
      <c r="EH136" s="167"/>
      <c r="EI136" s="167"/>
      <c r="EJ136" s="167"/>
      <c r="EK136" s="167"/>
      <c r="EL136" s="167"/>
      <c r="EM136" s="167"/>
      <c r="EN136" s="167"/>
      <c r="EO136" s="167"/>
      <c r="EP136" s="167"/>
      <c r="EQ136" s="167"/>
      <c r="ER136" s="167"/>
      <c r="ES136" s="167"/>
      <c r="ET136" s="167"/>
      <c r="EU136" s="167"/>
      <c r="EV136" s="167"/>
      <c r="EW136" s="167"/>
      <c r="EX136" s="167"/>
      <c r="EY136" s="167"/>
      <c r="EZ136" s="167"/>
    </row>
    <row r="137" spans="2:156" s="283" customFormat="1">
      <c r="B137" s="284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</row>
    <row r="138" spans="2:156" s="283" customFormat="1">
      <c r="B138" s="284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/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/>
      <c r="EU138" s="167"/>
      <c r="EV138" s="167"/>
      <c r="EW138" s="167"/>
      <c r="EX138" s="167"/>
      <c r="EY138" s="167"/>
      <c r="EZ138" s="167"/>
    </row>
    <row r="139" spans="2:156" s="283" customFormat="1">
      <c r="B139" s="284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167"/>
      <c r="DH139" s="167"/>
      <c r="DI139" s="167"/>
      <c r="DJ139" s="167"/>
      <c r="DK139" s="167"/>
      <c r="DL139" s="167"/>
      <c r="DM139" s="167"/>
      <c r="DN139" s="167"/>
      <c r="DO139" s="167"/>
      <c r="DP139" s="167"/>
      <c r="DQ139" s="167"/>
      <c r="DR139" s="167"/>
      <c r="DS139" s="167"/>
      <c r="DT139" s="167"/>
      <c r="DU139" s="167"/>
      <c r="DV139" s="167"/>
      <c r="DW139" s="167"/>
      <c r="DX139" s="167"/>
      <c r="DY139" s="167"/>
      <c r="DZ139" s="167"/>
      <c r="EA139" s="167"/>
      <c r="EB139" s="167"/>
      <c r="EC139" s="167"/>
      <c r="ED139" s="167"/>
      <c r="EE139" s="167"/>
      <c r="EF139" s="167"/>
      <c r="EG139" s="167"/>
      <c r="EH139" s="167"/>
      <c r="EI139" s="167"/>
      <c r="EJ139" s="167"/>
      <c r="EK139" s="167"/>
      <c r="EL139" s="167"/>
      <c r="EM139" s="167"/>
      <c r="EN139" s="167"/>
      <c r="EO139" s="167"/>
      <c r="EP139" s="167"/>
      <c r="EQ139" s="167"/>
      <c r="ER139" s="167"/>
      <c r="ES139" s="167"/>
      <c r="ET139" s="167"/>
      <c r="EU139" s="167"/>
      <c r="EV139" s="167"/>
      <c r="EW139" s="167"/>
      <c r="EX139" s="167"/>
      <c r="EY139" s="167"/>
      <c r="EZ139" s="167"/>
    </row>
    <row r="140" spans="2:156" s="283" customFormat="1">
      <c r="B140" s="284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67"/>
      <c r="ED140" s="167"/>
      <c r="EE140" s="167"/>
      <c r="EF140" s="167"/>
      <c r="EG140" s="167"/>
      <c r="EH140" s="167"/>
      <c r="EI140" s="167"/>
      <c r="EJ140" s="167"/>
      <c r="EK140" s="167"/>
      <c r="EL140" s="167"/>
      <c r="EM140" s="167"/>
      <c r="EN140" s="167"/>
      <c r="EO140" s="167"/>
      <c r="EP140" s="167"/>
      <c r="EQ140" s="167"/>
      <c r="ER140" s="167"/>
      <c r="ES140" s="167"/>
      <c r="ET140" s="167"/>
      <c r="EU140" s="167"/>
      <c r="EV140" s="167"/>
      <c r="EW140" s="167"/>
      <c r="EX140" s="167"/>
      <c r="EY140" s="167"/>
      <c r="EZ140" s="167"/>
    </row>
    <row r="141" spans="2:156" s="283" customFormat="1">
      <c r="B141" s="284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167"/>
      <c r="DH141" s="167"/>
      <c r="DI141" s="167"/>
      <c r="DJ141" s="167"/>
      <c r="DK141" s="167"/>
      <c r="DL141" s="167"/>
      <c r="DM141" s="167"/>
      <c r="DN141" s="167"/>
      <c r="DO141" s="167"/>
      <c r="DP141" s="167"/>
      <c r="DQ141" s="167"/>
      <c r="DR141" s="167"/>
      <c r="DS141" s="167"/>
      <c r="DT141" s="167"/>
      <c r="DU141" s="167"/>
      <c r="DV141" s="167"/>
      <c r="DW141" s="167"/>
      <c r="DX141" s="167"/>
      <c r="DY141" s="167"/>
      <c r="DZ141" s="167"/>
      <c r="EA141" s="167"/>
      <c r="EB141" s="167"/>
      <c r="EC141" s="167"/>
      <c r="ED141" s="167"/>
      <c r="EE141" s="167"/>
      <c r="EF141" s="167"/>
      <c r="EG141" s="167"/>
      <c r="EH141" s="167"/>
      <c r="EI141" s="167"/>
      <c r="EJ141" s="167"/>
      <c r="EK141" s="167"/>
      <c r="EL141" s="167"/>
      <c r="EM141" s="167"/>
      <c r="EN141" s="167"/>
      <c r="EO141" s="167"/>
      <c r="EP141" s="167"/>
      <c r="EQ141" s="167"/>
      <c r="ER141" s="167"/>
      <c r="ES141" s="167"/>
      <c r="ET141" s="167"/>
      <c r="EU141" s="167"/>
      <c r="EV141" s="167"/>
      <c r="EW141" s="167"/>
      <c r="EX141" s="167"/>
      <c r="EY141" s="167"/>
      <c r="EZ141" s="167"/>
    </row>
    <row r="142" spans="2:156" s="283" customFormat="1">
      <c r="B142" s="284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167"/>
      <c r="DH142" s="167"/>
      <c r="DI142" s="167"/>
      <c r="DJ142" s="167"/>
      <c r="DK142" s="167"/>
      <c r="DL142" s="167"/>
      <c r="DM142" s="167"/>
      <c r="DN142" s="167"/>
      <c r="DO142" s="167"/>
      <c r="DP142" s="167"/>
      <c r="DQ142" s="167"/>
      <c r="DR142" s="167"/>
      <c r="DS142" s="167"/>
      <c r="DT142" s="167"/>
      <c r="DU142" s="167"/>
      <c r="DV142" s="167"/>
      <c r="DW142" s="167"/>
      <c r="DX142" s="167"/>
      <c r="DY142" s="167"/>
      <c r="DZ142" s="167"/>
      <c r="EA142" s="167"/>
      <c r="EB142" s="167"/>
      <c r="EC142" s="167"/>
      <c r="ED142" s="167"/>
      <c r="EE142" s="167"/>
      <c r="EF142" s="167"/>
      <c r="EG142" s="167"/>
      <c r="EH142" s="167"/>
      <c r="EI142" s="167"/>
      <c r="EJ142" s="167"/>
      <c r="EK142" s="167"/>
      <c r="EL142" s="167"/>
      <c r="EM142" s="167"/>
      <c r="EN142" s="167"/>
      <c r="EO142" s="167"/>
      <c r="EP142" s="167"/>
      <c r="EQ142" s="167"/>
      <c r="ER142" s="167"/>
      <c r="ES142" s="167"/>
      <c r="ET142" s="167"/>
      <c r="EU142" s="167"/>
      <c r="EV142" s="167"/>
      <c r="EW142" s="167"/>
      <c r="EX142" s="167"/>
      <c r="EY142" s="167"/>
      <c r="EZ142" s="167"/>
    </row>
    <row r="143" spans="2:156" s="283" customFormat="1">
      <c r="B143" s="284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167"/>
      <c r="DH143" s="167"/>
      <c r="DI143" s="167"/>
      <c r="DJ143" s="167"/>
      <c r="DK143" s="167"/>
      <c r="DL143" s="167"/>
      <c r="DM143" s="167"/>
      <c r="DN143" s="167"/>
      <c r="DO143" s="167"/>
      <c r="DP143" s="167"/>
      <c r="DQ143" s="167"/>
      <c r="DR143" s="167"/>
      <c r="DS143" s="167"/>
      <c r="DT143" s="167"/>
      <c r="DU143" s="167"/>
      <c r="DV143" s="167"/>
      <c r="DW143" s="167"/>
      <c r="DX143" s="167"/>
      <c r="DY143" s="167"/>
      <c r="DZ143" s="167"/>
      <c r="EA143" s="167"/>
      <c r="EB143" s="167"/>
      <c r="EC143" s="167"/>
      <c r="ED143" s="167"/>
      <c r="EE143" s="167"/>
      <c r="EF143" s="167"/>
      <c r="EG143" s="167"/>
      <c r="EH143" s="167"/>
      <c r="EI143" s="167"/>
      <c r="EJ143" s="167"/>
      <c r="EK143" s="167"/>
      <c r="EL143" s="167"/>
      <c r="EM143" s="167"/>
      <c r="EN143" s="167"/>
      <c r="EO143" s="167"/>
      <c r="EP143" s="167"/>
      <c r="EQ143" s="167"/>
      <c r="ER143" s="167"/>
      <c r="ES143" s="167"/>
      <c r="ET143" s="167"/>
      <c r="EU143" s="167"/>
      <c r="EV143" s="167"/>
      <c r="EW143" s="167"/>
      <c r="EX143" s="167"/>
      <c r="EY143" s="167"/>
      <c r="EZ143" s="167"/>
    </row>
    <row r="144" spans="2:156" s="283" customFormat="1">
      <c r="B144" s="284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167"/>
      <c r="DH144" s="167"/>
      <c r="DI144" s="167"/>
      <c r="DJ144" s="167"/>
      <c r="DK144" s="167"/>
      <c r="DL144" s="167"/>
      <c r="DM144" s="167"/>
      <c r="DN144" s="167"/>
      <c r="DO144" s="167"/>
      <c r="DP144" s="167"/>
      <c r="DQ144" s="167"/>
      <c r="DR144" s="167"/>
      <c r="DS144" s="167"/>
      <c r="DT144" s="167"/>
      <c r="DU144" s="167"/>
      <c r="DV144" s="167"/>
      <c r="DW144" s="167"/>
      <c r="DX144" s="167"/>
      <c r="DY144" s="167"/>
      <c r="DZ144" s="167"/>
      <c r="EA144" s="167"/>
      <c r="EB144" s="167"/>
      <c r="EC144" s="167"/>
      <c r="ED144" s="167"/>
      <c r="EE144" s="167"/>
      <c r="EF144" s="167"/>
      <c r="EG144" s="167"/>
      <c r="EH144" s="167"/>
      <c r="EI144" s="167"/>
      <c r="EJ144" s="167"/>
      <c r="EK144" s="167"/>
      <c r="EL144" s="167"/>
      <c r="EM144" s="167"/>
      <c r="EN144" s="167"/>
      <c r="EO144" s="167"/>
      <c r="EP144" s="167"/>
      <c r="EQ144" s="167"/>
      <c r="ER144" s="167"/>
      <c r="ES144" s="167"/>
      <c r="ET144" s="167"/>
      <c r="EU144" s="167"/>
      <c r="EV144" s="167"/>
      <c r="EW144" s="167"/>
      <c r="EX144" s="167"/>
      <c r="EY144" s="167"/>
      <c r="EZ144" s="167"/>
    </row>
    <row r="145" spans="2:156" s="283" customFormat="1">
      <c r="B145" s="284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167"/>
      <c r="DH145" s="167"/>
      <c r="DI145" s="167"/>
      <c r="DJ145" s="167"/>
      <c r="DK145" s="167"/>
      <c r="DL145" s="167"/>
      <c r="DM145" s="167"/>
      <c r="DN145" s="167"/>
      <c r="DO145" s="167"/>
      <c r="DP145" s="167"/>
      <c r="DQ145" s="167"/>
      <c r="DR145" s="167"/>
      <c r="DS145" s="167"/>
      <c r="DT145" s="167"/>
      <c r="DU145" s="167"/>
      <c r="DV145" s="167"/>
      <c r="DW145" s="167"/>
      <c r="DX145" s="167"/>
      <c r="DY145" s="167"/>
      <c r="DZ145" s="167"/>
      <c r="EA145" s="167"/>
      <c r="EB145" s="167"/>
      <c r="EC145" s="167"/>
      <c r="ED145" s="167"/>
      <c r="EE145" s="167"/>
      <c r="EF145" s="167"/>
      <c r="EG145" s="167"/>
      <c r="EH145" s="167"/>
      <c r="EI145" s="167"/>
      <c r="EJ145" s="167"/>
      <c r="EK145" s="167"/>
      <c r="EL145" s="167"/>
      <c r="EM145" s="167"/>
      <c r="EN145" s="167"/>
      <c r="EO145" s="167"/>
      <c r="EP145" s="167"/>
      <c r="EQ145" s="167"/>
      <c r="ER145" s="167"/>
      <c r="ES145" s="167"/>
      <c r="ET145" s="167"/>
      <c r="EU145" s="167"/>
      <c r="EV145" s="167"/>
      <c r="EW145" s="167"/>
      <c r="EX145" s="167"/>
      <c r="EY145" s="167"/>
      <c r="EZ145" s="167"/>
    </row>
    <row r="146" spans="2:156" s="283" customFormat="1">
      <c r="B146" s="284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167"/>
      <c r="DH146" s="167"/>
      <c r="DI146" s="167"/>
      <c r="DJ146" s="167"/>
      <c r="DK146" s="167"/>
      <c r="DL146" s="167"/>
      <c r="DM146" s="167"/>
      <c r="DN146" s="167"/>
      <c r="DO146" s="167"/>
      <c r="DP146" s="167"/>
      <c r="DQ146" s="167"/>
      <c r="DR146" s="167"/>
      <c r="DS146" s="167"/>
      <c r="DT146" s="167"/>
      <c r="DU146" s="167"/>
      <c r="DV146" s="167"/>
      <c r="DW146" s="167"/>
      <c r="DX146" s="167"/>
      <c r="DY146" s="167"/>
      <c r="DZ146" s="167"/>
      <c r="EA146" s="167"/>
      <c r="EB146" s="167"/>
      <c r="EC146" s="167"/>
      <c r="ED146" s="167"/>
      <c r="EE146" s="167"/>
      <c r="EF146" s="167"/>
      <c r="EG146" s="167"/>
      <c r="EH146" s="167"/>
      <c r="EI146" s="167"/>
      <c r="EJ146" s="167"/>
      <c r="EK146" s="167"/>
      <c r="EL146" s="167"/>
      <c r="EM146" s="167"/>
      <c r="EN146" s="167"/>
      <c r="EO146" s="167"/>
      <c r="EP146" s="167"/>
      <c r="EQ146" s="167"/>
      <c r="ER146" s="167"/>
      <c r="ES146" s="167"/>
      <c r="ET146" s="167"/>
      <c r="EU146" s="167"/>
      <c r="EV146" s="167"/>
      <c r="EW146" s="167"/>
      <c r="EX146" s="167"/>
      <c r="EY146" s="167"/>
      <c r="EZ146" s="167"/>
    </row>
    <row r="147" spans="2:156" s="283" customFormat="1">
      <c r="B147" s="284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167"/>
      <c r="DH147" s="167"/>
      <c r="DI147" s="167"/>
      <c r="DJ147" s="167"/>
      <c r="DK147" s="167"/>
      <c r="DL147" s="167"/>
      <c r="DM147" s="167"/>
      <c r="DN147" s="167"/>
      <c r="DO147" s="167"/>
      <c r="DP147" s="167"/>
      <c r="DQ147" s="167"/>
      <c r="DR147" s="167"/>
      <c r="DS147" s="167"/>
      <c r="DT147" s="167"/>
      <c r="DU147" s="167"/>
      <c r="DV147" s="167"/>
      <c r="DW147" s="167"/>
      <c r="DX147" s="167"/>
      <c r="DY147" s="167"/>
      <c r="DZ147" s="167"/>
      <c r="EA147" s="167"/>
      <c r="EB147" s="167"/>
      <c r="EC147" s="167"/>
      <c r="ED147" s="167"/>
      <c r="EE147" s="167"/>
      <c r="EF147" s="167"/>
      <c r="EG147" s="167"/>
      <c r="EH147" s="167"/>
      <c r="EI147" s="167"/>
      <c r="EJ147" s="167"/>
      <c r="EK147" s="167"/>
      <c r="EL147" s="167"/>
      <c r="EM147" s="167"/>
      <c r="EN147" s="167"/>
      <c r="EO147" s="167"/>
      <c r="EP147" s="167"/>
      <c r="EQ147" s="167"/>
      <c r="ER147" s="167"/>
      <c r="ES147" s="167"/>
      <c r="ET147" s="167"/>
      <c r="EU147" s="167"/>
      <c r="EV147" s="167"/>
      <c r="EW147" s="167"/>
      <c r="EX147" s="167"/>
      <c r="EY147" s="167"/>
      <c r="EZ147" s="167"/>
    </row>
    <row r="148" spans="2:156" s="283" customFormat="1">
      <c r="B148" s="284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167"/>
      <c r="DH148" s="167"/>
      <c r="DI148" s="167"/>
      <c r="DJ148" s="167"/>
      <c r="DK148" s="167"/>
      <c r="DL148" s="167"/>
      <c r="DM148" s="167"/>
      <c r="DN148" s="167"/>
      <c r="DO148" s="167"/>
      <c r="DP148" s="167"/>
      <c r="DQ148" s="167"/>
      <c r="DR148" s="167"/>
      <c r="DS148" s="167"/>
      <c r="DT148" s="167"/>
      <c r="DU148" s="167"/>
      <c r="DV148" s="167"/>
      <c r="DW148" s="167"/>
      <c r="DX148" s="167"/>
      <c r="DY148" s="167"/>
      <c r="DZ148" s="167"/>
      <c r="EA148" s="167"/>
      <c r="EB148" s="167"/>
      <c r="EC148" s="167"/>
      <c r="ED148" s="167"/>
      <c r="EE148" s="167"/>
      <c r="EF148" s="167"/>
      <c r="EG148" s="167"/>
      <c r="EH148" s="167"/>
      <c r="EI148" s="167"/>
      <c r="EJ148" s="167"/>
      <c r="EK148" s="167"/>
      <c r="EL148" s="167"/>
      <c r="EM148" s="167"/>
      <c r="EN148" s="167"/>
      <c r="EO148" s="167"/>
      <c r="EP148" s="167"/>
      <c r="EQ148" s="167"/>
      <c r="ER148" s="167"/>
      <c r="ES148" s="167"/>
      <c r="ET148" s="167"/>
      <c r="EU148" s="167"/>
      <c r="EV148" s="167"/>
      <c r="EW148" s="167"/>
      <c r="EX148" s="167"/>
      <c r="EY148" s="167"/>
      <c r="EZ148" s="167"/>
    </row>
    <row r="149" spans="2:156" s="283" customFormat="1">
      <c r="B149" s="284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  <c r="EC149" s="167"/>
      <c r="ED149" s="167"/>
      <c r="EE149" s="167"/>
      <c r="EF149" s="167"/>
      <c r="EG149" s="167"/>
      <c r="EH149" s="167"/>
      <c r="EI149" s="167"/>
      <c r="EJ149" s="167"/>
      <c r="EK149" s="167"/>
      <c r="EL149" s="167"/>
      <c r="EM149" s="167"/>
      <c r="EN149" s="167"/>
      <c r="EO149" s="167"/>
      <c r="EP149" s="167"/>
      <c r="EQ149" s="167"/>
      <c r="ER149" s="167"/>
      <c r="ES149" s="167"/>
      <c r="ET149" s="167"/>
      <c r="EU149" s="167"/>
      <c r="EV149" s="167"/>
      <c r="EW149" s="167"/>
      <c r="EX149" s="167"/>
      <c r="EY149" s="167"/>
      <c r="EZ149" s="167"/>
    </row>
    <row r="150" spans="2:156" s="283" customFormat="1">
      <c r="B150" s="284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  <c r="EC150" s="167"/>
      <c r="ED150" s="167"/>
      <c r="EE150" s="167"/>
      <c r="EF150" s="167"/>
      <c r="EG150" s="167"/>
      <c r="EH150" s="167"/>
      <c r="EI150" s="167"/>
      <c r="EJ150" s="167"/>
      <c r="EK150" s="167"/>
      <c r="EL150" s="167"/>
      <c r="EM150" s="167"/>
      <c r="EN150" s="167"/>
      <c r="EO150" s="167"/>
      <c r="EP150" s="167"/>
      <c r="EQ150" s="167"/>
      <c r="ER150" s="167"/>
      <c r="ES150" s="167"/>
      <c r="ET150" s="167"/>
      <c r="EU150" s="167"/>
      <c r="EV150" s="167"/>
      <c r="EW150" s="167"/>
      <c r="EX150" s="167"/>
      <c r="EY150" s="167"/>
      <c r="EZ150" s="167"/>
    </row>
    <row r="151" spans="2:156" s="283" customFormat="1">
      <c r="B151" s="284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167"/>
      <c r="DH151" s="167"/>
      <c r="DI151" s="167"/>
      <c r="DJ151" s="167"/>
      <c r="DK151" s="167"/>
      <c r="DL151" s="167"/>
      <c r="DM151" s="167"/>
      <c r="DN151" s="167"/>
      <c r="DO151" s="167"/>
      <c r="DP151" s="167"/>
      <c r="DQ151" s="167"/>
      <c r="DR151" s="167"/>
      <c r="DS151" s="167"/>
      <c r="DT151" s="167"/>
      <c r="DU151" s="167"/>
      <c r="DV151" s="167"/>
      <c r="DW151" s="167"/>
      <c r="DX151" s="167"/>
      <c r="DY151" s="167"/>
      <c r="DZ151" s="167"/>
      <c r="EA151" s="167"/>
      <c r="EB151" s="167"/>
      <c r="EC151" s="167"/>
      <c r="ED151" s="167"/>
      <c r="EE151" s="167"/>
      <c r="EF151" s="167"/>
      <c r="EG151" s="167"/>
      <c r="EH151" s="167"/>
      <c r="EI151" s="167"/>
      <c r="EJ151" s="167"/>
      <c r="EK151" s="167"/>
      <c r="EL151" s="167"/>
      <c r="EM151" s="167"/>
      <c r="EN151" s="167"/>
      <c r="EO151" s="167"/>
      <c r="EP151" s="167"/>
      <c r="EQ151" s="167"/>
      <c r="ER151" s="167"/>
      <c r="ES151" s="167"/>
      <c r="ET151" s="167"/>
      <c r="EU151" s="167"/>
      <c r="EV151" s="167"/>
      <c r="EW151" s="167"/>
      <c r="EX151" s="167"/>
      <c r="EY151" s="167"/>
      <c r="EZ151" s="167"/>
    </row>
    <row r="152" spans="2:156" s="283" customFormat="1">
      <c r="B152" s="284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167"/>
      <c r="DH152" s="167"/>
      <c r="DI152" s="167"/>
      <c r="DJ152" s="167"/>
      <c r="DK152" s="167"/>
      <c r="DL152" s="167"/>
      <c r="DM152" s="167"/>
      <c r="DN152" s="167"/>
      <c r="DO152" s="167"/>
      <c r="DP152" s="167"/>
      <c r="DQ152" s="167"/>
      <c r="DR152" s="167"/>
      <c r="DS152" s="167"/>
      <c r="DT152" s="167"/>
      <c r="DU152" s="167"/>
      <c r="DV152" s="167"/>
      <c r="DW152" s="167"/>
      <c r="DX152" s="167"/>
      <c r="DY152" s="167"/>
      <c r="DZ152" s="167"/>
      <c r="EA152" s="167"/>
      <c r="EB152" s="167"/>
      <c r="EC152" s="167"/>
      <c r="ED152" s="167"/>
      <c r="EE152" s="167"/>
      <c r="EF152" s="167"/>
      <c r="EG152" s="167"/>
      <c r="EH152" s="167"/>
      <c r="EI152" s="167"/>
      <c r="EJ152" s="167"/>
      <c r="EK152" s="167"/>
      <c r="EL152" s="167"/>
      <c r="EM152" s="167"/>
      <c r="EN152" s="167"/>
      <c r="EO152" s="167"/>
      <c r="EP152" s="167"/>
      <c r="EQ152" s="167"/>
      <c r="ER152" s="167"/>
      <c r="ES152" s="167"/>
      <c r="ET152" s="167"/>
      <c r="EU152" s="167"/>
      <c r="EV152" s="167"/>
      <c r="EW152" s="167"/>
      <c r="EX152" s="167"/>
      <c r="EY152" s="167"/>
      <c r="EZ152" s="167"/>
    </row>
    <row r="153" spans="2:156" s="283" customFormat="1">
      <c r="B153" s="284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167"/>
      <c r="DH153" s="167"/>
      <c r="DI153" s="167"/>
      <c r="DJ153" s="167"/>
      <c r="DK153" s="167"/>
      <c r="DL153" s="167"/>
      <c r="DM153" s="167"/>
      <c r="DN153" s="167"/>
      <c r="DO153" s="167"/>
      <c r="DP153" s="167"/>
      <c r="DQ153" s="167"/>
      <c r="DR153" s="167"/>
      <c r="DS153" s="167"/>
      <c r="DT153" s="167"/>
      <c r="DU153" s="167"/>
      <c r="DV153" s="167"/>
      <c r="DW153" s="167"/>
      <c r="DX153" s="167"/>
      <c r="DY153" s="167"/>
      <c r="DZ153" s="167"/>
      <c r="EA153" s="167"/>
      <c r="EB153" s="167"/>
      <c r="EC153" s="167"/>
      <c r="ED153" s="167"/>
      <c r="EE153" s="167"/>
      <c r="EF153" s="167"/>
      <c r="EG153" s="167"/>
      <c r="EH153" s="167"/>
      <c r="EI153" s="167"/>
      <c r="EJ153" s="167"/>
      <c r="EK153" s="167"/>
      <c r="EL153" s="167"/>
      <c r="EM153" s="167"/>
      <c r="EN153" s="167"/>
      <c r="EO153" s="167"/>
      <c r="EP153" s="167"/>
      <c r="EQ153" s="167"/>
      <c r="ER153" s="167"/>
      <c r="ES153" s="167"/>
      <c r="ET153" s="167"/>
      <c r="EU153" s="167"/>
      <c r="EV153" s="167"/>
      <c r="EW153" s="167"/>
      <c r="EX153" s="167"/>
      <c r="EY153" s="167"/>
      <c r="EZ153" s="167"/>
    </row>
    <row r="154" spans="2:156" s="283" customFormat="1">
      <c r="B154" s="284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167"/>
      <c r="DH154" s="167"/>
      <c r="DI154" s="167"/>
      <c r="DJ154" s="167"/>
      <c r="DK154" s="167"/>
      <c r="DL154" s="167"/>
      <c r="DM154" s="167"/>
      <c r="DN154" s="167"/>
      <c r="DO154" s="167"/>
      <c r="DP154" s="167"/>
      <c r="DQ154" s="167"/>
      <c r="DR154" s="167"/>
      <c r="DS154" s="167"/>
      <c r="DT154" s="167"/>
      <c r="DU154" s="167"/>
      <c r="DV154" s="167"/>
      <c r="DW154" s="167"/>
      <c r="DX154" s="167"/>
      <c r="DY154" s="167"/>
      <c r="DZ154" s="167"/>
      <c r="EA154" s="167"/>
      <c r="EB154" s="167"/>
      <c r="EC154" s="167"/>
      <c r="ED154" s="167"/>
      <c r="EE154" s="167"/>
      <c r="EF154" s="167"/>
      <c r="EG154" s="167"/>
      <c r="EH154" s="167"/>
      <c r="EI154" s="167"/>
      <c r="EJ154" s="167"/>
      <c r="EK154" s="167"/>
      <c r="EL154" s="167"/>
      <c r="EM154" s="167"/>
      <c r="EN154" s="167"/>
      <c r="EO154" s="167"/>
      <c r="EP154" s="167"/>
      <c r="EQ154" s="167"/>
      <c r="ER154" s="167"/>
      <c r="ES154" s="167"/>
      <c r="ET154" s="167"/>
      <c r="EU154" s="167"/>
      <c r="EV154" s="167"/>
      <c r="EW154" s="167"/>
      <c r="EX154" s="167"/>
      <c r="EY154" s="167"/>
      <c r="EZ154" s="167"/>
    </row>
    <row r="155" spans="2:156" s="283" customFormat="1">
      <c r="B155" s="284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167"/>
      <c r="DH155" s="167"/>
      <c r="DI155" s="167"/>
      <c r="DJ155" s="167"/>
      <c r="DK155" s="167"/>
      <c r="DL155" s="167"/>
      <c r="DM155" s="167"/>
      <c r="DN155" s="167"/>
      <c r="DO155" s="167"/>
      <c r="DP155" s="167"/>
      <c r="DQ155" s="167"/>
      <c r="DR155" s="167"/>
      <c r="DS155" s="167"/>
      <c r="DT155" s="167"/>
      <c r="DU155" s="167"/>
      <c r="DV155" s="167"/>
      <c r="DW155" s="167"/>
      <c r="DX155" s="167"/>
      <c r="DY155" s="167"/>
      <c r="DZ155" s="167"/>
      <c r="EA155" s="167"/>
      <c r="EB155" s="167"/>
      <c r="EC155" s="167"/>
      <c r="ED155" s="167"/>
      <c r="EE155" s="167"/>
      <c r="EF155" s="167"/>
      <c r="EG155" s="167"/>
      <c r="EH155" s="167"/>
      <c r="EI155" s="167"/>
      <c r="EJ155" s="167"/>
      <c r="EK155" s="167"/>
      <c r="EL155" s="167"/>
      <c r="EM155" s="167"/>
      <c r="EN155" s="167"/>
      <c r="EO155" s="167"/>
      <c r="EP155" s="167"/>
      <c r="EQ155" s="167"/>
      <c r="ER155" s="167"/>
      <c r="ES155" s="167"/>
      <c r="ET155" s="167"/>
      <c r="EU155" s="167"/>
      <c r="EV155" s="167"/>
      <c r="EW155" s="167"/>
      <c r="EX155" s="167"/>
      <c r="EY155" s="167"/>
      <c r="EZ155" s="167"/>
    </row>
    <row r="156" spans="2:156" s="283" customFormat="1">
      <c r="B156" s="284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167"/>
      <c r="DH156" s="167"/>
      <c r="DI156" s="167"/>
      <c r="DJ156" s="167"/>
      <c r="DK156" s="167"/>
      <c r="DL156" s="167"/>
      <c r="DM156" s="167"/>
      <c r="DN156" s="167"/>
      <c r="DO156" s="167"/>
      <c r="DP156" s="167"/>
      <c r="DQ156" s="167"/>
      <c r="DR156" s="167"/>
      <c r="DS156" s="167"/>
      <c r="DT156" s="167"/>
      <c r="DU156" s="167"/>
      <c r="DV156" s="167"/>
      <c r="DW156" s="167"/>
      <c r="DX156" s="167"/>
      <c r="DY156" s="167"/>
      <c r="DZ156" s="167"/>
      <c r="EA156" s="167"/>
      <c r="EB156" s="167"/>
      <c r="EC156" s="167"/>
      <c r="ED156" s="167"/>
      <c r="EE156" s="167"/>
      <c r="EF156" s="167"/>
      <c r="EG156" s="167"/>
      <c r="EH156" s="167"/>
      <c r="EI156" s="167"/>
      <c r="EJ156" s="167"/>
      <c r="EK156" s="167"/>
      <c r="EL156" s="167"/>
      <c r="EM156" s="167"/>
      <c r="EN156" s="167"/>
      <c r="EO156" s="167"/>
      <c r="EP156" s="167"/>
      <c r="EQ156" s="167"/>
      <c r="ER156" s="167"/>
      <c r="ES156" s="167"/>
      <c r="ET156" s="167"/>
      <c r="EU156" s="167"/>
      <c r="EV156" s="167"/>
      <c r="EW156" s="167"/>
      <c r="EX156" s="167"/>
      <c r="EY156" s="167"/>
      <c r="EZ156" s="167"/>
    </row>
    <row r="157" spans="2:156" s="283" customFormat="1">
      <c r="B157" s="284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167"/>
      <c r="DH157" s="167"/>
      <c r="DI157" s="167"/>
      <c r="DJ157" s="167"/>
      <c r="DK157" s="167"/>
      <c r="DL157" s="167"/>
      <c r="DM157" s="167"/>
      <c r="DN157" s="167"/>
      <c r="DO157" s="167"/>
      <c r="DP157" s="167"/>
      <c r="DQ157" s="167"/>
      <c r="DR157" s="167"/>
      <c r="DS157" s="167"/>
      <c r="DT157" s="167"/>
      <c r="DU157" s="167"/>
      <c r="DV157" s="167"/>
      <c r="DW157" s="167"/>
      <c r="DX157" s="167"/>
      <c r="DY157" s="167"/>
      <c r="DZ157" s="167"/>
      <c r="EA157" s="167"/>
      <c r="EB157" s="167"/>
      <c r="EC157" s="167"/>
      <c r="ED157" s="167"/>
      <c r="EE157" s="167"/>
      <c r="EF157" s="167"/>
      <c r="EG157" s="167"/>
      <c r="EH157" s="167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7"/>
      <c r="ES157" s="167"/>
      <c r="ET157" s="167"/>
      <c r="EU157" s="167"/>
      <c r="EV157" s="167"/>
      <c r="EW157" s="167"/>
      <c r="EX157" s="167"/>
      <c r="EY157" s="167"/>
      <c r="EZ157" s="167"/>
    </row>
    <row r="158" spans="2:156" s="283" customFormat="1">
      <c r="B158" s="284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167"/>
      <c r="DH158" s="167"/>
      <c r="DI158" s="167"/>
      <c r="DJ158" s="167"/>
      <c r="DK158" s="167"/>
      <c r="DL158" s="167"/>
      <c r="DM158" s="167"/>
      <c r="DN158" s="167"/>
      <c r="DO158" s="167"/>
      <c r="DP158" s="167"/>
      <c r="DQ158" s="167"/>
      <c r="DR158" s="167"/>
      <c r="DS158" s="167"/>
      <c r="DT158" s="167"/>
      <c r="DU158" s="167"/>
      <c r="DV158" s="167"/>
      <c r="DW158" s="167"/>
      <c r="DX158" s="167"/>
      <c r="DY158" s="167"/>
      <c r="DZ158" s="167"/>
      <c r="EA158" s="167"/>
      <c r="EB158" s="167"/>
      <c r="EC158" s="167"/>
      <c r="ED158" s="167"/>
      <c r="EE158" s="167"/>
      <c r="EF158" s="167"/>
      <c r="EG158" s="167"/>
      <c r="EH158" s="167"/>
      <c r="EI158" s="167"/>
      <c r="EJ158" s="167"/>
      <c r="EK158" s="167"/>
      <c r="EL158" s="167"/>
      <c r="EM158" s="167"/>
      <c r="EN158" s="167"/>
      <c r="EO158" s="167"/>
      <c r="EP158" s="167"/>
      <c r="EQ158" s="167"/>
      <c r="ER158" s="167"/>
      <c r="ES158" s="167"/>
      <c r="ET158" s="167"/>
      <c r="EU158" s="167"/>
      <c r="EV158" s="167"/>
      <c r="EW158" s="167"/>
      <c r="EX158" s="167"/>
      <c r="EY158" s="167"/>
      <c r="EZ158" s="167"/>
    </row>
    <row r="159" spans="2:156" s="283" customFormat="1">
      <c r="B159" s="284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167"/>
      <c r="DH159" s="167"/>
      <c r="DI159" s="167"/>
      <c r="DJ159" s="167"/>
      <c r="DK159" s="167"/>
      <c r="DL159" s="167"/>
      <c r="DM159" s="167"/>
      <c r="DN159" s="167"/>
      <c r="DO159" s="167"/>
      <c r="DP159" s="167"/>
      <c r="DQ159" s="167"/>
      <c r="DR159" s="167"/>
      <c r="DS159" s="167"/>
      <c r="DT159" s="167"/>
      <c r="DU159" s="167"/>
      <c r="DV159" s="167"/>
      <c r="DW159" s="167"/>
      <c r="DX159" s="167"/>
      <c r="DY159" s="167"/>
      <c r="DZ159" s="167"/>
      <c r="EA159" s="167"/>
      <c r="EB159" s="167"/>
      <c r="EC159" s="167"/>
      <c r="ED159" s="167"/>
      <c r="EE159" s="167"/>
      <c r="EF159" s="167"/>
      <c r="EG159" s="167"/>
      <c r="EH159" s="167"/>
      <c r="EI159" s="167"/>
      <c r="EJ159" s="167"/>
      <c r="EK159" s="167"/>
      <c r="EL159" s="167"/>
      <c r="EM159" s="167"/>
      <c r="EN159" s="167"/>
      <c r="EO159" s="167"/>
      <c r="EP159" s="167"/>
      <c r="EQ159" s="167"/>
      <c r="ER159" s="167"/>
      <c r="ES159" s="167"/>
      <c r="ET159" s="167"/>
      <c r="EU159" s="167"/>
      <c r="EV159" s="167"/>
      <c r="EW159" s="167"/>
      <c r="EX159" s="167"/>
      <c r="EY159" s="167"/>
      <c r="EZ159" s="167"/>
    </row>
    <row r="160" spans="2:156" s="283" customFormat="1">
      <c r="B160" s="284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167"/>
      <c r="DH160" s="167"/>
      <c r="DI160" s="167"/>
      <c r="DJ160" s="167"/>
      <c r="DK160" s="167"/>
      <c r="DL160" s="167"/>
      <c r="DM160" s="167"/>
      <c r="DN160" s="167"/>
      <c r="DO160" s="167"/>
      <c r="DP160" s="167"/>
      <c r="DQ160" s="167"/>
      <c r="DR160" s="167"/>
      <c r="DS160" s="167"/>
      <c r="DT160" s="167"/>
      <c r="DU160" s="167"/>
      <c r="DV160" s="167"/>
      <c r="DW160" s="167"/>
      <c r="DX160" s="167"/>
      <c r="DY160" s="167"/>
      <c r="DZ160" s="167"/>
      <c r="EA160" s="167"/>
      <c r="EB160" s="167"/>
      <c r="EC160" s="167"/>
      <c r="ED160" s="167"/>
      <c r="EE160" s="167"/>
      <c r="EF160" s="167"/>
      <c r="EG160" s="167"/>
      <c r="EH160" s="167"/>
      <c r="EI160" s="167"/>
      <c r="EJ160" s="167"/>
      <c r="EK160" s="167"/>
      <c r="EL160" s="167"/>
      <c r="EM160" s="167"/>
      <c r="EN160" s="167"/>
      <c r="EO160" s="167"/>
      <c r="EP160" s="167"/>
      <c r="EQ160" s="167"/>
      <c r="ER160" s="167"/>
      <c r="ES160" s="167"/>
      <c r="ET160" s="167"/>
      <c r="EU160" s="167"/>
      <c r="EV160" s="167"/>
      <c r="EW160" s="167"/>
      <c r="EX160" s="167"/>
      <c r="EY160" s="167"/>
      <c r="EZ160" s="167"/>
    </row>
    <row r="161" spans="2:156" s="283" customFormat="1">
      <c r="B161" s="284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167"/>
      <c r="DH161" s="167"/>
      <c r="DI161" s="167"/>
      <c r="DJ161" s="167"/>
      <c r="DK161" s="167"/>
      <c r="DL161" s="167"/>
      <c r="DM161" s="167"/>
      <c r="DN161" s="167"/>
      <c r="DO161" s="167"/>
      <c r="DP161" s="167"/>
      <c r="DQ161" s="167"/>
      <c r="DR161" s="167"/>
      <c r="DS161" s="167"/>
      <c r="DT161" s="167"/>
      <c r="DU161" s="167"/>
      <c r="DV161" s="167"/>
      <c r="DW161" s="167"/>
      <c r="DX161" s="167"/>
      <c r="DY161" s="167"/>
      <c r="DZ161" s="167"/>
      <c r="EA161" s="167"/>
      <c r="EB161" s="167"/>
      <c r="EC161" s="167"/>
      <c r="ED161" s="167"/>
      <c r="EE161" s="167"/>
      <c r="EF161" s="167"/>
      <c r="EG161" s="167"/>
      <c r="EH161" s="167"/>
      <c r="EI161" s="167"/>
      <c r="EJ161" s="167"/>
      <c r="EK161" s="167"/>
      <c r="EL161" s="167"/>
      <c r="EM161" s="167"/>
      <c r="EN161" s="167"/>
      <c r="EO161" s="167"/>
      <c r="EP161" s="167"/>
      <c r="EQ161" s="167"/>
      <c r="ER161" s="167"/>
      <c r="ES161" s="167"/>
      <c r="ET161" s="167"/>
      <c r="EU161" s="167"/>
      <c r="EV161" s="167"/>
      <c r="EW161" s="167"/>
      <c r="EX161" s="167"/>
      <c r="EY161" s="167"/>
      <c r="EZ161" s="167"/>
    </row>
    <row r="162" spans="2:156" s="283" customFormat="1">
      <c r="B162" s="284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167"/>
      <c r="DH162" s="167"/>
      <c r="DI162" s="167"/>
      <c r="DJ162" s="167"/>
      <c r="DK162" s="167"/>
      <c r="DL162" s="167"/>
      <c r="DM162" s="167"/>
      <c r="DN162" s="167"/>
      <c r="DO162" s="167"/>
      <c r="DP162" s="167"/>
      <c r="DQ162" s="167"/>
      <c r="DR162" s="167"/>
      <c r="DS162" s="167"/>
      <c r="DT162" s="167"/>
      <c r="DU162" s="167"/>
      <c r="DV162" s="167"/>
      <c r="DW162" s="167"/>
      <c r="DX162" s="167"/>
      <c r="DY162" s="167"/>
      <c r="DZ162" s="167"/>
      <c r="EA162" s="167"/>
      <c r="EB162" s="167"/>
      <c r="EC162" s="167"/>
      <c r="ED162" s="167"/>
      <c r="EE162" s="167"/>
      <c r="EF162" s="167"/>
      <c r="EG162" s="167"/>
      <c r="EH162" s="167"/>
      <c r="EI162" s="167"/>
      <c r="EJ162" s="167"/>
      <c r="EK162" s="167"/>
      <c r="EL162" s="167"/>
      <c r="EM162" s="167"/>
      <c r="EN162" s="167"/>
      <c r="EO162" s="167"/>
      <c r="EP162" s="167"/>
      <c r="EQ162" s="167"/>
      <c r="ER162" s="167"/>
      <c r="ES162" s="167"/>
      <c r="ET162" s="167"/>
      <c r="EU162" s="167"/>
      <c r="EV162" s="167"/>
      <c r="EW162" s="167"/>
      <c r="EX162" s="167"/>
      <c r="EY162" s="167"/>
      <c r="EZ162" s="167"/>
    </row>
    <row r="163" spans="2:156" s="283" customFormat="1">
      <c r="B163" s="284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167"/>
      <c r="DH163" s="167"/>
      <c r="DI163" s="167"/>
      <c r="DJ163" s="167"/>
      <c r="DK163" s="167"/>
      <c r="DL163" s="167"/>
      <c r="DM163" s="167"/>
      <c r="DN163" s="167"/>
      <c r="DO163" s="167"/>
      <c r="DP163" s="167"/>
      <c r="DQ163" s="167"/>
      <c r="DR163" s="167"/>
      <c r="DS163" s="167"/>
      <c r="DT163" s="167"/>
      <c r="DU163" s="167"/>
      <c r="DV163" s="167"/>
      <c r="DW163" s="167"/>
      <c r="DX163" s="167"/>
      <c r="DY163" s="167"/>
      <c r="DZ163" s="167"/>
      <c r="EA163" s="167"/>
      <c r="EB163" s="167"/>
      <c r="EC163" s="167"/>
      <c r="ED163" s="167"/>
      <c r="EE163" s="167"/>
      <c r="EF163" s="167"/>
      <c r="EG163" s="167"/>
      <c r="EH163" s="167"/>
      <c r="EI163" s="167"/>
      <c r="EJ163" s="167"/>
      <c r="EK163" s="167"/>
      <c r="EL163" s="167"/>
      <c r="EM163" s="167"/>
      <c r="EN163" s="167"/>
      <c r="EO163" s="167"/>
      <c r="EP163" s="167"/>
      <c r="EQ163" s="167"/>
      <c r="ER163" s="167"/>
      <c r="ES163" s="167"/>
      <c r="ET163" s="167"/>
      <c r="EU163" s="167"/>
      <c r="EV163" s="167"/>
      <c r="EW163" s="167"/>
      <c r="EX163" s="167"/>
      <c r="EY163" s="167"/>
      <c r="EZ163" s="167"/>
    </row>
    <row r="164" spans="2:156" s="283" customFormat="1">
      <c r="B164" s="284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  <c r="EC164" s="167"/>
      <c r="ED164" s="167"/>
      <c r="EE164" s="167"/>
      <c r="EF164" s="167"/>
      <c r="EG164" s="167"/>
      <c r="EH164" s="167"/>
      <c r="EI164" s="167"/>
      <c r="EJ164" s="167"/>
      <c r="EK164" s="167"/>
      <c r="EL164" s="167"/>
      <c r="EM164" s="167"/>
      <c r="EN164" s="167"/>
      <c r="EO164" s="167"/>
      <c r="EP164" s="167"/>
      <c r="EQ164" s="167"/>
      <c r="ER164" s="167"/>
      <c r="ES164" s="167"/>
      <c r="ET164" s="167"/>
      <c r="EU164" s="167"/>
      <c r="EV164" s="167"/>
      <c r="EW164" s="167"/>
      <c r="EX164" s="167"/>
      <c r="EY164" s="167"/>
      <c r="EZ164" s="167"/>
    </row>
    <row r="165" spans="2:156" s="283" customFormat="1">
      <c r="B165" s="284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  <c r="EC165" s="167"/>
      <c r="ED165" s="167"/>
      <c r="EE165" s="167"/>
      <c r="EF165" s="167"/>
      <c r="EG165" s="167"/>
      <c r="EH165" s="167"/>
      <c r="EI165" s="167"/>
      <c r="EJ165" s="167"/>
      <c r="EK165" s="167"/>
      <c r="EL165" s="167"/>
      <c r="EM165" s="167"/>
      <c r="EN165" s="167"/>
      <c r="EO165" s="167"/>
      <c r="EP165" s="167"/>
      <c r="EQ165" s="167"/>
      <c r="ER165" s="167"/>
      <c r="ES165" s="167"/>
      <c r="ET165" s="167"/>
      <c r="EU165" s="167"/>
      <c r="EV165" s="167"/>
      <c r="EW165" s="167"/>
      <c r="EX165" s="167"/>
      <c r="EY165" s="167"/>
      <c r="EZ165" s="167"/>
    </row>
    <row r="166" spans="2:156" s="283" customFormat="1">
      <c r="B166" s="284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  <c r="EC166" s="167"/>
      <c r="ED166" s="167"/>
      <c r="EE166" s="167"/>
      <c r="EF166" s="167"/>
      <c r="EG166" s="167"/>
      <c r="EH166" s="167"/>
      <c r="EI166" s="167"/>
      <c r="EJ166" s="167"/>
      <c r="EK166" s="167"/>
      <c r="EL166" s="167"/>
      <c r="EM166" s="167"/>
      <c r="EN166" s="167"/>
      <c r="EO166" s="167"/>
      <c r="EP166" s="167"/>
      <c r="EQ166" s="167"/>
      <c r="ER166" s="167"/>
      <c r="ES166" s="167"/>
      <c r="ET166" s="167"/>
      <c r="EU166" s="167"/>
      <c r="EV166" s="167"/>
      <c r="EW166" s="167"/>
      <c r="EX166" s="167"/>
      <c r="EY166" s="167"/>
      <c r="EZ166" s="167"/>
    </row>
    <row r="167" spans="2:156" s="283" customFormat="1">
      <c r="B167" s="284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167"/>
      <c r="DH167" s="167"/>
      <c r="DI167" s="167"/>
      <c r="DJ167" s="167"/>
      <c r="DK167" s="167"/>
      <c r="DL167" s="167"/>
      <c r="DM167" s="167"/>
      <c r="DN167" s="167"/>
      <c r="DO167" s="167"/>
      <c r="DP167" s="167"/>
      <c r="DQ167" s="167"/>
      <c r="DR167" s="167"/>
      <c r="DS167" s="167"/>
      <c r="DT167" s="167"/>
      <c r="DU167" s="167"/>
      <c r="DV167" s="167"/>
      <c r="DW167" s="167"/>
      <c r="DX167" s="167"/>
      <c r="DY167" s="167"/>
      <c r="DZ167" s="167"/>
      <c r="EA167" s="167"/>
      <c r="EB167" s="167"/>
      <c r="EC167" s="167"/>
      <c r="ED167" s="167"/>
      <c r="EE167" s="167"/>
      <c r="EF167" s="167"/>
      <c r="EG167" s="167"/>
      <c r="EH167" s="167"/>
      <c r="EI167" s="167"/>
      <c r="EJ167" s="167"/>
      <c r="EK167" s="167"/>
      <c r="EL167" s="167"/>
      <c r="EM167" s="167"/>
      <c r="EN167" s="167"/>
      <c r="EO167" s="167"/>
      <c r="EP167" s="167"/>
      <c r="EQ167" s="167"/>
      <c r="ER167" s="167"/>
      <c r="ES167" s="167"/>
      <c r="ET167" s="167"/>
      <c r="EU167" s="167"/>
      <c r="EV167" s="167"/>
      <c r="EW167" s="167"/>
      <c r="EX167" s="167"/>
      <c r="EY167" s="167"/>
      <c r="EZ167" s="167"/>
    </row>
    <row r="168" spans="2:156" s="283" customFormat="1">
      <c r="B168" s="284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167"/>
      <c r="DH168" s="167"/>
      <c r="DI168" s="167"/>
      <c r="DJ168" s="167"/>
      <c r="DK168" s="167"/>
      <c r="DL168" s="167"/>
      <c r="DM168" s="167"/>
      <c r="DN168" s="167"/>
      <c r="DO168" s="167"/>
      <c r="DP168" s="167"/>
      <c r="DQ168" s="167"/>
      <c r="DR168" s="167"/>
      <c r="DS168" s="167"/>
      <c r="DT168" s="167"/>
      <c r="DU168" s="167"/>
      <c r="DV168" s="167"/>
      <c r="DW168" s="167"/>
      <c r="DX168" s="167"/>
      <c r="DY168" s="167"/>
      <c r="DZ168" s="167"/>
      <c r="EA168" s="167"/>
      <c r="EB168" s="167"/>
      <c r="EC168" s="167"/>
      <c r="ED168" s="167"/>
      <c r="EE168" s="167"/>
      <c r="EF168" s="167"/>
      <c r="EG168" s="167"/>
      <c r="EH168" s="167"/>
      <c r="EI168" s="167"/>
      <c r="EJ168" s="167"/>
      <c r="EK168" s="167"/>
      <c r="EL168" s="167"/>
      <c r="EM168" s="167"/>
      <c r="EN168" s="167"/>
      <c r="EO168" s="167"/>
      <c r="EP168" s="167"/>
      <c r="EQ168" s="167"/>
      <c r="ER168" s="167"/>
      <c r="ES168" s="167"/>
      <c r="ET168" s="167"/>
      <c r="EU168" s="167"/>
      <c r="EV168" s="167"/>
      <c r="EW168" s="167"/>
      <c r="EX168" s="167"/>
      <c r="EY168" s="167"/>
      <c r="EZ168" s="167"/>
    </row>
    <row r="169" spans="2:156" s="283" customFormat="1">
      <c r="B169" s="284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167"/>
      <c r="DH169" s="167"/>
      <c r="DI169" s="167"/>
      <c r="DJ169" s="167"/>
      <c r="DK169" s="167"/>
      <c r="DL169" s="167"/>
      <c r="DM169" s="167"/>
      <c r="DN169" s="167"/>
      <c r="DO169" s="167"/>
      <c r="DP169" s="167"/>
      <c r="DQ169" s="167"/>
      <c r="DR169" s="167"/>
      <c r="DS169" s="167"/>
      <c r="DT169" s="167"/>
      <c r="DU169" s="167"/>
      <c r="DV169" s="167"/>
      <c r="DW169" s="167"/>
      <c r="DX169" s="167"/>
      <c r="DY169" s="167"/>
      <c r="DZ169" s="167"/>
      <c r="EA169" s="167"/>
      <c r="EB169" s="167"/>
      <c r="EC169" s="167"/>
      <c r="ED169" s="167"/>
      <c r="EE169" s="167"/>
      <c r="EF169" s="167"/>
      <c r="EG169" s="167"/>
      <c r="EH169" s="167"/>
      <c r="EI169" s="167"/>
      <c r="EJ169" s="167"/>
      <c r="EK169" s="167"/>
      <c r="EL169" s="167"/>
      <c r="EM169" s="167"/>
      <c r="EN169" s="167"/>
      <c r="EO169" s="167"/>
      <c r="EP169" s="167"/>
      <c r="EQ169" s="167"/>
      <c r="ER169" s="167"/>
      <c r="ES169" s="167"/>
      <c r="ET169" s="167"/>
      <c r="EU169" s="167"/>
      <c r="EV169" s="167"/>
      <c r="EW169" s="167"/>
      <c r="EX169" s="167"/>
      <c r="EY169" s="167"/>
      <c r="EZ169" s="167"/>
    </row>
    <row r="170" spans="2:156" s="283" customFormat="1">
      <c r="B170" s="284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7"/>
      <c r="BQ170" s="167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167"/>
      <c r="CO170" s="167"/>
      <c r="CP170" s="167"/>
      <c r="CQ170" s="167"/>
      <c r="CR170" s="167"/>
      <c r="CS170" s="167"/>
      <c r="CT170" s="167"/>
      <c r="CU170" s="167"/>
      <c r="CV170" s="167"/>
      <c r="CW170" s="167"/>
      <c r="CX170" s="167"/>
      <c r="CY170" s="167"/>
      <c r="CZ170" s="167"/>
      <c r="DA170" s="167"/>
      <c r="DB170" s="167"/>
      <c r="DC170" s="167"/>
      <c r="DD170" s="167"/>
      <c r="DE170" s="167"/>
      <c r="DF170" s="167"/>
      <c r="DG170" s="167"/>
      <c r="DH170" s="167"/>
      <c r="DI170" s="167"/>
      <c r="DJ170" s="167"/>
      <c r="DK170" s="167"/>
      <c r="DL170" s="167"/>
      <c r="DM170" s="167"/>
      <c r="DN170" s="167"/>
      <c r="DO170" s="167"/>
      <c r="DP170" s="167"/>
      <c r="DQ170" s="167"/>
      <c r="DR170" s="167"/>
      <c r="DS170" s="167"/>
      <c r="DT170" s="167"/>
      <c r="DU170" s="167"/>
      <c r="DV170" s="167"/>
      <c r="DW170" s="167"/>
      <c r="DX170" s="167"/>
      <c r="DY170" s="167"/>
      <c r="DZ170" s="167"/>
      <c r="EA170" s="167"/>
      <c r="EB170" s="167"/>
      <c r="EC170" s="167"/>
      <c r="ED170" s="167"/>
      <c r="EE170" s="167"/>
      <c r="EF170" s="167"/>
      <c r="EG170" s="167"/>
      <c r="EH170" s="167"/>
      <c r="EI170" s="167"/>
      <c r="EJ170" s="167"/>
      <c r="EK170" s="167"/>
      <c r="EL170" s="167"/>
      <c r="EM170" s="167"/>
      <c r="EN170" s="167"/>
      <c r="EO170" s="167"/>
      <c r="EP170" s="167"/>
      <c r="EQ170" s="167"/>
      <c r="ER170" s="167"/>
      <c r="ES170" s="167"/>
      <c r="ET170" s="167"/>
      <c r="EU170" s="167"/>
      <c r="EV170" s="167"/>
      <c r="EW170" s="167"/>
      <c r="EX170" s="167"/>
      <c r="EY170" s="167"/>
      <c r="EZ170" s="167"/>
    </row>
    <row r="171" spans="2:156" s="283" customFormat="1">
      <c r="B171" s="284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167"/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167"/>
      <c r="CO171" s="167"/>
      <c r="CP171" s="167"/>
      <c r="CQ171" s="167"/>
      <c r="CR171" s="167"/>
      <c r="CS171" s="167"/>
      <c r="CT171" s="167"/>
      <c r="CU171" s="167"/>
      <c r="CV171" s="167"/>
      <c r="CW171" s="167"/>
      <c r="CX171" s="167"/>
      <c r="CY171" s="167"/>
      <c r="CZ171" s="167"/>
      <c r="DA171" s="167"/>
      <c r="DB171" s="167"/>
      <c r="DC171" s="167"/>
      <c r="DD171" s="167"/>
      <c r="DE171" s="167"/>
      <c r="DF171" s="167"/>
      <c r="DG171" s="167"/>
      <c r="DH171" s="167"/>
      <c r="DI171" s="167"/>
      <c r="DJ171" s="167"/>
      <c r="DK171" s="167"/>
      <c r="DL171" s="167"/>
      <c r="DM171" s="167"/>
      <c r="DN171" s="167"/>
      <c r="DO171" s="167"/>
      <c r="DP171" s="167"/>
      <c r="DQ171" s="167"/>
      <c r="DR171" s="167"/>
      <c r="DS171" s="167"/>
      <c r="DT171" s="167"/>
      <c r="DU171" s="167"/>
      <c r="DV171" s="167"/>
      <c r="DW171" s="167"/>
      <c r="DX171" s="167"/>
      <c r="DY171" s="167"/>
      <c r="DZ171" s="167"/>
      <c r="EA171" s="167"/>
      <c r="EB171" s="167"/>
      <c r="EC171" s="167"/>
      <c r="ED171" s="167"/>
      <c r="EE171" s="167"/>
      <c r="EF171" s="167"/>
      <c r="EG171" s="167"/>
      <c r="EH171" s="167"/>
      <c r="EI171" s="167"/>
      <c r="EJ171" s="167"/>
      <c r="EK171" s="167"/>
      <c r="EL171" s="167"/>
      <c r="EM171" s="167"/>
      <c r="EN171" s="167"/>
      <c r="EO171" s="167"/>
      <c r="EP171" s="167"/>
      <c r="EQ171" s="167"/>
      <c r="ER171" s="167"/>
      <c r="ES171" s="167"/>
      <c r="ET171" s="167"/>
      <c r="EU171" s="167"/>
      <c r="EV171" s="167"/>
      <c r="EW171" s="167"/>
      <c r="EX171" s="167"/>
      <c r="EY171" s="167"/>
      <c r="EZ171" s="167"/>
    </row>
    <row r="172" spans="2:156" s="283" customFormat="1">
      <c r="B172" s="284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167"/>
      <c r="CO172" s="167"/>
      <c r="CP172" s="167"/>
      <c r="CQ172" s="167"/>
      <c r="CR172" s="167"/>
      <c r="CS172" s="167"/>
      <c r="CT172" s="167"/>
      <c r="CU172" s="167"/>
      <c r="CV172" s="167"/>
      <c r="CW172" s="167"/>
      <c r="CX172" s="167"/>
      <c r="CY172" s="167"/>
      <c r="CZ172" s="167"/>
      <c r="DA172" s="167"/>
      <c r="DB172" s="167"/>
      <c r="DC172" s="167"/>
      <c r="DD172" s="167"/>
      <c r="DE172" s="167"/>
      <c r="DF172" s="167"/>
      <c r="DG172" s="167"/>
      <c r="DH172" s="167"/>
      <c r="DI172" s="167"/>
      <c r="DJ172" s="167"/>
      <c r="DK172" s="167"/>
      <c r="DL172" s="167"/>
      <c r="DM172" s="167"/>
      <c r="DN172" s="167"/>
      <c r="DO172" s="167"/>
      <c r="DP172" s="167"/>
      <c r="DQ172" s="167"/>
      <c r="DR172" s="167"/>
      <c r="DS172" s="167"/>
      <c r="DT172" s="167"/>
      <c r="DU172" s="167"/>
      <c r="DV172" s="167"/>
      <c r="DW172" s="167"/>
      <c r="DX172" s="167"/>
      <c r="DY172" s="167"/>
      <c r="DZ172" s="167"/>
      <c r="EA172" s="167"/>
      <c r="EB172" s="167"/>
      <c r="EC172" s="167"/>
      <c r="ED172" s="167"/>
      <c r="EE172" s="167"/>
      <c r="EF172" s="167"/>
      <c r="EG172" s="167"/>
      <c r="EH172" s="167"/>
      <c r="EI172" s="167"/>
      <c r="EJ172" s="167"/>
      <c r="EK172" s="167"/>
      <c r="EL172" s="167"/>
      <c r="EM172" s="167"/>
      <c r="EN172" s="167"/>
      <c r="EO172" s="167"/>
      <c r="EP172" s="167"/>
      <c r="EQ172" s="167"/>
      <c r="ER172" s="167"/>
      <c r="ES172" s="167"/>
      <c r="ET172" s="167"/>
      <c r="EU172" s="167"/>
      <c r="EV172" s="167"/>
      <c r="EW172" s="167"/>
      <c r="EX172" s="167"/>
      <c r="EY172" s="167"/>
      <c r="EZ172" s="167"/>
    </row>
    <row r="173" spans="2:156" s="283" customFormat="1">
      <c r="B173" s="284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167"/>
      <c r="CO173" s="167"/>
      <c r="CP173" s="167"/>
      <c r="CQ173" s="167"/>
      <c r="CR173" s="167"/>
      <c r="CS173" s="167"/>
      <c r="CT173" s="167"/>
      <c r="CU173" s="167"/>
      <c r="CV173" s="167"/>
      <c r="CW173" s="167"/>
      <c r="CX173" s="167"/>
      <c r="CY173" s="167"/>
      <c r="CZ173" s="167"/>
      <c r="DA173" s="167"/>
      <c r="DB173" s="167"/>
      <c r="DC173" s="167"/>
      <c r="DD173" s="167"/>
      <c r="DE173" s="167"/>
      <c r="DF173" s="167"/>
      <c r="DG173" s="167"/>
      <c r="DH173" s="167"/>
      <c r="DI173" s="167"/>
      <c r="DJ173" s="167"/>
      <c r="DK173" s="167"/>
      <c r="DL173" s="167"/>
      <c r="DM173" s="167"/>
      <c r="DN173" s="167"/>
      <c r="DO173" s="167"/>
      <c r="DP173" s="167"/>
      <c r="DQ173" s="167"/>
      <c r="DR173" s="167"/>
      <c r="DS173" s="167"/>
      <c r="DT173" s="167"/>
      <c r="DU173" s="167"/>
      <c r="DV173" s="167"/>
      <c r="DW173" s="167"/>
      <c r="DX173" s="167"/>
      <c r="DY173" s="167"/>
      <c r="DZ173" s="167"/>
      <c r="EA173" s="167"/>
      <c r="EB173" s="167"/>
      <c r="EC173" s="167"/>
      <c r="ED173" s="167"/>
      <c r="EE173" s="167"/>
      <c r="EF173" s="167"/>
      <c r="EG173" s="167"/>
      <c r="EH173" s="167"/>
      <c r="EI173" s="167"/>
      <c r="EJ173" s="167"/>
      <c r="EK173" s="167"/>
      <c r="EL173" s="167"/>
      <c r="EM173" s="167"/>
      <c r="EN173" s="167"/>
      <c r="EO173" s="167"/>
      <c r="EP173" s="167"/>
      <c r="EQ173" s="167"/>
      <c r="ER173" s="167"/>
      <c r="ES173" s="167"/>
      <c r="ET173" s="167"/>
      <c r="EU173" s="167"/>
      <c r="EV173" s="167"/>
      <c r="EW173" s="167"/>
      <c r="EX173" s="167"/>
      <c r="EY173" s="167"/>
      <c r="EZ173" s="167"/>
    </row>
    <row r="174" spans="2:156" s="283" customFormat="1">
      <c r="B174" s="284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167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167"/>
      <c r="CO174" s="167"/>
      <c r="CP174" s="167"/>
      <c r="CQ174" s="167"/>
      <c r="CR174" s="167"/>
      <c r="CS174" s="167"/>
      <c r="CT174" s="167"/>
      <c r="CU174" s="167"/>
      <c r="CV174" s="167"/>
      <c r="CW174" s="167"/>
      <c r="CX174" s="167"/>
      <c r="CY174" s="167"/>
      <c r="CZ174" s="167"/>
      <c r="DA174" s="167"/>
      <c r="DB174" s="167"/>
      <c r="DC174" s="167"/>
      <c r="DD174" s="167"/>
      <c r="DE174" s="167"/>
      <c r="DF174" s="167"/>
      <c r="DG174" s="167"/>
      <c r="DH174" s="167"/>
      <c r="DI174" s="167"/>
      <c r="DJ174" s="167"/>
      <c r="DK174" s="167"/>
      <c r="DL174" s="167"/>
      <c r="DM174" s="167"/>
      <c r="DN174" s="167"/>
      <c r="DO174" s="167"/>
      <c r="DP174" s="167"/>
      <c r="DQ174" s="167"/>
      <c r="DR174" s="167"/>
      <c r="DS174" s="167"/>
      <c r="DT174" s="167"/>
      <c r="DU174" s="167"/>
      <c r="DV174" s="167"/>
      <c r="DW174" s="167"/>
      <c r="DX174" s="167"/>
      <c r="DY174" s="167"/>
      <c r="DZ174" s="167"/>
      <c r="EA174" s="167"/>
      <c r="EB174" s="167"/>
      <c r="EC174" s="167"/>
      <c r="ED174" s="167"/>
      <c r="EE174" s="167"/>
      <c r="EF174" s="167"/>
      <c r="EG174" s="167"/>
      <c r="EH174" s="167"/>
      <c r="EI174" s="167"/>
      <c r="EJ174" s="167"/>
      <c r="EK174" s="167"/>
      <c r="EL174" s="167"/>
      <c r="EM174" s="167"/>
      <c r="EN174" s="167"/>
      <c r="EO174" s="167"/>
      <c r="EP174" s="167"/>
      <c r="EQ174" s="167"/>
      <c r="ER174" s="167"/>
      <c r="ES174" s="167"/>
      <c r="ET174" s="167"/>
      <c r="EU174" s="167"/>
      <c r="EV174" s="167"/>
      <c r="EW174" s="167"/>
      <c r="EX174" s="167"/>
      <c r="EY174" s="167"/>
      <c r="EZ174" s="167"/>
    </row>
    <row r="175" spans="2:156" s="283" customFormat="1">
      <c r="B175" s="284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167"/>
      <c r="CO175" s="167"/>
      <c r="CP175" s="167"/>
      <c r="CQ175" s="167"/>
      <c r="CR175" s="167"/>
      <c r="CS175" s="167"/>
      <c r="CT175" s="167"/>
      <c r="CU175" s="167"/>
      <c r="CV175" s="167"/>
      <c r="CW175" s="167"/>
      <c r="CX175" s="167"/>
      <c r="CY175" s="167"/>
      <c r="CZ175" s="167"/>
      <c r="DA175" s="167"/>
      <c r="DB175" s="167"/>
      <c r="DC175" s="167"/>
      <c r="DD175" s="167"/>
      <c r="DE175" s="167"/>
      <c r="DF175" s="167"/>
      <c r="DG175" s="167"/>
      <c r="DH175" s="167"/>
      <c r="DI175" s="167"/>
      <c r="DJ175" s="167"/>
      <c r="DK175" s="167"/>
      <c r="DL175" s="167"/>
      <c r="DM175" s="167"/>
      <c r="DN175" s="167"/>
      <c r="DO175" s="167"/>
      <c r="DP175" s="167"/>
      <c r="DQ175" s="167"/>
      <c r="DR175" s="167"/>
      <c r="DS175" s="167"/>
      <c r="DT175" s="167"/>
      <c r="DU175" s="167"/>
      <c r="DV175" s="167"/>
      <c r="DW175" s="167"/>
      <c r="DX175" s="167"/>
      <c r="DY175" s="167"/>
      <c r="DZ175" s="167"/>
      <c r="EA175" s="167"/>
      <c r="EB175" s="167"/>
      <c r="EC175" s="167"/>
      <c r="ED175" s="167"/>
      <c r="EE175" s="167"/>
      <c r="EF175" s="167"/>
      <c r="EG175" s="167"/>
      <c r="EH175" s="167"/>
      <c r="EI175" s="167"/>
      <c r="EJ175" s="167"/>
      <c r="EK175" s="167"/>
      <c r="EL175" s="167"/>
      <c r="EM175" s="167"/>
      <c r="EN175" s="167"/>
      <c r="EO175" s="167"/>
      <c r="EP175" s="167"/>
      <c r="EQ175" s="167"/>
      <c r="ER175" s="167"/>
      <c r="ES175" s="167"/>
      <c r="ET175" s="167"/>
      <c r="EU175" s="167"/>
      <c r="EV175" s="167"/>
      <c r="EW175" s="167"/>
      <c r="EX175" s="167"/>
      <c r="EY175" s="167"/>
      <c r="EZ175" s="167"/>
    </row>
    <row r="176" spans="2:156" s="283" customFormat="1">
      <c r="B176" s="284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167"/>
      <c r="CP176" s="167"/>
      <c r="CQ176" s="167"/>
      <c r="CR176" s="167"/>
      <c r="CS176" s="167"/>
      <c r="CT176" s="167"/>
      <c r="CU176" s="167"/>
      <c r="CV176" s="167"/>
      <c r="CW176" s="167"/>
      <c r="CX176" s="167"/>
      <c r="CY176" s="167"/>
      <c r="CZ176" s="167"/>
      <c r="DA176" s="167"/>
      <c r="DB176" s="167"/>
      <c r="DC176" s="167"/>
      <c r="DD176" s="167"/>
      <c r="DE176" s="167"/>
      <c r="DF176" s="167"/>
      <c r="DG176" s="167"/>
      <c r="DH176" s="167"/>
      <c r="DI176" s="167"/>
      <c r="DJ176" s="167"/>
      <c r="DK176" s="167"/>
      <c r="DL176" s="167"/>
      <c r="DM176" s="167"/>
      <c r="DN176" s="167"/>
      <c r="DO176" s="167"/>
      <c r="DP176" s="167"/>
      <c r="DQ176" s="167"/>
      <c r="DR176" s="167"/>
      <c r="DS176" s="167"/>
      <c r="DT176" s="167"/>
      <c r="DU176" s="167"/>
      <c r="DV176" s="167"/>
      <c r="DW176" s="167"/>
      <c r="DX176" s="167"/>
      <c r="DY176" s="167"/>
      <c r="DZ176" s="167"/>
      <c r="EA176" s="167"/>
      <c r="EB176" s="167"/>
      <c r="EC176" s="167"/>
      <c r="ED176" s="167"/>
      <c r="EE176" s="167"/>
      <c r="EF176" s="167"/>
      <c r="EG176" s="167"/>
      <c r="EH176" s="167"/>
      <c r="EI176" s="167"/>
      <c r="EJ176" s="167"/>
      <c r="EK176" s="167"/>
      <c r="EL176" s="167"/>
      <c r="EM176" s="167"/>
      <c r="EN176" s="167"/>
      <c r="EO176" s="167"/>
      <c r="EP176" s="167"/>
      <c r="EQ176" s="167"/>
      <c r="ER176" s="167"/>
      <c r="ES176" s="167"/>
      <c r="ET176" s="167"/>
      <c r="EU176" s="167"/>
      <c r="EV176" s="167"/>
      <c r="EW176" s="167"/>
      <c r="EX176" s="167"/>
      <c r="EY176" s="167"/>
      <c r="EZ176" s="167"/>
    </row>
    <row r="177" spans="2:156" s="283" customFormat="1">
      <c r="B177" s="284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BT177" s="167"/>
      <c r="BU177" s="167"/>
      <c r="BV177" s="167"/>
      <c r="BW177" s="167"/>
      <c r="BX177" s="167"/>
      <c r="BY177" s="167"/>
      <c r="BZ177" s="167"/>
      <c r="CA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CZ177" s="167"/>
      <c r="DA177" s="167"/>
      <c r="DB177" s="167"/>
      <c r="DC177" s="167"/>
      <c r="DD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  <c r="EC177" s="167"/>
      <c r="ED177" s="167"/>
      <c r="EE177" s="167"/>
      <c r="EF177" s="167"/>
      <c r="EG177" s="167"/>
      <c r="EH177" s="167"/>
      <c r="EI177" s="167"/>
      <c r="EJ177" s="167"/>
      <c r="EK177" s="167"/>
      <c r="EL177" s="167"/>
      <c r="EM177" s="167"/>
      <c r="EN177" s="167"/>
      <c r="EO177" s="167"/>
      <c r="EP177" s="167"/>
      <c r="EQ177" s="167"/>
      <c r="ER177" s="167"/>
      <c r="ES177" s="167"/>
      <c r="ET177" s="167"/>
      <c r="EU177" s="167"/>
      <c r="EV177" s="167"/>
      <c r="EW177" s="167"/>
      <c r="EX177" s="167"/>
      <c r="EY177" s="167"/>
      <c r="EZ177" s="167"/>
    </row>
    <row r="178" spans="2:156" s="283" customFormat="1">
      <c r="B178" s="284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7"/>
      <c r="BQ178" s="167"/>
      <c r="BR178" s="167"/>
      <c r="BS178" s="167"/>
      <c r="BT178" s="167"/>
      <c r="BU178" s="167"/>
      <c r="BV178" s="167"/>
      <c r="BW178" s="167"/>
      <c r="BX178" s="167"/>
      <c r="BY178" s="167"/>
      <c r="BZ178" s="167"/>
      <c r="CA178" s="167"/>
      <c r="CB178" s="167"/>
      <c r="CC178" s="167"/>
      <c r="CD178" s="167"/>
      <c r="CE178" s="167"/>
      <c r="CF178" s="167"/>
      <c r="CG178" s="167"/>
      <c r="CH178" s="167"/>
      <c r="CI178" s="167"/>
      <c r="CJ178" s="167"/>
      <c r="CK178" s="167"/>
      <c r="CL178" s="167"/>
      <c r="CM178" s="167"/>
      <c r="CN178" s="167"/>
      <c r="CO178" s="167"/>
      <c r="CP178" s="167"/>
      <c r="CQ178" s="167"/>
      <c r="CR178" s="167"/>
      <c r="CS178" s="167"/>
      <c r="CT178" s="167"/>
      <c r="CU178" s="167"/>
      <c r="CV178" s="167"/>
      <c r="CW178" s="167"/>
      <c r="CX178" s="167"/>
      <c r="CY178" s="167"/>
      <c r="CZ178" s="167"/>
      <c r="DA178" s="167"/>
      <c r="DB178" s="167"/>
      <c r="DC178" s="167"/>
      <c r="DD178" s="167"/>
      <c r="DE178" s="167"/>
      <c r="DF178" s="167"/>
      <c r="DG178" s="167"/>
      <c r="DH178" s="167"/>
      <c r="DI178" s="167"/>
      <c r="DJ178" s="167"/>
      <c r="DK178" s="167"/>
      <c r="DL178" s="167"/>
      <c r="DM178" s="167"/>
      <c r="DN178" s="167"/>
      <c r="DO178" s="167"/>
      <c r="DP178" s="167"/>
      <c r="DQ178" s="167"/>
      <c r="DR178" s="167"/>
      <c r="DS178" s="167"/>
      <c r="DT178" s="167"/>
      <c r="DU178" s="167"/>
      <c r="DV178" s="167"/>
      <c r="DW178" s="167"/>
      <c r="DX178" s="167"/>
      <c r="DY178" s="167"/>
      <c r="DZ178" s="167"/>
      <c r="EA178" s="167"/>
      <c r="EB178" s="167"/>
      <c r="EC178" s="167"/>
      <c r="ED178" s="167"/>
      <c r="EE178" s="167"/>
      <c r="EF178" s="167"/>
      <c r="EG178" s="167"/>
      <c r="EH178" s="167"/>
      <c r="EI178" s="167"/>
      <c r="EJ178" s="167"/>
      <c r="EK178" s="167"/>
      <c r="EL178" s="167"/>
      <c r="EM178" s="167"/>
      <c r="EN178" s="167"/>
      <c r="EO178" s="167"/>
      <c r="EP178" s="167"/>
      <c r="EQ178" s="167"/>
      <c r="ER178" s="167"/>
      <c r="ES178" s="167"/>
      <c r="ET178" s="167"/>
      <c r="EU178" s="167"/>
      <c r="EV178" s="167"/>
      <c r="EW178" s="167"/>
      <c r="EX178" s="167"/>
      <c r="EY178" s="167"/>
      <c r="EZ178" s="167"/>
    </row>
    <row r="179" spans="2:156" s="283" customFormat="1">
      <c r="B179" s="284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7"/>
      <c r="BQ179" s="167"/>
      <c r="BR179" s="167"/>
      <c r="BS179" s="167"/>
      <c r="BT179" s="167"/>
      <c r="BU179" s="167"/>
      <c r="BV179" s="167"/>
      <c r="BW179" s="167"/>
      <c r="BX179" s="167"/>
      <c r="BY179" s="167"/>
      <c r="BZ179" s="167"/>
      <c r="CA179" s="167"/>
      <c r="CB179" s="167"/>
      <c r="CC179" s="167"/>
      <c r="CD179" s="167"/>
      <c r="CE179" s="167"/>
      <c r="CF179" s="167"/>
      <c r="CG179" s="167"/>
      <c r="CH179" s="167"/>
      <c r="CI179" s="167"/>
      <c r="CJ179" s="167"/>
      <c r="CK179" s="167"/>
      <c r="CL179" s="167"/>
      <c r="CM179" s="167"/>
      <c r="CN179" s="167"/>
      <c r="CO179" s="167"/>
      <c r="CP179" s="167"/>
      <c r="CQ179" s="167"/>
      <c r="CR179" s="167"/>
      <c r="CS179" s="167"/>
      <c r="CT179" s="167"/>
      <c r="CU179" s="167"/>
      <c r="CV179" s="167"/>
      <c r="CW179" s="167"/>
      <c r="CX179" s="167"/>
      <c r="CY179" s="167"/>
      <c r="CZ179" s="167"/>
      <c r="DA179" s="167"/>
      <c r="DB179" s="167"/>
      <c r="DC179" s="167"/>
      <c r="DD179" s="167"/>
      <c r="DE179" s="167"/>
      <c r="DF179" s="167"/>
      <c r="DG179" s="167"/>
      <c r="DH179" s="167"/>
      <c r="DI179" s="167"/>
      <c r="DJ179" s="167"/>
      <c r="DK179" s="167"/>
      <c r="DL179" s="167"/>
      <c r="DM179" s="167"/>
      <c r="DN179" s="167"/>
      <c r="DO179" s="167"/>
      <c r="DP179" s="167"/>
      <c r="DQ179" s="167"/>
      <c r="DR179" s="167"/>
      <c r="DS179" s="167"/>
      <c r="DT179" s="167"/>
      <c r="DU179" s="167"/>
      <c r="DV179" s="167"/>
      <c r="DW179" s="167"/>
      <c r="DX179" s="167"/>
      <c r="DY179" s="167"/>
      <c r="DZ179" s="167"/>
      <c r="EA179" s="167"/>
      <c r="EB179" s="167"/>
      <c r="EC179" s="167"/>
      <c r="ED179" s="167"/>
      <c r="EE179" s="167"/>
      <c r="EF179" s="167"/>
      <c r="EG179" s="167"/>
      <c r="EH179" s="167"/>
      <c r="EI179" s="167"/>
      <c r="EJ179" s="167"/>
      <c r="EK179" s="167"/>
      <c r="EL179" s="167"/>
      <c r="EM179" s="167"/>
      <c r="EN179" s="167"/>
      <c r="EO179" s="167"/>
      <c r="EP179" s="167"/>
      <c r="EQ179" s="167"/>
      <c r="ER179" s="167"/>
      <c r="ES179" s="167"/>
      <c r="ET179" s="167"/>
      <c r="EU179" s="167"/>
      <c r="EV179" s="167"/>
      <c r="EW179" s="167"/>
      <c r="EX179" s="167"/>
      <c r="EY179" s="167"/>
      <c r="EZ179" s="167"/>
    </row>
    <row r="180" spans="2:156" s="283" customFormat="1">
      <c r="B180" s="284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7"/>
      <c r="BQ180" s="167"/>
      <c r="BR180" s="167"/>
      <c r="BS180" s="167"/>
      <c r="BT180" s="167"/>
      <c r="BU180" s="167"/>
      <c r="BV180" s="167"/>
      <c r="BW180" s="167"/>
      <c r="BX180" s="167"/>
      <c r="BY180" s="167"/>
      <c r="BZ180" s="167"/>
      <c r="CA180" s="167"/>
      <c r="CB180" s="167"/>
      <c r="CC180" s="167"/>
      <c r="CD180" s="167"/>
      <c r="CE180" s="167"/>
      <c r="CF180" s="167"/>
      <c r="CG180" s="167"/>
      <c r="CH180" s="167"/>
      <c r="CI180" s="167"/>
      <c r="CJ180" s="167"/>
      <c r="CK180" s="167"/>
      <c r="CL180" s="167"/>
      <c r="CM180" s="167"/>
      <c r="CN180" s="167"/>
      <c r="CO180" s="167"/>
      <c r="CP180" s="167"/>
      <c r="CQ180" s="167"/>
      <c r="CR180" s="167"/>
      <c r="CS180" s="167"/>
      <c r="CT180" s="167"/>
      <c r="CU180" s="167"/>
      <c r="CV180" s="167"/>
      <c r="CW180" s="167"/>
      <c r="CX180" s="167"/>
      <c r="CY180" s="167"/>
      <c r="CZ180" s="167"/>
      <c r="DA180" s="167"/>
      <c r="DB180" s="167"/>
      <c r="DC180" s="167"/>
      <c r="DD180" s="167"/>
      <c r="DE180" s="167"/>
      <c r="DF180" s="167"/>
      <c r="DG180" s="167"/>
      <c r="DH180" s="167"/>
      <c r="DI180" s="167"/>
      <c r="DJ180" s="167"/>
      <c r="DK180" s="167"/>
      <c r="DL180" s="167"/>
      <c r="DM180" s="167"/>
      <c r="DN180" s="167"/>
      <c r="DO180" s="167"/>
      <c r="DP180" s="167"/>
      <c r="DQ180" s="167"/>
      <c r="DR180" s="167"/>
      <c r="DS180" s="167"/>
      <c r="DT180" s="167"/>
      <c r="DU180" s="167"/>
      <c r="DV180" s="167"/>
      <c r="DW180" s="167"/>
      <c r="DX180" s="167"/>
      <c r="DY180" s="167"/>
      <c r="DZ180" s="167"/>
      <c r="EA180" s="167"/>
      <c r="EB180" s="167"/>
      <c r="EC180" s="167"/>
      <c r="ED180" s="167"/>
      <c r="EE180" s="167"/>
      <c r="EF180" s="167"/>
      <c r="EG180" s="167"/>
      <c r="EH180" s="167"/>
      <c r="EI180" s="167"/>
      <c r="EJ180" s="167"/>
      <c r="EK180" s="167"/>
      <c r="EL180" s="167"/>
      <c r="EM180" s="167"/>
      <c r="EN180" s="167"/>
      <c r="EO180" s="167"/>
      <c r="EP180" s="167"/>
      <c r="EQ180" s="167"/>
      <c r="ER180" s="167"/>
      <c r="ES180" s="167"/>
      <c r="ET180" s="167"/>
      <c r="EU180" s="167"/>
      <c r="EV180" s="167"/>
      <c r="EW180" s="167"/>
      <c r="EX180" s="167"/>
      <c r="EY180" s="167"/>
      <c r="EZ180" s="167"/>
    </row>
    <row r="181" spans="2:156" s="283" customFormat="1">
      <c r="B181" s="284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7"/>
      <c r="BQ181" s="167"/>
      <c r="BR181" s="167"/>
      <c r="BS181" s="167"/>
      <c r="BT181" s="167"/>
      <c r="BU181" s="167"/>
      <c r="BV181" s="167"/>
      <c r="BW181" s="167"/>
      <c r="BX181" s="167"/>
      <c r="BY181" s="167"/>
      <c r="BZ181" s="167"/>
      <c r="CA181" s="167"/>
      <c r="CB181" s="167"/>
      <c r="CC181" s="167"/>
      <c r="CD181" s="167"/>
      <c r="CE181" s="167"/>
      <c r="CF181" s="167"/>
      <c r="CG181" s="167"/>
      <c r="CH181" s="167"/>
      <c r="CI181" s="167"/>
      <c r="CJ181" s="167"/>
      <c r="CK181" s="167"/>
      <c r="CL181" s="167"/>
      <c r="CM181" s="167"/>
      <c r="CN181" s="167"/>
      <c r="CO181" s="167"/>
      <c r="CP181" s="167"/>
      <c r="CQ181" s="167"/>
      <c r="CR181" s="167"/>
      <c r="CS181" s="167"/>
      <c r="CT181" s="167"/>
      <c r="CU181" s="167"/>
      <c r="CV181" s="167"/>
      <c r="CW181" s="167"/>
      <c r="CX181" s="167"/>
      <c r="CY181" s="167"/>
      <c r="CZ181" s="167"/>
      <c r="DA181" s="167"/>
      <c r="DB181" s="167"/>
      <c r="DC181" s="167"/>
      <c r="DD181" s="167"/>
      <c r="DE181" s="167"/>
      <c r="DF181" s="167"/>
      <c r="DG181" s="167"/>
      <c r="DH181" s="167"/>
      <c r="DI181" s="167"/>
      <c r="DJ181" s="167"/>
      <c r="DK181" s="167"/>
      <c r="DL181" s="167"/>
      <c r="DM181" s="167"/>
      <c r="DN181" s="167"/>
      <c r="DO181" s="167"/>
      <c r="DP181" s="167"/>
      <c r="DQ181" s="167"/>
      <c r="DR181" s="167"/>
      <c r="DS181" s="167"/>
      <c r="DT181" s="167"/>
      <c r="DU181" s="167"/>
      <c r="DV181" s="167"/>
      <c r="DW181" s="167"/>
      <c r="DX181" s="167"/>
      <c r="DY181" s="167"/>
      <c r="DZ181" s="167"/>
      <c r="EA181" s="167"/>
      <c r="EB181" s="167"/>
      <c r="EC181" s="167"/>
      <c r="ED181" s="167"/>
      <c r="EE181" s="167"/>
      <c r="EF181" s="167"/>
      <c r="EG181" s="167"/>
      <c r="EH181" s="167"/>
      <c r="EI181" s="167"/>
      <c r="EJ181" s="167"/>
      <c r="EK181" s="167"/>
      <c r="EL181" s="167"/>
      <c r="EM181" s="167"/>
      <c r="EN181" s="167"/>
      <c r="EO181" s="167"/>
      <c r="EP181" s="167"/>
      <c r="EQ181" s="167"/>
      <c r="ER181" s="167"/>
      <c r="ES181" s="167"/>
      <c r="ET181" s="167"/>
      <c r="EU181" s="167"/>
      <c r="EV181" s="167"/>
      <c r="EW181" s="167"/>
      <c r="EX181" s="167"/>
      <c r="EY181" s="167"/>
      <c r="EZ181" s="167"/>
    </row>
    <row r="182" spans="2:156" s="283" customFormat="1">
      <c r="B182" s="284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7"/>
      <c r="BQ182" s="167"/>
      <c r="BR182" s="167"/>
      <c r="BS182" s="167"/>
      <c r="BT182" s="167"/>
      <c r="BU182" s="167"/>
      <c r="BV182" s="167"/>
      <c r="BW182" s="167"/>
      <c r="BX182" s="167"/>
      <c r="BY182" s="167"/>
      <c r="BZ182" s="167"/>
      <c r="CA182" s="167"/>
      <c r="CB182" s="167"/>
      <c r="CC182" s="167"/>
      <c r="CD182" s="167"/>
      <c r="CE182" s="167"/>
      <c r="CF182" s="167"/>
      <c r="CG182" s="167"/>
      <c r="CH182" s="167"/>
      <c r="CI182" s="167"/>
      <c r="CJ182" s="167"/>
      <c r="CK182" s="167"/>
      <c r="CL182" s="167"/>
      <c r="CM182" s="167"/>
      <c r="CN182" s="167"/>
      <c r="CO182" s="167"/>
      <c r="CP182" s="167"/>
      <c r="CQ182" s="167"/>
      <c r="CR182" s="167"/>
      <c r="CS182" s="167"/>
      <c r="CT182" s="167"/>
      <c r="CU182" s="167"/>
      <c r="CV182" s="167"/>
      <c r="CW182" s="167"/>
      <c r="CX182" s="167"/>
      <c r="CY182" s="167"/>
      <c r="CZ182" s="167"/>
      <c r="DA182" s="167"/>
      <c r="DB182" s="167"/>
      <c r="DC182" s="167"/>
      <c r="DD182" s="167"/>
      <c r="DE182" s="167"/>
      <c r="DF182" s="167"/>
      <c r="DG182" s="167"/>
      <c r="DH182" s="167"/>
      <c r="DI182" s="167"/>
      <c r="DJ182" s="167"/>
      <c r="DK182" s="167"/>
      <c r="DL182" s="167"/>
      <c r="DM182" s="167"/>
      <c r="DN182" s="167"/>
      <c r="DO182" s="167"/>
      <c r="DP182" s="167"/>
      <c r="DQ182" s="167"/>
      <c r="DR182" s="167"/>
      <c r="DS182" s="167"/>
      <c r="DT182" s="167"/>
      <c r="DU182" s="167"/>
      <c r="DV182" s="167"/>
      <c r="DW182" s="167"/>
      <c r="DX182" s="167"/>
      <c r="DY182" s="167"/>
      <c r="DZ182" s="167"/>
      <c r="EA182" s="167"/>
      <c r="EB182" s="167"/>
      <c r="EC182" s="167"/>
      <c r="ED182" s="167"/>
      <c r="EE182" s="167"/>
      <c r="EF182" s="167"/>
      <c r="EG182" s="167"/>
      <c r="EH182" s="167"/>
      <c r="EI182" s="167"/>
      <c r="EJ182" s="167"/>
      <c r="EK182" s="167"/>
      <c r="EL182" s="167"/>
      <c r="EM182" s="167"/>
      <c r="EN182" s="167"/>
      <c r="EO182" s="167"/>
      <c r="EP182" s="167"/>
      <c r="EQ182" s="167"/>
      <c r="ER182" s="167"/>
      <c r="ES182" s="167"/>
      <c r="ET182" s="167"/>
      <c r="EU182" s="167"/>
      <c r="EV182" s="167"/>
      <c r="EW182" s="167"/>
      <c r="EX182" s="167"/>
      <c r="EY182" s="167"/>
      <c r="EZ182" s="167"/>
    </row>
    <row r="183" spans="2:156" s="283" customFormat="1">
      <c r="B183" s="284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167"/>
      <c r="CQ183" s="167"/>
      <c r="CR183" s="167"/>
      <c r="CS183" s="167"/>
      <c r="CT183" s="167"/>
      <c r="CU183" s="167"/>
      <c r="CV183" s="167"/>
      <c r="CW183" s="167"/>
      <c r="CX183" s="167"/>
      <c r="CY183" s="167"/>
      <c r="CZ183" s="167"/>
      <c r="DA183" s="167"/>
      <c r="DB183" s="167"/>
      <c r="DC183" s="167"/>
      <c r="DD183" s="167"/>
      <c r="DE183" s="167"/>
      <c r="DF183" s="167"/>
      <c r="DG183" s="167"/>
      <c r="DH183" s="167"/>
      <c r="DI183" s="167"/>
      <c r="DJ183" s="167"/>
      <c r="DK183" s="167"/>
      <c r="DL183" s="167"/>
      <c r="DM183" s="167"/>
      <c r="DN183" s="167"/>
      <c r="DO183" s="167"/>
      <c r="DP183" s="167"/>
      <c r="DQ183" s="167"/>
      <c r="DR183" s="167"/>
      <c r="DS183" s="167"/>
      <c r="DT183" s="167"/>
      <c r="DU183" s="167"/>
      <c r="DV183" s="167"/>
      <c r="DW183" s="167"/>
      <c r="DX183" s="167"/>
      <c r="DY183" s="167"/>
      <c r="DZ183" s="167"/>
      <c r="EA183" s="167"/>
      <c r="EB183" s="167"/>
      <c r="EC183" s="167"/>
      <c r="ED183" s="167"/>
      <c r="EE183" s="167"/>
      <c r="EF183" s="167"/>
      <c r="EG183" s="167"/>
      <c r="EH183" s="167"/>
      <c r="EI183" s="167"/>
      <c r="EJ183" s="167"/>
      <c r="EK183" s="167"/>
      <c r="EL183" s="167"/>
      <c r="EM183" s="167"/>
      <c r="EN183" s="167"/>
      <c r="EO183" s="167"/>
      <c r="EP183" s="167"/>
      <c r="EQ183" s="167"/>
      <c r="ER183" s="167"/>
      <c r="ES183" s="167"/>
      <c r="ET183" s="167"/>
      <c r="EU183" s="167"/>
      <c r="EV183" s="167"/>
      <c r="EW183" s="167"/>
      <c r="EX183" s="167"/>
      <c r="EY183" s="167"/>
      <c r="EZ183" s="167"/>
    </row>
    <row r="184" spans="2:156" s="283" customFormat="1">
      <c r="B184" s="284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167"/>
      <c r="CQ184" s="167"/>
      <c r="CR184" s="167"/>
      <c r="CS184" s="167"/>
      <c r="CT184" s="167"/>
      <c r="CU184" s="167"/>
      <c r="CV184" s="167"/>
      <c r="CW184" s="167"/>
      <c r="CX184" s="167"/>
      <c r="CY184" s="167"/>
      <c r="CZ184" s="167"/>
      <c r="DA184" s="167"/>
      <c r="DB184" s="167"/>
      <c r="DC184" s="167"/>
      <c r="DD184" s="167"/>
      <c r="DE184" s="167"/>
      <c r="DF184" s="167"/>
      <c r="DG184" s="167"/>
      <c r="DH184" s="167"/>
      <c r="DI184" s="167"/>
      <c r="DJ184" s="167"/>
      <c r="DK184" s="167"/>
      <c r="DL184" s="167"/>
      <c r="DM184" s="167"/>
      <c r="DN184" s="167"/>
      <c r="DO184" s="167"/>
      <c r="DP184" s="167"/>
      <c r="DQ184" s="167"/>
      <c r="DR184" s="167"/>
      <c r="DS184" s="167"/>
      <c r="DT184" s="167"/>
      <c r="DU184" s="167"/>
      <c r="DV184" s="167"/>
      <c r="DW184" s="167"/>
      <c r="DX184" s="167"/>
      <c r="DY184" s="167"/>
      <c r="DZ184" s="167"/>
      <c r="EA184" s="167"/>
      <c r="EB184" s="167"/>
      <c r="EC184" s="167"/>
      <c r="ED184" s="167"/>
      <c r="EE184" s="167"/>
      <c r="EF184" s="167"/>
      <c r="EG184" s="167"/>
      <c r="EH184" s="167"/>
      <c r="EI184" s="167"/>
      <c r="EJ184" s="167"/>
      <c r="EK184" s="167"/>
      <c r="EL184" s="167"/>
      <c r="EM184" s="167"/>
      <c r="EN184" s="167"/>
      <c r="EO184" s="167"/>
      <c r="EP184" s="167"/>
      <c r="EQ184" s="167"/>
      <c r="ER184" s="167"/>
      <c r="ES184" s="167"/>
      <c r="ET184" s="167"/>
      <c r="EU184" s="167"/>
      <c r="EV184" s="167"/>
      <c r="EW184" s="167"/>
      <c r="EX184" s="167"/>
      <c r="EY184" s="167"/>
      <c r="EZ184" s="167"/>
    </row>
    <row r="185" spans="2:156" s="283" customFormat="1">
      <c r="B185" s="284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7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7"/>
      <c r="CO185" s="167"/>
      <c r="CP185" s="167"/>
      <c r="CQ185" s="167"/>
      <c r="CR185" s="167"/>
      <c r="CS185" s="167"/>
      <c r="CT185" s="167"/>
      <c r="CU185" s="167"/>
      <c r="CV185" s="167"/>
      <c r="CW185" s="167"/>
      <c r="CX185" s="167"/>
      <c r="CY185" s="167"/>
      <c r="CZ185" s="167"/>
      <c r="DA185" s="167"/>
      <c r="DB185" s="167"/>
      <c r="DC185" s="167"/>
      <c r="DD185" s="167"/>
      <c r="DE185" s="167"/>
      <c r="DF185" s="167"/>
      <c r="DG185" s="167"/>
      <c r="DH185" s="167"/>
      <c r="DI185" s="167"/>
      <c r="DJ185" s="167"/>
      <c r="DK185" s="167"/>
      <c r="DL185" s="167"/>
      <c r="DM185" s="167"/>
      <c r="DN185" s="167"/>
      <c r="DO185" s="167"/>
      <c r="DP185" s="167"/>
      <c r="DQ185" s="167"/>
      <c r="DR185" s="167"/>
      <c r="DS185" s="167"/>
      <c r="DT185" s="167"/>
      <c r="DU185" s="167"/>
      <c r="DV185" s="167"/>
      <c r="DW185" s="167"/>
      <c r="DX185" s="167"/>
      <c r="DY185" s="167"/>
      <c r="DZ185" s="167"/>
      <c r="EA185" s="167"/>
      <c r="EB185" s="167"/>
      <c r="EC185" s="167"/>
      <c r="ED185" s="167"/>
      <c r="EE185" s="167"/>
      <c r="EF185" s="167"/>
      <c r="EG185" s="167"/>
      <c r="EH185" s="167"/>
      <c r="EI185" s="167"/>
      <c r="EJ185" s="167"/>
      <c r="EK185" s="167"/>
      <c r="EL185" s="167"/>
      <c r="EM185" s="167"/>
      <c r="EN185" s="167"/>
      <c r="EO185" s="167"/>
      <c r="EP185" s="167"/>
      <c r="EQ185" s="167"/>
      <c r="ER185" s="167"/>
      <c r="ES185" s="167"/>
      <c r="ET185" s="167"/>
      <c r="EU185" s="167"/>
      <c r="EV185" s="167"/>
      <c r="EW185" s="167"/>
      <c r="EX185" s="167"/>
      <c r="EY185" s="167"/>
      <c r="EZ185" s="167"/>
    </row>
    <row r="186" spans="2:156" s="283" customFormat="1">
      <c r="B186" s="284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7"/>
      <c r="BQ186" s="167"/>
      <c r="BR186" s="167"/>
      <c r="BS186" s="167"/>
      <c r="BT186" s="167"/>
      <c r="BU186" s="167"/>
      <c r="BV186" s="167"/>
      <c r="BW186" s="167"/>
      <c r="BX186" s="167"/>
      <c r="BY186" s="167"/>
      <c r="BZ186" s="167"/>
      <c r="CA186" s="167"/>
      <c r="CB186" s="167"/>
      <c r="CC186" s="167"/>
      <c r="CD186" s="167"/>
      <c r="CE186" s="167"/>
      <c r="CF186" s="167"/>
      <c r="CG186" s="167"/>
      <c r="CH186" s="167"/>
      <c r="CI186" s="167"/>
      <c r="CJ186" s="167"/>
      <c r="CK186" s="167"/>
      <c r="CL186" s="167"/>
      <c r="CM186" s="167"/>
      <c r="CN186" s="167"/>
      <c r="CO186" s="167"/>
      <c r="CP186" s="167"/>
      <c r="CQ186" s="167"/>
      <c r="CR186" s="167"/>
      <c r="CS186" s="167"/>
      <c r="CT186" s="167"/>
      <c r="CU186" s="167"/>
      <c r="CV186" s="167"/>
      <c r="CW186" s="167"/>
      <c r="CX186" s="167"/>
      <c r="CY186" s="167"/>
      <c r="CZ186" s="167"/>
      <c r="DA186" s="167"/>
      <c r="DB186" s="167"/>
      <c r="DC186" s="167"/>
      <c r="DD186" s="167"/>
      <c r="DE186" s="167"/>
      <c r="DF186" s="167"/>
      <c r="DG186" s="167"/>
      <c r="DH186" s="167"/>
      <c r="DI186" s="167"/>
      <c r="DJ186" s="167"/>
      <c r="DK186" s="167"/>
      <c r="DL186" s="167"/>
      <c r="DM186" s="167"/>
      <c r="DN186" s="167"/>
      <c r="DO186" s="167"/>
      <c r="DP186" s="167"/>
      <c r="DQ186" s="167"/>
      <c r="DR186" s="167"/>
      <c r="DS186" s="167"/>
      <c r="DT186" s="167"/>
      <c r="DU186" s="167"/>
      <c r="DV186" s="167"/>
      <c r="DW186" s="167"/>
      <c r="DX186" s="167"/>
      <c r="DY186" s="167"/>
      <c r="DZ186" s="167"/>
      <c r="EA186" s="167"/>
      <c r="EB186" s="167"/>
      <c r="EC186" s="167"/>
      <c r="ED186" s="167"/>
      <c r="EE186" s="167"/>
      <c r="EF186" s="167"/>
      <c r="EG186" s="167"/>
      <c r="EH186" s="167"/>
      <c r="EI186" s="167"/>
      <c r="EJ186" s="167"/>
      <c r="EK186" s="167"/>
      <c r="EL186" s="167"/>
      <c r="EM186" s="167"/>
      <c r="EN186" s="167"/>
      <c r="EO186" s="167"/>
      <c r="EP186" s="167"/>
      <c r="EQ186" s="167"/>
      <c r="ER186" s="167"/>
      <c r="ES186" s="167"/>
      <c r="ET186" s="167"/>
      <c r="EU186" s="167"/>
      <c r="EV186" s="167"/>
      <c r="EW186" s="167"/>
      <c r="EX186" s="167"/>
      <c r="EY186" s="167"/>
      <c r="EZ186" s="167"/>
    </row>
    <row r="187" spans="2:156" s="283" customFormat="1">
      <c r="B187" s="284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7"/>
      <c r="BQ187" s="167"/>
      <c r="BR187" s="167"/>
      <c r="BS187" s="167"/>
      <c r="BT187" s="167"/>
      <c r="BU187" s="167"/>
      <c r="BV187" s="167"/>
      <c r="BW187" s="167"/>
      <c r="BX187" s="167"/>
      <c r="BY187" s="167"/>
      <c r="BZ187" s="167"/>
      <c r="CA187" s="167"/>
      <c r="CB187" s="167"/>
      <c r="CC187" s="167"/>
      <c r="CD187" s="167"/>
      <c r="CE187" s="167"/>
      <c r="CF187" s="167"/>
      <c r="CG187" s="167"/>
      <c r="CH187" s="167"/>
      <c r="CI187" s="167"/>
      <c r="CJ187" s="167"/>
      <c r="CK187" s="167"/>
      <c r="CL187" s="167"/>
      <c r="CM187" s="167"/>
      <c r="CN187" s="167"/>
      <c r="CO187" s="167"/>
      <c r="CP187" s="167"/>
      <c r="CQ187" s="167"/>
      <c r="CR187" s="167"/>
      <c r="CS187" s="167"/>
      <c r="CT187" s="167"/>
      <c r="CU187" s="167"/>
      <c r="CV187" s="167"/>
      <c r="CW187" s="167"/>
      <c r="CX187" s="167"/>
      <c r="CY187" s="167"/>
      <c r="CZ187" s="167"/>
      <c r="DA187" s="167"/>
      <c r="DB187" s="167"/>
      <c r="DC187" s="167"/>
      <c r="DD187" s="167"/>
      <c r="DE187" s="167"/>
      <c r="DF187" s="167"/>
      <c r="DG187" s="167"/>
      <c r="DH187" s="167"/>
      <c r="DI187" s="167"/>
      <c r="DJ187" s="167"/>
      <c r="DK187" s="167"/>
      <c r="DL187" s="167"/>
      <c r="DM187" s="167"/>
      <c r="DN187" s="167"/>
      <c r="DO187" s="167"/>
      <c r="DP187" s="167"/>
      <c r="DQ187" s="167"/>
      <c r="DR187" s="167"/>
      <c r="DS187" s="167"/>
      <c r="DT187" s="167"/>
      <c r="DU187" s="167"/>
      <c r="DV187" s="167"/>
      <c r="DW187" s="167"/>
      <c r="DX187" s="167"/>
      <c r="DY187" s="167"/>
      <c r="DZ187" s="167"/>
      <c r="EA187" s="167"/>
      <c r="EB187" s="167"/>
      <c r="EC187" s="167"/>
      <c r="ED187" s="167"/>
      <c r="EE187" s="167"/>
      <c r="EF187" s="167"/>
      <c r="EG187" s="167"/>
      <c r="EH187" s="167"/>
      <c r="EI187" s="167"/>
      <c r="EJ187" s="167"/>
      <c r="EK187" s="167"/>
      <c r="EL187" s="167"/>
      <c r="EM187" s="167"/>
      <c r="EN187" s="167"/>
      <c r="EO187" s="167"/>
      <c r="EP187" s="167"/>
      <c r="EQ187" s="167"/>
      <c r="ER187" s="167"/>
      <c r="ES187" s="167"/>
      <c r="ET187" s="167"/>
      <c r="EU187" s="167"/>
      <c r="EV187" s="167"/>
      <c r="EW187" s="167"/>
      <c r="EX187" s="167"/>
      <c r="EY187" s="167"/>
      <c r="EZ187" s="167"/>
    </row>
    <row r="188" spans="2:156" s="283" customFormat="1">
      <c r="B188" s="284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7"/>
      <c r="BQ188" s="167"/>
      <c r="BR188" s="167"/>
      <c r="BS188" s="167"/>
      <c r="BT188" s="167"/>
      <c r="BU188" s="167"/>
      <c r="BV188" s="167"/>
      <c r="BW188" s="167"/>
      <c r="BX188" s="167"/>
      <c r="BY188" s="167"/>
      <c r="BZ188" s="167"/>
      <c r="CA188" s="167"/>
      <c r="CB188" s="167"/>
      <c r="CC188" s="167"/>
      <c r="CD188" s="167"/>
      <c r="CE188" s="167"/>
      <c r="CF188" s="167"/>
      <c r="CG188" s="167"/>
      <c r="CH188" s="167"/>
      <c r="CI188" s="167"/>
      <c r="CJ188" s="167"/>
      <c r="CK188" s="167"/>
      <c r="CL188" s="167"/>
      <c r="CM188" s="167"/>
      <c r="CN188" s="167"/>
      <c r="CO188" s="167"/>
      <c r="CP188" s="167"/>
      <c r="CQ188" s="167"/>
      <c r="CR188" s="167"/>
      <c r="CS188" s="167"/>
      <c r="CT188" s="167"/>
      <c r="CU188" s="167"/>
      <c r="CV188" s="167"/>
      <c r="CW188" s="167"/>
      <c r="CX188" s="167"/>
      <c r="CY188" s="167"/>
      <c r="CZ188" s="167"/>
      <c r="DA188" s="167"/>
      <c r="DB188" s="167"/>
      <c r="DC188" s="167"/>
      <c r="DD188" s="167"/>
      <c r="DE188" s="167"/>
      <c r="DF188" s="167"/>
      <c r="DG188" s="167"/>
      <c r="DH188" s="167"/>
      <c r="DI188" s="167"/>
      <c r="DJ188" s="167"/>
      <c r="DK188" s="167"/>
      <c r="DL188" s="167"/>
      <c r="DM188" s="167"/>
      <c r="DN188" s="167"/>
      <c r="DO188" s="167"/>
      <c r="DP188" s="167"/>
      <c r="DQ188" s="167"/>
      <c r="DR188" s="167"/>
      <c r="DS188" s="167"/>
      <c r="DT188" s="167"/>
      <c r="DU188" s="167"/>
      <c r="DV188" s="167"/>
      <c r="DW188" s="167"/>
      <c r="DX188" s="167"/>
      <c r="DY188" s="167"/>
      <c r="DZ188" s="167"/>
      <c r="EA188" s="167"/>
      <c r="EB188" s="167"/>
      <c r="EC188" s="167"/>
      <c r="ED188" s="167"/>
      <c r="EE188" s="167"/>
      <c r="EF188" s="167"/>
      <c r="EG188" s="167"/>
      <c r="EH188" s="167"/>
      <c r="EI188" s="167"/>
      <c r="EJ188" s="167"/>
      <c r="EK188" s="167"/>
      <c r="EL188" s="167"/>
      <c r="EM188" s="167"/>
      <c r="EN188" s="167"/>
      <c r="EO188" s="167"/>
      <c r="EP188" s="167"/>
      <c r="EQ188" s="167"/>
      <c r="ER188" s="167"/>
      <c r="ES188" s="167"/>
      <c r="ET188" s="167"/>
      <c r="EU188" s="167"/>
      <c r="EV188" s="167"/>
      <c r="EW188" s="167"/>
      <c r="EX188" s="167"/>
      <c r="EY188" s="167"/>
      <c r="EZ188" s="167"/>
    </row>
    <row r="189" spans="2:156" s="283" customFormat="1">
      <c r="B189" s="284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7"/>
      <c r="BQ189" s="167"/>
      <c r="BR189" s="167"/>
      <c r="BS189" s="167"/>
      <c r="BT189" s="167"/>
      <c r="BU189" s="167"/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167"/>
      <c r="CX189" s="167"/>
      <c r="CY189" s="167"/>
      <c r="CZ189" s="167"/>
      <c r="DA189" s="167"/>
      <c r="DB189" s="167"/>
      <c r="DC189" s="167"/>
      <c r="DD189" s="167"/>
      <c r="DE189" s="167"/>
      <c r="DF189" s="167"/>
      <c r="DG189" s="167"/>
      <c r="DH189" s="167"/>
      <c r="DI189" s="167"/>
      <c r="DJ189" s="167"/>
      <c r="DK189" s="167"/>
      <c r="DL189" s="167"/>
      <c r="DM189" s="167"/>
      <c r="DN189" s="167"/>
      <c r="DO189" s="167"/>
      <c r="DP189" s="167"/>
      <c r="DQ189" s="167"/>
      <c r="DR189" s="167"/>
      <c r="DS189" s="167"/>
      <c r="DT189" s="167"/>
      <c r="DU189" s="167"/>
      <c r="DV189" s="167"/>
      <c r="DW189" s="167"/>
      <c r="DX189" s="167"/>
      <c r="DY189" s="167"/>
      <c r="DZ189" s="167"/>
      <c r="EA189" s="167"/>
      <c r="EB189" s="167"/>
      <c r="EC189" s="167"/>
      <c r="ED189" s="167"/>
      <c r="EE189" s="167"/>
      <c r="EF189" s="167"/>
      <c r="EG189" s="167"/>
      <c r="EH189" s="167"/>
      <c r="EI189" s="167"/>
      <c r="EJ189" s="167"/>
      <c r="EK189" s="167"/>
      <c r="EL189" s="167"/>
      <c r="EM189" s="167"/>
      <c r="EN189" s="167"/>
      <c r="EO189" s="167"/>
      <c r="EP189" s="167"/>
      <c r="EQ189" s="167"/>
      <c r="ER189" s="167"/>
      <c r="ES189" s="167"/>
      <c r="ET189" s="167"/>
      <c r="EU189" s="167"/>
      <c r="EV189" s="167"/>
      <c r="EW189" s="167"/>
      <c r="EX189" s="167"/>
      <c r="EY189" s="167"/>
      <c r="EZ189" s="167"/>
    </row>
    <row r="190" spans="2:156" s="283" customFormat="1">
      <c r="B190" s="284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7"/>
      <c r="BQ190" s="167"/>
      <c r="BR190" s="167"/>
      <c r="BS190" s="167"/>
      <c r="BT190" s="167"/>
      <c r="BU190" s="167"/>
      <c r="BV190" s="167"/>
      <c r="BW190" s="167"/>
      <c r="BX190" s="167"/>
      <c r="BY190" s="167"/>
      <c r="BZ190" s="167"/>
      <c r="CA190" s="167"/>
      <c r="CB190" s="167"/>
      <c r="CC190" s="167"/>
      <c r="CD190" s="167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167"/>
      <c r="CX190" s="167"/>
      <c r="CY190" s="167"/>
      <c r="CZ190" s="167"/>
      <c r="DA190" s="167"/>
      <c r="DB190" s="167"/>
      <c r="DC190" s="167"/>
      <c r="DD190" s="167"/>
      <c r="DE190" s="167"/>
      <c r="DF190" s="167"/>
      <c r="DG190" s="167"/>
      <c r="DH190" s="167"/>
      <c r="DI190" s="167"/>
      <c r="DJ190" s="167"/>
      <c r="DK190" s="167"/>
      <c r="DL190" s="167"/>
      <c r="DM190" s="167"/>
      <c r="DN190" s="167"/>
      <c r="DO190" s="167"/>
      <c r="DP190" s="167"/>
      <c r="DQ190" s="167"/>
      <c r="DR190" s="167"/>
      <c r="DS190" s="167"/>
      <c r="DT190" s="167"/>
      <c r="DU190" s="167"/>
      <c r="DV190" s="167"/>
      <c r="DW190" s="167"/>
      <c r="DX190" s="167"/>
      <c r="DY190" s="167"/>
      <c r="DZ190" s="167"/>
      <c r="EA190" s="167"/>
      <c r="EB190" s="167"/>
      <c r="EC190" s="167"/>
      <c r="ED190" s="167"/>
      <c r="EE190" s="167"/>
      <c r="EF190" s="167"/>
      <c r="EG190" s="167"/>
      <c r="EH190" s="167"/>
      <c r="EI190" s="167"/>
      <c r="EJ190" s="167"/>
      <c r="EK190" s="167"/>
      <c r="EL190" s="167"/>
      <c r="EM190" s="167"/>
      <c r="EN190" s="167"/>
      <c r="EO190" s="167"/>
      <c r="EP190" s="167"/>
      <c r="EQ190" s="167"/>
      <c r="ER190" s="167"/>
      <c r="ES190" s="167"/>
      <c r="ET190" s="167"/>
      <c r="EU190" s="167"/>
      <c r="EV190" s="167"/>
      <c r="EW190" s="167"/>
      <c r="EX190" s="167"/>
      <c r="EY190" s="167"/>
      <c r="EZ190" s="167"/>
    </row>
    <row r="191" spans="2:156" s="283" customFormat="1">
      <c r="B191" s="284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7"/>
      <c r="BQ191" s="167"/>
      <c r="BR191" s="167"/>
      <c r="BS191" s="167"/>
      <c r="BT191" s="167"/>
      <c r="BU191" s="167"/>
      <c r="BV191" s="167"/>
      <c r="BW191" s="167"/>
      <c r="BX191" s="167"/>
      <c r="BY191" s="167"/>
      <c r="BZ191" s="167"/>
      <c r="CA191" s="167"/>
      <c r="CB191" s="167"/>
      <c r="CC191" s="167"/>
      <c r="CD191" s="167"/>
      <c r="CE191" s="167"/>
      <c r="CF191" s="167"/>
      <c r="CG191" s="167"/>
      <c r="CH191" s="167"/>
      <c r="CI191" s="167"/>
      <c r="CJ191" s="167"/>
      <c r="CK191" s="167"/>
      <c r="CL191" s="167"/>
      <c r="CM191" s="167"/>
      <c r="CN191" s="167"/>
      <c r="CO191" s="167"/>
      <c r="CP191" s="167"/>
      <c r="CQ191" s="167"/>
      <c r="CR191" s="167"/>
      <c r="CS191" s="167"/>
      <c r="CT191" s="167"/>
      <c r="CU191" s="167"/>
      <c r="CV191" s="167"/>
      <c r="CW191" s="167"/>
      <c r="CX191" s="167"/>
      <c r="CY191" s="167"/>
      <c r="CZ191" s="167"/>
      <c r="DA191" s="167"/>
      <c r="DB191" s="167"/>
      <c r="DC191" s="167"/>
      <c r="DD191" s="167"/>
      <c r="DE191" s="167"/>
      <c r="DF191" s="167"/>
      <c r="DG191" s="167"/>
      <c r="DH191" s="167"/>
      <c r="DI191" s="167"/>
      <c r="DJ191" s="167"/>
      <c r="DK191" s="167"/>
      <c r="DL191" s="167"/>
      <c r="DM191" s="167"/>
      <c r="DN191" s="167"/>
      <c r="DO191" s="167"/>
      <c r="DP191" s="167"/>
      <c r="DQ191" s="167"/>
      <c r="DR191" s="167"/>
      <c r="DS191" s="167"/>
      <c r="DT191" s="167"/>
      <c r="DU191" s="167"/>
      <c r="DV191" s="167"/>
      <c r="DW191" s="167"/>
      <c r="DX191" s="167"/>
      <c r="DY191" s="167"/>
      <c r="DZ191" s="167"/>
      <c r="EA191" s="167"/>
      <c r="EB191" s="167"/>
      <c r="EC191" s="167"/>
      <c r="ED191" s="167"/>
      <c r="EE191" s="167"/>
      <c r="EF191" s="167"/>
      <c r="EG191" s="167"/>
      <c r="EH191" s="167"/>
      <c r="EI191" s="167"/>
      <c r="EJ191" s="167"/>
      <c r="EK191" s="167"/>
      <c r="EL191" s="167"/>
      <c r="EM191" s="167"/>
      <c r="EN191" s="167"/>
      <c r="EO191" s="167"/>
      <c r="EP191" s="167"/>
      <c r="EQ191" s="167"/>
      <c r="ER191" s="167"/>
      <c r="ES191" s="167"/>
      <c r="ET191" s="167"/>
      <c r="EU191" s="167"/>
      <c r="EV191" s="167"/>
      <c r="EW191" s="167"/>
      <c r="EX191" s="167"/>
      <c r="EY191" s="167"/>
      <c r="EZ191" s="167"/>
    </row>
    <row r="192" spans="2:156" s="283" customFormat="1">
      <c r="B192" s="284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7"/>
      <c r="BQ192" s="167"/>
      <c r="BR192" s="167"/>
      <c r="BS192" s="167"/>
      <c r="BT192" s="167"/>
      <c r="BU192" s="167"/>
      <c r="BV192" s="167"/>
      <c r="BW192" s="167"/>
      <c r="BX192" s="167"/>
      <c r="BY192" s="167"/>
      <c r="BZ192" s="167"/>
      <c r="CA192" s="167"/>
      <c r="CB192" s="167"/>
      <c r="CC192" s="167"/>
      <c r="CD192" s="167"/>
      <c r="CE192" s="167"/>
      <c r="CF192" s="167"/>
      <c r="CG192" s="167"/>
      <c r="CH192" s="167"/>
      <c r="CI192" s="167"/>
      <c r="CJ192" s="167"/>
      <c r="CK192" s="167"/>
      <c r="CL192" s="167"/>
      <c r="CM192" s="167"/>
      <c r="CN192" s="167"/>
      <c r="CO192" s="167"/>
      <c r="CP192" s="167"/>
      <c r="CQ192" s="167"/>
      <c r="CR192" s="167"/>
      <c r="CS192" s="167"/>
      <c r="CT192" s="167"/>
      <c r="CU192" s="167"/>
      <c r="CV192" s="167"/>
      <c r="CW192" s="167"/>
      <c r="CX192" s="167"/>
      <c r="CY192" s="167"/>
      <c r="CZ192" s="167"/>
      <c r="DA192" s="167"/>
      <c r="DB192" s="167"/>
      <c r="DC192" s="167"/>
      <c r="DD192" s="167"/>
      <c r="DE192" s="167"/>
      <c r="DF192" s="167"/>
      <c r="DG192" s="167"/>
      <c r="DH192" s="167"/>
      <c r="DI192" s="167"/>
      <c r="DJ192" s="167"/>
      <c r="DK192" s="167"/>
      <c r="DL192" s="167"/>
      <c r="DM192" s="167"/>
      <c r="DN192" s="167"/>
      <c r="DO192" s="167"/>
      <c r="DP192" s="167"/>
      <c r="DQ192" s="167"/>
      <c r="DR192" s="167"/>
      <c r="DS192" s="167"/>
      <c r="DT192" s="167"/>
      <c r="DU192" s="167"/>
      <c r="DV192" s="167"/>
      <c r="DW192" s="167"/>
      <c r="DX192" s="167"/>
      <c r="DY192" s="167"/>
      <c r="DZ192" s="167"/>
      <c r="EA192" s="167"/>
      <c r="EB192" s="167"/>
      <c r="EC192" s="167"/>
      <c r="ED192" s="167"/>
      <c r="EE192" s="167"/>
      <c r="EF192" s="167"/>
      <c r="EG192" s="167"/>
      <c r="EH192" s="167"/>
      <c r="EI192" s="167"/>
      <c r="EJ192" s="167"/>
      <c r="EK192" s="167"/>
      <c r="EL192" s="167"/>
      <c r="EM192" s="167"/>
      <c r="EN192" s="167"/>
      <c r="EO192" s="167"/>
      <c r="EP192" s="167"/>
      <c r="EQ192" s="167"/>
      <c r="ER192" s="167"/>
      <c r="ES192" s="167"/>
      <c r="ET192" s="167"/>
      <c r="EU192" s="167"/>
      <c r="EV192" s="167"/>
      <c r="EW192" s="167"/>
      <c r="EX192" s="167"/>
      <c r="EY192" s="167"/>
      <c r="EZ192" s="167"/>
    </row>
    <row r="193" spans="2:156" s="283" customFormat="1">
      <c r="B193" s="284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7"/>
      <c r="BQ193" s="167"/>
      <c r="BR193" s="167"/>
      <c r="BS193" s="167"/>
      <c r="BT193" s="167"/>
      <c r="BU193" s="167"/>
      <c r="BV193" s="167"/>
      <c r="BW193" s="167"/>
      <c r="BX193" s="167"/>
      <c r="BY193" s="167"/>
      <c r="BZ193" s="167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7"/>
      <c r="CO193" s="167"/>
      <c r="CP193" s="167"/>
      <c r="CQ193" s="167"/>
      <c r="CR193" s="167"/>
      <c r="CS193" s="167"/>
      <c r="CT193" s="167"/>
      <c r="CU193" s="167"/>
      <c r="CV193" s="167"/>
      <c r="CW193" s="167"/>
      <c r="CX193" s="167"/>
      <c r="CY193" s="167"/>
      <c r="CZ193" s="167"/>
      <c r="DA193" s="167"/>
      <c r="DB193" s="167"/>
      <c r="DC193" s="167"/>
      <c r="DD193" s="167"/>
      <c r="DE193" s="167"/>
      <c r="DF193" s="167"/>
      <c r="DG193" s="167"/>
      <c r="DH193" s="167"/>
      <c r="DI193" s="167"/>
      <c r="DJ193" s="167"/>
      <c r="DK193" s="167"/>
      <c r="DL193" s="167"/>
      <c r="DM193" s="167"/>
      <c r="DN193" s="167"/>
      <c r="DO193" s="167"/>
      <c r="DP193" s="167"/>
      <c r="DQ193" s="167"/>
      <c r="DR193" s="167"/>
      <c r="DS193" s="167"/>
      <c r="DT193" s="167"/>
      <c r="DU193" s="167"/>
      <c r="DV193" s="167"/>
      <c r="DW193" s="167"/>
      <c r="DX193" s="167"/>
      <c r="DY193" s="167"/>
      <c r="DZ193" s="167"/>
      <c r="EA193" s="167"/>
      <c r="EB193" s="167"/>
      <c r="EC193" s="167"/>
      <c r="ED193" s="167"/>
      <c r="EE193" s="167"/>
      <c r="EF193" s="167"/>
      <c r="EG193" s="167"/>
      <c r="EH193" s="167"/>
      <c r="EI193" s="167"/>
      <c r="EJ193" s="167"/>
      <c r="EK193" s="167"/>
      <c r="EL193" s="167"/>
      <c r="EM193" s="167"/>
      <c r="EN193" s="167"/>
      <c r="EO193" s="167"/>
      <c r="EP193" s="167"/>
      <c r="EQ193" s="167"/>
      <c r="ER193" s="167"/>
      <c r="ES193" s="167"/>
      <c r="ET193" s="167"/>
      <c r="EU193" s="167"/>
      <c r="EV193" s="167"/>
      <c r="EW193" s="167"/>
      <c r="EX193" s="167"/>
      <c r="EY193" s="167"/>
      <c r="EZ193" s="167"/>
    </row>
    <row r="194" spans="2:156" s="283" customFormat="1">
      <c r="B194" s="284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67"/>
      <c r="BW194" s="167"/>
      <c r="BX194" s="167"/>
      <c r="BY194" s="167"/>
      <c r="BZ194" s="167"/>
      <c r="CA194" s="167"/>
      <c r="CB194" s="167"/>
      <c r="CC194" s="167"/>
      <c r="CD194" s="167"/>
      <c r="CE194" s="167"/>
      <c r="CF194" s="167"/>
      <c r="CG194" s="167"/>
      <c r="CH194" s="167"/>
      <c r="CI194" s="167"/>
      <c r="CJ194" s="167"/>
      <c r="CK194" s="167"/>
      <c r="CL194" s="167"/>
      <c r="CM194" s="167"/>
      <c r="CN194" s="167"/>
      <c r="CO194" s="167"/>
      <c r="CP194" s="167"/>
      <c r="CQ194" s="167"/>
      <c r="CR194" s="167"/>
      <c r="CS194" s="167"/>
      <c r="CT194" s="167"/>
      <c r="CU194" s="167"/>
      <c r="CV194" s="167"/>
      <c r="CW194" s="167"/>
      <c r="CX194" s="167"/>
      <c r="CY194" s="167"/>
      <c r="CZ194" s="167"/>
      <c r="DA194" s="167"/>
      <c r="DB194" s="167"/>
      <c r="DC194" s="167"/>
      <c r="DD194" s="167"/>
      <c r="DE194" s="167"/>
      <c r="DF194" s="167"/>
      <c r="DG194" s="167"/>
      <c r="DH194" s="167"/>
      <c r="DI194" s="167"/>
      <c r="DJ194" s="167"/>
      <c r="DK194" s="167"/>
      <c r="DL194" s="167"/>
      <c r="DM194" s="167"/>
      <c r="DN194" s="167"/>
      <c r="DO194" s="167"/>
      <c r="DP194" s="167"/>
      <c r="DQ194" s="167"/>
      <c r="DR194" s="167"/>
      <c r="DS194" s="167"/>
      <c r="DT194" s="167"/>
      <c r="DU194" s="167"/>
      <c r="DV194" s="167"/>
      <c r="DW194" s="167"/>
      <c r="DX194" s="167"/>
      <c r="DY194" s="167"/>
      <c r="DZ194" s="167"/>
      <c r="EA194" s="167"/>
      <c r="EB194" s="167"/>
      <c r="EC194" s="167"/>
      <c r="ED194" s="167"/>
      <c r="EE194" s="167"/>
      <c r="EF194" s="167"/>
      <c r="EG194" s="167"/>
      <c r="EH194" s="167"/>
      <c r="EI194" s="167"/>
      <c r="EJ194" s="167"/>
      <c r="EK194" s="167"/>
      <c r="EL194" s="167"/>
      <c r="EM194" s="167"/>
      <c r="EN194" s="167"/>
      <c r="EO194" s="167"/>
      <c r="EP194" s="167"/>
      <c r="EQ194" s="167"/>
      <c r="ER194" s="167"/>
      <c r="ES194" s="167"/>
      <c r="ET194" s="167"/>
      <c r="EU194" s="167"/>
      <c r="EV194" s="167"/>
      <c r="EW194" s="167"/>
      <c r="EX194" s="167"/>
      <c r="EY194" s="167"/>
      <c r="EZ194" s="167"/>
    </row>
    <row r="195" spans="2:156" s="283" customFormat="1">
      <c r="B195" s="284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7"/>
      <c r="BQ195" s="167"/>
      <c r="BR195" s="167"/>
      <c r="BS195" s="167"/>
      <c r="BT195" s="167"/>
      <c r="BU195" s="167"/>
      <c r="BV195" s="167"/>
      <c r="BW195" s="167"/>
      <c r="BX195" s="167"/>
      <c r="BY195" s="167"/>
      <c r="BZ195" s="167"/>
      <c r="CA195" s="167"/>
      <c r="CB195" s="167"/>
      <c r="CC195" s="167"/>
      <c r="CD195" s="167"/>
      <c r="CE195" s="167"/>
      <c r="CF195" s="167"/>
      <c r="CG195" s="167"/>
      <c r="CH195" s="167"/>
      <c r="CI195" s="167"/>
      <c r="CJ195" s="167"/>
      <c r="CK195" s="167"/>
      <c r="CL195" s="167"/>
      <c r="CM195" s="167"/>
      <c r="CN195" s="167"/>
      <c r="CO195" s="167"/>
      <c r="CP195" s="167"/>
      <c r="CQ195" s="167"/>
      <c r="CR195" s="167"/>
      <c r="CS195" s="167"/>
      <c r="CT195" s="167"/>
      <c r="CU195" s="167"/>
      <c r="CV195" s="167"/>
      <c r="CW195" s="167"/>
      <c r="CX195" s="167"/>
      <c r="CY195" s="167"/>
      <c r="CZ195" s="167"/>
      <c r="DA195" s="167"/>
      <c r="DB195" s="167"/>
      <c r="DC195" s="167"/>
      <c r="DD195" s="167"/>
      <c r="DE195" s="167"/>
      <c r="DF195" s="167"/>
      <c r="DG195" s="167"/>
      <c r="DH195" s="167"/>
      <c r="DI195" s="167"/>
      <c r="DJ195" s="167"/>
      <c r="DK195" s="167"/>
      <c r="DL195" s="167"/>
      <c r="DM195" s="167"/>
      <c r="DN195" s="167"/>
      <c r="DO195" s="167"/>
      <c r="DP195" s="167"/>
      <c r="DQ195" s="167"/>
      <c r="DR195" s="167"/>
      <c r="DS195" s="167"/>
      <c r="DT195" s="167"/>
      <c r="DU195" s="167"/>
      <c r="DV195" s="167"/>
      <c r="DW195" s="167"/>
      <c r="DX195" s="167"/>
      <c r="DY195" s="167"/>
      <c r="DZ195" s="167"/>
      <c r="EA195" s="167"/>
      <c r="EB195" s="167"/>
      <c r="EC195" s="167"/>
      <c r="ED195" s="167"/>
      <c r="EE195" s="167"/>
      <c r="EF195" s="167"/>
      <c r="EG195" s="167"/>
      <c r="EH195" s="167"/>
      <c r="EI195" s="167"/>
      <c r="EJ195" s="167"/>
      <c r="EK195" s="167"/>
      <c r="EL195" s="167"/>
      <c r="EM195" s="167"/>
      <c r="EN195" s="167"/>
      <c r="EO195" s="167"/>
      <c r="EP195" s="167"/>
      <c r="EQ195" s="167"/>
      <c r="ER195" s="167"/>
      <c r="ES195" s="167"/>
      <c r="ET195" s="167"/>
      <c r="EU195" s="167"/>
      <c r="EV195" s="167"/>
      <c r="EW195" s="167"/>
      <c r="EX195" s="167"/>
      <c r="EY195" s="167"/>
      <c r="EZ195" s="167"/>
    </row>
    <row r="196" spans="2:156" s="283" customFormat="1">
      <c r="B196" s="284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7"/>
      <c r="CD196" s="167"/>
      <c r="CE196" s="167"/>
      <c r="CF196" s="167"/>
      <c r="CG196" s="167"/>
      <c r="CH196" s="167"/>
      <c r="CI196" s="167"/>
      <c r="CJ196" s="167"/>
      <c r="CK196" s="167"/>
      <c r="CL196" s="167"/>
      <c r="CM196" s="167"/>
      <c r="CN196" s="167"/>
      <c r="CO196" s="167"/>
      <c r="CP196" s="167"/>
      <c r="CQ196" s="167"/>
      <c r="CR196" s="167"/>
      <c r="CS196" s="167"/>
      <c r="CT196" s="167"/>
      <c r="CU196" s="167"/>
      <c r="CV196" s="167"/>
      <c r="CW196" s="167"/>
      <c r="CX196" s="167"/>
      <c r="CY196" s="167"/>
      <c r="CZ196" s="167"/>
      <c r="DA196" s="167"/>
      <c r="DB196" s="167"/>
      <c r="DC196" s="167"/>
      <c r="DD196" s="167"/>
      <c r="DE196" s="167"/>
      <c r="DF196" s="167"/>
      <c r="DG196" s="167"/>
      <c r="DH196" s="167"/>
      <c r="DI196" s="167"/>
      <c r="DJ196" s="167"/>
      <c r="DK196" s="167"/>
      <c r="DL196" s="167"/>
      <c r="DM196" s="167"/>
      <c r="DN196" s="167"/>
      <c r="DO196" s="167"/>
      <c r="DP196" s="167"/>
      <c r="DQ196" s="167"/>
      <c r="DR196" s="167"/>
      <c r="DS196" s="167"/>
      <c r="DT196" s="167"/>
      <c r="DU196" s="167"/>
      <c r="DV196" s="167"/>
      <c r="DW196" s="167"/>
      <c r="DX196" s="167"/>
      <c r="DY196" s="167"/>
      <c r="DZ196" s="167"/>
      <c r="EA196" s="167"/>
      <c r="EB196" s="167"/>
      <c r="EC196" s="167"/>
      <c r="ED196" s="167"/>
      <c r="EE196" s="167"/>
      <c r="EF196" s="167"/>
      <c r="EG196" s="167"/>
      <c r="EH196" s="167"/>
      <c r="EI196" s="167"/>
      <c r="EJ196" s="167"/>
      <c r="EK196" s="167"/>
      <c r="EL196" s="167"/>
      <c r="EM196" s="167"/>
      <c r="EN196" s="167"/>
      <c r="EO196" s="167"/>
      <c r="EP196" s="167"/>
      <c r="EQ196" s="167"/>
      <c r="ER196" s="167"/>
      <c r="ES196" s="167"/>
      <c r="ET196" s="167"/>
      <c r="EU196" s="167"/>
      <c r="EV196" s="167"/>
      <c r="EW196" s="167"/>
      <c r="EX196" s="167"/>
      <c r="EY196" s="167"/>
      <c r="EZ196" s="167"/>
    </row>
    <row r="197" spans="2:156" s="283" customFormat="1">
      <c r="B197" s="284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67"/>
      <c r="CZ197" s="167"/>
      <c r="DA197" s="167"/>
      <c r="DB197" s="167"/>
      <c r="DC197" s="167"/>
      <c r="DD197" s="167"/>
      <c r="DE197" s="167"/>
      <c r="DF197" s="167"/>
      <c r="DG197" s="167"/>
      <c r="DH197" s="167"/>
      <c r="DI197" s="167"/>
      <c r="DJ197" s="167"/>
      <c r="DK197" s="167"/>
      <c r="DL197" s="167"/>
      <c r="DM197" s="167"/>
      <c r="DN197" s="167"/>
      <c r="DO197" s="167"/>
      <c r="DP197" s="167"/>
      <c r="DQ197" s="167"/>
      <c r="DR197" s="167"/>
      <c r="DS197" s="167"/>
      <c r="DT197" s="167"/>
      <c r="DU197" s="167"/>
      <c r="DV197" s="167"/>
      <c r="DW197" s="167"/>
      <c r="DX197" s="167"/>
      <c r="DY197" s="167"/>
      <c r="DZ197" s="167"/>
      <c r="EA197" s="167"/>
      <c r="EB197" s="167"/>
      <c r="EC197" s="167"/>
      <c r="ED197" s="167"/>
      <c r="EE197" s="167"/>
      <c r="EF197" s="167"/>
      <c r="EG197" s="167"/>
      <c r="EH197" s="167"/>
      <c r="EI197" s="167"/>
      <c r="EJ197" s="167"/>
      <c r="EK197" s="167"/>
      <c r="EL197" s="167"/>
      <c r="EM197" s="167"/>
      <c r="EN197" s="167"/>
      <c r="EO197" s="167"/>
      <c r="EP197" s="167"/>
      <c r="EQ197" s="167"/>
      <c r="ER197" s="167"/>
      <c r="ES197" s="167"/>
      <c r="ET197" s="167"/>
      <c r="EU197" s="167"/>
      <c r="EV197" s="167"/>
      <c r="EW197" s="167"/>
      <c r="EX197" s="167"/>
      <c r="EY197" s="167"/>
      <c r="EZ197" s="167"/>
    </row>
    <row r="198" spans="2:156" s="283" customFormat="1">
      <c r="B198" s="284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7"/>
      <c r="BQ198" s="167"/>
      <c r="BR198" s="167"/>
      <c r="BS198" s="167"/>
      <c r="BT198" s="167"/>
      <c r="BU198" s="167"/>
      <c r="BV198" s="167"/>
      <c r="BW198" s="167"/>
      <c r="BX198" s="167"/>
      <c r="BY198" s="167"/>
      <c r="BZ198" s="167"/>
      <c r="CA198" s="167"/>
      <c r="CB198" s="167"/>
      <c r="CC198" s="167"/>
      <c r="CD198" s="167"/>
      <c r="CE198" s="167"/>
      <c r="CF198" s="167"/>
      <c r="CG198" s="167"/>
      <c r="CH198" s="167"/>
      <c r="CI198" s="167"/>
      <c r="CJ198" s="167"/>
      <c r="CK198" s="167"/>
      <c r="CL198" s="167"/>
      <c r="CM198" s="167"/>
      <c r="CN198" s="167"/>
      <c r="CO198" s="167"/>
      <c r="CP198" s="167"/>
      <c r="CQ198" s="167"/>
      <c r="CR198" s="167"/>
      <c r="CS198" s="167"/>
      <c r="CT198" s="167"/>
      <c r="CU198" s="167"/>
      <c r="CV198" s="167"/>
      <c r="CW198" s="167"/>
      <c r="CX198" s="167"/>
      <c r="CY198" s="167"/>
      <c r="CZ198" s="167"/>
      <c r="DA198" s="167"/>
      <c r="DB198" s="167"/>
      <c r="DC198" s="167"/>
      <c r="DD198" s="167"/>
      <c r="DE198" s="167"/>
      <c r="DF198" s="167"/>
      <c r="DG198" s="167"/>
      <c r="DH198" s="167"/>
      <c r="DI198" s="167"/>
      <c r="DJ198" s="167"/>
      <c r="DK198" s="167"/>
      <c r="DL198" s="167"/>
      <c r="DM198" s="167"/>
      <c r="DN198" s="167"/>
      <c r="DO198" s="167"/>
      <c r="DP198" s="167"/>
      <c r="DQ198" s="167"/>
      <c r="DR198" s="167"/>
      <c r="DS198" s="167"/>
      <c r="DT198" s="167"/>
      <c r="DU198" s="167"/>
      <c r="DV198" s="167"/>
      <c r="DW198" s="167"/>
      <c r="DX198" s="167"/>
      <c r="DY198" s="167"/>
      <c r="DZ198" s="167"/>
      <c r="EA198" s="167"/>
      <c r="EB198" s="167"/>
      <c r="EC198" s="167"/>
      <c r="ED198" s="167"/>
      <c r="EE198" s="167"/>
      <c r="EF198" s="167"/>
      <c r="EG198" s="167"/>
      <c r="EH198" s="167"/>
      <c r="EI198" s="167"/>
      <c r="EJ198" s="167"/>
      <c r="EK198" s="167"/>
      <c r="EL198" s="167"/>
      <c r="EM198" s="167"/>
      <c r="EN198" s="167"/>
      <c r="EO198" s="167"/>
      <c r="EP198" s="167"/>
      <c r="EQ198" s="167"/>
      <c r="ER198" s="167"/>
      <c r="ES198" s="167"/>
      <c r="ET198" s="167"/>
      <c r="EU198" s="167"/>
      <c r="EV198" s="167"/>
      <c r="EW198" s="167"/>
      <c r="EX198" s="167"/>
      <c r="EY198" s="167"/>
      <c r="EZ198" s="167"/>
    </row>
    <row r="199" spans="2:156" s="283" customFormat="1">
      <c r="B199" s="284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67"/>
      <c r="BW199" s="167"/>
      <c r="BX199" s="167"/>
      <c r="BY199" s="167"/>
      <c r="BZ199" s="167"/>
      <c r="CA199" s="167"/>
      <c r="CB199" s="167"/>
      <c r="CC199" s="167"/>
      <c r="CD199" s="167"/>
      <c r="CE199" s="167"/>
      <c r="CF199" s="167"/>
      <c r="CG199" s="167"/>
      <c r="CH199" s="167"/>
      <c r="CI199" s="167"/>
      <c r="CJ199" s="167"/>
      <c r="CK199" s="167"/>
      <c r="CL199" s="167"/>
      <c r="CM199" s="167"/>
      <c r="CN199" s="167"/>
      <c r="CO199" s="167"/>
      <c r="CP199" s="167"/>
      <c r="CQ199" s="167"/>
      <c r="CR199" s="167"/>
      <c r="CS199" s="167"/>
      <c r="CT199" s="167"/>
      <c r="CU199" s="167"/>
      <c r="CV199" s="167"/>
      <c r="CW199" s="167"/>
      <c r="CX199" s="167"/>
      <c r="CY199" s="167"/>
      <c r="CZ199" s="167"/>
      <c r="DA199" s="167"/>
      <c r="DB199" s="167"/>
      <c r="DC199" s="167"/>
      <c r="DD199" s="167"/>
      <c r="DE199" s="167"/>
      <c r="DF199" s="167"/>
      <c r="DG199" s="167"/>
      <c r="DH199" s="167"/>
      <c r="DI199" s="167"/>
      <c r="DJ199" s="167"/>
      <c r="DK199" s="167"/>
      <c r="DL199" s="167"/>
      <c r="DM199" s="167"/>
      <c r="DN199" s="167"/>
      <c r="DO199" s="167"/>
      <c r="DP199" s="167"/>
      <c r="DQ199" s="167"/>
      <c r="DR199" s="167"/>
      <c r="DS199" s="167"/>
      <c r="DT199" s="167"/>
      <c r="DU199" s="167"/>
      <c r="DV199" s="167"/>
      <c r="DW199" s="167"/>
      <c r="DX199" s="167"/>
      <c r="DY199" s="167"/>
      <c r="DZ199" s="167"/>
      <c r="EA199" s="167"/>
      <c r="EB199" s="167"/>
      <c r="EC199" s="167"/>
      <c r="ED199" s="167"/>
      <c r="EE199" s="167"/>
      <c r="EF199" s="167"/>
      <c r="EG199" s="167"/>
      <c r="EH199" s="167"/>
      <c r="EI199" s="167"/>
      <c r="EJ199" s="167"/>
      <c r="EK199" s="167"/>
      <c r="EL199" s="167"/>
      <c r="EM199" s="167"/>
      <c r="EN199" s="167"/>
      <c r="EO199" s="167"/>
      <c r="EP199" s="167"/>
      <c r="EQ199" s="167"/>
      <c r="ER199" s="167"/>
      <c r="ES199" s="167"/>
      <c r="ET199" s="167"/>
      <c r="EU199" s="167"/>
      <c r="EV199" s="167"/>
      <c r="EW199" s="167"/>
      <c r="EX199" s="167"/>
      <c r="EY199" s="167"/>
      <c r="EZ199" s="167"/>
    </row>
    <row r="200" spans="2:156" s="283" customFormat="1">
      <c r="B200" s="284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7"/>
      <c r="BQ200" s="167"/>
      <c r="BR200" s="167"/>
      <c r="BS200" s="167"/>
      <c r="BT200" s="167"/>
      <c r="BU200" s="167"/>
      <c r="BV200" s="167"/>
      <c r="BW200" s="167"/>
      <c r="BX200" s="167"/>
      <c r="BY200" s="167"/>
      <c r="BZ200" s="167"/>
      <c r="CA200" s="167"/>
      <c r="CB200" s="167"/>
      <c r="CC200" s="167"/>
      <c r="CD200" s="167"/>
      <c r="CE200" s="167"/>
      <c r="CF200" s="167"/>
      <c r="CG200" s="167"/>
      <c r="CH200" s="167"/>
      <c r="CI200" s="167"/>
      <c r="CJ200" s="167"/>
      <c r="CK200" s="167"/>
      <c r="CL200" s="167"/>
      <c r="CM200" s="167"/>
      <c r="CN200" s="167"/>
      <c r="CO200" s="167"/>
      <c r="CP200" s="167"/>
      <c r="CQ200" s="167"/>
      <c r="CR200" s="167"/>
      <c r="CS200" s="167"/>
      <c r="CT200" s="167"/>
      <c r="CU200" s="167"/>
      <c r="CV200" s="167"/>
      <c r="CW200" s="167"/>
      <c r="CX200" s="167"/>
      <c r="CY200" s="167"/>
      <c r="CZ200" s="167"/>
      <c r="DA200" s="167"/>
      <c r="DB200" s="167"/>
      <c r="DC200" s="167"/>
      <c r="DD200" s="167"/>
      <c r="DE200" s="167"/>
      <c r="DF200" s="167"/>
      <c r="DG200" s="167"/>
      <c r="DH200" s="167"/>
      <c r="DI200" s="167"/>
      <c r="DJ200" s="167"/>
      <c r="DK200" s="167"/>
      <c r="DL200" s="167"/>
      <c r="DM200" s="167"/>
      <c r="DN200" s="167"/>
      <c r="DO200" s="167"/>
      <c r="DP200" s="167"/>
      <c r="DQ200" s="167"/>
      <c r="DR200" s="167"/>
      <c r="DS200" s="167"/>
      <c r="DT200" s="167"/>
      <c r="DU200" s="167"/>
      <c r="DV200" s="167"/>
      <c r="DW200" s="167"/>
      <c r="DX200" s="167"/>
      <c r="DY200" s="167"/>
      <c r="DZ200" s="167"/>
      <c r="EA200" s="167"/>
      <c r="EB200" s="167"/>
      <c r="EC200" s="167"/>
      <c r="ED200" s="167"/>
      <c r="EE200" s="167"/>
      <c r="EF200" s="167"/>
      <c r="EG200" s="167"/>
      <c r="EH200" s="167"/>
      <c r="EI200" s="167"/>
      <c r="EJ200" s="167"/>
      <c r="EK200" s="167"/>
      <c r="EL200" s="167"/>
      <c r="EM200" s="167"/>
      <c r="EN200" s="167"/>
      <c r="EO200" s="167"/>
      <c r="EP200" s="167"/>
      <c r="EQ200" s="167"/>
      <c r="ER200" s="167"/>
      <c r="ES200" s="167"/>
      <c r="ET200" s="167"/>
      <c r="EU200" s="167"/>
      <c r="EV200" s="167"/>
      <c r="EW200" s="167"/>
      <c r="EX200" s="167"/>
      <c r="EY200" s="167"/>
      <c r="EZ200" s="167"/>
    </row>
    <row r="201" spans="2:156" s="283" customFormat="1">
      <c r="B201" s="284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7"/>
      <c r="BQ201" s="167"/>
      <c r="BR201" s="167"/>
      <c r="BS201" s="167"/>
      <c r="BT201" s="167"/>
      <c r="BU201" s="167"/>
      <c r="BV201" s="167"/>
      <c r="BW201" s="167"/>
      <c r="BX201" s="167"/>
      <c r="BY201" s="167"/>
      <c r="BZ201" s="167"/>
      <c r="CA201" s="167"/>
      <c r="CB201" s="167"/>
      <c r="CC201" s="167"/>
      <c r="CD201" s="167"/>
      <c r="CE201" s="167"/>
      <c r="CF201" s="167"/>
      <c r="CG201" s="167"/>
      <c r="CH201" s="167"/>
      <c r="CI201" s="167"/>
      <c r="CJ201" s="167"/>
      <c r="CK201" s="167"/>
      <c r="CL201" s="167"/>
      <c r="CM201" s="167"/>
      <c r="CN201" s="167"/>
      <c r="CO201" s="167"/>
      <c r="CP201" s="167"/>
      <c r="CQ201" s="167"/>
      <c r="CR201" s="167"/>
      <c r="CS201" s="167"/>
      <c r="CT201" s="167"/>
      <c r="CU201" s="167"/>
      <c r="CV201" s="167"/>
      <c r="CW201" s="167"/>
      <c r="CX201" s="167"/>
      <c r="CY201" s="167"/>
      <c r="CZ201" s="167"/>
      <c r="DA201" s="167"/>
      <c r="DB201" s="167"/>
      <c r="DC201" s="167"/>
      <c r="DD201" s="167"/>
      <c r="DE201" s="167"/>
      <c r="DF201" s="167"/>
      <c r="DG201" s="167"/>
      <c r="DH201" s="167"/>
      <c r="DI201" s="167"/>
      <c r="DJ201" s="167"/>
      <c r="DK201" s="167"/>
      <c r="DL201" s="167"/>
      <c r="DM201" s="167"/>
      <c r="DN201" s="167"/>
      <c r="DO201" s="167"/>
      <c r="DP201" s="167"/>
      <c r="DQ201" s="167"/>
      <c r="DR201" s="167"/>
      <c r="DS201" s="167"/>
      <c r="DT201" s="167"/>
      <c r="DU201" s="167"/>
      <c r="DV201" s="167"/>
      <c r="DW201" s="167"/>
      <c r="DX201" s="167"/>
      <c r="DY201" s="167"/>
      <c r="DZ201" s="167"/>
      <c r="EA201" s="167"/>
      <c r="EB201" s="167"/>
      <c r="EC201" s="167"/>
      <c r="ED201" s="167"/>
      <c r="EE201" s="167"/>
      <c r="EF201" s="167"/>
      <c r="EG201" s="167"/>
      <c r="EH201" s="167"/>
      <c r="EI201" s="167"/>
      <c r="EJ201" s="167"/>
      <c r="EK201" s="167"/>
      <c r="EL201" s="167"/>
      <c r="EM201" s="167"/>
      <c r="EN201" s="167"/>
      <c r="EO201" s="167"/>
      <c r="EP201" s="167"/>
      <c r="EQ201" s="167"/>
      <c r="ER201" s="167"/>
      <c r="ES201" s="167"/>
      <c r="ET201" s="167"/>
      <c r="EU201" s="167"/>
      <c r="EV201" s="167"/>
      <c r="EW201" s="167"/>
      <c r="EX201" s="167"/>
      <c r="EY201" s="167"/>
      <c r="EZ201" s="167"/>
    </row>
    <row r="202" spans="2:156" s="283" customFormat="1">
      <c r="B202" s="284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7"/>
      <c r="BQ202" s="167"/>
      <c r="BR202" s="167"/>
      <c r="BS202" s="167"/>
      <c r="BT202" s="167"/>
      <c r="BU202" s="167"/>
      <c r="BV202" s="167"/>
      <c r="BW202" s="167"/>
      <c r="BX202" s="167"/>
      <c r="BY202" s="167"/>
      <c r="BZ202" s="167"/>
      <c r="CA202" s="167"/>
      <c r="CB202" s="167"/>
      <c r="CC202" s="167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67"/>
      <c r="CO202" s="167"/>
      <c r="CP202" s="167"/>
      <c r="CQ202" s="167"/>
      <c r="CR202" s="167"/>
      <c r="CS202" s="167"/>
      <c r="CT202" s="167"/>
      <c r="CU202" s="167"/>
      <c r="CV202" s="167"/>
      <c r="CW202" s="167"/>
      <c r="CX202" s="167"/>
      <c r="CY202" s="167"/>
      <c r="CZ202" s="167"/>
      <c r="DA202" s="167"/>
      <c r="DB202" s="167"/>
      <c r="DC202" s="167"/>
      <c r="DD202" s="167"/>
      <c r="DE202" s="167"/>
      <c r="DF202" s="167"/>
      <c r="DG202" s="167"/>
      <c r="DH202" s="167"/>
      <c r="DI202" s="167"/>
      <c r="DJ202" s="167"/>
      <c r="DK202" s="167"/>
      <c r="DL202" s="167"/>
      <c r="DM202" s="167"/>
      <c r="DN202" s="167"/>
      <c r="DO202" s="167"/>
      <c r="DP202" s="167"/>
      <c r="DQ202" s="167"/>
      <c r="DR202" s="167"/>
      <c r="DS202" s="167"/>
      <c r="DT202" s="167"/>
      <c r="DU202" s="167"/>
      <c r="DV202" s="167"/>
      <c r="DW202" s="167"/>
      <c r="DX202" s="167"/>
      <c r="DY202" s="167"/>
      <c r="DZ202" s="167"/>
      <c r="EA202" s="167"/>
      <c r="EB202" s="167"/>
      <c r="EC202" s="167"/>
      <c r="ED202" s="167"/>
      <c r="EE202" s="167"/>
      <c r="EF202" s="167"/>
      <c r="EG202" s="167"/>
      <c r="EH202" s="167"/>
      <c r="EI202" s="167"/>
      <c r="EJ202" s="167"/>
      <c r="EK202" s="167"/>
      <c r="EL202" s="167"/>
      <c r="EM202" s="167"/>
      <c r="EN202" s="167"/>
      <c r="EO202" s="167"/>
      <c r="EP202" s="167"/>
      <c r="EQ202" s="167"/>
      <c r="ER202" s="167"/>
      <c r="ES202" s="167"/>
      <c r="ET202" s="167"/>
      <c r="EU202" s="167"/>
      <c r="EV202" s="167"/>
      <c r="EW202" s="167"/>
      <c r="EX202" s="167"/>
      <c r="EY202" s="167"/>
      <c r="EZ202" s="167"/>
    </row>
    <row r="203" spans="2:156" s="283" customFormat="1">
      <c r="B203" s="284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7"/>
      <c r="BM203" s="167"/>
      <c r="BN203" s="167"/>
      <c r="BO203" s="167"/>
      <c r="BP203" s="167"/>
      <c r="BQ203" s="167"/>
      <c r="BR203" s="167"/>
      <c r="BS203" s="167"/>
      <c r="BT203" s="167"/>
      <c r="BU203" s="167"/>
      <c r="BV203" s="167"/>
      <c r="BW203" s="167"/>
      <c r="BX203" s="167"/>
      <c r="BY203" s="167"/>
      <c r="BZ203" s="167"/>
      <c r="CA203" s="167"/>
      <c r="CB203" s="167"/>
      <c r="CC203" s="167"/>
      <c r="CD203" s="167"/>
      <c r="CE203" s="167"/>
      <c r="CF203" s="167"/>
      <c r="CG203" s="167"/>
      <c r="CH203" s="167"/>
      <c r="CI203" s="167"/>
      <c r="CJ203" s="167"/>
      <c r="CK203" s="167"/>
      <c r="CL203" s="167"/>
      <c r="CM203" s="167"/>
      <c r="CN203" s="167"/>
      <c r="CO203" s="167"/>
      <c r="CP203" s="167"/>
      <c r="CQ203" s="167"/>
      <c r="CR203" s="167"/>
      <c r="CS203" s="167"/>
      <c r="CT203" s="167"/>
      <c r="CU203" s="167"/>
      <c r="CV203" s="167"/>
      <c r="CW203" s="167"/>
      <c r="CX203" s="167"/>
      <c r="CY203" s="167"/>
      <c r="CZ203" s="167"/>
      <c r="DA203" s="167"/>
      <c r="DB203" s="167"/>
      <c r="DC203" s="167"/>
      <c r="DD203" s="167"/>
      <c r="DE203" s="167"/>
      <c r="DF203" s="167"/>
      <c r="DG203" s="167"/>
      <c r="DH203" s="167"/>
      <c r="DI203" s="167"/>
      <c r="DJ203" s="167"/>
      <c r="DK203" s="167"/>
      <c r="DL203" s="167"/>
      <c r="DM203" s="167"/>
      <c r="DN203" s="167"/>
      <c r="DO203" s="167"/>
      <c r="DP203" s="167"/>
      <c r="DQ203" s="167"/>
      <c r="DR203" s="167"/>
      <c r="DS203" s="167"/>
      <c r="DT203" s="167"/>
      <c r="DU203" s="167"/>
      <c r="DV203" s="167"/>
      <c r="DW203" s="167"/>
      <c r="DX203" s="167"/>
      <c r="DY203" s="167"/>
      <c r="DZ203" s="167"/>
      <c r="EA203" s="167"/>
      <c r="EB203" s="167"/>
      <c r="EC203" s="167"/>
      <c r="ED203" s="167"/>
      <c r="EE203" s="167"/>
      <c r="EF203" s="167"/>
      <c r="EG203" s="167"/>
      <c r="EH203" s="167"/>
      <c r="EI203" s="167"/>
      <c r="EJ203" s="167"/>
      <c r="EK203" s="167"/>
      <c r="EL203" s="167"/>
      <c r="EM203" s="167"/>
      <c r="EN203" s="167"/>
      <c r="EO203" s="167"/>
      <c r="EP203" s="167"/>
      <c r="EQ203" s="167"/>
      <c r="ER203" s="167"/>
      <c r="ES203" s="167"/>
      <c r="ET203" s="167"/>
      <c r="EU203" s="167"/>
      <c r="EV203" s="167"/>
      <c r="EW203" s="167"/>
      <c r="EX203" s="167"/>
      <c r="EY203" s="167"/>
      <c r="EZ203" s="167"/>
    </row>
    <row r="204" spans="2:156" s="283" customFormat="1">
      <c r="B204" s="284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7"/>
      <c r="BQ204" s="167"/>
      <c r="BR204" s="167"/>
      <c r="BS204" s="167"/>
      <c r="BT204" s="167"/>
      <c r="BU204" s="167"/>
      <c r="BV204" s="167"/>
      <c r="BW204" s="167"/>
      <c r="BX204" s="167"/>
      <c r="BY204" s="167"/>
      <c r="BZ204" s="167"/>
      <c r="CA204" s="167"/>
      <c r="CB204" s="167"/>
      <c r="CC204" s="167"/>
      <c r="CD204" s="167"/>
      <c r="CE204" s="167"/>
      <c r="CF204" s="167"/>
      <c r="CG204" s="167"/>
      <c r="CH204" s="167"/>
      <c r="CI204" s="167"/>
      <c r="CJ204" s="167"/>
      <c r="CK204" s="167"/>
      <c r="CL204" s="167"/>
      <c r="CM204" s="167"/>
      <c r="CN204" s="167"/>
      <c r="CO204" s="167"/>
      <c r="CP204" s="167"/>
      <c r="CQ204" s="167"/>
      <c r="CR204" s="167"/>
      <c r="CS204" s="167"/>
      <c r="CT204" s="167"/>
      <c r="CU204" s="167"/>
      <c r="CV204" s="167"/>
      <c r="CW204" s="167"/>
      <c r="CX204" s="167"/>
      <c r="CY204" s="167"/>
      <c r="CZ204" s="167"/>
      <c r="DA204" s="167"/>
      <c r="DB204" s="167"/>
      <c r="DC204" s="167"/>
      <c r="DD204" s="167"/>
      <c r="DE204" s="167"/>
      <c r="DF204" s="167"/>
      <c r="DG204" s="167"/>
      <c r="DH204" s="167"/>
      <c r="DI204" s="167"/>
      <c r="DJ204" s="167"/>
      <c r="DK204" s="167"/>
      <c r="DL204" s="167"/>
      <c r="DM204" s="167"/>
      <c r="DN204" s="167"/>
      <c r="DO204" s="167"/>
      <c r="DP204" s="167"/>
      <c r="DQ204" s="167"/>
      <c r="DR204" s="167"/>
      <c r="DS204" s="167"/>
      <c r="DT204" s="167"/>
      <c r="DU204" s="167"/>
      <c r="DV204" s="167"/>
      <c r="DW204" s="167"/>
      <c r="DX204" s="167"/>
      <c r="DY204" s="167"/>
      <c r="DZ204" s="167"/>
      <c r="EA204" s="167"/>
      <c r="EB204" s="167"/>
      <c r="EC204" s="167"/>
      <c r="ED204" s="167"/>
      <c r="EE204" s="167"/>
      <c r="EF204" s="167"/>
      <c r="EG204" s="167"/>
      <c r="EH204" s="167"/>
      <c r="EI204" s="167"/>
      <c r="EJ204" s="167"/>
      <c r="EK204" s="167"/>
      <c r="EL204" s="167"/>
      <c r="EM204" s="167"/>
      <c r="EN204" s="167"/>
      <c r="EO204" s="167"/>
      <c r="EP204" s="167"/>
      <c r="EQ204" s="167"/>
      <c r="ER204" s="167"/>
      <c r="ES204" s="167"/>
      <c r="ET204" s="167"/>
      <c r="EU204" s="167"/>
      <c r="EV204" s="167"/>
      <c r="EW204" s="167"/>
      <c r="EX204" s="167"/>
      <c r="EY204" s="167"/>
      <c r="EZ204" s="167"/>
    </row>
    <row r="205" spans="2:156" s="283" customFormat="1">
      <c r="B205" s="284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7"/>
      <c r="BQ205" s="167"/>
      <c r="BR205" s="167"/>
      <c r="BS205" s="167"/>
      <c r="BT205" s="167"/>
      <c r="BU205" s="167"/>
      <c r="BV205" s="167"/>
      <c r="BW205" s="167"/>
      <c r="BX205" s="167"/>
      <c r="BY205" s="167"/>
      <c r="BZ205" s="167"/>
      <c r="CA205" s="167"/>
      <c r="CB205" s="167"/>
      <c r="CC205" s="167"/>
      <c r="CD205" s="167"/>
      <c r="CE205" s="167"/>
      <c r="CF205" s="167"/>
      <c r="CG205" s="167"/>
      <c r="CH205" s="167"/>
      <c r="CI205" s="167"/>
      <c r="CJ205" s="167"/>
      <c r="CK205" s="167"/>
      <c r="CL205" s="167"/>
      <c r="CM205" s="167"/>
      <c r="CN205" s="167"/>
      <c r="CO205" s="167"/>
      <c r="CP205" s="167"/>
      <c r="CQ205" s="167"/>
      <c r="CR205" s="167"/>
      <c r="CS205" s="167"/>
      <c r="CT205" s="167"/>
      <c r="CU205" s="167"/>
      <c r="CV205" s="167"/>
      <c r="CW205" s="167"/>
      <c r="CX205" s="167"/>
      <c r="CY205" s="167"/>
      <c r="CZ205" s="167"/>
      <c r="DA205" s="167"/>
      <c r="DB205" s="167"/>
      <c r="DC205" s="167"/>
      <c r="DD205" s="167"/>
      <c r="DE205" s="167"/>
      <c r="DF205" s="167"/>
      <c r="DG205" s="167"/>
      <c r="DH205" s="167"/>
      <c r="DI205" s="167"/>
      <c r="DJ205" s="167"/>
      <c r="DK205" s="167"/>
      <c r="DL205" s="167"/>
      <c r="DM205" s="167"/>
      <c r="DN205" s="167"/>
      <c r="DO205" s="167"/>
      <c r="DP205" s="167"/>
      <c r="DQ205" s="167"/>
      <c r="DR205" s="167"/>
      <c r="DS205" s="167"/>
      <c r="DT205" s="167"/>
      <c r="DU205" s="167"/>
      <c r="DV205" s="167"/>
      <c r="DW205" s="167"/>
      <c r="DX205" s="167"/>
      <c r="DY205" s="167"/>
      <c r="DZ205" s="167"/>
      <c r="EA205" s="167"/>
      <c r="EB205" s="167"/>
      <c r="EC205" s="167"/>
      <c r="ED205" s="167"/>
      <c r="EE205" s="167"/>
      <c r="EF205" s="167"/>
      <c r="EG205" s="167"/>
      <c r="EH205" s="167"/>
      <c r="EI205" s="167"/>
      <c r="EJ205" s="167"/>
      <c r="EK205" s="167"/>
      <c r="EL205" s="167"/>
      <c r="EM205" s="167"/>
      <c r="EN205" s="167"/>
      <c r="EO205" s="167"/>
      <c r="EP205" s="167"/>
      <c r="EQ205" s="167"/>
      <c r="ER205" s="167"/>
      <c r="ES205" s="167"/>
      <c r="ET205" s="167"/>
      <c r="EU205" s="167"/>
      <c r="EV205" s="167"/>
      <c r="EW205" s="167"/>
      <c r="EX205" s="167"/>
      <c r="EY205" s="167"/>
      <c r="EZ205" s="167"/>
    </row>
    <row r="206" spans="2:156" s="283" customFormat="1">
      <c r="B206" s="284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7"/>
      <c r="BN206" s="167"/>
      <c r="BO206" s="167"/>
      <c r="BP206" s="167"/>
      <c r="BQ206" s="167"/>
      <c r="BR206" s="167"/>
      <c r="BS206" s="167"/>
      <c r="BT206" s="167"/>
      <c r="BU206" s="167"/>
      <c r="BV206" s="167"/>
      <c r="BW206" s="167"/>
      <c r="BX206" s="167"/>
      <c r="BY206" s="167"/>
      <c r="BZ206" s="167"/>
      <c r="CA206" s="167"/>
      <c r="CB206" s="167"/>
      <c r="CC206" s="167"/>
      <c r="CD206" s="167"/>
      <c r="CE206" s="167"/>
      <c r="CF206" s="167"/>
      <c r="CG206" s="167"/>
      <c r="CH206" s="167"/>
      <c r="CI206" s="167"/>
      <c r="CJ206" s="167"/>
      <c r="CK206" s="167"/>
      <c r="CL206" s="167"/>
      <c r="CM206" s="167"/>
      <c r="CN206" s="167"/>
      <c r="CO206" s="167"/>
      <c r="CP206" s="167"/>
      <c r="CQ206" s="167"/>
      <c r="CR206" s="167"/>
      <c r="CS206" s="167"/>
      <c r="CT206" s="167"/>
      <c r="CU206" s="167"/>
      <c r="CV206" s="167"/>
      <c r="CW206" s="167"/>
      <c r="CX206" s="167"/>
      <c r="CY206" s="167"/>
      <c r="CZ206" s="167"/>
      <c r="DA206" s="167"/>
      <c r="DB206" s="167"/>
      <c r="DC206" s="167"/>
      <c r="DD206" s="167"/>
      <c r="DE206" s="167"/>
      <c r="DF206" s="167"/>
      <c r="DG206" s="167"/>
      <c r="DH206" s="167"/>
      <c r="DI206" s="167"/>
      <c r="DJ206" s="167"/>
      <c r="DK206" s="167"/>
      <c r="DL206" s="167"/>
      <c r="DM206" s="167"/>
      <c r="DN206" s="167"/>
      <c r="DO206" s="167"/>
      <c r="DP206" s="167"/>
      <c r="DQ206" s="167"/>
      <c r="DR206" s="167"/>
      <c r="DS206" s="167"/>
      <c r="DT206" s="167"/>
      <c r="DU206" s="167"/>
      <c r="DV206" s="167"/>
      <c r="DW206" s="167"/>
      <c r="DX206" s="167"/>
      <c r="DY206" s="167"/>
      <c r="DZ206" s="167"/>
      <c r="EA206" s="167"/>
      <c r="EB206" s="167"/>
      <c r="EC206" s="167"/>
      <c r="ED206" s="167"/>
      <c r="EE206" s="167"/>
      <c r="EF206" s="167"/>
      <c r="EG206" s="167"/>
      <c r="EH206" s="167"/>
      <c r="EI206" s="167"/>
      <c r="EJ206" s="167"/>
      <c r="EK206" s="167"/>
      <c r="EL206" s="167"/>
      <c r="EM206" s="167"/>
      <c r="EN206" s="167"/>
      <c r="EO206" s="167"/>
      <c r="EP206" s="167"/>
      <c r="EQ206" s="167"/>
      <c r="ER206" s="167"/>
      <c r="ES206" s="167"/>
      <c r="ET206" s="167"/>
      <c r="EU206" s="167"/>
      <c r="EV206" s="167"/>
      <c r="EW206" s="167"/>
      <c r="EX206" s="167"/>
      <c r="EY206" s="167"/>
      <c r="EZ206" s="167"/>
    </row>
    <row r="207" spans="2:156" s="283" customFormat="1">
      <c r="B207" s="284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7"/>
      <c r="BQ207" s="167"/>
      <c r="BR207" s="167"/>
      <c r="BS207" s="167"/>
      <c r="BT207" s="167"/>
      <c r="BU207" s="167"/>
      <c r="BV207" s="167"/>
      <c r="BW207" s="167"/>
      <c r="BX207" s="167"/>
      <c r="BY207" s="167"/>
      <c r="BZ207" s="167"/>
      <c r="CA207" s="167"/>
      <c r="CB207" s="167"/>
      <c r="CC207" s="167"/>
      <c r="CD207" s="167"/>
      <c r="CE207" s="167"/>
      <c r="CF207" s="167"/>
      <c r="CG207" s="167"/>
      <c r="CH207" s="167"/>
      <c r="CI207" s="167"/>
      <c r="CJ207" s="167"/>
      <c r="CK207" s="167"/>
      <c r="CL207" s="167"/>
      <c r="CM207" s="167"/>
      <c r="CN207" s="167"/>
      <c r="CO207" s="167"/>
      <c r="CP207" s="167"/>
      <c r="CQ207" s="167"/>
      <c r="CR207" s="167"/>
      <c r="CS207" s="167"/>
      <c r="CT207" s="167"/>
      <c r="CU207" s="167"/>
      <c r="CV207" s="167"/>
      <c r="CW207" s="167"/>
      <c r="CX207" s="167"/>
      <c r="CY207" s="167"/>
      <c r="CZ207" s="167"/>
      <c r="DA207" s="167"/>
      <c r="DB207" s="167"/>
      <c r="DC207" s="167"/>
      <c r="DD207" s="167"/>
      <c r="DE207" s="167"/>
      <c r="DF207" s="167"/>
      <c r="DG207" s="167"/>
      <c r="DH207" s="167"/>
      <c r="DI207" s="167"/>
      <c r="DJ207" s="167"/>
      <c r="DK207" s="167"/>
      <c r="DL207" s="167"/>
      <c r="DM207" s="167"/>
      <c r="DN207" s="167"/>
      <c r="DO207" s="167"/>
      <c r="DP207" s="167"/>
      <c r="DQ207" s="167"/>
      <c r="DR207" s="167"/>
      <c r="DS207" s="167"/>
      <c r="DT207" s="167"/>
      <c r="DU207" s="167"/>
      <c r="DV207" s="167"/>
      <c r="DW207" s="167"/>
      <c r="DX207" s="167"/>
      <c r="DY207" s="167"/>
      <c r="DZ207" s="167"/>
      <c r="EA207" s="167"/>
      <c r="EB207" s="167"/>
      <c r="EC207" s="167"/>
      <c r="ED207" s="167"/>
      <c r="EE207" s="167"/>
      <c r="EF207" s="167"/>
      <c r="EG207" s="167"/>
      <c r="EH207" s="167"/>
      <c r="EI207" s="167"/>
      <c r="EJ207" s="167"/>
      <c r="EK207" s="167"/>
      <c r="EL207" s="167"/>
      <c r="EM207" s="167"/>
      <c r="EN207" s="167"/>
      <c r="EO207" s="167"/>
      <c r="EP207" s="167"/>
      <c r="EQ207" s="167"/>
      <c r="ER207" s="167"/>
      <c r="ES207" s="167"/>
      <c r="ET207" s="167"/>
      <c r="EU207" s="167"/>
      <c r="EV207" s="167"/>
      <c r="EW207" s="167"/>
      <c r="EX207" s="167"/>
      <c r="EY207" s="167"/>
      <c r="EZ207" s="167"/>
    </row>
    <row r="208" spans="2:156" s="283" customFormat="1">
      <c r="B208" s="284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7"/>
      <c r="BQ208" s="167"/>
      <c r="BR208" s="167"/>
      <c r="BS208" s="167"/>
      <c r="BT208" s="167"/>
      <c r="BU208" s="167"/>
      <c r="BV208" s="167"/>
      <c r="BW208" s="167"/>
      <c r="BX208" s="167"/>
      <c r="BY208" s="167"/>
      <c r="BZ208" s="167"/>
      <c r="CA208" s="167"/>
      <c r="CB208" s="167"/>
      <c r="CC208" s="167"/>
      <c r="CD208" s="167"/>
      <c r="CE208" s="167"/>
      <c r="CF208" s="167"/>
      <c r="CG208" s="167"/>
      <c r="CH208" s="167"/>
      <c r="CI208" s="167"/>
      <c r="CJ208" s="167"/>
      <c r="CK208" s="167"/>
      <c r="CL208" s="167"/>
      <c r="CM208" s="167"/>
      <c r="CN208" s="167"/>
      <c r="CO208" s="167"/>
      <c r="CP208" s="167"/>
      <c r="CQ208" s="167"/>
      <c r="CR208" s="167"/>
      <c r="CS208" s="167"/>
      <c r="CT208" s="167"/>
      <c r="CU208" s="167"/>
      <c r="CV208" s="167"/>
      <c r="CW208" s="167"/>
      <c r="CX208" s="167"/>
      <c r="CY208" s="167"/>
      <c r="CZ208" s="167"/>
      <c r="DA208" s="167"/>
      <c r="DB208" s="167"/>
      <c r="DC208" s="167"/>
      <c r="DD208" s="167"/>
      <c r="DE208" s="167"/>
      <c r="DF208" s="167"/>
      <c r="DG208" s="167"/>
      <c r="DH208" s="167"/>
      <c r="DI208" s="167"/>
      <c r="DJ208" s="167"/>
      <c r="DK208" s="167"/>
      <c r="DL208" s="167"/>
      <c r="DM208" s="167"/>
      <c r="DN208" s="167"/>
      <c r="DO208" s="167"/>
      <c r="DP208" s="167"/>
      <c r="DQ208" s="167"/>
      <c r="DR208" s="167"/>
      <c r="DS208" s="167"/>
      <c r="DT208" s="167"/>
      <c r="DU208" s="167"/>
      <c r="DV208" s="167"/>
      <c r="DW208" s="167"/>
      <c r="DX208" s="167"/>
      <c r="DY208" s="167"/>
      <c r="DZ208" s="167"/>
      <c r="EA208" s="167"/>
      <c r="EB208" s="167"/>
      <c r="EC208" s="167"/>
      <c r="ED208" s="167"/>
      <c r="EE208" s="167"/>
      <c r="EF208" s="167"/>
      <c r="EG208" s="167"/>
      <c r="EH208" s="167"/>
      <c r="EI208" s="167"/>
      <c r="EJ208" s="167"/>
      <c r="EK208" s="167"/>
      <c r="EL208" s="167"/>
      <c r="EM208" s="167"/>
      <c r="EN208" s="167"/>
      <c r="EO208" s="167"/>
      <c r="EP208" s="167"/>
      <c r="EQ208" s="167"/>
      <c r="ER208" s="167"/>
      <c r="ES208" s="167"/>
      <c r="ET208" s="167"/>
      <c r="EU208" s="167"/>
      <c r="EV208" s="167"/>
      <c r="EW208" s="167"/>
      <c r="EX208" s="167"/>
      <c r="EY208" s="167"/>
      <c r="EZ208" s="167"/>
    </row>
    <row r="209" spans="2:156" s="283" customFormat="1">
      <c r="B209" s="284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7"/>
      <c r="BQ209" s="167"/>
      <c r="BR209" s="167"/>
      <c r="BS209" s="167"/>
      <c r="BT209" s="167"/>
      <c r="BU209" s="167"/>
      <c r="BV209" s="167"/>
      <c r="BW209" s="167"/>
      <c r="BX209" s="167"/>
      <c r="BY209" s="167"/>
      <c r="BZ209" s="167"/>
      <c r="CA209" s="167"/>
      <c r="CB209" s="167"/>
      <c r="CC209" s="167"/>
      <c r="CD209" s="167"/>
      <c r="CE209" s="167"/>
      <c r="CF209" s="167"/>
      <c r="CG209" s="167"/>
      <c r="CH209" s="167"/>
      <c r="CI209" s="167"/>
      <c r="CJ209" s="167"/>
      <c r="CK209" s="167"/>
      <c r="CL209" s="167"/>
      <c r="CM209" s="167"/>
      <c r="CN209" s="167"/>
      <c r="CO209" s="167"/>
      <c r="CP209" s="167"/>
      <c r="CQ209" s="167"/>
      <c r="CR209" s="167"/>
      <c r="CS209" s="167"/>
      <c r="CT209" s="167"/>
      <c r="CU209" s="167"/>
      <c r="CV209" s="167"/>
      <c r="CW209" s="167"/>
      <c r="CX209" s="167"/>
      <c r="CY209" s="167"/>
      <c r="CZ209" s="167"/>
      <c r="DA209" s="167"/>
      <c r="DB209" s="167"/>
      <c r="DC209" s="167"/>
      <c r="DD209" s="167"/>
      <c r="DE209" s="167"/>
      <c r="DF209" s="167"/>
      <c r="DG209" s="167"/>
      <c r="DH209" s="167"/>
      <c r="DI209" s="167"/>
      <c r="DJ209" s="167"/>
      <c r="DK209" s="167"/>
      <c r="DL209" s="167"/>
      <c r="DM209" s="167"/>
      <c r="DN209" s="167"/>
      <c r="DO209" s="167"/>
      <c r="DP209" s="167"/>
      <c r="DQ209" s="167"/>
      <c r="DR209" s="167"/>
      <c r="DS209" s="167"/>
      <c r="DT209" s="167"/>
      <c r="DU209" s="167"/>
      <c r="DV209" s="167"/>
      <c r="DW209" s="167"/>
      <c r="DX209" s="167"/>
      <c r="DY209" s="167"/>
      <c r="DZ209" s="167"/>
      <c r="EA209" s="167"/>
      <c r="EB209" s="167"/>
      <c r="EC209" s="167"/>
      <c r="ED209" s="167"/>
      <c r="EE209" s="167"/>
      <c r="EF209" s="167"/>
      <c r="EG209" s="167"/>
      <c r="EH209" s="167"/>
      <c r="EI209" s="167"/>
      <c r="EJ209" s="167"/>
      <c r="EK209" s="167"/>
      <c r="EL209" s="167"/>
      <c r="EM209" s="167"/>
      <c r="EN209" s="167"/>
      <c r="EO209" s="167"/>
      <c r="EP209" s="167"/>
      <c r="EQ209" s="167"/>
      <c r="ER209" s="167"/>
      <c r="ES209" s="167"/>
      <c r="ET209" s="167"/>
      <c r="EU209" s="167"/>
      <c r="EV209" s="167"/>
      <c r="EW209" s="167"/>
      <c r="EX209" s="167"/>
      <c r="EY209" s="167"/>
      <c r="EZ209" s="167"/>
    </row>
    <row r="210" spans="2:156" s="283" customFormat="1">
      <c r="B210" s="284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7"/>
      <c r="BQ210" s="167"/>
      <c r="BR210" s="167"/>
      <c r="BS210" s="167"/>
      <c r="BT210" s="167"/>
      <c r="BU210" s="167"/>
      <c r="BV210" s="167"/>
      <c r="BW210" s="167"/>
      <c r="BX210" s="167"/>
      <c r="BY210" s="167"/>
      <c r="BZ210" s="167"/>
      <c r="CA210" s="167"/>
      <c r="CB210" s="167"/>
      <c r="CC210" s="167"/>
      <c r="CD210" s="167"/>
      <c r="CE210" s="167"/>
      <c r="CF210" s="167"/>
      <c r="CG210" s="167"/>
      <c r="CH210" s="167"/>
      <c r="CI210" s="167"/>
      <c r="CJ210" s="167"/>
      <c r="CK210" s="167"/>
      <c r="CL210" s="167"/>
      <c r="CM210" s="167"/>
      <c r="CN210" s="167"/>
      <c r="CO210" s="167"/>
      <c r="CP210" s="167"/>
      <c r="CQ210" s="167"/>
      <c r="CR210" s="167"/>
      <c r="CS210" s="167"/>
      <c r="CT210" s="167"/>
      <c r="CU210" s="167"/>
      <c r="CV210" s="167"/>
      <c r="CW210" s="167"/>
      <c r="CX210" s="167"/>
      <c r="CY210" s="167"/>
      <c r="CZ210" s="167"/>
      <c r="DA210" s="167"/>
      <c r="DB210" s="167"/>
      <c r="DC210" s="167"/>
      <c r="DD210" s="167"/>
      <c r="DE210" s="167"/>
      <c r="DF210" s="167"/>
      <c r="DG210" s="167"/>
      <c r="DH210" s="167"/>
      <c r="DI210" s="167"/>
      <c r="DJ210" s="167"/>
      <c r="DK210" s="167"/>
      <c r="DL210" s="167"/>
      <c r="DM210" s="167"/>
      <c r="DN210" s="167"/>
      <c r="DO210" s="167"/>
      <c r="DP210" s="167"/>
      <c r="DQ210" s="167"/>
      <c r="DR210" s="167"/>
      <c r="DS210" s="167"/>
      <c r="DT210" s="167"/>
      <c r="DU210" s="167"/>
      <c r="DV210" s="167"/>
      <c r="DW210" s="167"/>
      <c r="DX210" s="167"/>
      <c r="DY210" s="167"/>
      <c r="DZ210" s="167"/>
      <c r="EA210" s="167"/>
      <c r="EB210" s="167"/>
      <c r="EC210" s="167"/>
      <c r="ED210" s="167"/>
      <c r="EE210" s="167"/>
      <c r="EF210" s="167"/>
      <c r="EG210" s="167"/>
      <c r="EH210" s="167"/>
      <c r="EI210" s="167"/>
      <c r="EJ210" s="167"/>
      <c r="EK210" s="167"/>
      <c r="EL210" s="167"/>
      <c r="EM210" s="167"/>
      <c r="EN210" s="167"/>
      <c r="EO210" s="167"/>
      <c r="EP210" s="167"/>
      <c r="EQ210" s="167"/>
      <c r="ER210" s="167"/>
      <c r="ES210" s="167"/>
      <c r="ET210" s="167"/>
      <c r="EU210" s="167"/>
      <c r="EV210" s="167"/>
      <c r="EW210" s="167"/>
      <c r="EX210" s="167"/>
      <c r="EY210" s="167"/>
      <c r="EZ210" s="167"/>
    </row>
    <row r="211" spans="2:156" s="283" customFormat="1">
      <c r="B211" s="284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7"/>
      <c r="BQ211" s="167"/>
      <c r="BR211" s="167"/>
      <c r="BS211" s="167"/>
      <c r="BT211" s="167"/>
      <c r="BU211" s="167"/>
      <c r="BV211" s="167"/>
      <c r="BW211" s="167"/>
      <c r="BX211" s="167"/>
      <c r="BY211" s="167"/>
      <c r="BZ211" s="167"/>
      <c r="CA211" s="167"/>
      <c r="CB211" s="167"/>
      <c r="CC211" s="167"/>
      <c r="CD211" s="167"/>
      <c r="CE211" s="167"/>
      <c r="CF211" s="167"/>
      <c r="CG211" s="167"/>
      <c r="CH211" s="167"/>
      <c r="CI211" s="167"/>
      <c r="CJ211" s="167"/>
      <c r="CK211" s="167"/>
      <c r="CL211" s="167"/>
      <c r="CM211" s="167"/>
      <c r="CN211" s="167"/>
      <c r="CO211" s="167"/>
      <c r="CP211" s="167"/>
      <c r="CQ211" s="167"/>
      <c r="CR211" s="167"/>
      <c r="CS211" s="167"/>
      <c r="CT211" s="167"/>
      <c r="CU211" s="167"/>
      <c r="CV211" s="167"/>
      <c r="CW211" s="167"/>
      <c r="CX211" s="167"/>
      <c r="CY211" s="167"/>
      <c r="CZ211" s="167"/>
      <c r="DA211" s="167"/>
      <c r="DB211" s="167"/>
      <c r="DC211" s="167"/>
      <c r="DD211" s="167"/>
      <c r="DE211" s="167"/>
      <c r="DF211" s="167"/>
      <c r="DG211" s="167"/>
      <c r="DH211" s="167"/>
      <c r="DI211" s="167"/>
      <c r="DJ211" s="167"/>
      <c r="DK211" s="167"/>
      <c r="DL211" s="167"/>
      <c r="DM211" s="167"/>
      <c r="DN211" s="167"/>
      <c r="DO211" s="167"/>
      <c r="DP211" s="167"/>
      <c r="DQ211" s="167"/>
      <c r="DR211" s="167"/>
      <c r="DS211" s="167"/>
      <c r="DT211" s="167"/>
      <c r="DU211" s="167"/>
      <c r="DV211" s="167"/>
      <c r="DW211" s="167"/>
      <c r="DX211" s="167"/>
      <c r="DY211" s="167"/>
      <c r="DZ211" s="167"/>
      <c r="EA211" s="167"/>
      <c r="EB211" s="167"/>
      <c r="EC211" s="167"/>
      <c r="ED211" s="167"/>
      <c r="EE211" s="167"/>
      <c r="EF211" s="167"/>
      <c r="EG211" s="167"/>
      <c r="EH211" s="167"/>
      <c r="EI211" s="167"/>
      <c r="EJ211" s="167"/>
      <c r="EK211" s="167"/>
      <c r="EL211" s="167"/>
      <c r="EM211" s="167"/>
      <c r="EN211" s="167"/>
      <c r="EO211" s="167"/>
      <c r="EP211" s="167"/>
      <c r="EQ211" s="167"/>
      <c r="ER211" s="167"/>
      <c r="ES211" s="167"/>
      <c r="ET211" s="167"/>
      <c r="EU211" s="167"/>
      <c r="EV211" s="167"/>
      <c r="EW211" s="167"/>
      <c r="EX211" s="167"/>
      <c r="EY211" s="167"/>
      <c r="EZ211" s="167"/>
    </row>
    <row r="212" spans="2:156" s="283" customFormat="1">
      <c r="B212" s="284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7"/>
      <c r="BQ212" s="167"/>
      <c r="BR212" s="167"/>
      <c r="BS212" s="167"/>
      <c r="BT212" s="167"/>
      <c r="BU212" s="167"/>
      <c r="BV212" s="167"/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7"/>
      <c r="CN212" s="167"/>
      <c r="CO212" s="167"/>
      <c r="CP212" s="167"/>
      <c r="CQ212" s="167"/>
      <c r="CR212" s="167"/>
      <c r="CS212" s="167"/>
      <c r="CT212" s="167"/>
      <c r="CU212" s="167"/>
      <c r="CV212" s="167"/>
      <c r="CW212" s="167"/>
      <c r="CX212" s="167"/>
      <c r="CY212" s="167"/>
      <c r="CZ212" s="167"/>
      <c r="DA212" s="167"/>
      <c r="DB212" s="167"/>
      <c r="DC212" s="167"/>
      <c r="DD212" s="167"/>
      <c r="DE212" s="167"/>
      <c r="DF212" s="167"/>
      <c r="DG212" s="167"/>
      <c r="DH212" s="167"/>
      <c r="DI212" s="167"/>
      <c r="DJ212" s="167"/>
      <c r="DK212" s="167"/>
      <c r="DL212" s="167"/>
      <c r="DM212" s="167"/>
      <c r="DN212" s="167"/>
      <c r="DO212" s="167"/>
      <c r="DP212" s="167"/>
      <c r="DQ212" s="167"/>
      <c r="DR212" s="167"/>
      <c r="DS212" s="167"/>
      <c r="DT212" s="167"/>
      <c r="DU212" s="167"/>
      <c r="DV212" s="167"/>
      <c r="DW212" s="167"/>
      <c r="DX212" s="167"/>
      <c r="DY212" s="167"/>
      <c r="DZ212" s="167"/>
      <c r="EA212" s="167"/>
      <c r="EB212" s="167"/>
      <c r="EC212" s="167"/>
      <c r="ED212" s="167"/>
      <c r="EE212" s="167"/>
      <c r="EF212" s="167"/>
      <c r="EG212" s="167"/>
      <c r="EH212" s="167"/>
      <c r="EI212" s="167"/>
      <c r="EJ212" s="167"/>
      <c r="EK212" s="167"/>
      <c r="EL212" s="167"/>
      <c r="EM212" s="167"/>
      <c r="EN212" s="167"/>
      <c r="EO212" s="167"/>
      <c r="EP212" s="167"/>
      <c r="EQ212" s="167"/>
      <c r="ER212" s="167"/>
      <c r="ES212" s="167"/>
      <c r="ET212" s="167"/>
      <c r="EU212" s="167"/>
      <c r="EV212" s="167"/>
      <c r="EW212" s="167"/>
      <c r="EX212" s="167"/>
      <c r="EY212" s="167"/>
      <c r="EZ212" s="167"/>
    </row>
    <row r="213" spans="2:156" s="283" customFormat="1">
      <c r="B213" s="284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7"/>
      <c r="BQ213" s="167"/>
      <c r="BR213" s="167"/>
      <c r="BS213" s="167"/>
      <c r="BT213" s="167"/>
      <c r="BU213" s="167"/>
      <c r="BV213" s="167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7"/>
      <c r="CN213" s="167"/>
      <c r="CO213" s="167"/>
      <c r="CP213" s="167"/>
      <c r="CQ213" s="167"/>
      <c r="CR213" s="167"/>
      <c r="CS213" s="167"/>
      <c r="CT213" s="167"/>
      <c r="CU213" s="167"/>
      <c r="CV213" s="167"/>
      <c r="CW213" s="167"/>
      <c r="CX213" s="167"/>
      <c r="CY213" s="167"/>
      <c r="CZ213" s="167"/>
      <c r="DA213" s="167"/>
      <c r="DB213" s="167"/>
      <c r="DC213" s="167"/>
      <c r="DD213" s="167"/>
      <c r="DE213" s="167"/>
      <c r="DF213" s="167"/>
      <c r="DG213" s="167"/>
      <c r="DH213" s="167"/>
      <c r="DI213" s="167"/>
      <c r="DJ213" s="167"/>
      <c r="DK213" s="167"/>
      <c r="DL213" s="167"/>
      <c r="DM213" s="167"/>
      <c r="DN213" s="167"/>
      <c r="DO213" s="167"/>
      <c r="DP213" s="167"/>
      <c r="DQ213" s="167"/>
      <c r="DR213" s="167"/>
      <c r="DS213" s="167"/>
      <c r="DT213" s="167"/>
      <c r="DU213" s="167"/>
      <c r="DV213" s="167"/>
      <c r="DW213" s="167"/>
      <c r="DX213" s="167"/>
      <c r="DY213" s="167"/>
      <c r="DZ213" s="167"/>
      <c r="EA213" s="167"/>
      <c r="EB213" s="167"/>
      <c r="EC213" s="167"/>
      <c r="ED213" s="167"/>
      <c r="EE213" s="167"/>
      <c r="EF213" s="167"/>
      <c r="EG213" s="167"/>
      <c r="EH213" s="167"/>
      <c r="EI213" s="167"/>
      <c r="EJ213" s="167"/>
      <c r="EK213" s="167"/>
      <c r="EL213" s="167"/>
      <c r="EM213" s="167"/>
      <c r="EN213" s="167"/>
      <c r="EO213" s="167"/>
      <c r="EP213" s="167"/>
      <c r="EQ213" s="167"/>
      <c r="ER213" s="167"/>
      <c r="ES213" s="167"/>
      <c r="ET213" s="167"/>
      <c r="EU213" s="167"/>
      <c r="EV213" s="167"/>
      <c r="EW213" s="167"/>
      <c r="EX213" s="167"/>
      <c r="EY213" s="167"/>
      <c r="EZ213" s="167"/>
    </row>
    <row r="214" spans="2:156" s="283" customFormat="1">
      <c r="B214" s="284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67"/>
      <c r="CO214" s="167"/>
      <c r="CP214" s="167"/>
      <c r="CQ214" s="167"/>
      <c r="CR214" s="167"/>
      <c r="CS214" s="167"/>
      <c r="CT214" s="167"/>
      <c r="CU214" s="167"/>
      <c r="CV214" s="167"/>
      <c r="CW214" s="167"/>
      <c r="CX214" s="167"/>
      <c r="CY214" s="167"/>
      <c r="CZ214" s="167"/>
      <c r="DA214" s="167"/>
      <c r="DB214" s="167"/>
      <c r="DC214" s="167"/>
      <c r="DD214" s="167"/>
      <c r="DE214" s="167"/>
      <c r="DF214" s="167"/>
      <c r="DG214" s="167"/>
      <c r="DH214" s="167"/>
      <c r="DI214" s="167"/>
      <c r="DJ214" s="167"/>
      <c r="DK214" s="167"/>
      <c r="DL214" s="167"/>
      <c r="DM214" s="167"/>
      <c r="DN214" s="167"/>
      <c r="DO214" s="167"/>
      <c r="DP214" s="167"/>
      <c r="DQ214" s="167"/>
      <c r="DR214" s="167"/>
      <c r="DS214" s="167"/>
      <c r="DT214" s="167"/>
      <c r="DU214" s="167"/>
      <c r="DV214" s="167"/>
      <c r="DW214" s="167"/>
      <c r="DX214" s="167"/>
      <c r="DY214" s="167"/>
      <c r="DZ214" s="167"/>
      <c r="EA214" s="167"/>
      <c r="EB214" s="167"/>
      <c r="EC214" s="167"/>
      <c r="ED214" s="167"/>
      <c r="EE214" s="167"/>
      <c r="EF214" s="167"/>
      <c r="EG214" s="167"/>
      <c r="EH214" s="167"/>
      <c r="EI214" s="167"/>
      <c r="EJ214" s="167"/>
      <c r="EK214" s="167"/>
      <c r="EL214" s="167"/>
      <c r="EM214" s="167"/>
      <c r="EN214" s="167"/>
      <c r="EO214" s="167"/>
      <c r="EP214" s="167"/>
      <c r="EQ214" s="167"/>
      <c r="ER214" s="167"/>
      <c r="ES214" s="167"/>
      <c r="ET214" s="167"/>
      <c r="EU214" s="167"/>
      <c r="EV214" s="167"/>
      <c r="EW214" s="167"/>
      <c r="EX214" s="167"/>
      <c r="EY214" s="167"/>
      <c r="EZ214" s="167"/>
    </row>
    <row r="215" spans="2:156" s="283" customFormat="1">
      <c r="B215" s="284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7"/>
      <c r="BQ215" s="167"/>
      <c r="BR215" s="167"/>
      <c r="BS215" s="167"/>
      <c r="BT215" s="167"/>
      <c r="BU215" s="167"/>
      <c r="BV215" s="167"/>
      <c r="BW215" s="167"/>
      <c r="BX215" s="167"/>
      <c r="BY215" s="167"/>
      <c r="BZ215" s="167"/>
      <c r="CA215" s="167"/>
      <c r="CB215" s="167"/>
      <c r="CC215" s="167"/>
      <c r="CD215" s="167"/>
      <c r="CE215" s="167"/>
      <c r="CF215" s="167"/>
      <c r="CG215" s="167"/>
      <c r="CH215" s="167"/>
      <c r="CI215" s="167"/>
      <c r="CJ215" s="167"/>
      <c r="CK215" s="167"/>
      <c r="CL215" s="167"/>
      <c r="CM215" s="167"/>
      <c r="CN215" s="167"/>
      <c r="CO215" s="167"/>
      <c r="CP215" s="167"/>
      <c r="CQ215" s="167"/>
      <c r="CR215" s="167"/>
      <c r="CS215" s="167"/>
      <c r="CT215" s="167"/>
      <c r="CU215" s="167"/>
      <c r="CV215" s="167"/>
      <c r="CW215" s="167"/>
      <c r="CX215" s="167"/>
      <c r="CY215" s="167"/>
      <c r="CZ215" s="167"/>
      <c r="DA215" s="167"/>
      <c r="DB215" s="167"/>
      <c r="DC215" s="167"/>
      <c r="DD215" s="167"/>
      <c r="DE215" s="167"/>
      <c r="DF215" s="167"/>
      <c r="DG215" s="167"/>
      <c r="DH215" s="167"/>
      <c r="DI215" s="167"/>
      <c r="DJ215" s="167"/>
      <c r="DK215" s="167"/>
      <c r="DL215" s="167"/>
      <c r="DM215" s="167"/>
      <c r="DN215" s="167"/>
      <c r="DO215" s="167"/>
      <c r="DP215" s="167"/>
      <c r="DQ215" s="167"/>
      <c r="DR215" s="167"/>
      <c r="DS215" s="167"/>
      <c r="DT215" s="167"/>
      <c r="DU215" s="167"/>
      <c r="DV215" s="167"/>
      <c r="DW215" s="167"/>
      <c r="DX215" s="167"/>
      <c r="DY215" s="167"/>
      <c r="DZ215" s="167"/>
      <c r="EA215" s="167"/>
      <c r="EB215" s="167"/>
      <c r="EC215" s="167"/>
      <c r="ED215" s="167"/>
      <c r="EE215" s="167"/>
      <c r="EF215" s="167"/>
      <c r="EG215" s="167"/>
      <c r="EH215" s="167"/>
      <c r="EI215" s="167"/>
      <c r="EJ215" s="167"/>
      <c r="EK215" s="167"/>
      <c r="EL215" s="167"/>
      <c r="EM215" s="167"/>
      <c r="EN215" s="167"/>
      <c r="EO215" s="167"/>
      <c r="EP215" s="167"/>
      <c r="EQ215" s="167"/>
      <c r="ER215" s="167"/>
      <c r="ES215" s="167"/>
      <c r="ET215" s="167"/>
      <c r="EU215" s="167"/>
      <c r="EV215" s="167"/>
      <c r="EW215" s="167"/>
      <c r="EX215" s="167"/>
      <c r="EY215" s="167"/>
      <c r="EZ215" s="167"/>
    </row>
    <row r="216" spans="2:156" s="283" customFormat="1">
      <c r="B216" s="284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7"/>
      <c r="BQ216" s="167"/>
      <c r="BR216" s="167"/>
      <c r="BS216" s="167"/>
      <c r="BT216" s="167"/>
      <c r="BU216" s="167"/>
      <c r="BV216" s="167"/>
      <c r="BW216" s="167"/>
      <c r="BX216" s="167"/>
      <c r="BY216" s="167"/>
      <c r="BZ216" s="167"/>
      <c r="CA216" s="167"/>
      <c r="CB216" s="167"/>
      <c r="CC216" s="167"/>
      <c r="CD216" s="167"/>
      <c r="CE216" s="167"/>
      <c r="CF216" s="167"/>
      <c r="CG216" s="167"/>
      <c r="CH216" s="167"/>
      <c r="CI216" s="167"/>
      <c r="CJ216" s="167"/>
      <c r="CK216" s="167"/>
      <c r="CL216" s="167"/>
      <c r="CM216" s="167"/>
      <c r="CN216" s="167"/>
      <c r="CO216" s="167"/>
      <c r="CP216" s="167"/>
      <c r="CQ216" s="167"/>
      <c r="CR216" s="167"/>
      <c r="CS216" s="167"/>
      <c r="CT216" s="167"/>
      <c r="CU216" s="167"/>
      <c r="CV216" s="167"/>
      <c r="CW216" s="167"/>
      <c r="CX216" s="167"/>
      <c r="CY216" s="167"/>
      <c r="CZ216" s="167"/>
      <c r="DA216" s="167"/>
      <c r="DB216" s="167"/>
      <c r="DC216" s="167"/>
      <c r="DD216" s="167"/>
      <c r="DE216" s="167"/>
      <c r="DF216" s="167"/>
      <c r="DG216" s="167"/>
      <c r="DH216" s="167"/>
      <c r="DI216" s="167"/>
      <c r="DJ216" s="167"/>
      <c r="DK216" s="167"/>
      <c r="DL216" s="167"/>
      <c r="DM216" s="167"/>
      <c r="DN216" s="167"/>
      <c r="DO216" s="167"/>
      <c r="DP216" s="167"/>
      <c r="DQ216" s="167"/>
      <c r="DR216" s="167"/>
      <c r="DS216" s="167"/>
      <c r="DT216" s="167"/>
      <c r="DU216" s="167"/>
      <c r="DV216" s="167"/>
      <c r="DW216" s="167"/>
      <c r="DX216" s="167"/>
      <c r="DY216" s="167"/>
      <c r="DZ216" s="167"/>
      <c r="EA216" s="167"/>
      <c r="EB216" s="167"/>
      <c r="EC216" s="167"/>
      <c r="ED216" s="167"/>
      <c r="EE216" s="167"/>
      <c r="EF216" s="167"/>
      <c r="EG216" s="167"/>
      <c r="EH216" s="167"/>
      <c r="EI216" s="167"/>
      <c r="EJ216" s="167"/>
      <c r="EK216" s="167"/>
      <c r="EL216" s="167"/>
      <c r="EM216" s="167"/>
      <c r="EN216" s="167"/>
      <c r="EO216" s="167"/>
      <c r="EP216" s="167"/>
      <c r="EQ216" s="167"/>
      <c r="ER216" s="167"/>
      <c r="ES216" s="167"/>
      <c r="ET216" s="167"/>
      <c r="EU216" s="167"/>
      <c r="EV216" s="167"/>
      <c r="EW216" s="167"/>
      <c r="EX216" s="167"/>
      <c r="EY216" s="167"/>
      <c r="EZ216" s="167"/>
    </row>
    <row r="217" spans="2:156" s="283" customFormat="1">
      <c r="B217" s="284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7"/>
      <c r="CN217" s="167"/>
      <c r="CO217" s="167"/>
      <c r="CP217" s="167"/>
      <c r="CQ217" s="167"/>
      <c r="CR217" s="167"/>
      <c r="CS217" s="167"/>
      <c r="CT217" s="167"/>
      <c r="CU217" s="167"/>
      <c r="CV217" s="167"/>
      <c r="CW217" s="167"/>
      <c r="CX217" s="167"/>
      <c r="CY217" s="167"/>
      <c r="CZ217" s="167"/>
      <c r="DA217" s="167"/>
      <c r="DB217" s="167"/>
      <c r="DC217" s="167"/>
      <c r="DD217" s="167"/>
      <c r="DE217" s="167"/>
      <c r="DF217" s="167"/>
      <c r="DG217" s="167"/>
      <c r="DH217" s="167"/>
      <c r="DI217" s="167"/>
      <c r="DJ217" s="167"/>
      <c r="DK217" s="167"/>
      <c r="DL217" s="167"/>
      <c r="DM217" s="167"/>
      <c r="DN217" s="167"/>
      <c r="DO217" s="167"/>
      <c r="DP217" s="167"/>
      <c r="DQ217" s="167"/>
      <c r="DR217" s="167"/>
      <c r="DS217" s="167"/>
      <c r="DT217" s="167"/>
      <c r="DU217" s="167"/>
      <c r="DV217" s="167"/>
      <c r="DW217" s="167"/>
      <c r="DX217" s="167"/>
      <c r="DY217" s="167"/>
      <c r="DZ217" s="167"/>
      <c r="EA217" s="167"/>
      <c r="EB217" s="167"/>
      <c r="EC217" s="167"/>
      <c r="ED217" s="167"/>
      <c r="EE217" s="167"/>
      <c r="EF217" s="167"/>
      <c r="EG217" s="167"/>
      <c r="EH217" s="167"/>
      <c r="EI217" s="167"/>
      <c r="EJ217" s="167"/>
      <c r="EK217" s="167"/>
      <c r="EL217" s="167"/>
      <c r="EM217" s="167"/>
      <c r="EN217" s="167"/>
      <c r="EO217" s="167"/>
      <c r="EP217" s="167"/>
      <c r="EQ217" s="167"/>
      <c r="ER217" s="167"/>
      <c r="ES217" s="167"/>
      <c r="ET217" s="167"/>
      <c r="EU217" s="167"/>
      <c r="EV217" s="167"/>
      <c r="EW217" s="167"/>
      <c r="EX217" s="167"/>
      <c r="EY217" s="167"/>
      <c r="EZ217" s="167"/>
    </row>
    <row r="218" spans="2:156" s="283" customFormat="1">
      <c r="B218" s="284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67"/>
      <c r="DC218" s="167"/>
      <c r="DD218" s="167"/>
      <c r="DE218" s="167"/>
      <c r="DF218" s="167"/>
      <c r="DG218" s="167"/>
      <c r="DH218" s="167"/>
      <c r="DI218" s="167"/>
      <c r="DJ218" s="167"/>
      <c r="DK218" s="167"/>
      <c r="DL218" s="167"/>
      <c r="DM218" s="167"/>
      <c r="DN218" s="167"/>
      <c r="DO218" s="167"/>
      <c r="DP218" s="167"/>
      <c r="DQ218" s="167"/>
      <c r="DR218" s="167"/>
      <c r="DS218" s="167"/>
      <c r="DT218" s="167"/>
      <c r="DU218" s="167"/>
      <c r="DV218" s="167"/>
      <c r="DW218" s="167"/>
      <c r="DX218" s="167"/>
      <c r="DY218" s="167"/>
      <c r="DZ218" s="167"/>
      <c r="EA218" s="167"/>
      <c r="EB218" s="167"/>
      <c r="EC218" s="167"/>
      <c r="ED218" s="167"/>
      <c r="EE218" s="167"/>
      <c r="EF218" s="167"/>
      <c r="EG218" s="167"/>
      <c r="EH218" s="167"/>
      <c r="EI218" s="167"/>
      <c r="EJ218" s="167"/>
      <c r="EK218" s="167"/>
      <c r="EL218" s="167"/>
      <c r="EM218" s="167"/>
      <c r="EN218" s="167"/>
      <c r="EO218" s="167"/>
      <c r="EP218" s="167"/>
      <c r="EQ218" s="167"/>
      <c r="ER218" s="167"/>
      <c r="ES218" s="167"/>
      <c r="ET218" s="167"/>
      <c r="EU218" s="167"/>
      <c r="EV218" s="167"/>
      <c r="EW218" s="167"/>
      <c r="EX218" s="167"/>
      <c r="EY218" s="167"/>
      <c r="EZ218" s="167"/>
    </row>
    <row r="219" spans="2:156" s="283" customFormat="1">
      <c r="B219" s="284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7"/>
      <c r="BQ219" s="167"/>
      <c r="BR219" s="167"/>
      <c r="BS219" s="167"/>
      <c r="BT219" s="167"/>
      <c r="BU219" s="167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167"/>
      <c r="CN219" s="167"/>
      <c r="CO219" s="167"/>
      <c r="CP219" s="167"/>
      <c r="CQ219" s="167"/>
      <c r="CR219" s="167"/>
      <c r="CS219" s="167"/>
      <c r="CT219" s="167"/>
      <c r="CU219" s="167"/>
      <c r="CV219" s="167"/>
      <c r="CW219" s="167"/>
      <c r="CX219" s="167"/>
      <c r="CY219" s="167"/>
      <c r="CZ219" s="167"/>
      <c r="DA219" s="167"/>
      <c r="DB219" s="167"/>
      <c r="DC219" s="167"/>
      <c r="DD219" s="167"/>
      <c r="DE219" s="167"/>
      <c r="DF219" s="167"/>
      <c r="DG219" s="167"/>
      <c r="DH219" s="167"/>
      <c r="DI219" s="167"/>
      <c r="DJ219" s="167"/>
      <c r="DK219" s="167"/>
      <c r="DL219" s="167"/>
      <c r="DM219" s="167"/>
      <c r="DN219" s="167"/>
      <c r="DO219" s="167"/>
      <c r="DP219" s="167"/>
      <c r="DQ219" s="167"/>
      <c r="DR219" s="167"/>
      <c r="DS219" s="167"/>
      <c r="DT219" s="167"/>
      <c r="DU219" s="167"/>
      <c r="DV219" s="167"/>
      <c r="DW219" s="167"/>
      <c r="DX219" s="167"/>
      <c r="DY219" s="167"/>
      <c r="DZ219" s="167"/>
      <c r="EA219" s="167"/>
      <c r="EB219" s="167"/>
      <c r="EC219" s="167"/>
      <c r="ED219" s="167"/>
      <c r="EE219" s="167"/>
      <c r="EF219" s="167"/>
      <c r="EG219" s="167"/>
      <c r="EH219" s="167"/>
      <c r="EI219" s="167"/>
      <c r="EJ219" s="167"/>
      <c r="EK219" s="167"/>
      <c r="EL219" s="167"/>
      <c r="EM219" s="167"/>
      <c r="EN219" s="167"/>
      <c r="EO219" s="167"/>
      <c r="EP219" s="167"/>
      <c r="EQ219" s="167"/>
      <c r="ER219" s="167"/>
      <c r="ES219" s="167"/>
      <c r="ET219" s="167"/>
      <c r="EU219" s="167"/>
      <c r="EV219" s="167"/>
      <c r="EW219" s="167"/>
      <c r="EX219" s="167"/>
      <c r="EY219" s="167"/>
      <c r="EZ219" s="167"/>
    </row>
    <row r="220" spans="2:156" s="283" customFormat="1">
      <c r="B220" s="284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67"/>
      <c r="CA220" s="167"/>
      <c r="CB220" s="167"/>
      <c r="CC220" s="167"/>
      <c r="CD220" s="167"/>
      <c r="CE220" s="167"/>
      <c r="CF220" s="167"/>
      <c r="CG220" s="167"/>
      <c r="CH220" s="167"/>
      <c r="CI220" s="167"/>
      <c r="CJ220" s="167"/>
      <c r="CK220" s="167"/>
      <c r="CL220" s="167"/>
      <c r="CM220" s="167"/>
      <c r="CN220" s="167"/>
      <c r="CO220" s="167"/>
      <c r="CP220" s="167"/>
      <c r="CQ220" s="167"/>
      <c r="CR220" s="167"/>
      <c r="CS220" s="167"/>
      <c r="CT220" s="167"/>
      <c r="CU220" s="167"/>
      <c r="CV220" s="167"/>
      <c r="CW220" s="167"/>
      <c r="CX220" s="167"/>
      <c r="CY220" s="167"/>
      <c r="CZ220" s="167"/>
      <c r="DA220" s="167"/>
      <c r="DB220" s="167"/>
      <c r="DC220" s="167"/>
      <c r="DD220" s="167"/>
      <c r="DE220" s="167"/>
      <c r="DF220" s="167"/>
      <c r="DG220" s="167"/>
      <c r="DH220" s="167"/>
      <c r="DI220" s="167"/>
      <c r="DJ220" s="167"/>
      <c r="DK220" s="167"/>
      <c r="DL220" s="167"/>
      <c r="DM220" s="167"/>
      <c r="DN220" s="167"/>
      <c r="DO220" s="167"/>
      <c r="DP220" s="167"/>
      <c r="DQ220" s="167"/>
      <c r="DR220" s="167"/>
      <c r="DS220" s="167"/>
      <c r="DT220" s="167"/>
      <c r="DU220" s="167"/>
      <c r="DV220" s="167"/>
      <c r="DW220" s="167"/>
      <c r="DX220" s="167"/>
      <c r="DY220" s="167"/>
      <c r="DZ220" s="167"/>
      <c r="EA220" s="167"/>
      <c r="EB220" s="167"/>
      <c r="EC220" s="167"/>
      <c r="ED220" s="167"/>
      <c r="EE220" s="167"/>
      <c r="EF220" s="167"/>
      <c r="EG220" s="167"/>
      <c r="EH220" s="167"/>
      <c r="EI220" s="167"/>
      <c r="EJ220" s="167"/>
      <c r="EK220" s="167"/>
      <c r="EL220" s="167"/>
      <c r="EM220" s="167"/>
      <c r="EN220" s="167"/>
      <c r="EO220" s="167"/>
      <c r="EP220" s="167"/>
      <c r="EQ220" s="167"/>
      <c r="ER220" s="167"/>
      <c r="ES220" s="167"/>
      <c r="ET220" s="167"/>
      <c r="EU220" s="167"/>
      <c r="EV220" s="167"/>
      <c r="EW220" s="167"/>
      <c r="EX220" s="167"/>
      <c r="EY220" s="167"/>
      <c r="EZ220" s="167"/>
    </row>
    <row r="221" spans="2:156" s="283" customFormat="1">
      <c r="B221" s="284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7"/>
      <c r="BR221" s="167"/>
      <c r="BS221" s="167"/>
      <c r="BT221" s="167"/>
      <c r="BU221" s="167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167"/>
      <c r="CN221" s="167"/>
      <c r="CO221" s="167"/>
      <c r="CP221" s="167"/>
      <c r="CQ221" s="167"/>
      <c r="CR221" s="167"/>
      <c r="CS221" s="167"/>
      <c r="CT221" s="167"/>
      <c r="CU221" s="167"/>
      <c r="CV221" s="167"/>
      <c r="CW221" s="167"/>
      <c r="CX221" s="167"/>
      <c r="CY221" s="167"/>
      <c r="CZ221" s="167"/>
      <c r="DA221" s="167"/>
      <c r="DB221" s="167"/>
      <c r="DC221" s="167"/>
      <c r="DD221" s="167"/>
      <c r="DE221" s="167"/>
      <c r="DF221" s="167"/>
      <c r="DG221" s="167"/>
      <c r="DH221" s="167"/>
      <c r="DI221" s="167"/>
      <c r="DJ221" s="167"/>
      <c r="DK221" s="167"/>
      <c r="DL221" s="167"/>
      <c r="DM221" s="167"/>
      <c r="DN221" s="167"/>
      <c r="DO221" s="167"/>
      <c r="DP221" s="167"/>
      <c r="DQ221" s="167"/>
      <c r="DR221" s="167"/>
      <c r="DS221" s="167"/>
      <c r="DT221" s="167"/>
      <c r="DU221" s="167"/>
      <c r="DV221" s="167"/>
      <c r="DW221" s="167"/>
      <c r="DX221" s="167"/>
      <c r="DY221" s="167"/>
      <c r="DZ221" s="167"/>
      <c r="EA221" s="167"/>
      <c r="EB221" s="167"/>
      <c r="EC221" s="167"/>
      <c r="ED221" s="167"/>
      <c r="EE221" s="167"/>
      <c r="EF221" s="167"/>
      <c r="EG221" s="167"/>
      <c r="EH221" s="167"/>
      <c r="EI221" s="167"/>
      <c r="EJ221" s="167"/>
      <c r="EK221" s="167"/>
      <c r="EL221" s="167"/>
      <c r="EM221" s="167"/>
      <c r="EN221" s="167"/>
      <c r="EO221" s="167"/>
      <c r="EP221" s="167"/>
      <c r="EQ221" s="167"/>
      <c r="ER221" s="167"/>
      <c r="ES221" s="167"/>
      <c r="ET221" s="167"/>
      <c r="EU221" s="167"/>
      <c r="EV221" s="167"/>
      <c r="EW221" s="167"/>
      <c r="EX221" s="167"/>
      <c r="EY221" s="167"/>
      <c r="EZ221" s="167"/>
    </row>
    <row r="222" spans="2:156" s="283" customFormat="1">
      <c r="B222" s="284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167"/>
      <c r="CN222" s="167"/>
      <c r="CO222" s="167"/>
      <c r="CP222" s="167"/>
      <c r="CQ222" s="167"/>
      <c r="CR222" s="167"/>
      <c r="CS222" s="167"/>
      <c r="CT222" s="167"/>
      <c r="CU222" s="167"/>
      <c r="CV222" s="167"/>
      <c r="CW222" s="167"/>
      <c r="CX222" s="167"/>
      <c r="CY222" s="167"/>
      <c r="CZ222" s="167"/>
      <c r="DA222" s="167"/>
      <c r="DB222" s="167"/>
      <c r="DC222" s="167"/>
      <c r="DD222" s="167"/>
      <c r="DE222" s="167"/>
      <c r="DF222" s="167"/>
      <c r="DG222" s="167"/>
      <c r="DH222" s="167"/>
      <c r="DI222" s="167"/>
      <c r="DJ222" s="167"/>
      <c r="DK222" s="167"/>
      <c r="DL222" s="167"/>
      <c r="DM222" s="167"/>
      <c r="DN222" s="167"/>
      <c r="DO222" s="167"/>
      <c r="DP222" s="167"/>
      <c r="DQ222" s="167"/>
      <c r="DR222" s="167"/>
      <c r="DS222" s="167"/>
      <c r="DT222" s="167"/>
      <c r="DU222" s="167"/>
      <c r="DV222" s="167"/>
      <c r="DW222" s="167"/>
      <c r="DX222" s="167"/>
      <c r="DY222" s="167"/>
      <c r="DZ222" s="167"/>
      <c r="EA222" s="167"/>
      <c r="EB222" s="167"/>
      <c r="EC222" s="167"/>
      <c r="ED222" s="167"/>
      <c r="EE222" s="167"/>
      <c r="EF222" s="167"/>
      <c r="EG222" s="167"/>
      <c r="EH222" s="167"/>
      <c r="EI222" s="167"/>
      <c r="EJ222" s="167"/>
      <c r="EK222" s="167"/>
      <c r="EL222" s="167"/>
      <c r="EM222" s="167"/>
      <c r="EN222" s="167"/>
      <c r="EO222" s="167"/>
      <c r="EP222" s="167"/>
      <c r="EQ222" s="167"/>
      <c r="ER222" s="167"/>
      <c r="ES222" s="167"/>
      <c r="ET222" s="167"/>
      <c r="EU222" s="167"/>
      <c r="EV222" s="167"/>
      <c r="EW222" s="167"/>
      <c r="EX222" s="167"/>
      <c r="EY222" s="167"/>
      <c r="EZ222" s="167"/>
    </row>
    <row r="223" spans="2:156" s="283" customFormat="1">
      <c r="B223" s="284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7"/>
      <c r="BQ223" s="167"/>
      <c r="BR223" s="167"/>
      <c r="BS223" s="167"/>
      <c r="BT223" s="167"/>
      <c r="BU223" s="167"/>
      <c r="BV223" s="167"/>
      <c r="BW223" s="167"/>
      <c r="BX223" s="167"/>
      <c r="BY223" s="167"/>
      <c r="BZ223" s="167"/>
      <c r="CA223" s="167"/>
      <c r="CB223" s="167"/>
      <c r="CC223" s="167"/>
      <c r="CD223" s="167"/>
      <c r="CE223" s="167"/>
      <c r="CF223" s="167"/>
      <c r="CG223" s="167"/>
      <c r="CH223" s="167"/>
      <c r="CI223" s="167"/>
      <c r="CJ223" s="167"/>
      <c r="CK223" s="167"/>
      <c r="CL223" s="167"/>
      <c r="CM223" s="167"/>
      <c r="CN223" s="167"/>
      <c r="CO223" s="167"/>
      <c r="CP223" s="167"/>
      <c r="CQ223" s="167"/>
      <c r="CR223" s="167"/>
      <c r="CS223" s="167"/>
      <c r="CT223" s="167"/>
      <c r="CU223" s="167"/>
      <c r="CV223" s="167"/>
      <c r="CW223" s="167"/>
      <c r="CX223" s="167"/>
      <c r="CY223" s="167"/>
      <c r="CZ223" s="167"/>
      <c r="DA223" s="167"/>
      <c r="DB223" s="167"/>
      <c r="DC223" s="167"/>
      <c r="DD223" s="167"/>
      <c r="DE223" s="167"/>
      <c r="DF223" s="167"/>
      <c r="DG223" s="167"/>
      <c r="DH223" s="167"/>
      <c r="DI223" s="167"/>
      <c r="DJ223" s="167"/>
      <c r="DK223" s="167"/>
      <c r="DL223" s="167"/>
      <c r="DM223" s="167"/>
      <c r="DN223" s="167"/>
      <c r="DO223" s="167"/>
      <c r="DP223" s="167"/>
      <c r="DQ223" s="167"/>
      <c r="DR223" s="167"/>
      <c r="DS223" s="167"/>
      <c r="DT223" s="167"/>
      <c r="DU223" s="167"/>
      <c r="DV223" s="167"/>
      <c r="DW223" s="167"/>
      <c r="DX223" s="167"/>
      <c r="DY223" s="167"/>
      <c r="DZ223" s="167"/>
      <c r="EA223" s="167"/>
      <c r="EB223" s="167"/>
      <c r="EC223" s="167"/>
      <c r="ED223" s="167"/>
      <c r="EE223" s="167"/>
      <c r="EF223" s="167"/>
      <c r="EG223" s="167"/>
      <c r="EH223" s="167"/>
      <c r="EI223" s="167"/>
      <c r="EJ223" s="167"/>
      <c r="EK223" s="167"/>
      <c r="EL223" s="167"/>
      <c r="EM223" s="167"/>
      <c r="EN223" s="167"/>
      <c r="EO223" s="167"/>
      <c r="EP223" s="167"/>
      <c r="EQ223" s="167"/>
      <c r="ER223" s="167"/>
      <c r="ES223" s="167"/>
      <c r="ET223" s="167"/>
      <c r="EU223" s="167"/>
      <c r="EV223" s="167"/>
      <c r="EW223" s="167"/>
      <c r="EX223" s="167"/>
      <c r="EY223" s="167"/>
      <c r="EZ223" s="167"/>
    </row>
    <row r="224" spans="2:156" s="283" customFormat="1">
      <c r="B224" s="284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7"/>
      <c r="BQ224" s="167"/>
      <c r="BR224" s="167"/>
      <c r="BS224" s="167"/>
      <c r="BT224" s="167"/>
      <c r="BU224" s="167"/>
      <c r="BV224" s="167"/>
      <c r="BW224" s="167"/>
      <c r="BX224" s="167"/>
      <c r="BY224" s="167"/>
      <c r="BZ224" s="167"/>
      <c r="CA224" s="167"/>
      <c r="CB224" s="167"/>
      <c r="CC224" s="167"/>
      <c r="CD224" s="167"/>
      <c r="CE224" s="167"/>
      <c r="CF224" s="167"/>
      <c r="CG224" s="167"/>
      <c r="CH224" s="167"/>
      <c r="CI224" s="167"/>
      <c r="CJ224" s="167"/>
      <c r="CK224" s="167"/>
      <c r="CL224" s="167"/>
      <c r="CM224" s="167"/>
      <c r="CN224" s="167"/>
      <c r="CO224" s="167"/>
      <c r="CP224" s="167"/>
      <c r="CQ224" s="167"/>
      <c r="CR224" s="167"/>
      <c r="CS224" s="167"/>
      <c r="CT224" s="167"/>
      <c r="CU224" s="167"/>
      <c r="CV224" s="167"/>
      <c r="CW224" s="167"/>
      <c r="CX224" s="167"/>
      <c r="CY224" s="167"/>
      <c r="CZ224" s="167"/>
      <c r="DA224" s="167"/>
      <c r="DB224" s="167"/>
      <c r="DC224" s="167"/>
      <c r="DD224" s="167"/>
      <c r="DE224" s="167"/>
      <c r="DF224" s="167"/>
      <c r="DG224" s="167"/>
      <c r="DH224" s="167"/>
      <c r="DI224" s="167"/>
      <c r="DJ224" s="167"/>
      <c r="DK224" s="167"/>
      <c r="DL224" s="167"/>
      <c r="DM224" s="167"/>
      <c r="DN224" s="167"/>
      <c r="DO224" s="167"/>
      <c r="DP224" s="167"/>
      <c r="DQ224" s="167"/>
      <c r="DR224" s="167"/>
      <c r="DS224" s="167"/>
      <c r="DT224" s="167"/>
      <c r="DU224" s="167"/>
      <c r="DV224" s="167"/>
      <c r="DW224" s="167"/>
      <c r="DX224" s="167"/>
      <c r="DY224" s="167"/>
      <c r="DZ224" s="167"/>
      <c r="EA224" s="167"/>
      <c r="EB224" s="167"/>
      <c r="EC224" s="167"/>
      <c r="ED224" s="167"/>
      <c r="EE224" s="167"/>
      <c r="EF224" s="167"/>
      <c r="EG224" s="167"/>
      <c r="EH224" s="167"/>
      <c r="EI224" s="167"/>
      <c r="EJ224" s="167"/>
      <c r="EK224" s="167"/>
      <c r="EL224" s="167"/>
      <c r="EM224" s="167"/>
      <c r="EN224" s="167"/>
      <c r="EO224" s="167"/>
      <c r="EP224" s="167"/>
      <c r="EQ224" s="167"/>
      <c r="ER224" s="167"/>
      <c r="ES224" s="167"/>
      <c r="ET224" s="167"/>
      <c r="EU224" s="167"/>
      <c r="EV224" s="167"/>
      <c r="EW224" s="167"/>
      <c r="EX224" s="167"/>
      <c r="EY224" s="167"/>
      <c r="EZ224" s="167"/>
    </row>
    <row r="225" spans="2:156" s="283" customFormat="1">
      <c r="B225" s="284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7"/>
      <c r="BQ225" s="167"/>
      <c r="BR225" s="167"/>
      <c r="BS225" s="167"/>
      <c r="BT225" s="167"/>
      <c r="BU225" s="167"/>
      <c r="BV225" s="167"/>
      <c r="BW225" s="167"/>
      <c r="BX225" s="167"/>
      <c r="BY225" s="167"/>
      <c r="BZ225" s="167"/>
      <c r="CA225" s="167"/>
      <c r="CB225" s="167"/>
      <c r="CC225" s="167"/>
      <c r="CD225" s="167"/>
      <c r="CE225" s="167"/>
      <c r="CF225" s="167"/>
      <c r="CG225" s="167"/>
      <c r="CH225" s="167"/>
      <c r="CI225" s="167"/>
      <c r="CJ225" s="167"/>
      <c r="CK225" s="167"/>
      <c r="CL225" s="167"/>
      <c r="CM225" s="167"/>
      <c r="CN225" s="167"/>
      <c r="CO225" s="167"/>
      <c r="CP225" s="167"/>
      <c r="CQ225" s="167"/>
      <c r="CR225" s="167"/>
      <c r="CS225" s="167"/>
      <c r="CT225" s="167"/>
      <c r="CU225" s="167"/>
      <c r="CV225" s="167"/>
      <c r="CW225" s="167"/>
      <c r="CX225" s="167"/>
      <c r="CY225" s="167"/>
      <c r="CZ225" s="167"/>
      <c r="DA225" s="167"/>
      <c r="DB225" s="167"/>
      <c r="DC225" s="167"/>
      <c r="DD225" s="167"/>
      <c r="DE225" s="167"/>
      <c r="DF225" s="167"/>
      <c r="DG225" s="167"/>
      <c r="DH225" s="167"/>
      <c r="DI225" s="167"/>
      <c r="DJ225" s="167"/>
      <c r="DK225" s="167"/>
      <c r="DL225" s="167"/>
      <c r="DM225" s="167"/>
      <c r="DN225" s="167"/>
      <c r="DO225" s="167"/>
      <c r="DP225" s="167"/>
      <c r="DQ225" s="167"/>
      <c r="DR225" s="167"/>
      <c r="DS225" s="167"/>
      <c r="DT225" s="167"/>
      <c r="DU225" s="167"/>
      <c r="DV225" s="167"/>
      <c r="DW225" s="167"/>
      <c r="DX225" s="167"/>
      <c r="DY225" s="167"/>
      <c r="DZ225" s="167"/>
      <c r="EA225" s="167"/>
      <c r="EB225" s="167"/>
      <c r="EC225" s="167"/>
      <c r="ED225" s="167"/>
      <c r="EE225" s="167"/>
      <c r="EF225" s="167"/>
      <c r="EG225" s="167"/>
      <c r="EH225" s="167"/>
      <c r="EI225" s="167"/>
      <c r="EJ225" s="167"/>
      <c r="EK225" s="167"/>
      <c r="EL225" s="167"/>
      <c r="EM225" s="167"/>
      <c r="EN225" s="167"/>
      <c r="EO225" s="167"/>
      <c r="EP225" s="167"/>
      <c r="EQ225" s="167"/>
      <c r="ER225" s="167"/>
      <c r="ES225" s="167"/>
      <c r="ET225" s="167"/>
      <c r="EU225" s="167"/>
      <c r="EV225" s="167"/>
      <c r="EW225" s="167"/>
      <c r="EX225" s="167"/>
      <c r="EY225" s="167"/>
      <c r="EZ225" s="167"/>
    </row>
    <row r="226" spans="2:156" s="283" customFormat="1">
      <c r="B226" s="284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67"/>
      <c r="CA226" s="167"/>
      <c r="CB226" s="167"/>
      <c r="CC226" s="167"/>
      <c r="CD226" s="167"/>
      <c r="CE226" s="167"/>
      <c r="CF226" s="167"/>
      <c r="CG226" s="167"/>
      <c r="CH226" s="167"/>
      <c r="CI226" s="167"/>
      <c r="CJ226" s="167"/>
      <c r="CK226" s="167"/>
      <c r="CL226" s="167"/>
      <c r="CM226" s="167"/>
      <c r="CN226" s="167"/>
      <c r="CO226" s="167"/>
      <c r="CP226" s="167"/>
      <c r="CQ226" s="167"/>
      <c r="CR226" s="167"/>
      <c r="CS226" s="167"/>
      <c r="CT226" s="167"/>
      <c r="CU226" s="167"/>
      <c r="CV226" s="167"/>
      <c r="CW226" s="167"/>
      <c r="CX226" s="167"/>
      <c r="CY226" s="167"/>
      <c r="CZ226" s="167"/>
      <c r="DA226" s="167"/>
      <c r="DB226" s="167"/>
      <c r="DC226" s="167"/>
      <c r="DD226" s="167"/>
      <c r="DE226" s="167"/>
      <c r="DF226" s="167"/>
      <c r="DG226" s="167"/>
      <c r="DH226" s="167"/>
      <c r="DI226" s="167"/>
      <c r="DJ226" s="167"/>
      <c r="DK226" s="167"/>
      <c r="DL226" s="167"/>
      <c r="DM226" s="167"/>
      <c r="DN226" s="167"/>
      <c r="DO226" s="167"/>
      <c r="DP226" s="167"/>
      <c r="DQ226" s="167"/>
      <c r="DR226" s="167"/>
      <c r="DS226" s="167"/>
      <c r="DT226" s="167"/>
      <c r="DU226" s="167"/>
      <c r="DV226" s="167"/>
      <c r="DW226" s="167"/>
      <c r="DX226" s="167"/>
      <c r="DY226" s="167"/>
      <c r="DZ226" s="167"/>
      <c r="EA226" s="167"/>
      <c r="EB226" s="167"/>
      <c r="EC226" s="167"/>
      <c r="ED226" s="167"/>
      <c r="EE226" s="167"/>
      <c r="EF226" s="167"/>
      <c r="EG226" s="167"/>
      <c r="EH226" s="167"/>
      <c r="EI226" s="167"/>
      <c r="EJ226" s="167"/>
      <c r="EK226" s="167"/>
      <c r="EL226" s="167"/>
      <c r="EM226" s="167"/>
      <c r="EN226" s="167"/>
      <c r="EO226" s="167"/>
      <c r="EP226" s="167"/>
      <c r="EQ226" s="167"/>
      <c r="ER226" s="167"/>
      <c r="ES226" s="167"/>
      <c r="ET226" s="167"/>
      <c r="EU226" s="167"/>
      <c r="EV226" s="167"/>
      <c r="EW226" s="167"/>
      <c r="EX226" s="167"/>
      <c r="EY226" s="167"/>
      <c r="EZ226" s="167"/>
    </row>
    <row r="227" spans="2:156" s="283" customFormat="1">
      <c r="B227" s="284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7"/>
      <c r="BQ227" s="167"/>
      <c r="BR227" s="167"/>
      <c r="BS227" s="167"/>
      <c r="BT227" s="167"/>
      <c r="BU227" s="167"/>
      <c r="BV227" s="167"/>
      <c r="BW227" s="167"/>
      <c r="BX227" s="167"/>
      <c r="BY227" s="167"/>
      <c r="BZ227" s="167"/>
      <c r="CA227" s="167"/>
      <c r="CB227" s="167"/>
      <c r="CC227" s="167"/>
      <c r="CD227" s="167"/>
      <c r="CE227" s="167"/>
      <c r="CF227" s="167"/>
      <c r="CG227" s="167"/>
      <c r="CH227" s="167"/>
      <c r="CI227" s="167"/>
      <c r="CJ227" s="167"/>
      <c r="CK227" s="167"/>
      <c r="CL227" s="167"/>
      <c r="CM227" s="167"/>
      <c r="CN227" s="167"/>
      <c r="CO227" s="167"/>
      <c r="CP227" s="167"/>
      <c r="CQ227" s="167"/>
      <c r="CR227" s="167"/>
      <c r="CS227" s="167"/>
      <c r="CT227" s="167"/>
      <c r="CU227" s="167"/>
      <c r="CV227" s="167"/>
      <c r="CW227" s="167"/>
      <c r="CX227" s="167"/>
      <c r="CY227" s="167"/>
      <c r="CZ227" s="167"/>
      <c r="DA227" s="167"/>
      <c r="DB227" s="167"/>
      <c r="DC227" s="167"/>
      <c r="DD227" s="167"/>
      <c r="DE227" s="167"/>
      <c r="DF227" s="167"/>
      <c r="DG227" s="167"/>
      <c r="DH227" s="167"/>
      <c r="DI227" s="167"/>
      <c r="DJ227" s="167"/>
      <c r="DK227" s="167"/>
      <c r="DL227" s="167"/>
      <c r="DM227" s="167"/>
      <c r="DN227" s="167"/>
      <c r="DO227" s="167"/>
      <c r="DP227" s="167"/>
      <c r="DQ227" s="167"/>
      <c r="DR227" s="167"/>
      <c r="DS227" s="167"/>
      <c r="DT227" s="167"/>
      <c r="DU227" s="167"/>
      <c r="DV227" s="167"/>
      <c r="DW227" s="167"/>
      <c r="DX227" s="167"/>
      <c r="DY227" s="167"/>
      <c r="DZ227" s="167"/>
      <c r="EA227" s="167"/>
      <c r="EB227" s="167"/>
      <c r="EC227" s="167"/>
      <c r="ED227" s="167"/>
      <c r="EE227" s="167"/>
      <c r="EF227" s="167"/>
      <c r="EG227" s="167"/>
      <c r="EH227" s="167"/>
      <c r="EI227" s="167"/>
      <c r="EJ227" s="167"/>
      <c r="EK227" s="167"/>
      <c r="EL227" s="167"/>
      <c r="EM227" s="167"/>
      <c r="EN227" s="167"/>
      <c r="EO227" s="167"/>
      <c r="EP227" s="167"/>
      <c r="EQ227" s="167"/>
      <c r="ER227" s="167"/>
      <c r="ES227" s="167"/>
      <c r="ET227" s="167"/>
      <c r="EU227" s="167"/>
      <c r="EV227" s="167"/>
      <c r="EW227" s="167"/>
      <c r="EX227" s="167"/>
      <c r="EY227" s="167"/>
      <c r="EZ227" s="167"/>
    </row>
    <row r="228" spans="2:156" s="283" customFormat="1">
      <c r="B228" s="284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7"/>
      <c r="BW228" s="167"/>
      <c r="BX228" s="167"/>
      <c r="BY228" s="167"/>
      <c r="BZ228" s="167"/>
      <c r="CA228" s="167"/>
      <c r="CB228" s="167"/>
      <c r="CC228" s="167"/>
      <c r="CD228" s="167"/>
      <c r="CE228" s="167"/>
      <c r="CF228" s="167"/>
      <c r="CG228" s="167"/>
      <c r="CH228" s="167"/>
      <c r="CI228" s="167"/>
      <c r="CJ228" s="167"/>
      <c r="CK228" s="167"/>
      <c r="CL228" s="167"/>
      <c r="CM228" s="167"/>
      <c r="CN228" s="167"/>
      <c r="CO228" s="167"/>
      <c r="CP228" s="167"/>
      <c r="CQ228" s="167"/>
      <c r="CR228" s="167"/>
      <c r="CS228" s="167"/>
      <c r="CT228" s="167"/>
      <c r="CU228" s="167"/>
      <c r="CV228" s="167"/>
      <c r="CW228" s="167"/>
      <c r="CX228" s="167"/>
      <c r="CY228" s="167"/>
      <c r="CZ228" s="167"/>
      <c r="DA228" s="167"/>
      <c r="DB228" s="167"/>
      <c r="DC228" s="167"/>
      <c r="DD228" s="167"/>
      <c r="DE228" s="167"/>
      <c r="DF228" s="167"/>
      <c r="DG228" s="167"/>
      <c r="DH228" s="167"/>
      <c r="DI228" s="167"/>
      <c r="DJ228" s="167"/>
      <c r="DK228" s="167"/>
      <c r="DL228" s="167"/>
      <c r="DM228" s="167"/>
      <c r="DN228" s="167"/>
      <c r="DO228" s="167"/>
      <c r="DP228" s="167"/>
      <c r="DQ228" s="167"/>
      <c r="DR228" s="167"/>
      <c r="DS228" s="167"/>
      <c r="DT228" s="167"/>
      <c r="DU228" s="167"/>
      <c r="DV228" s="167"/>
      <c r="DW228" s="167"/>
      <c r="DX228" s="167"/>
      <c r="DY228" s="167"/>
      <c r="DZ228" s="167"/>
      <c r="EA228" s="167"/>
      <c r="EB228" s="167"/>
      <c r="EC228" s="167"/>
      <c r="ED228" s="167"/>
      <c r="EE228" s="167"/>
      <c r="EF228" s="167"/>
      <c r="EG228" s="167"/>
      <c r="EH228" s="167"/>
      <c r="EI228" s="167"/>
      <c r="EJ228" s="167"/>
      <c r="EK228" s="167"/>
      <c r="EL228" s="167"/>
      <c r="EM228" s="167"/>
      <c r="EN228" s="167"/>
      <c r="EO228" s="167"/>
      <c r="EP228" s="167"/>
      <c r="EQ228" s="167"/>
      <c r="ER228" s="167"/>
      <c r="ES228" s="167"/>
      <c r="ET228" s="167"/>
      <c r="EU228" s="167"/>
      <c r="EV228" s="167"/>
      <c r="EW228" s="167"/>
      <c r="EX228" s="167"/>
      <c r="EY228" s="167"/>
      <c r="EZ228" s="167"/>
    </row>
    <row r="229" spans="2:156" s="283" customFormat="1">
      <c r="B229" s="284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7"/>
      <c r="BQ229" s="167"/>
      <c r="BR229" s="167"/>
      <c r="BS229" s="167"/>
      <c r="BT229" s="167"/>
      <c r="BU229" s="167"/>
      <c r="BV229" s="167"/>
      <c r="BW229" s="167"/>
      <c r="BX229" s="167"/>
      <c r="BY229" s="167"/>
      <c r="BZ229" s="167"/>
      <c r="CA229" s="167"/>
      <c r="CB229" s="167"/>
      <c r="CC229" s="16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67"/>
      <c r="CO229" s="167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67"/>
      <c r="DC229" s="167"/>
      <c r="DD229" s="167"/>
      <c r="DE229" s="167"/>
      <c r="DF229" s="167"/>
      <c r="DG229" s="167"/>
      <c r="DH229" s="167"/>
      <c r="DI229" s="167"/>
      <c r="DJ229" s="167"/>
      <c r="DK229" s="167"/>
      <c r="DL229" s="167"/>
      <c r="DM229" s="167"/>
      <c r="DN229" s="167"/>
      <c r="DO229" s="167"/>
      <c r="DP229" s="167"/>
      <c r="DQ229" s="167"/>
      <c r="DR229" s="167"/>
      <c r="DS229" s="167"/>
      <c r="DT229" s="167"/>
      <c r="DU229" s="167"/>
      <c r="DV229" s="167"/>
      <c r="DW229" s="167"/>
      <c r="DX229" s="167"/>
      <c r="DY229" s="167"/>
      <c r="DZ229" s="167"/>
      <c r="EA229" s="167"/>
      <c r="EB229" s="167"/>
      <c r="EC229" s="167"/>
      <c r="ED229" s="167"/>
      <c r="EE229" s="167"/>
      <c r="EF229" s="167"/>
      <c r="EG229" s="167"/>
      <c r="EH229" s="167"/>
      <c r="EI229" s="167"/>
      <c r="EJ229" s="167"/>
      <c r="EK229" s="167"/>
      <c r="EL229" s="167"/>
      <c r="EM229" s="167"/>
      <c r="EN229" s="167"/>
      <c r="EO229" s="167"/>
      <c r="EP229" s="167"/>
      <c r="EQ229" s="167"/>
      <c r="ER229" s="167"/>
      <c r="ES229" s="167"/>
      <c r="ET229" s="167"/>
      <c r="EU229" s="167"/>
      <c r="EV229" s="167"/>
      <c r="EW229" s="167"/>
      <c r="EX229" s="167"/>
      <c r="EY229" s="167"/>
      <c r="EZ229" s="167"/>
    </row>
    <row r="230" spans="2:156" s="283" customFormat="1">
      <c r="B230" s="284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7"/>
      <c r="BQ230" s="167"/>
      <c r="BR230" s="167"/>
      <c r="BS230" s="167"/>
      <c r="BT230" s="167"/>
      <c r="BU230" s="167"/>
      <c r="BV230" s="167"/>
      <c r="BW230" s="167"/>
      <c r="BX230" s="167"/>
      <c r="BY230" s="167"/>
      <c r="BZ230" s="167"/>
      <c r="CA230" s="167"/>
      <c r="CB230" s="167"/>
      <c r="CC230" s="167"/>
      <c r="CD230" s="167"/>
      <c r="CE230" s="167"/>
      <c r="CF230" s="167"/>
      <c r="CG230" s="167"/>
      <c r="CH230" s="167"/>
      <c r="CI230" s="167"/>
      <c r="CJ230" s="167"/>
      <c r="CK230" s="167"/>
      <c r="CL230" s="167"/>
      <c r="CM230" s="167"/>
      <c r="CN230" s="167"/>
      <c r="CO230" s="167"/>
      <c r="CP230" s="167"/>
      <c r="CQ230" s="167"/>
      <c r="CR230" s="167"/>
      <c r="CS230" s="167"/>
      <c r="CT230" s="167"/>
      <c r="CU230" s="167"/>
      <c r="CV230" s="167"/>
      <c r="CW230" s="167"/>
      <c r="CX230" s="167"/>
      <c r="CY230" s="167"/>
      <c r="CZ230" s="167"/>
      <c r="DA230" s="167"/>
      <c r="DB230" s="167"/>
      <c r="DC230" s="167"/>
      <c r="DD230" s="167"/>
      <c r="DE230" s="167"/>
      <c r="DF230" s="167"/>
      <c r="DG230" s="167"/>
      <c r="DH230" s="167"/>
      <c r="DI230" s="167"/>
      <c r="DJ230" s="167"/>
      <c r="DK230" s="167"/>
      <c r="DL230" s="167"/>
      <c r="DM230" s="167"/>
      <c r="DN230" s="167"/>
      <c r="DO230" s="167"/>
      <c r="DP230" s="167"/>
      <c r="DQ230" s="167"/>
      <c r="DR230" s="167"/>
      <c r="DS230" s="167"/>
      <c r="DT230" s="167"/>
      <c r="DU230" s="167"/>
      <c r="DV230" s="167"/>
      <c r="DW230" s="167"/>
      <c r="DX230" s="167"/>
      <c r="DY230" s="167"/>
      <c r="DZ230" s="167"/>
      <c r="EA230" s="167"/>
      <c r="EB230" s="167"/>
      <c r="EC230" s="167"/>
      <c r="ED230" s="167"/>
      <c r="EE230" s="167"/>
      <c r="EF230" s="167"/>
      <c r="EG230" s="167"/>
      <c r="EH230" s="167"/>
      <c r="EI230" s="167"/>
      <c r="EJ230" s="167"/>
      <c r="EK230" s="167"/>
      <c r="EL230" s="167"/>
      <c r="EM230" s="167"/>
      <c r="EN230" s="167"/>
      <c r="EO230" s="167"/>
      <c r="EP230" s="167"/>
      <c r="EQ230" s="167"/>
      <c r="ER230" s="167"/>
      <c r="ES230" s="167"/>
      <c r="ET230" s="167"/>
      <c r="EU230" s="167"/>
      <c r="EV230" s="167"/>
      <c r="EW230" s="167"/>
      <c r="EX230" s="167"/>
      <c r="EY230" s="167"/>
      <c r="EZ230" s="167"/>
    </row>
    <row r="231" spans="2:156" s="283" customFormat="1">
      <c r="B231" s="284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7"/>
      <c r="BQ231" s="167"/>
      <c r="BR231" s="167"/>
      <c r="BS231" s="167"/>
      <c r="BT231" s="167"/>
      <c r="BU231" s="167"/>
      <c r="BV231" s="167"/>
      <c r="BW231" s="167"/>
      <c r="BX231" s="167"/>
      <c r="BY231" s="167"/>
      <c r="BZ231" s="167"/>
      <c r="CA231" s="167"/>
      <c r="CB231" s="167"/>
      <c r="CC231" s="167"/>
      <c r="CD231" s="167"/>
      <c r="CE231" s="167"/>
      <c r="CF231" s="167"/>
      <c r="CG231" s="167"/>
      <c r="CH231" s="167"/>
      <c r="CI231" s="167"/>
      <c r="CJ231" s="167"/>
      <c r="CK231" s="167"/>
      <c r="CL231" s="167"/>
      <c r="CM231" s="167"/>
      <c r="CN231" s="167"/>
      <c r="CO231" s="167"/>
      <c r="CP231" s="167"/>
      <c r="CQ231" s="167"/>
      <c r="CR231" s="167"/>
      <c r="CS231" s="167"/>
      <c r="CT231" s="167"/>
      <c r="CU231" s="167"/>
      <c r="CV231" s="167"/>
      <c r="CW231" s="167"/>
      <c r="CX231" s="167"/>
      <c r="CY231" s="167"/>
      <c r="CZ231" s="167"/>
      <c r="DA231" s="167"/>
      <c r="DB231" s="167"/>
      <c r="DC231" s="167"/>
      <c r="DD231" s="167"/>
      <c r="DE231" s="167"/>
      <c r="DF231" s="167"/>
      <c r="DG231" s="167"/>
      <c r="DH231" s="167"/>
      <c r="DI231" s="167"/>
      <c r="DJ231" s="167"/>
      <c r="DK231" s="167"/>
      <c r="DL231" s="167"/>
      <c r="DM231" s="167"/>
      <c r="DN231" s="167"/>
      <c r="DO231" s="167"/>
      <c r="DP231" s="167"/>
      <c r="DQ231" s="167"/>
      <c r="DR231" s="167"/>
      <c r="DS231" s="167"/>
      <c r="DT231" s="167"/>
      <c r="DU231" s="167"/>
      <c r="DV231" s="167"/>
      <c r="DW231" s="167"/>
      <c r="DX231" s="167"/>
      <c r="DY231" s="167"/>
      <c r="DZ231" s="167"/>
      <c r="EA231" s="167"/>
      <c r="EB231" s="167"/>
      <c r="EC231" s="167"/>
      <c r="ED231" s="167"/>
      <c r="EE231" s="167"/>
      <c r="EF231" s="167"/>
      <c r="EG231" s="167"/>
      <c r="EH231" s="167"/>
      <c r="EI231" s="167"/>
      <c r="EJ231" s="167"/>
      <c r="EK231" s="167"/>
      <c r="EL231" s="167"/>
      <c r="EM231" s="167"/>
      <c r="EN231" s="167"/>
      <c r="EO231" s="167"/>
      <c r="EP231" s="167"/>
      <c r="EQ231" s="167"/>
      <c r="ER231" s="167"/>
      <c r="ES231" s="167"/>
      <c r="ET231" s="167"/>
      <c r="EU231" s="167"/>
      <c r="EV231" s="167"/>
      <c r="EW231" s="167"/>
      <c r="EX231" s="167"/>
      <c r="EY231" s="167"/>
      <c r="EZ231" s="167"/>
    </row>
    <row r="232" spans="2:156" s="283" customFormat="1">
      <c r="B232" s="284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7"/>
      <c r="BQ232" s="167"/>
      <c r="BR232" s="167"/>
      <c r="BS232" s="167"/>
      <c r="BT232" s="167"/>
      <c r="BU232" s="167"/>
      <c r="BV232" s="167"/>
      <c r="BW232" s="167"/>
      <c r="BX232" s="167"/>
      <c r="BY232" s="167"/>
      <c r="BZ232" s="167"/>
      <c r="CA232" s="167"/>
      <c r="CB232" s="167"/>
      <c r="CC232" s="167"/>
      <c r="CD232" s="167"/>
      <c r="CE232" s="167"/>
      <c r="CF232" s="167"/>
      <c r="CG232" s="167"/>
      <c r="CH232" s="167"/>
      <c r="CI232" s="167"/>
      <c r="CJ232" s="167"/>
      <c r="CK232" s="167"/>
      <c r="CL232" s="167"/>
      <c r="CM232" s="167"/>
      <c r="CN232" s="167"/>
      <c r="CO232" s="167"/>
      <c r="CP232" s="167"/>
      <c r="CQ232" s="167"/>
      <c r="CR232" s="167"/>
      <c r="CS232" s="167"/>
      <c r="CT232" s="167"/>
      <c r="CU232" s="167"/>
      <c r="CV232" s="167"/>
      <c r="CW232" s="167"/>
      <c r="CX232" s="167"/>
      <c r="CY232" s="167"/>
      <c r="CZ232" s="167"/>
      <c r="DA232" s="167"/>
      <c r="DB232" s="167"/>
      <c r="DC232" s="167"/>
      <c r="DD232" s="167"/>
      <c r="DE232" s="167"/>
      <c r="DF232" s="167"/>
      <c r="DG232" s="167"/>
      <c r="DH232" s="167"/>
      <c r="DI232" s="167"/>
      <c r="DJ232" s="167"/>
      <c r="DK232" s="167"/>
      <c r="DL232" s="167"/>
      <c r="DM232" s="167"/>
      <c r="DN232" s="167"/>
      <c r="DO232" s="167"/>
      <c r="DP232" s="167"/>
      <c r="DQ232" s="167"/>
      <c r="DR232" s="167"/>
      <c r="DS232" s="167"/>
      <c r="DT232" s="167"/>
      <c r="DU232" s="167"/>
      <c r="DV232" s="167"/>
      <c r="DW232" s="167"/>
      <c r="DX232" s="167"/>
      <c r="DY232" s="167"/>
      <c r="DZ232" s="167"/>
      <c r="EA232" s="167"/>
      <c r="EB232" s="167"/>
      <c r="EC232" s="167"/>
      <c r="ED232" s="167"/>
      <c r="EE232" s="167"/>
      <c r="EF232" s="167"/>
      <c r="EG232" s="167"/>
      <c r="EH232" s="167"/>
      <c r="EI232" s="167"/>
      <c r="EJ232" s="167"/>
      <c r="EK232" s="167"/>
      <c r="EL232" s="167"/>
      <c r="EM232" s="167"/>
      <c r="EN232" s="167"/>
      <c r="EO232" s="167"/>
      <c r="EP232" s="167"/>
      <c r="EQ232" s="167"/>
      <c r="ER232" s="167"/>
      <c r="ES232" s="167"/>
      <c r="ET232" s="167"/>
      <c r="EU232" s="167"/>
      <c r="EV232" s="167"/>
      <c r="EW232" s="167"/>
      <c r="EX232" s="167"/>
      <c r="EY232" s="167"/>
      <c r="EZ232" s="167"/>
    </row>
    <row r="233" spans="2:156" s="283" customFormat="1">
      <c r="B233" s="284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7"/>
      <c r="BQ233" s="167"/>
      <c r="BR233" s="167"/>
      <c r="BS233" s="167"/>
      <c r="BT233" s="167"/>
      <c r="BU233" s="167"/>
      <c r="BV233" s="167"/>
      <c r="BW233" s="167"/>
      <c r="BX233" s="167"/>
      <c r="BY233" s="167"/>
      <c r="BZ233" s="167"/>
      <c r="CA233" s="167"/>
      <c r="CB233" s="167"/>
      <c r="CC233" s="167"/>
      <c r="CD233" s="167"/>
      <c r="CE233" s="167"/>
      <c r="CF233" s="167"/>
      <c r="CG233" s="167"/>
      <c r="CH233" s="167"/>
      <c r="CI233" s="167"/>
      <c r="CJ233" s="167"/>
      <c r="CK233" s="167"/>
      <c r="CL233" s="167"/>
      <c r="CM233" s="167"/>
      <c r="CN233" s="167"/>
      <c r="CO233" s="167"/>
      <c r="CP233" s="167"/>
      <c r="CQ233" s="167"/>
      <c r="CR233" s="167"/>
      <c r="CS233" s="167"/>
      <c r="CT233" s="167"/>
      <c r="CU233" s="167"/>
      <c r="CV233" s="167"/>
      <c r="CW233" s="167"/>
      <c r="CX233" s="167"/>
      <c r="CY233" s="167"/>
      <c r="CZ233" s="167"/>
      <c r="DA233" s="167"/>
      <c r="DB233" s="167"/>
      <c r="DC233" s="167"/>
      <c r="DD233" s="167"/>
      <c r="DE233" s="167"/>
      <c r="DF233" s="167"/>
      <c r="DG233" s="167"/>
      <c r="DH233" s="167"/>
      <c r="DI233" s="167"/>
      <c r="DJ233" s="167"/>
      <c r="DK233" s="167"/>
      <c r="DL233" s="167"/>
      <c r="DM233" s="167"/>
      <c r="DN233" s="167"/>
      <c r="DO233" s="167"/>
      <c r="DP233" s="167"/>
      <c r="DQ233" s="167"/>
      <c r="DR233" s="167"/>
      <c r="DS233" s="167"/>
      <c r="DT233" s="167"/>
      <c r="DU233" s="167"/>
      <c r="DV233" s="167"/>
      <c r="DW233" s="167"/>
      <c r="DX233" s="167"/>
      <c r="DY233" s="167"/>
      <c r="DZ233" s="167"/>
      <c r="EA233" s="167"/>
      <c r="EB233" s="167"/>
      <c r="EC233" s="167"/>
      <c r="ED233" s="167"/>
      <c r="EE233" s="167"/>
      <c r="EF233" s="167"/>
      <c r="EG233" s="167"/>
      <c r="EH233" s="167"/>
      <c r="EI233" s="167"/>
      <c r="EJ233" s="167"/>
      <c r="EK233" s="167"/>
      <c r="EL233" s="167"/>
      <c r="EM233" s="167"/>
      <c r="EN233" s="167"/>
      <c r="EO233" s="167"/>
      <c r="EP233" s="167"/>
      <c r="EQ233" s="167"/>
      <c r="ER233" s="167"/>
      <c r="ES233" s="167"/>
      <c r="ET233" s="167"/>
      <c r="EU233" s="167"/>
      <c r="EV233" s="167"/>
      <c r="EW233" s="167"/>
      <c r="EX233" s="167"/>
      <c r="EY233" s="167"/>
      <c r="EZ233" s="167"/>
    </row>
    <row r="234" spans="2:156" s="283" customFormat="1">
      <c r="B234" s="284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7"/>
      <c r="BQ234" s="167"/>
      <c r="BR234" s="167"/>
      <c r="BS234" s="167"/>
      <c r="BT234" s="167"/>
      <c r="BU234" s="167"/>
      <c r="BV234" s="167"/>
      <c r="BW234" s="167"/>
      <c r="BX234" s="167"/>
      <c r="BY234" s="167"/>
      <c r="BZ234" s="167"/>
      <c r="CA234" s="167"/>
      <c r="CB234" s="167"/>
      <c r="CC234" s="167"/>
      <c r="CD234" s="167"/>
      <c r="CE234" s="167"/>
      <c r="CF234" s="167"/>
      <c r="CG234" s="167"/>
      <c r="CH234" s="167"/>
      <c r="CI234" s="167"/>
      <c r="CJ234" s="167"/>
      <c r="CK234" s="167"/>
      <c r="CL234" s="167"/>
      <c r="CM234" s="167"/>
      <c r="CN234" s="167"/>
      <c r="CO234" s="167"/>
      <c r="CP234" s="167"/>
      <c r="CQ234" s="167"/>
      <c r="CR234" s="167"/>
      <c r="CS234" s="167"/>
      <c r="CT234" s="167"/>
      <c r="CU234" s="167"/>
      <c r="CV234" s="167"/>
      <c r="CW234" s="167"/>
      <c r="CX234" s="167"/>
      <c r="CY234" s="167"/>
      <c r="CZ234" s="167"/>
      <c r="DA234" s="167"/>
      <c r="DB234" s="167"/>
      <c r="DC234" s="167"/>
      <c r="DD234" s="167"/>
      <c r="DE234" s="167"/>
      <c r="DF234" s="167"/>
      <c r="DG234" s="167"/>
      <c r="DH234" s="167"/>
      <c r="DI234" s="167"/>
      <c r="DJ234" s="167"/>
      <c r="DK234" s="167"/>
      <c r="DL234" s="167"/>
      <c r="DM234" s="167"/>
      <c r="DN234" s="167"/>
      <c r="DO234" s="167"/>
      <c r="DP234" s="167"/>
      <c r="DQ234" s="167"/>
      <c r="DR234" s="167"/>
      <c r="DS234" s="167"/>
      <c r="DT234" s="167"/>
      <c r="DU234" s="167"/>
      <c r="DV234" s="167"/>
      <c r="DW234" s="167"/>
      <c r="DX234" s="167"/>
      <c r="DY234" s="167"/>
      <c r="DZ234" s="167"/>
      <c r="EA234" s="167"/>
      <c r="EB234" s="167"/>
      <c r="EC234" s="167"/>
      <c r="ED234" s="167"/>
      <c r="EE234" s="167"/>
      <c r="EF234" s="167"/>
      <c r="EG234" s="167"/>
      <c r="EH234" s="167"/>
      <c r="EI234" s="167"/>
      <c r="EJ234" s="167"/>
      <c r="EK234" s="167"/>
      <c r="EL234" s="167"/>
      <c r="EM234" s="167"/>
      <c r="EN234" s="167"/>
      <c r="EO234" s="167"/>
      <c r="EP234" s="167"/>
      <c r="EQ234" s="167"/>
      <c r="ER234" s="167"/>
      <c r="ES234" s="167"/>
      <c r="ET234" s="167"/>
      <c r="EU234" s="167"/>
      <c r="EV234" s="167"/>
      <c r="EW234" s="167"/>
      <c r="EX234" s="167"/>
      <c r="EY234" s="167"/>
      <c r="EZ234" s="167"/>
    </row>
    <row r="235" spans="2:156" s="283" customFormat="1">
      <c r="B235" s="284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67"/>
      <c r="BW235" s="167"/>
      <c r="BX235" s="167"/>
      <c r="BY235" s="167"/>
      <c r="BZ235" s="167"/>
      <c r="CA235" s="167"/>
      <c r="CB235" s="167"/>
      <c r="CC235" s="167"/>
      <c r="CD235" s="167"/>
      <c r="CE235" s="167"/>
      <c r="CF235" s="167"/>
      <c r="CG235" s="167"/>
      <c r="CH235" s="167"/>
      <c r="CI235" s="167"/>
      <c r="CJ235" s="167"/>
      <c r="CK235" s="167"/>
      <c r="CL235" s="167"/>
      <c r="CM235" s="167"/>
      <c r="CN235" s="167"/>
      <c r="CO235" s="167"/>
      <c r="CP235" s="167"/>
      <c r="CQ235" s="167"/>
      <c r="CR235" s="167"/>
      <c r="CS235" s="167"/>
      <c r="CT235" s="167"/>
      <c r="CU235" s="167"/>
      <c r="CV235" s="167"/>
      <c r="CW235" s="167"/>
      <c r="CX235" s="167"/>
      <c r="CY235" s="167"/>
      <c r="CZ235" s="167"/>
      <c r="DA235" s="167"/>
      <c r="DB235" s="167"/>
      <c r="DC235" s="167"/>
      <c r="DD235" s="167"/>
      <c r="DE235" s="167"/>
      <c r="DF235" s="167"/>
      <c r="DG235" s="167"/>
      <c r="DH235" s="167"/>
      <c r="DI235" s="167"/>
      <c r="DJ235" s="167"/>
      <c r="DK235" s="167"/>
      <c r="DL235" s="167"/>
      <c r="DM235" s="167"/>
      <c r="DN235" s="167"/>
      <c r="DO235" s="167"/>
      <c r="DP235" s="167"/>
      <c r="DQ235" s="167"/>
      <c r="DR235" s="167"/>
      <c r="DS235" s="167"/>
      <c r="DT235" s="167"/>
      <c r="DU235" s="167"/>
      <c r="DV235" s="167"/>
      <c r="DW235" s="167"/>
      <c r="DX235" s="167"/>
      <c r="DY235" s="167"/>
      <c r="DZ235" s="167"/>
      <c r="EA235" s="167"/>
      <c r="EB235" s="167"/>
      <c r="EC235" s="167"/>
      <c r="ED235" s="167"/>
      <c r="EE235" s="167"/>
      <c r="EF235" s="167"/>
      <c r="EG235" s="167"/>
      <c r="EH235" s="167"/>
      <c r="EI235" s="167"/>
      <c r="EJ235" s="167"/>
      <c r="EK235" s="167"/>
      <c r="EL235" s="167"/>
      <c r="EM235" s="167"/>
      <c r="EN235" s="167"/>
      <c r="EO235" s="167"/>
      <c r="EP235" s="167"/>
      <c r="EQ235" s="167"/>
      <c r="ER235" s="167"/>
      <c r="ES235" s="167"/>
      <c r="ET235" s="167"/>
      <c r="EU235" s="167"/>
      <c r="EV235" s="167"/>
      <c r="EW235" s="167"/>
      <c r="EX235" s="167"/>
      <c r="EY235" s="167"/>
      <c r="EZ235" s="167"/>
    </row>
    <row r="236" spans="2:156" s="283" customFormat="1">
      <c r="B236" s="284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7"/>
      <c r="BQ236" s="167"/>
      <c r="BR236" s="167"/>
      <c r="BS236" s="167"/>
      <c r="BT236" s="167"/>
      <c r="BU236" s="167"/>
      <c r="BV236" s="167"/>
      <c r="BW236" s="167"/>
      <c r="BX236" s="167"/>
      <c r="BY236" s="167"/>
      <c r="BZ236" s="167"/>
      <c r="CA236" s="167"/>
      <c r="CB236" s="167"/>
      <c r="CC236" s="167"/>
      <c r="CD236" s="167"/>
      <c r="CE236" s="167"/>
      <c r="CF236" s="167"/>
      <c r="CG236" s="167"/>
      <c r="CH236" s="167"/>
      <c r="CI236" s="167"/>
      <c r="CJ236" s="167"/>
      <c r="CK236" s="167"/>
      <c r="CL236" s="167"/>
      <c r="CM236" s="167"/>
      <c r="CN236" s="167"/>
      <c r="CO236" s="167"/>
      <c r="CP236" s="167"/>
      <c r="CQ236" s="167"/>
      <c r="CR236" s="167"/>
      <c r="CS236" s="167"/>
      <c r="CT236" s="167"/>
      <c r="CU236" s="167"/>
      <c r="CV236" s="167"/>
      <c r="CW236" s="167"/>
      <c r="CX236" s="167"/>
      <c r="CY236" s="167"/>
      <c r="CZ236" s="167"/>
      <c r="DA236" s="167"/>
      <c r="DB236" s="167"/>
      <c r="DC236" s="167"/>
      <c r="DD236" s="167"/>
      <c r="DE236" s="167"/>
      <c r="DF236" s="167"/>
      <c r="DG236" s="167"/>
      <c r="DH236" s="167"/>
      <c r="DI236" s="167"/>
      <c r="DJ236" s="167"/>
      <c r="DK236" s="167"/>
      <c r="DL236" s="167"/>
      <c r="DM236" s="167"/>
      <c r="DN236" s="167"/>
      <c r="DO236" s="167"/>
      <c r="DP236" s="167"/>
      <c r="DQ236" s="167"/>
      <c r="DR236" s="167"/>
      <c r="DS236" s="167"/>
      <c r="DT236" s="167"/>
      <c r="DU236" s="167"/>
      <c r="DV236" s="167"/>
      <c r="DW236" s="167"/>
      <c r="DX236" s="167"/>
      <c r="DY236" s="167"/>
      <c r="DZ236" s="167"/>
      <c r="EA236" s="167"/>
      <c r="EB236" s="167"/>
      <c r="EC236" s="167"/>
      <c r="ED236" s="167"/>
      <c r="EE236" s="167"/>
      <c r="EF236" s="167"/>
      <c r="EG236" s="167"/>
      <c r="EH236" s="167"/>
      <c r="EI236" s="167"/>
      <c r="EJ236" s="167"/>
      <c r="EK236" s="167"/>
      <c r="EL236" s="167"/>
      <c r="EM236" s="167"/>
      <c r="EN236" s="167"/>
      <c r="EO236" s="167"/>
      <c r="EP236" s="167"/>
      <c r="EQ236" s="167"/>
      <c r="ER236" s="167"/>
      <c r="ES236" s="167"/>
      <c r="ET236" s="167"/>
      <c r="EU236" s="167"/>
      <c r="EV236" s="167"/>
      <c r="EW236" s="167"/>
      <c r="EX236" s="167"/>
      <c r="EY236" s="167"/>
      <c r="EZ236" s="167"/>
    </row>
    <row r="237" spans="2:156" s="283" customFormat="1">
      <c r="B237" s="284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7"/>
      <c r="BQ237" s="167"/>
      <c r="BR237" s="167"/>
      <c r="BS237" s="167"/>
      <c r="BT237" s="167"/>
      <c r="BU237" s="167"/>
      <c r="BV237" s="167"/>
      <c r="BW237" s="167"/>
      <c r="BX237" s="167"/>
      <c r="BY237" s="167"/>
      <c r="BZ237" s="167"/>
      <c r="CA237" s="167"/>
      <c r="CB237" s="167"/>
      <c r="CC237" s="167"/>
      <c r="CD237" s="167"/>
      <c r="CE237" s="167"/>
      <c r="CF237" s="167"/>
      <c r="CG237" s="167"/>
      <c r="CH237" s="167"/>
      <c r="CI237" s="167"/>
      <c r="CJ237" s="167"/>
      <c r="CK237" s="167"/>
      <c r="CL237" s="167"/>
      <c r="CM237" s="167"/>
      <c r="CN237" s="167"/>
      <c r="CO237" s="167"/>
      <c r="CP237" s="167"/>
      <c r="CQ237" s="167"/>
      <c r="CR237" s="167"/>
      <c r="CS237" s="167"/>
      <c r="CT237" s="167"/>
      <c r="CU237" s="167"/>
      <c r="CV237" s="167"/>
      <c r="CW237" s="167"/>
      <c r="CX237" s="167"/>
      <c r="CY237" s="167"/>
      <c r="CZ237" s="167"/>
      <c r="DA237" s="167"/>
      <c r="DB237" s="167"/>
      <c r="DC237" s="167"/>
      <c r="DD237" s="167"/>
      <c r="DE237" s="167"/>
      <c r="DF237" s="167"/>
      <c r="DG237" s="167"/>
      <c r="DH237" s="167"/>
      <c r="DI237" s="167"/>
      <c r="DJ237" s="167"/>
      <c r="DK237" s="167"/>
      <c r="DL237" s="167"/>
      <c r="DM237" s="167"/>
      <c r="DN237" s="167"/>
      <c r="DO237" s="167"/>
      <c r="DP237" s="167"/>
      <c r="DQ237" s="167"/>
      <c r="DR237" s="167"/>
      <c r="DS237" s="167"/>
      <c r="DT237" s="167"/>
      <c r="DU237" s="167"/>
      <c r="DV237" s="167"/>
      <c r="DW237" s="167"/>
      <c r="DX237" s="167"/>
      <c r="DY237" s="167"/>
      <c r="DZ237" s="167"/>
      <c r="EA237" s="167"/>
      <c r="EB237" s="167"/>
      <c r="EC237" s="167"/>
      <c r="ED237" s="167"/>
      <c r="EE237" s="167"/>
      <c r="EF237" s="167"/>
      <c r="EG237" s="167"/>
      <c r="EH237" s="167"/>
      <c r="EI237" s="167"/>
      <c r="EJ237" s="167"/>
      <c r="EK237" s="167"/>
      <c r="EL237" s="167"/>
      <c r="EM237" s="167"/>
      <c r="EN237" s="167"/>
      <c r="EO237" s="167"/>
      <c r="EP237" s="167"/>
      <c r="EQ237" s="167"/>
      <c r="ER237" s="167"/>
      <c r="ES237" s="167"/>
      <c r="ET237" s="167"/>
      <c r="EU237" s="167"/>
      <c r="EV237" s="167"/>
      <c r="EW237" s="167"/>
      <c r="EX237" s="167"/>
      <c r="EY237" s="167"/>
      <c r="EZ237" s="167"/>
    </row>
    <row r="238" spans="2:156" s="283" customFormat="1">
      <c r="B238" s="284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7"/>
      <c r="BQ238" s="167"/>
      <c r="BR238" s="167"/>
      <c r="BS238" s="167"/>
      <c r="BT238" s="167"/>
      <c r="BU238" s="167"/>
      <c r="BV238" s="167"/>
      <c r="BW238" s="167"/>
      <c r="BX238" s="167"/>
      <c r="BY238" s="167"/>
      <c r="BZ238" s="167"/>
      <c r="CA238" s="167"/>
      <c r="CB238" s="167"/>
      <c r="CC238" s="167"/>
      <c r="CD238" s="167"/>
      <c r="CE238" s="167"/>
      <c r="CF238" s="167"/>
      <c r="CG238" s="167"/>
      <c r="CH238" s="167"/>
      <c r="CI238" s="167"/>
      <c r="CJ238" s="167"/>
      <c r="CK238" s="167"/>
      <c r="CL238" s="167"/>
      <c r="CM238" s="167"/>
      <c r="CN238" s="167"/>
      <c r="CO238" s="167"/>
      <c r="CP238" s="167"/>
      <c r="CQ238" s="167"/>
      <c r="CR238" s="167"/>
      <c r="CS238" s="167"/>
      <c r="CT238" s="167"/>
      <c r="CU238" s="167"/>
      <c r="CV238" s="167"/>
      <c r="CW238" s="167"/>
      <c r="CX238" s="167"/>
      <c r="CY238" s="167"/>
      <c r="CZ238" s="167"/>
      <c r="DA238" s="167"/>
      <c r="DB238" s="167"/>
      <c r="DC238" s="167"/>
      <c r="DD238" s="167"/>
      <c r="DE238" s="167"/>
      <c r="DF238" s="167"/>
      <c r="DG238" s="167"/>
      <c r="DH238" s="167"/>
      <c r="DI238" s="167"/>
      <c r="DJ238" s="167"/>
      <c r="DK238" s="167"/>
      <c r="DL238" s="167"/>
      <c r="DM238" s="167"/>
      <c r="DN238" s="167"/>
      <c r="DO238" s="167"/>
      <c r="DP238" s="167"/>
      <c r="DQ238" s="167"/>
      <c r="DR238" s="167"/>
      <c r="DS238" s="167"/>
      <c r="DT238" s="167"/>
      <c r="DU238" s="167"/>
      <c r="DV238" s="167"/>
      <c r="DW238" s="167"/>
      <c r="DX238" s="167"/>
      <c r="DY238" s="167"/>
      <c r="DZ238" s="167"/>
      <c r="EA238" s="167"/>
      <c r="EB238" s="167"/>
      <c r="EC238" s="167"/>
      <c r="ED238" s="167"/>
      <c r="EE238" s="167"/>
      <c r="EF238" s="167"/>
      <c r="EG238" s="167"/>
      <c r="EH238" s="167"/>
      <c r="EI238" s="167"/>
      <c r="EJ238" s="167"/>
      <c r="EK238" s="167"/>
      <c r="EL238" s="167"/>
      <c r="EM238" s="167"/>
      <c r="EN238" s="167"/>
      <c r="EO238" s="167"/>
      <c r="EP238" s="167"/>
      <c r="EQ238" s="167"/>
      <c r="ER238" s="167"/>
      <c r="ES238" s="167"/>
      <c r="ET238" s="167"/>
      <c r="EU238" s="167"/>
      <c r="EV238" s="167"/>
      <c r="EW238" s="167"/>
      <c r="EX238" s="167"/>
      <c r="EY238" s="167"/>
      <c r="EZ238" s="167"/>
    </row>
    <row r="239" spans="2:156" s="283" customFormat="1">
      <c r="B239" s="284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7"/>
      <c r="BQ239" s="167"/>
      <c r="BR239" s="167"/>
      <c r="BS239" s="167"/>
      <c r="BT239" s="167"/>
      <c r="BU239" s="167"/>
      <c r="BV239" s="167"/>
      <c r="BW239" s="167"/>
      <c r="BX239" s="167"/>
      <c r="BY239" s="167"/>
      <c r="BZ239" s="167"/>
      <c r="CA239" s="167"/>
      <c r="CB239" s="167"/>
      <c r="CC239" s="167"/>
      <c r="CD239" s="167"/>
      <c r="CE239" s="167"/>
      <c r="CF239" s="167"/>
      <c r="CG239" s="167"/>
      <c r="CH239" s="167"/>
      <c r="CI239" s="167"/>
      <c r="CJ239" s="167"/>
      <c r="CK239" s="167"/>
      <c r="CL239" s="167"/>
      <c r="CM239" s="167"/>
      <c r="CN239" s="167"/>
      <c r="CO239" s="167"/>
      <c r="CP239" s="167"/>
      <c r="CQ239" s="167"/>
      <c r="CR239" s="167"/>
      <c r="CS239" s="167"/>
      <c r="CT239" s="167"/>
      <c r="CU239" s="167"/>
      <c r="CV239" s="167"/>
      <c r="CW239" s="167"/>
      <c r="CX239" s="167"/>
      <c r="CY239" s="167"/>
      <c r="CZ239" s="167"/>
      <c r="DA239" s="167"/>
      <c r="DB239" s="167"/>
      <c r="DC239" s="167"/>
      <c r="DD239" s="167"/>
      <c r="DE239" s="167"/>
      <c r="DF239" s="167"/>
      <c r="DG239" s="167"/>
      <c r="DH239" s="167"/>
      <c r="DI239" s="167"/>
      <c r="DJ239" s="167"/>
      <c r="DK239" s="167"/>
      <c r="DL239" s="167"/>
      <c r="DM239" s="167"/>
      <c r="DN239" s="167"/>
      <c r="DO239" s="167"/>
      <c r="DP239" s="167"/>
      <c r="DQ239" s="167"/>
      <c r="DR239" s="167"/>
      <c r="DS239" s="167"/>
      <c r="DT239" s="167"/>
      <c r="DU239" s="167"/>
      <c r="DV239" s="167"/>
      <c r="DW239" s="167"/>
      <c r="DX239" s="167"/>
      <c r="DY239" s="167"/>
      <c r="DZ239" s="167"/>
      <c r="EA239" s="167"/>
      <c r="EB239" s="167"/>
      <c r="EC239" s="167"/>
      <c r="ED239" s="167"/>
      <c r="EE239" s="167"/>
      <c r="EF239" s="167"/>
      <c r="EG239" s="167"/>
      <c r="EH239" s="167"/>
      <c r="EI239" s="167"/>
      <c r="EJ239" s="167"/>
      <c r="EK239" s="167"/>
      <c r="EL239" s="167"/>
      <c r="EM239" s="167"/>
      <c r="EN239" s="167"/>
      <c r="EO239" s="167"/>
      <c r="EP239" s="167"/>
      <c r="EQ239" s="167"/>
      <c r="ER239" s="167"/>
      <c r="ES239" s="167"/>
      <c r="ET239" s="167"/>
      <c r="EU239" s="167"/>
      <c r="EV239" s="167"/>
      <c r="EW239" s="167"/>
      <c r="EX239" s="167"/>
      <c r="EY239" s="167"/>
      <c r="EZ239" s="167"/>
    </row>
    <row r="240" spans="2:156" s="283" customFormat="1">
      <c r="B240" s="284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7"/>
      <c r="BQ240" s="167"/>
      <c r="BR240" s="167"/>
      <c r="BS240" s="167"/>
      <c r="BT240" s="167"/>
      <c r="BU240" s="167"/>
      <c r="BV240" s="167"/>
      <c r="BW240" s="167"/>
      <c r="BX240" s="167"/>
      <c r="BY240" s="167"/>
      <c r="BZ240" s="167"/>
      <c r="CA240" s="167"/>
      <c r="CB240" s="167"/>
      <c r="CC240" s="167"/>
      <c r="CD240" s="167"/>
      <c r="CE240" s="167"/>
      <c r="CF240" s="167"/>
      <c r="CG240" s="167"/>
      <c r="CH240" s="167"/>
      <c r="CI240" s="167"/>
      <c r="CJ240" s="167"/>
      <c r="CK240" s="167"/>
      <c r="CL240" s="167"/>
      <c r="CM240" s="167"/>
      <c r="CN240" s="167"/>
      <c r="CO240" s="167"/>
      <c r="CP240" s="167"/>
      <c r="CQ240" s="167"/>
      <c r="CR240" s="167"/>
      <c r="CS240" s="167"/>
      <c r="CT240" s="167"/>
      <c r="CU240" s="167"/>
      <c r="CV240" s="167"/>
      <c r="CW240" s="167"/>
      <c r="CX240" s="167"/>
      <c r="CY240" s="167"/>
      <c r="CZ240" s="167"/>
      <c r="DA240" s="167"/>
      <c r="DB240" s="167"/>
      <c r="DC240" s="167"/>
      <c r="DD240" s="167"/>
      <c r="DE240" s="167"/>
      <c r="DF240" s="167"/>
      <c r="DG240" s="167"/>
      <c r="DH240" s="167"/>
      <c r="DI240" s="167"/>
      <c r="DJ240" s="167"/>
      <c r="DK240" s="167"/>
      <c r="DL240" s="167"/>
      <c r="DM240" s="167"/>
      <c r="DN240" s="167"/>
      <c r="DO240" s="167"/>
      <c r="DP240" s="167"/>
      <c r="DQ240" s="167"/>
      <c r="DR240" s="167"/>
      <c r="DS240" s="167"/>
      <c r="DT240" s="167"/>
      <c r="DU240" s="167"/>
      <c r="DV240" s="167"/>
      <c r="DW240" s="167"/>
      <c r="DX240" s="167"/>
      <c r="DY240" s="167"/>
      <c r="DZ240" s="167"/>
      <c r="EA240" s="167"/>
      <c r="EB240" s="167"/>
      <c r="EC240" s="167"/>
      <c r="ED240" s="167"/>
      <c r="EE240" s="167"/>
      <c r="EF240" s="167"/>
      <c r="EG240" s="167"/>
      <c r="EH240" s="167"/>
      <c r="EI240" s="167"/>
      <c r="EJ240" s="167"/>
      <c r="EK240" s="167"/>
      <c r="EL240" s="167"/>
      <c r="EM240" s="167"/>
      <c r="EN240" s="167"/>
      <c r="EO240" s="167"/>
      <c r="EP240" s="167"/>
      <c r="EQ240" s="167"/>
      <c r="ER240" s="167"/>
      <c r="ES240" s="167"/>
      <c r="ET240" s="167"/>
      <c r="EU240" s="167"/>
      <c r="EV240" s="167"/>
      <c r="EW240" s="167"/>
      <c r="EX240" s="167"/>
      <c r="EY240" s="167"/>
      <c r="EZ240" s="167"/>
    </row>
    <row r="241" spans="2:156" s="283" customFormat="1">
      <c r="B241" s="284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7"/>
      <c r="BQ241" s="167"/>
      <c r="BR241" s="167"/>
      <c r="BS241" s="167"/>
      <c r="BT241" s="167"/>
      <c r="BU241" s="167"/>
      <c r="BV241" s="167"/>
      <c r="BW241" s="167"/>
      <c r="BX241" s="167"/>
      <c r="BY241" s="167"/>
      <c r="BZ241" s="167"/>
      <c r="CA241" s="167"/>
      <c r="CB241" s="167"/>
      <c r="CC241" s="167"/>
      <c r="CD241" s="167"/>
      <c r="CE241" s="167"/>
      <c r="CF241" s="167"/>
      <c r="CG241" s="167"/>
      <c r="CH241" s="167"/>
      <c r="CI241" s="167"/>
      <c r="CJ241" s="167"/>
      <c r="CK241" s="167"/>
      <c r="CL241" s="167"/>
      <c r="CM241" s="167"/>
      <c r="CN241" s="167"/>
      <c r="CO241" s="167"/>
      <c r="CP241" s="167"/>
      <c r="CQ241" s="167"/>
      <c r="CR241" s="167"/>
      <c r="CS241" s="167"/>
      <c r="CT241" s="167"/>
      <c r="CU241" s="167"/>
      <c r="CV241" s="167"/>
      <c r="CW241" s="167"/>
      <c r="CX241" s="167"/>
      <c r="CY241" s="167"/>
      <c r="CZ241" s="167"/>
      <c r="DA241" s="167"/>
      <c r="DB241" s="167"/>
      <c r="DC241" s="167"/>
      <c r="DD241" s="167"/>
      <c r="DE241" s="167"/>
      <c r="DF241" s="167"/>
      <c r="DG241" s="167"/>
      <c r="DH241" s="167"/>
      <c r="DI241" s="167"/>
      <c r="DJ241" s="167"/>
      <c r="DK241" s="167"/>
      <c r="DL241" s="167"/>
      <c r="DM241" s="167"/>
      <c r="DN241" s="167"/>
      <c r="DO241" s="167"/>
      <c r="DP241" s="167"/>
      <c r="DQ241" s="167"/>
      <c r="DR241" s="167"/>
      <c r="DS241" s="167"/>
      <c r="DT241" s="167"/>
      <c r="DU241" s="167"/>
      <c r="DV241" s="167"/>
      <c r="DW241" s="167"/>
      <c r="DX241" s="167"/>
      <c r="DY241" s="167"/>
      <c r="DZ241" s="167"/>
      <c r="EA241" s="167"/>
      <c r="EB241" s="167"/>
      <c r="EC241" s="167"/>
      <c r="ED241" s="167"/>
      <c r="EE241" s="167"/>
      <c r="EF241" s="167"/>
      <c r="EG241" s="167"/>
      <c r="EH241" s="167"/>
      <c r="EI241" s="167"/>
      <c r="EJ241" s="167"/>
      <c r="EK241" s="167"/>
      <c r="EL241" s="167"/>
      <c r="EM241" s="167"/>
      <c r="EN241" s="167"/>
      <c r="EO241" s="167"/>
      <c r="EP241" s="167"/>
      <c r="EQ241" s="167"/>
      <c r="ER241" s="167"/>
      <c r="ES241" s="167"/>
      <c r="ET241" s="167"/>
      <c r="EU241" s="167"/>
      <c r="EV241" s="167"/>
      <c r="EW241" s="167"/>
      <c r="EX241" s="167"/>
      <c r="EY241" s="167"/>
      <c r="EZ241" s="167"/>
    </row>
    <row r="242" spans="2:156" s="283" customFormat="1">
      <c r="B242" s="284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7"/>
      <c r="BQ242" s="167"/>
      <c r="BR242" s="167"/>
      <c r="BS242" s="167"/>
      <c r="BT242" s="167"/>
      <c r="BU242" s="167"/>
      <c r="BV242" s="167"/>
      <c r="BW242" s="167"/>
      <c r="BX242" s="167"/>
      <c r="BY242" s="167"/>
      <c r="BZ242" s="167"/>
      <c r="CA242" s="167"/>
      <c r="CB242" s="167"/>
      <c r="CC242" s="167"/>
      <c r="CD242" s="167"/>
      <c r="CE242" s="167"/>
      <c r="CF242" s="167"/>
      <c r="CG242" s="167"/>
      <c r="CH242" s="167"/>
      <c r="CI242" s="167"/>
      <c r="CJ242" s="167"/>
      <c r="CK242" s="167"/>
      <c r="CL242" s="167"/>
      <c r="CM242" s="167"/>
      <c r="CN242" s="167"/>
      <c r="CO242" s="167"/>
      <c r="CP242" s="167"/>
      <c r="CQ242" s="167"/>
      <c r="CR242" s="167"/>
      <c r="CS242" s="167"/>
      <c r="CT242" s="167"/>
      <c r="CU242" s="167"/>
      <c r="CV242" s="167"/>
      <c r="CW242" s="167"/>
      <c r="CX242" s="167"/>
      <c r="CY242" s="167"/>
      <c r="CZ242" s="167"/>
      <c r="DA242" s="167"/>
      <c r="DB242" s="167"/>
      <c r="DC242" s="167"/>
      <c r="DD242" s="167"/>
      <c r="DE242" s="167"/>
      <c r="DF242" s="167"/>
      <c r="DG242" s="167"/>
      <c r="DH242" s="167"/>
      <c r="DI242" s="167"/>
      <c r="DJ242" s="167"/>
      <c r="DK242" s="167"/>
      <c r="DL242" s="167"/>
      <c r="DM242" s="167"/>
      <c r="DN242" s="167"/>
      <c r="DO242" s="167"/>
      <c r="DP242" s="167"/>
      <c r="DQ242" s="167"/>
      <c r="DR242" s="167"/>
      <c r="DS242" s="167"/>
      <c r="DT242" s="167"/>
      <c r="DU242" s="167"/>
      <c r="DV242" s="167"/>
      <c r="DW242" s="167"/>
      <c r="DX242" s="167"/>
      <c r="DY242" s="167"/>
      <c r="DZ242" s="167"/>
      <c r="EA242" s="167"/>
      <c r="EB242" s="167"/>
      <c r="EC242" s="167"/>
      <c r="ED242" s="167"/>
      <c r="EE242" s="167"/>
      <c r="EF242" s="167"/>
      <c r="EG242" s="167"/>
      <c r="EH242" s="167"/>
      <c r="EI242" s="167"/>
      <c r="EJ242" s="167"/>
      <c r="EK242" s="167"/>
      <c r="EL242" s="167"/>
      <c r="EM242" s="167"/>
      <c r="EN242" s="167"/>
      <c r="EO242" s="167"/>
      <c r="EP242" s="167"/>
      <c r="EQ242" s="167"/>
      <c r="ER242" s="167"/>
      <c r="ES242" s="167"/>
      <c r="ET242" s="167"/>
      <c r="EU242" s="167"/>
      <c r="EV242" s="167"/>
      <c r="EW242" s="167"/>
      <c r="EX242" s="167"/>
      <c r="EY242" s="167"/>
      <c r="EZ242" s="167"/>
    </row>
    <row r="243" spans="2:156" s="283" customFormat="1">
      <c r="B243" s="284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7"/>
      <c r="BQ243" s="167"/>
      <c r="BR243" s="167"/>
      <c r="BS243" s="167"/>
      <c r="BT243" s="167"/>
      <c r="BU243" s="167"/>
      <c r="BV243" s="167"/>
      <c r="BW243" s="167"/>
      <c r="BX243" s="167"/>
      <c r="BY243" s="167"/>
      <c r="BZ243" s="167"/>
      <c r="CA243" s="167"/>
      <c r="CB243" s="167"/>
      <c r="CC243" s="167"/>
      <c r="CD243" s="167"/>
      <c r="CE243" s="167"/>
      <c r="CF243" s="167"/>
      <c r="CG243" s="167"/>
      <c r="CH243" s="167"/>
      <c r="CI243" s="167"/>
      <c r="CJ243" s="167"/>
      <c r="CK243" s="167"/>
      <c r="CL243" s="167"/>
      <c r="CM243" s="167"/>
      <c r="CN243" s="167"/>
      <c r="CO243" s="167"/>
      <c r="CP243" s="167"/>
      <c r="CQ243" s="167"/>
      <c r="CR243" s="167"/>
      <c r="CS243" s="167"/>
      <c r="CT243" s="167"/>
      <c r="CU243" s="167"/>
      <c r="CV243" s="167"/>
      <c r="CW243" s="167"/>
      <c r="CX243" s="167"/>
      <c r="CY243" s="167"/>
      <c r="CZ243" s="167"/>
      <c r="DA243" s="167"/>
      <c r="DB243" s="167"/>
      <c r="DC243" s="167"/>
      <c r="DD243" s="167"/>
      <c r="DE243" s="167"/>
      <c r="DF243" s="167"/>
      <c r="DG243" s="167"/>
      <c r="DH243" s="167"/>
      <c r="DI243" s="167"/>
      <c r="DJ243" s="167"/>
      <c r="DK243" s="167"/>
      <c r="DL243" s="167"/>
      <c r="DM243" s="167"/>
      <c r="DN243" s="167"/>
      <c r="DO243" s="167"/>
      <c r="DP243" s="167"/>
      <c r="DQ243" s="167"/>
      <c r="DR243" s="167"/>
      <c r="DS243" s="167"/>
      <c r="DT243" s="167"/>
      <c r="DU243" s="167"/>
      <c r="DV243" s="167"/>
      <c r="DW243" s="167"/>
      <c r="DX243" s="167"/>
      <c r="DY243" s="167"/>
      <c r="DZ243" s="167"/>
      <c r="EA243" s="167"/>
      <c r="EB243" s="167"/>
      <c r="EC243" s="167"/>
      <c r="ED243" s="167"/>
      <c r="EE243" s="167"/>
      <c r="EF243" s="167"/>
      <c r="EG243" s="167"/>
      <c r="EH243" s="167"/>
      <c r="EI243" s="167"/>
      <c r="EJ243" s="167"/>
      <c r="EK243" s="167"/>
      <c r="EL243" s="167"/>
      <c r="EM243" s="167"/>
      <c r="EN243" s="167"/>
      <c r="EO243" s="167"/>
      <c r="EP243" s="167"/>
      <c r="EQ243" s="167"/>
      <c r="ER243" s="167"/>
      <c r="ES243" s="167"/>
      <c r="ET243" s="167"/>
      <c r="EU243" s="167"/>
      <c r="EV243" s="167"/>
      <c r="EW243" s="167"/>
      <c r="EX243" s="167"/>
      <c r="EY243" s="167"/>
      <c r="EZ243" s="167"/>
    </row>
    <row r="244" spans="2:156" s="283" customFormat="1">
      <c r="B244" s="284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7"/>
      <c r="BQ244" s="167"/>
      <c r="BR244" s="167"/>
      <c r="BS244" s="167"/>
      <c r="BT244" s="167"/>
      <c r="BU244" s="167"/>
      <c r="BV244" s="167"/>
      <c r="BW244" s="167"/>
      <c r="BX244" s="167"/>
      <c r="BY244" s="167"/>
      <c r="BZ244" s="167"/>
      <c r="CA244" s="167"/>
      <c r="CB244" s="167"/>
      <c r="CC244" s="167"/>
      <c r="CD244" s="167"/>
      <c r="CE244" s="167"/>
      <c r="CF244" s="167"/>
      <c r="CG244" s="167"/>
      <c r="CH244" s="167"/>
      <c r="CI244" s="167"/>
      <c r="CJ244" s="167"/>
      <c r="CK244" s="167"/>
      <c r="CL244" s="167"/>
      <c r="CM244" s="167"/>
      <c r="CN244" s="167"/>
      <c r="CO244" s="167"/>
      <c r="CP244" s="167"/>
      <c r="CQ244" s="167"/>
      <c r="CR244" s="167"/>
      <c r="CS244" s="167"/>
      <c r="CT244" s="167"/>
      <c r="CU244" s="167"/>
      <c r="CV244" s="167"/>
      <c r="CW244" s="167"/>
      <c r="CX244" s="167"/>
      <c r="CY244" s="167"/>
      <c r="CZ244" s="167"/>
      <c r="DA244" s="167"/>
      <c r="DB244" s="167"/>
      <c r="DC244" s="167"/>
      <c r="DD244" s="167"/>
      <c r="DE244" s="167"/>
      <c r="DF244" s="167"/>
      <c r="DG244" s="167"/>
      <c r="DH244" s="167"/>
      <c r="DI244" s="167"/>
      <c r="DJ244" s="167"/>
      <c r="DK244" s="167"/>
      <c r="DL244" s="167"/>
      <c r="DM244" s="167"/>
      <c r="DN244" s="167"/>
      <c r="DO244" s="167"/>
      <c r="DP244" s="167"/>
      <c r="DQ244" s="167"/>
      <c r="DR244" s="167"/>
      <c r="DS244" s="167"/>
      <c r="DT244" s="167"/>
      <c r="DU244" s="167"/>
      <c r="DV244" s="167"/>
      <c r="DW244" s="167"/>
      <c r="DX244" s="167"/>
      <c r="DY244" s="167"/>
      <c r="DZ244" s="167"/>
      <c r="EA244" s="167"/>
      <c r="EB244" s="167"/>
      <c r="EC244" s="167"/>
      <c r="ED244" s="167"/>
      <c r="EE244" s="167"/>
      <c r="EF244" s="167"/>
      <c r="EG244" s="167"/>
      <c r="EH244" s="167"/>
      <c r="EI244" s="167"/>
      <c r="EJ244" s="167"/>
      <c r="EK244" s="167"/>
      <c r="EL244" s="167"/>
      <c r="EM244" s="167"/>
      <c r="EN244" s="167"/>
      <c r="EO244" s="167"/>
      <c r="EP244" s="167"/>
      <c r="EQ244" s="167"/>
      <c r="ER244" s="167"/>
      <c r="ES244" s="167"/>
      <c r="ET244" s="167"/>
      <c r="EU244" s="167"/>
      <c r="EV244" s="167"/>
      <c r="EW244" s="167"/>
      <c r="EX244" s="167"/>
      <c r="EY244" s="167"/>
      <c r="EZ244" s="167"/>
    </row>
    <row r="245" spans="2:156" s="283" customFormat="1">
      <c r="B245" s="284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7"/>
      <c r="BQ245" s="167"/>
      <c r="BR245" s="167"/>
      <c r="BS245" s="167"/>
      <c r="BT245" s="167"/>
      <c r="BU245" s="167"/>
      <c r="BV245" s="167"/>
      <c r="BW245" s="167"/>
      <c r="BX245" s="167"/>
      <c r="BY245" s="167"/>
      <c r="BZ245" s="167"/>
      <c r="CA245" s="167"/>
      <c r="CB245" s="167"/>
      <c r="CC245" s="167"/>
      <c r="CD245" s="167"/>
      <c r="CE245" s="167"/>
      <c r="CF245" s="167"/>
      <c r="CG245" s="167"/>
      <c r="CH245" s="167"/>
      <c r="CI245" s="167"/>
      <c r="CJ245" s="167"/>
      <c r="CK245" s="167"/>
      <c r="CL245" s="167"/>
      <c r="CM245" s="167"/>
      <c r="CN245" s="167"/>
      <c r="CO245" s="167"/>
      <c r="CP245" s="167"/>
      <c r="CQ245" s="167"/>
      <c r="CR245" s="167"/>
      <c r="CS245" s="167"/>
      <c r="CT245" s="167"/>
      <c r="CU245" s="167"/>
      <c r="CV245" s="167"/>
      <c r="CW245" s="167"/>
      <c r="CX245" s="167"/>
      <c r="CY245" s="167"/>
      <c r="CZ245" s="167"/>
      <c r="DA245" s="167"/>
      <c r="DB245" s="167"/>
      <c r="DC245" s="167"/>
      <c r="DD245" s="167"/>
      <c r="DE245" s="167"/>
      <c r="DF245" s="167"/>
      <c r="DG245" s="167"/>
      <c r="DH245" s="167"/>
      <c r="DI245" s="167"/>
      <c r="DJ245" s="167"/>
      <c r="DK245" s="167"/>
      <c r="DL245" s="167"/>
      <c r="DM245" s="167"/>
      <c r="DN245" s="167"/>
      <c r="DO245" s="167"/>
      <c r="DP245" s="167"/>
      <c r="DQ245" s="167"/>
      <c r="DR245" s="167"/>
      <c r="DS245" s="167"/>
      <c r="DT245" s="167"/>
      <c r="DU245" s="167"/>
      <c r="DV245" s="167"/>
      <c r="DW245" s="167"/>
      <c r="DX245" s="167"/>
      <c r="DY245" s="167"/>
      <c r="DZ245" s="167"/>
      <c r="EA245" s="167"/>
      <c r="EB245" s="167"/>
      <c r="EC245" s="167"/>
      <c r="ED245" s="167"/>
      <c r="EE245" s="167"/>
      <c r="EF245" s="167"/>
      <c r="EG245" s="167"/>
      <c r="EH245" s="167"/>
      <c r="EI245" s="167"/>
      <c r="EJ245" s="167"/>
      <c r="EK245" s="167"/>
      <c r="EL245" s="167"/>
      <c r="EM245" s="167"/>
      <c r="EN245" s="167"/>
      <c r="EO245" s="167"/>
      <c r="EP245" s="167"/>
      <c r="EQ245" s="167"/>
      <c r="ER245" s="167"/>
      <c r="ES245" s="167"/>
      <c r="ET245" s="167"/>
      <c r="EU245" s="167"/>
      <c r="EV245" s="167"/>
      <c r="EW245" s="167"/>
      <c r="EX245" s="167"/>
      <c r="EY245" s="167"/>
      <c r="EZ245" s="167"/>
    </row>
    <row r="246" spans="2:156" s="283" customFormat="1">
      <c r="B246" s="284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7"/>
      <c r="BQ246" s="167"/>
      <c r="BR246" s="167"/>
      <c r="BS246" s="167"/>
      <c r="BT246" s="167"/>
      <c r="BU246" s="167"/>
      <c r="BV246" s="167"/>
      <c r="BW246" s="167"/>
      <c r="BX246" s="167"/>
      <c r="BY246" s="167"/>
      <c r="BZ246" s="167"/>
      <c r="CA246" s="167"/>
      <c r="CB246" s="167"/>
      <c r="CC246" s="167"/>
      <c r="CD246" s="167"/>
      <c r="CE246" s="167"/>
      <c r="CF246" s="167"/>
      <c r="CG246" s="167"/>
      <c r="CH246" s="167"/>
      <c r="CI246" s="167"/>
      <c r="CJ246" s="167"/>
      <c r="CK246" s="167"/>
      <c r="CL246" s="167"/>
      <c r="CM246" s="167"/>
      <c r="CN246" s="167"/>
      <c r="CO246" s="167"/>
      <c r="CP246" s="167"/>
      <c r="CQ246" s="167"/>
      <c r="CR246" s="167"/>
      <c r="CS246" s="167"/>
      <c r="CT246" s="167"/>
      <c r="CU246" s="167"/>
      <c r="CV246" s="167"/>
      <c r="CW246" s="167"/>
      <c r="CX246" s="167"/>
      <c r="CY246" s="167"/>
      <c r="CZ246" s="167"/>
      <c r="DA246" s="167"/>
      <c r="DB246" s="167"/>
      <c r="DC246" s="167"/>
      <c r="DD246" s="167"/>
      <c r="DE246" s="167"/>
      <c r="DF246" s="167"/>
      <c r="DG246" s="167"/>
      <c r="DH246" s="167"/>
      <c r="DI246" s="167"/>
      <c r="DJ246" s="167"/>
      <c r="DK246" s="167"/>
      <c r="DL246" s="167"/>
      <c r="DM246" s="167"/>
      <c r="DN246" s="167"/>
      <c r="DO246" s="167"/>
      <c r="DP246" s="167"/>
      <c r="DQ246" s="167"/>
      <c r="DR246" s="167"/>
      <c r="DS246" s="167"/>
      <c r="DT246" s="167"/>
      <c r="DU246" s="167"/>
      <c r="DV246" s="167"/>
      <c r="DW246" s="167"/>
      <c r="DX246" s="167"/>
      <c r="DY246" s="167"/>
      <c r="DZ246" s="167"/>
      <c r="EA246" s="167"/>
      <c r="EB246" s="167"/>
      <c r="EC246" s="167"/>
      <c r="ED246" s="167"/>
      <c r="EE246" s="167"/>
      <c r="EF246" s="167"/>
      <c r="EG246" s="167"/>
      <c r="EH246" s="167"/>
      <c r="EI246" s="167"/>
      <c r="EJ246" s="167"/>
      <c r="EK246" s="167"/>
      <c r="EL246" s="167"/>
      <c r="EM246" s="167"/>
      <c r="EN246" s="167"/>
      <c r="EO246" s="167"/>
      <c r="EP246" s="167"/>
      <c r="EQ246" s="167"/>
      <c r="ER246" s="167"/>
      <c r="ES246" s="167"/>
      <c r="ET246" s="167"/>
      <c r="EU246" s="167"/>
      <c r="EV246" s="167"/>
      <c r="EW246" s="167"/>
      <c r="EX246" s="167"/>
      <c r="EY246" s="167"/>
      <c r="EZ246" s="167"/>
    </row>
    <row r="247" spans="2:156" s="283" customFormat="1">
      <c r="B247" s="284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7"/>
      <c r="BQ247" s="167"/>
      <c r="BR247" s="167"/>
      <c r="BS247" s="167"/>
      <c r="BT247" s="167"/>
      <c r="BU247" s="167"/>
      <c r="BV247" s="167"/>
      <c r="BW247" s="167"/>
      <c r="BX247" s="167"/>
      <c r="BY247" s="167"/>
      <c r="BZ247" s="167"/>
      <c r="CA247" s="167"/>
      <c r="CB247" s="167"/>
      <c r="CC247" s="167"/>
      <c r="CD247" s="167"/>
      <c r="CE247" s="167"/>
      <c r="CF247" s="167"/>
      <c r="CG247" s="167"/>
      <c r="CH247" s="167"/>
      <c r="CI247" s="167"/>
      <c r="CJ247" s="167"/>
      <c r="CK247" s="167"/>
      <c r="CL247" s="167"/>
      <c r="CM247" s="167"/>
      <c r="CN247" s="167"/>
      <c r="CO247" s="167"/>
      <c r="CP247" s="167"/>
      <c r="CQ247" s="167"/>
      <c r="CR247" s="167"/>
      <c r="CS247" s="167"/>
      <c r="CT247" s="167"/>
      <c r="CU247" s="167"/>
      <c r="CV247" s="167"/>
      <c r="CW247" s="167"/>
      <c r="CX247" s="167"/>
      <c r="CY247" s="167"/>
      <c r="CZ247" s="167"/>
      <c r="DA247" s="167"/>
      <c r="DB247" s="167"/>
      <c r="DC247" s="167"/>
      <c r="DD247" s="167"/>
      <c r="DE247" s="167"/>
      <c r="DF247" s="167"/>
      <c r="DG247" s="167"/>
      <c r="DH247" s="167"/>
      <c r="DI247" s="167"/>
      <c r="DJ247" s="167"/>
      <c r="DK247" s="167"/>
      <c r="DL247" s="167"/>
      <c r="DM247" s="167"/>
      <c r="DN247" s="167"/>
      <c r="DO247" s="167"/>
      <c r="DP247" s="167"/>
      <c r="DQ247" s="167"/>
      <c r="DR247" s="167"/>
      <c r="DS247" s="167"/>
      <c r="DT247" s="167"/>
      <c r="DU247" s="167"/>
      <c r="DV247" s="167"/>
      <c r="DW247" s="167"/>
      <c r="DX247" s="167"/>
      <c r="DY247" s="167"/>
      <c r="DZ247" s="167"/>
      <c r="EA247" s="167"/>
      <c r="EB247" s="167"/>
      <c r="EC247" s="167"/>
      <c r="ED247" s="167"/>
      <c r="EE247" s="167"/>
      <c r="EF247" s="167"/>
      <c r="EG247" s="167"/>
      <c r="EH247" s="167"/>
      <c r="EI247" s="167"/>
      <c r="EJ247" s="167"/>
      <c r="EK247" s="167"/>
      <c r="EL247" s="167"/>
      <c r="EM247" s="167"/>
      <c r="EN247" s="167"/>
      <c r="EO247" s="167"/>
      <c r="EP247" s="167"/>
      <c r="EQ247" s="167"/>
      <c r="ER247" s="167"/>
      <c r="ES247" s="167"/>
      <c r="ET247" s="167"/>
      <c r="EU247" s="167"/>
      <c r="EV247" s="167"/>
      <c r="EW247" s="167"/>
      <c r="EX247" s="167"/>
      <c r="EY247" s="167"/>
      <c r="EZ247" s="167"/>
    </row>
    <row r="248" spans="2:156" s="283" customFormat="1">
      <c r="B248" s="284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7"/>
      <c r="BQ248" s="167"/>
      <c r="BR248" s="167"/>
      <c r="BS248" s="167"/>
      <c r="BT248" s="167"/>
      <c r="BU248" s="167"/>
      <c r="BV248" s="167"/>
      <c r="BW248" s="167"/>
      <c r="BX248" s="167"/>
      <c r="BY248" s="167"/>
      <c r="BZ248" s="167"/>
      <c r="CA248" s="167"/>
      <c r="CB248" s="167"/>
      <c r="CC248" s="167"/>
      <c r="CD248" s="167"/>
      <c r="CE248" s="167"/>
      <c r="CF248" s="167"/>
      <c r="CG248" s="167"/>
      <c r="CH248" s="167"/>
      <c r="CI248" s="167"/>
      <c r="CJ248" s="167"/>
      <c r="CK248" s="167"/>
      <c r="CL248" s="167"/>
      <c r="CM248" s="167"/>
      <c r="CN248" s="167"/>
      <c r="CO248" s="167"/>
      <c r="CP248" s="167"/>
      <c r="CQ248" s="167"/>
      <c r="CR248" s="167"/>
      <c r="CS248" s="167"/>
      <c r="CT248" s="167"/>
      <c r="CU248" s="167"/>
      <c r="CV248" s="167"/>
      <c r="CW248" s="167"/>
      <c r="CX248" s="167"/>
      <c r="CY248" s="167"/>
      <c r="CZ248" s="167"/>
      <c r="DA248" s="167"/>
      <c r="DB248" s="167"/>
      <c r="DC248" s="167"/>
      <c r="DD248" s="167"/>
      <c r="DE248" s="167"/>
      <c r="DF248" s="167"/>
      <c r="DG248" s="167"/>
      <c r="DH248" s="167"/>
      <c r="DI248" s="167"/>
      <c r="DJ248" s="167"/>
      <c r="DK248" s="167"/>
      <c r="DL248" s="167"/>
      <c r="DM248" s="167"/>
      <c r="DN248" s="167"/>
      <c r="DO248" s="167"/>
      <c r="DP248" s="167"/>
      <c r="DQ248" s="167"/>
      <c r="DR248" s="167"/>
      <c r="DS248" s="167"/>
      <c r="DT248" s="167"/>
      <c r="DU248" s="167"/>
      <c r="DV248" s="167"/>
      <c r="DW248" s="167"/>
      <c r="DX248" s="167"/>
      <c r="DY248" s="167"/>
      <c r="DZ248" s="167"/>
      <c r="EA248" s="167"/>
      <c r="EB248" s="167"/>
      <c r="EC248" s="167"/>
      <c r="ED248" s="167"/>
      <c r="EE248" s="167"/>
      <c r="EF248" s="167"/>
      <c r="EG248" s="167"/>
      <c r="EH248" s="167"/>
      <c r="EI248" s="167"/>
      <c r="EJ248" s="167"/>
      <c r="EK248" s="167"/>
      <c r="EL248" s="167"/>
      <c r="EM248" s="167"/>
      <c r="EN248" s="167"/>
      <c r="EO248" s="167"/>
      <c r="EP248" s="167"/>
      <c r="EQ248" s="167"/>
      <c r="ER248" s="167"/>
      <c r="ES248" s="167"/>
      <c r="ET248" s="167"/>
      <c r="EU248" s="167"/>
      <c r="EV248" s="167"/>
      <c r="EW248" s="167"/>
      <c r="EX248" s="167"/>
      <c r="EY248" s="167"/>
      <c r="EZ248" s="167"/>
    </row>
    <row r="249" spans="2:156" s="283" customFormat="1">
      <c r="B249" s="284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  <c r="BI249" s="167"/>
      <c r="BJ249" s="167"/>
      <c r="BK249" s="167"/>
      <c r="BL249" s="167"/>
      <c r="BM249" s="167"/>
      <c r="BN249" s="167"/>
      <c r="BO249" s="167"/>
      <c r="BP249" s="167"/>
      <c r="BQ249" s="167"/>
      <c r="BR249" s="167"/>
      <c r="BS249" s="167"/>
      <c r="BT249" s="167"/>
      <c r="BU249" s="167"/>
      <c r="BV249" s="167"/>
      <c r="BW249" s="167"/>
      <c r="BX249" s="167"/>
      <c r="BY249" s="167"/>
      <c r="BZ249" s="167"/>
      <c r="CA249" s="167"/>
      <c r="CB249" s="167"/>
      <c r="CC249" s="167"/>
      <c r="CD249" s="167"/>
      <c r="CE249" s="167"/>
      <c r="CF249" s="167"/>
      <c r="CG249" s="167"/>
      <c r="CH249" s="167"/>
      <c r="CI249" s="167"/>
      <c r="CJ249" s="167"/>
      <c r="CK249" s="167"/>
      <c r="CL249" s="167"/>
      <c r="CM249" s="167"/>
      <c r="CN249" s="167"/>
      <c r="CO249" s="167"/>
      <c r="CP249" s="167"/>
      <c r="CQ249" s="167"/>
      <c r="CR249" s="167"/>
      <c r="CS249" s="167"/>
      <c r="CT249" s="167"/>
      <c r="CU249" s="167"/>
      <c r="CV249" s="167"/>
      <c r="CW249" s="167"/>
      <c r="CX249" s="167"/>
      <c r="CY249" s="167"/>
      <c r="CZ249" s="167"/>
      <c r="DA249" s="167"/>
      <c r="DB249" s="167"/>
      <c r="DC249" s="167"/>
      <c r="DD249" s="167"/>
      <c r="DE249" s="167"/>
      <c r="DF249" s="167"/>
      <c r="DG249" s="167"/>
      <c r="DH249" s="167"/>
      <c r="DI249" s="167"/>
      <c r="DJ249" s="167"/>
      <c r="DK249" s="167"/>
      <c r="DL249" s="167"/>
      <c r="DM249" s="167"/>
      <c r="DN249" s="167"/>
      <c r="DO249" s="167"/>
      <c r="DP249" s="167"/>
      <c r="DQ249" s="167"/>
      <c r="DR249" s="167"/>
      <c r="DS249" s="167"/>
      <c r="DT249" s="167"/>
      <c r="DU249" s="167"/>
      <c r="DV249" s="167"/>
      <c r="DW249" s="167"/>
      <c r="DX249" s="167"/>
      <c r="DY249" s="167"/>
      <c r="DZ249" s="167"/>
      <c r="EA249" s="167"/>
      <c r="EB249" s="167"/>
      <c r="EC249" s="167"/>
      <c r="ED249" s="167"/>
      <c r="EE249" s="167"/>
      <c r="EF249" s="167"/>
      <c r="EG249" s="167"/>
      <c r="EH249" s="167"/>
      <c r="EI249" s="167"/>
      <c r="EJ249" s="167"/>
      <c r="EK249" s="167"/>
      <c r="EL249" s="167"/>
      <c r="EM249" s="167"/>
      <c r="EN249" s="167"/>
      <c r="EO249" s="167"/>
      <c r="EP249" s="167"/>
      <c r="EQ249" s="167"/>
      <c r="ER249" s="167"/>
      <c r="ES249" s="167"/>
      <c r="ET249" s="167"/>
      <c r="EU249" s="167"/>
      <c r="EV249" s="167"/>
      <c r="EW249" s="167"/>
      <c r="EX249" s="167"/>
      <c r="EY249" s="167"/>
      <c r="EZ249" s="167"/>
    </row>
    <row r="250" spans="2:156" s="283" customFormat="1">
      <c r="B250" s="284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7"/>
      <c r="BQ250" s="167"/>
      <c r="BR250" s="167"/>
      <c r="BS250" s="167"/>
      <c r="BT250" s="167"/>
      <c r="BU250" s="167"/>
      <c r="BV250" s="167"/>
      <c r="BW250" s="167"/>
      <c r="BX250" s="167"/>
      <c r="BY250" s="167"/>
      <c r="BZ250" s="167"/>
      <c r="CA250" s="167"/>
      <c r="CB250" s="167"/>
      <c r="CC250" s="167"/>
      <c r="CD250" s="167"/>
      <c r="CE250" s="167"/>
      <c r="CF250" s="167"/>
      <c r="CG250" s="167"/>
      <c r="CH250" s="167"/>
      <c r="CI250" s="167"/>
      <c r="CJ250" s="167"/>
      <c r="CK250" s="167"/>
      <c r="CL250" s="167"/>
      <c r="CM250" s="167"/>
      <c r="CN250" s="167"/>
      <c r="CO250" s="167"/>
      <c r="CP250" s="167"/>
      <c r="CQ250" s="167"/>
      <c r="CR250" s="167"/>
      <c r="CS250" s="167"/>
      <c r="CT250" s="167"/>
      <c r="CU250" s="167"/>
      <c r="CV250" s="167"/>
      <c r="CW250" s="167"/>
      <c r="CX250" s="167"/>
      <c r="CY250" s="167"/>
      <c r="CZ250" s="167"/>
      <c r="DA250" s="167"/>
      <c r="DB250" s="167"/>
      <c r="DC250" s="167"/>
      <c r="DD250" s="167"/>
      <c r="DE250" s="167"/>
      <c r="DF250" s="167"/>
      <c r="DG250" s="167"/>
      <c r="DH250" s="167"/>
      <c r="DI250" s="167"/>
      <c r="DJ250" s="167"/>
      <c r="DK250" s="167"/>
      <c r="DL250" s="167"/>
      <c r="DM250" s="167"/>
      <c r="DN250" s="167"/>
      <c r="DO250" s="167"/>
      <c r="DP250" s="167"/>
      <c r="DQ250" s="167"/>
      <c r="DR250" s="167"/>
      <c r="DS250" s="167"/>
      <c r="DT250" s="167"/>
      <c r="DU250" s="167"/>
      <c r="DV250" s="167"/>
      <c r="DW250" s="167"/>
      <c r="DX250" s="167"/>
      <c r="DY250" s="167"/>
      <c r="DZ250" s="167"/>
      <c r="EA250" s="167"/>
      <c r="EB250" s="167"/>
      <c r="EC250" s="167"/>
      <c r="ED250" s="167"/>
      <c r="EE250" s="167"/>
      <c r="EF250" s="167"/>
      <c r="EG250" s="167"/>
      <c r="EH250" s="167"/>
      <c r="EI250" s="167"/>
      <c r="EJ250" s="167"/>
      <c r="EK250" s="167"/>
      <c r="EL250" s="167"/>
      <c r="EM250" s="167"/>
      <c r="EN250" s="167"/>
      <c r="EO250" s="167"/>
      <c r="EP250" s="167"/>
      <c r="EQ250" s="167"/>
      <c r="ER250" s="167"/>
      <c r="ES250" s="167"/>
      <c r="ET250" s="167"/>
      <c r="EU250" s="167"/>
      <c r="EV250" s="167"/>
      <c r="EW250" s="167"/>
      <c r="EX250" s="167"/>
      <c r="EY250" s="167"/>
      <c r="EZ250" s="167"/>
    </row>
    <row r="251" spans="2:156" s="283" customFormat="1">
      <c r="B251" s="284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7"/>
      <c r="BQ251" s="167"/>
      <c r="BR251" s="167"/>
      <c r="BS251" s="167"/>
      <c r="BT251" s="167"/>
      <c r="BU251" s="167"/>
      <c r="BV251" s="167"/>
      <c r="BW251" s="167"/>
      <c r="BX251" s="167"/>
      <c r="BY251" s="167"/>
      <c r="BZ251" s="167"/>
      <c r="CA251" s="167"/>
      <c r="CB251" s="167"/>
      <c r="CC251" s="167"/>
      <c r="CD251" s="167"/>
      <c r="CE251" s="167"/>
      <c r="CF251" s="167"/>
      <c r="CG251" s="167"/>
      <c r="CH251" s="167"/>
      <c r="CI251" s="167"/>
      <c r="CJ251" s="167"/>
      <c r="CK251" s="167"/>
      <c r="CL251" s="167"/>
      <c r="CM251" s="167"/>
      <c r="CN251" s="167"/>
      <c r="CO251" s="167"/>
      <c r="CP251" s="167"/>
      <c r="CQ251" s="167"/>
      <c r="CR251" s="167"/>
      <c r="CS251" s="167"/>
      <c r="CT251" s="167"/>
      <c r="CU251" s="167"/>
      <c r="CV251" s="167"/>
      <c r="CW251" s="167"/>
      <c r="CX251" s="167"/>
      <c r="CY251" s="167"/>
      <c r="CZ251" s="167"/>
      <c r="DA251" s="167"/>
      <c r="DB251" s="167"/>
      <c r="DC251" s="167"/>
      <c r="DD251" s="167"/>
      <c r="DE251" s="167"/>
      <c r="DF251" s="167"/>
      <c r="DG251" s="167"/>
      <c r="DH251" s="167"/>
      <c r="DI251" s="167"/>
      <c r="DJ251" s="167"/>
      <c r="DK251" s="167"/>
      <c r="DL251" s="167"/>
      <c r="DM251" s="167"/>
      <c r="DN251" s="167"/>
      <c r="DO251" s="167"/>
      <c r="DP251" s="167"/>
      <c r="DQ251" s="167"/>
      <c r="DR251" s="167"/>
      <c r="DS251" s="167"/>
      <c r="DT251" s="167"/>
      <c r="DU251" s="167"/>
      <c r="DV251" s="167"/>
      <c r="DW251" s="167"/>
      <c r="DX251" s="167"/>
      <c r="DY251" s="167"/>
      <c r="DZ251" s="167"/>
      <c r="EA251" s="167"/>
      <c r="EB251" s="167"/>
      <c r="EC251" s="167"/>
      <c r="ED251" s="167"/>
      <c r="EE251" s="167"/>
      <c r="EF251" s="167"/>
      <c r="EG251" s="167"/>
      <c r="EH251" s="167"/>
      <c r="EI251" s="167"/>
      <c r="EJ251" s="167"/>
      <c r="EK251" s="167"/>
      <c r="EL251" s="167"/>
      <c r="EM251" s="167"/>
      <c r="EN251" s="167"/>
      <c r="EO251" s="167"/>
      <c r="EP251" s="167"/>
      <c r="EQ251" s="167"/>
      <c r="ER251" s="167"/>
      <c r="ES251" s="167"/>
      <c r="ET251" s="167"/>
      <c r="EU251" s="167"/>
      <c r="EV251" s="167"/>
      <c r="EW251" s="167"/>
      <c r="EX251" s="167"/>
      <c r="EY251" s="167"/>
      <c r="EZ251" s="167"/>
    </row>
    <row r="252" spans="2:156" s="283" customFormat="1">
      <c r="B252" s="284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7"/>
      <c r="BR252" s="167"/>
      <c r="BS252" s="167"/>
      <c r="BT252" s="167"/>
      <c r="BU252" s="167"/>
      <c r="BV252" s="167"/>
      <c r="BW252" s="167"/>
      <c r="BX252" s="167"/>
      <c r="BY252" s="167"/>
      <c r="BZ252" s="167"/>
      <c r="CA252" s="167"/>
      <c r="CB252" s="167"/>
      <c r="CC252" s="167"/>
      <c r="CD252" s="167"/>
      <c r="CE252" s="167"/>
      <c r="CF252" s="167"/>
      <c r="CG252" s="167"/>
      <c r="CH252" s="167"/>
      <c r="CI252" s="167"/>
      <c r="CJ252" s="167"/>
      <c r="CK252" s="167"/>
      <c r="CL252" s="167"/>
      <c r="CM252" s="167"/>
      <c r="CN252" s="167"/>
      <c r="CO252" s="167"/>
      <c r="CP252" s="167"/>
      <c r="CQ252" s="167"/>
      <c r="CR252" s="167"/>
      <c r="CS252" s="167"/>
      <c r="CT252" s="167"/>
      <c r="CU252" s="167"/>
      <c r="CV252" s="167"/>
      <c r="CW252" s="167"/>
      <c r="CX252" s="167"/>
      <c r="CY252" s="167"/>
      <c r="CZ252" s="167"/>
      <c r="DA252" s="167"/>
      <c r="DB252" s="167"/>
      <c r="DC252" s="167"/>
      <c r="DD252" s="167"/>
      <c r="DE252" s="167"/>
      <c r="DF252" s="167"/>
      <c r="DG252" s="167"/>
      <c r="DH252" s="167"/>
      <c r="DI252" s="167"/>
      <c r="DJ252" s="167"/>
      <c r="DK252" s="167"/>
      <c r="DL252" s="167"/>
      <c r="DM252" s="167"/>
      <c r="DN252" s="167"/>
      <c r="DO252" s="167"/>
      <c r="DP252" s="167"/>
      <c r="DQ252" s="167"/>
      <c r="DR252" s="167"/>
      <c r="DS252" s="167"/>
      <c r="DT252" s="167"/>
      <c r="DU252" s="167"/>
      <c r="DV252" s="167"/>
      <c r="DW252" s="167"/>
      <c r="DX252" s="167"/>
      <c r="DY252" s="167"/>
      <c r="DZ252" s="167"/>
      <c r="EA252" s="167"/>
      <c r="EB252" s="167"/>
      <c r="EC252" s="167"/>
      <c r="ED252" s="167"/>
      <c r="EE252" s="167"/>
      <c r="EF252" s="167"/>
      <c r="EG252" s="167"/>
      <c r="EH252" s="167"/>
      <c r="EI252" s="167"/>
      <c r="EJ252" s="167"/>
      <c r="EK252" s="167"/>
      <c r="EL252" s="167"/>
      <c r="EM252" s="167"/>
      <c r="EN252" s="167"/>
      <c r="EO252" s="167"/>
      <c r="EP252" s="167"/>
      <c r="EQ252" s="167"/>
      <c r="ER252" s="167"/>
      <c r="ES252" s="167"/>
      <c r="ET252" s="167"/>
      <c r="EU252" s="167"/>
      <c r="EV252" s="167"/>
      <c r="EW252" s="167"/>
      <c r="EX252" s="167"/>
      <c r="EY252" s="167"/>
      <c r="EZ252" s="167"/>
    </row>
    <row r="253" spans="2:156" s="283" customFormat="1">
      <c r="B253" s="284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67"/>
      <c r="BY253" s="167"/>
      <c r="BZ253" s="167"/>
      <c r="CA253" s="167"/>
      <c r="CB253" s="167"/>
      <c r="CC253" s="167"/>
      <c r="CD253" s="167"/>
      <c r="CE253" s="167"/>
      <c r="CF253" s="167"/>
      <c r="CG253" s="167"/>
      <c r="CH253" s="167"/>
      <c r="CI253" s="167"/>
      <c r="CJ253" s="167"/>
      <c r="CK253" s="167"/>
      <c r="CL253" s="167"/>
      <c r="CM253" s="167"/>
      <c r="CN253" s="167"/>
      <c r="CO253" s="167"/>
      <c r="CP253" s="167"/>
      <c r="CQ253" s="167"/>
      <c r="CR253" s="167"/>
      <c r="CS253" s="167"/>
      <c r="CT253" s="167"/>
      <c r="CU253" s="167"/>
      <c r="CV253" s="167"/>
      <c r="CW253" s="167"/>
      <c r="CX253" s="167"/>
      <c r="CY253" s="167"/>
      <c r="CZ253" s="167"/>
      <c r="DA253" s="167"/>
      <c r="DB253" s="167"/>
      <c r="DC253" s="167"/>
      <c r="DD253" s="167"/>
      <c r="DE253" s="167"/>
      <c r="DF253" s="167"/>
      <c r="DG253" s="167"/>
      <c r="DH253" s="167"/>
      <c r="DI253" s="167"/>
      <c r="DJ253" s="167"/>
      <c r="DK253" s="167"/>
      <c r="DL253" s="167"/>
      <c r="DM253" s="167"/>
      <c r="DN253" s="167"/>
      <c r="DO253" s="167"/>
      <c r="DP253" s="167"/>
      <c r="DQ253" s="167"/>
      <c r="DR253" s="167"/>
      <c r="DS253" s="167"/>
      <c r="DT253" s="167"/>
      <c r="DU253" s="167"/>
      <c r="DV253" s="167"/>
      <c r="DW253" s="167"/>
      <c r="DX253" s="167"/>
      <c r="DY253" s="167"/>
      <c r="DZ253" s="167"/>
      <c r="EA253" s="167"/>
      <c r="EB253" s="167"/>
      <c r="EC253" s="167"/>
      <c r="ED253" s="167"/>
      <c r="EE253" s="167"/>
      <c r="EF253" s="167"/>
      <c r="EG253" s="167"/>
      <c r="EH253" s="167"/>
      <c r="EI253" s="167"/>
      <c r="EJ253" s="167"/>
      <c r="EK253" s="167"/>
      <c r="EL253" s="167"/>
      <c r="EM253" s="167"/>
      <c r="EN253" s="167"/>
      <c r="EO253" s="167"/>
      <c r="EP253" s="167"/>
      <c r="EQ253" s="167"/>
      <c r="ER253" s="167"/>
      <c r="ES253" s="167"/>
      <c r="ET253" s="167"/>
      <c r="EU253" s="167"/>
      <c r="EV253" s="167"/>
      <c r="EW253" s="167"/>
      <c r="EX253" s="167"/>
      <c r="EY253" s="167"/>
      <c r="EZ253" s="167"/>
    </row>
    <row r="254" spans="2:156" s="283" customFormat="1">
      <c r="B254" s="284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7"/>
      <c r="BQ254" s="167"/>
      <c r="BR254" s="167"/>
      <c r="BS254" s="167"/>
      <c r="BT254" s="167"/>
      <c r="BU254" s="167"/>
      <c r="BV254" s="167"/>
      <c r="BW254" s="167"/>
      <c r="BX254" s="167"/>
      <c r="BY254" s="167"/>
      <c r="BZ254" s="167"/>
      <c r="CA254" s="167"/>
      <c r="CB254" s="167"/>
      <c r="CC254" s="167"/>
      <c r="CD254" s="167"/>
      <c r="CE254" s="167"/>
      <c r="CF254" s="167"/>
      <c r="CG254" s="167"/>
      <c r="CH254" s="167"/>
      <c r="CI254" s="167"/>
      <c r="CJ254" s="167"/>
      <c r="CK254" s="167"/>
      <c r="CL254" s="167"/>
      <c r="CM254" s="167"/>
      <c r="CN254" s="167"/>
      <c r="CO254" s="167"/>
      <c r="CP254" s="167"/>
      <c r="CQ254" s="167"/>
      <c r="CR254" s="167"/>
      <c r="CS254" s="167"/>
      <c r="CT254" s="167"/>
      <c r="CU254" s="167"/>
      <c r="CV254" s="167"/>
      <c r="CW254" s="167"/>
      <c r="CX254" s="167"/>
      <c r="CY254" s="167"/>
      <c r="CZ254" s="167"/>
      <c r="DA254" s="167"/>
      <c r="DB254" s="167"/>
      <c r="DC254" s="167"/>
      <c r="DD254" s="167"/>
      <c r="DE254" s="167"/>
      <c r="DF254" s="167"/>
      <c r="DG254" s="167"/>
      <c r="DH254" s="167"/>
      <c r="DI254" s="167"/>
      <c r="DJ254" s="167"/>
      <c r="DK254" s="167"/>
      <c r="DL254" s="167"/>
      <c r="DM254" s="167"/>
      <c r="DN254" s="167"/>
      <c r="DO254" s="167"/>
      <c r="DP254" s="167"/>
      <c r="DQ254" s="167"/>
      <c r="DR254" s="167"/>
      <c r="DS254" s="167"/>
      <c r="DT254" s="167"/>
      <c r="DU254" s="167"/>
      <c r="DV254" s="167"/>
      <c r="DW254" s="167"/>
      <c r="DX254" s="167"/>
      <c r="DY254" s="167"/>
      <c r="DZ254" s="167"/>
      <c r="EA254" s="167"/>
      <c r="EB254" s="167"/>
      <c r="EC254" s="167"/>
      <c r="ED254" s="167"/>
      <c r="EE254" s="167"/>
      <c r="EF254" s="167"/>
      <c r="EG254" s="167"/>
      <c r="EH254" s="167"/>
      <c r="EI254" s="167"/>
      <c r="EJ254" s="167"/>
      <c r="EK254" s="167"/>
      <c r="EL254" s="167"/>
      <c r="EM254" s="167"/>
      <c r="EN254" s="167"/>
      <c r="EO254" s="167"/>
      <c r="EP254" s="167"/>
      <c r="EQ254" s="167"/>
      <c r="ER254" s="167"/>
      <c r="ES254" s="167"/>
      <c r="ET254" s="167"/>
      <c r="EU254" s="167"/>
      <c r="EV254" s="167"/>
      <c r="EW254" s="167"/>
      <c r="EX254" s="167"/>
      <c r="EY254" s="167"/>
      <c r="EZ254" s="167"/>
    </row>
    <row r="255" spans="2:156" s="283" customFormat="1">
      <c r="B255" s="284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7"/>
      <c r="BQ255" s="167"/>
      <c r="BR255" s="167"/>
      <c r="BS255" s="167"/>
      <c r="BT255" s="167"/>
      <c r="BU255" s="167"/>
      <c r="BV255" s="167"/>
      <c r="BW255" s="167"/>
      <c r="BX255" s="167"/>
      <c r="BY255" s="167"/>
      <c r="BZ255" s="167"/>
      <c r="CA255" s="167"/>
      <c r="CB255" s="167"/>
      <c r="CC255" s="167"/>
      <c r="CD255" s="167"/>
      <c r="CE255" s="167"/>
      <c r="CF255" s="167"/>
      <c r="CG255" s="167"/>
      <c r="CH255" s="167"/>
      <c r="CI255" s="167"/>
      <c r="CJ255" s="167"/>
      <c r="CK255" s="167"/>
      <c r="CL255" s="167"/>
      <c r="CM255" s="167"/>
      <c r="CN255" s="167"/>
      <c r="CO255" s="167"/>
      <c r="CP255" s="167"/>
      <c r="CQ255" s="167"/>
      <c r="CR255" s="167"/>
      <c r="CS255" s="167"/>
      <c r="CT255" s="167"/>
      <c r="CU255" s="167"/>
      <c r="CV255" s="167"/>
      <c r="CW255" s="167"/>
      <c r="CX255" s="167"/>
      <c r="CY255" s="167"/>
      <c r="CZ255" s="167"/>
      <c r="DA255" s="167"/>
      <c r="DB255" s="167"/>
      <c r="DC255" s="167"/>
      <c r="DD255" s="167"/>
      <c r="DE255" s="167"/>
      <c r="DF255" s="167"/>
      <c r="DG255" s="167"/>
      <c r="DH255" s="167"/>
      <c r="DI255" s="167"/>
      <c r="DJ255" s="167"/>
      <c r="DK255" s="167"/>
      <c r="DL255" s="167"/>
      <c r="DM255" s="167"/>
      <c r="DN255" s="167"/>
      <c r="DO255" s="167"/>
      <c r="DP255" s="167"/>
      <c r="DQ255" s="167"/>
      <c r="DR255" s="167"/>
      <c r="DS255" s="167"/>
      <c r="DT255" s="167"/>
      <c r="DU255" s="167"/>
      <c r="DV255" s="167"/>
      <c r="DW255" s="167"/>
      <c r="DX255" s="167"/>
      <c r="DY255" s="167"/>
      <c r="DZ255" s="167"/>
      <c r="EA255" s="167"/>
      <c r="EB255" s="167"/>
      <c r="EC255" s="167"/>
      <c r="ED255" s="167"/>
      <c r="EE255" s="167"/>
      <c r="EF255" s="167"/>
      <c r="EG255" s="167"/>
      <c r="EH255" s="167"/>
      <c r="EI255" s="167"/>
      <c r="EJ255" s="167"/>
      <c r="EK255" s="167"/>
      <c r="EL255" s="167"/>
      <c r="EM255" s="167"/>
      <c r="EN255" s="167"/>
      <c r="EO255" s="167"/>
      <c r="EP255" s="167"/>
      <c r="EQ255" s="167"/>
      <c r="ER255" s="167"/>
      <c r="ES255" s="167"/>
      <c r="ET255" s="167"/>
      <c r="EU255" s="167"/>
      <c r="EV255" s="167"/>
      <c r="EW255" s="167"/>
      <c r="EX255" s="167"/>
      <c r="EY255" s="167"/>
      <c r="EZ255" s="167"/>
    </row>
    <row r="256" spans="2:156" s="283" customFormat="1">
      <c r="B256" s="284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7"/>
      <c r="BQ256" s="167"/>
      <c r="BR256" s="167"/>
      <c r="BS256" s="167"/>
      <c r="BT256" s="167"/>
      <c r="BU256" s="167"/>
      <c r="BV256" s="167"/>
      <c r="BW256" s="167"/>
      <c r="BX256" s="167"/>
      <c r="BY256" s="167"/>
      <c r="BZ256" s="167"/>
      <c r="CA256" s="167"/>
      <c r="CB256" s="167"/>
      <c r="CC256" s="167"/>
      <c r="CD256" s="167"/>
      <c r="CE256" s="167"/>
      <c r="CF256" s="167"/>
      <c r="CG256" s="167"/>
      <c r="CH256" s="167"/>
      <c r="CI256" s="167"/>
      <c r="CJ256" s="167"/>
      <c r="CK256" s="167"/>
      <c r="CL256" s="167"/>
      <c r="CM256" s="167"/>
      <c r="CN256" s="167"/>
      <c r="CO256" s="167"/>
      <c r="CP256" s="167"/>
      <c r="CQ256" s="167"/>
      <c r="CR256" s="167"/>
      <c r="CS256" s="167"/>
      <c r="CT256" s="167"/>
      <c r="CU256" s="167"/>
      <c r="CV256" s="167"/>
      <c r="CW256" s="167"/>
      <c r="CX256" s="167"/>
      <c r="CY256" s="167"/>
      <c r="CZ256" s="167"/>
      <c r="DA256" s="167"/>
      <c r="DB256" s="167"/>
      <c r="DC256" s="167"/>
      <c r="DD256" s="167"/>
      <c r="DE256" s="167"/>
      <c r="DF256" s="167"/>
      <c r="DG256" s="167"/>
      <c r="DH256" s="167"/>
      <c r="DI256" s="167"/>
      <c r="DJ256" s="167"/>
      <c r="DK256" s="167"/>
      <c r="DL256" s="167"/>
      <c r="DM256" s="167"/>
      <c r="DN256" s="167"/>
      <c r="DO256" s="167"/>
      <c r="DP256" s="167"/>
      <c r="DQ256" s="167"/>
      <c r="DR256" s="167"/>
      <c r="DS256" s="167"/>
      <c r="DT256" s="167"/>
      <c r="DU256" s="167"/>
      <c r="DV256" s="167"/>
      <c r="DW256" s="167"/>
      <c r="DX256" s="167"/>
      <c r="DY256" s="167"/>
      <c r="DZ256" s="167"/>
      <c r="EA256" s="167"/>
      <c r="EB256" s="167"/>
      <c r="EC256" s="167"/>
      <c r="ED256" s="167"/>
      <c r="EE256" s="167"/>
      <c r="EF256" s="167"/>
      <c r="EG256" s="167"/>
      <c r="EH256" s="167"/>
      <c r="EI256" s="167"/>
      <c r="EJ256" s="167"/>
      <c r="EK256" s="167"/>
      <c r="EL256" s="167"/>
      <c r="EM256" s="167"/>
      <c r="EN256" s="167"/>
      <c r="EO256" s="167"/>
      <c r="EP256" s="167"/>
      <c r="EQ256" s="167"/>
      <c r="ER256" s="167"/>
      <c r="ES256" s="167"/>
      <c r="ET256" s="167"/>
      <c r="EU256" s="167"/>
      <c r="EV256" s="167"/>
      <c r="EW256" s="167"/>
      <c r="EX256" s="167"/>
      <c r="EY256" s="167"/>
      <c r="EZ256" s="167"/>
    </row>
    <row r="257" spans="2:156" s="283" customFormat="1">
      <c r="B257" s="284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7"/>
      <c r="BQ257" s="167"/>
      <c r="BR257" s="167"/>
      <c r="BS257" s="167"/>
      <c r="BT257" s="167"/>
      <c r="BU257" s="167"/>
      <c r="BV257" s="167"/>
      <c r="BW257" s="167"/>
      <c r="BX257" s="167"/>
      <c r="BY257" s="167"/>
      <c r="BZ257" s="167"/>
      <c r="CA257" s="167"/>
      <c r="CB257" s="167"/>
      <c r="CC257" s="167"/>
      <c r="CD257" s="167"/>
      <c r="CE257" s="167"/>
      <c r="CF257" s="167"/>
      <c r="CG257" s="167"/>
      <c r="CH257" s="167"/>
      <c r="CI257" s="167"/>
      <c r="CJ257" s="167"/>
      <c r="CK257" s="167"/>
      <c r="CL257" s="167"/>
      <c r="CM257" s="167"/>
      <c r="CN257" s="167"/>
      <c r="CO257" s="167"/>
      <c r="CP257" s="167"/>
      <c r="CQ257" s="167"/>
      <c r="CR257" s="167"/>
      <c r="CS257" s="167"/>
      <c r="CT257" s="167"/>
      <c r="CU257" s="167"/>
      <c r="CV257" s="167"/>
      <c r="CW257" s="167"/>
      <c r="CX257" s="167"/>
      <c r="CY257" s="167"/>
      <c r="CZ257" s="167"/>
      <c r="DA257" s="167"/>
      <c r="DB257" s="167"/>
      <c r="DC257" s="167"/>
      <c r="DD257" s="167"/>
      <c r="DE257" s="167"/>
      <c r="DF257" s="167"/>
      <c r="DG257" s="167"/>
      <c r="DH257" s="167"/>
      <c r="DI257" s="167"/>
      <c r="DJ257" s="167"/>
      <c r="DK257" s="167"/>
      <c r="DL257" s="167"/>
      <c r="DM257" s="167"/>
      <c r="DN257" s="167"/>
      <c r="DO257" s="167"/>
      <c r="DP257" s="167"/>
      <c r="DQ257" s="167"/>
      <c r="DR257" s="167"/>
      <c r="DS257" s="167"/>
      <c r="DT257" s="167"/>
      <c r="DU257" s="167"/>
      <c r="DV257" s="167"/>
      <c r="DW257" s="167"/>
      <c r="DX257" s="167"/>
      <c r="DY257" s="167"/>
      <c r="DZ257" s="167"/>
      <c r="EA257" s="167"/>
      <c r="EB257" s="167"/>
      <c r="EC257" s="167"/>
      <c r="ED257" s="167"/>
      <c r="EE257" s="167"/>
      <c r="EF257" s="167"/>
      <c r="EG257" s="167"/>
      <c r="EH257" s="167"/>
      <c r="EI257" s="167"/>
      <c r="EJ257" s="167"/>
      <c r="EK257" s="167"/>
      <c r="EL257" s="167"/>
      <c r="EM257" s="167"/>
      <c r="EN257" s="167"/>
      <c r="EO257" s="167"/>
      <c r="EP257" s="167"/>
      <c r="EQ257" s="167"/>
      <c r="ER257" s="167"/>
      <c r="ES257" s="167"/>
      <c r="ET257" s="167"/>
      <c r="EU257" s="167"/>
      <c r="EV257" s="167"/>
      <c r="EW257" s="167"/>
      <c r="EX257" s="167"/>
      <c r="EY257" s="167"/>
      <c r="EZ257" s="167"/>
    </row>
    <row r="258" spans="2:156" s="283" customFormat="1">
      <c r="B258" s="284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7"/>
      <c r="BQ258" s="167"/>
      <c r="BR258" s="167"/>
      <c r="BS258" s="167"/>
      <c r="BT258" s="167"/>
      <c r="BU258" s="167"/>
      <c r="BV258" s="167"/>
      <c r="BW258" s="167"/>
      <c r="BX258" s="167"/>
      <c r="BY258" s="167"/>
      <c r="BZ258" s="167"/>
      <c r="CA258" s="167"/>
      <c r="CB258" s="167"/>
      <c r="CC258" s="167"/>
      <c r="CD258" s="167"/>
      <c r="CE258" s="167"/>
      <c r="CF258" s="167"/>
      <c r="CG258" s="167"/>
      <c r="CH258" s="167"/>
      <c r="CI258" s="167"/>
      <c r="CJ258" s="167"/>
      <c r="CK258" s="167"/>
      <c r="CL258" s="167"/>
      <c r="CM258" s="167"/>
      <c r="CN258" s="167"/>
      <c r="CO258" s="167"/>
      <c r="CP258" s="167"/>
      <c r="CQ258" s="167"/>
      <c r="CR258" s="167"/>
      <c r="CS258" s="167"/>
      <c r="CT258" s="167"/>
      <c r="CU258" s="167"/>
      <c r="CV258" s="167"/>
      <c r="CW258" s="167"/>
      <c r="CX258" s="167"/>
      <c r="CY258" s="167"/>
      <c r="CZ258" s="167"/>
      <c r="DA258" s="167"/>
      <c r="DB258" s="167"/>
      <c r="DC258" s="167"/>
      <c r="DD258" s="167"/>
      <c r="DE258" s="167"/>
      <c r="DF258" s="167"/>
      <c r="DG258" s="167"/>
      <c r="DH258" s="167"/>
      <c r="DI258" s="167"/>
      <c r="DJ258" s="167"/>
      <c r="DK258" s="167"/>
      <c r="DL258" s="167"/>
      <c r="DM258" s="167"/>
      <c r="DN258" s="167"/>
      <c r="DO258" s="167"/>
      <c r="DP258" s="167"/>
      <c r="DQ258" s="167"/>
      <c r="DR258" s="167"/>
      <c r="DS258" s="167"/>
      <c r="DT258" s="167"/>
      <c r="DU258" s="167"/>
      <c r="DV258" s="167"/>
      <c r="DW258" s="167"/>
      <c r="DX258" s="167"/>
      <c r="DY258" s="167"/>
      <c r="DZ258" s="167"/>
      <c r="EA258" s="167"/>
      <c r="EB258" s="167"/>
      <c r="EC258" s="167"/>
      <c r="ED258" s="167"/>
      <c r="EE258" s="167"/>
      <c r="EF258" s="167"/>
      <c r="EG258" s="167"/>
      <c r="EH258" s="167"/>
      <c r="EI258" s="167"/>
      <c r="EJ258" s="167"/>
      <c r="EK258" s="167"/>
      <c r="EL258" s="167"/>
      <c r="EM258" s="167"/>
      <c r="EN258" s="167"/>
      <c r="EO258" s="167"/>
      <c r="EP258" s="167"/>
      <c r="EQ258" s="167"/>
      <c r="ER258" s="167"/>
      <c r="ES258" s="167"/>
      <c r="ET258" s="167"/>
      <c r="EU258" s="167"/>
      <c r="EV258" s="167"/>
      <c r="EW258" s="167"/>
      <c r="EX258" s="167"/>
      <c r="EY258" s="167"/>
      <c r="EZ258" s="167"/>
    </row>
    <row r="259" spans="2:156" s="283" customFormat="1">
      <c r="B259" s="284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7"/>
      <c r="BR259" s="167"/>
      <c r="BS259" s="167"/>
      <c r="BT259" s="167"/>
      <c r="BU259" s="167"/>
      <c r="BV259" s="167"/>
      <c r="BW259" s="167"/>
      <c r="BX259" s="167"/>
      <c r="BY259" s="167"/>
      <c r="BZ259" s="167"/>
      <c r="CA259" s="167"/>
      <c r="CB259" s="167"/>
      <c r="CC259" s="167"/>
      <c r="CD259" s="167"/>
      <c r="CE259" s="167"/>
      <c r="CF259" s="167"/>
      <c r="CG259" s="167"/>
      <c r="CH259" s="167"/>
      <c r="CI259" s="167"/>
      <c r="CJ259" s="167"/>
      <c r="CK259" s="167"/>
      <c r="CL259" s="167"/>
      <c r="CM259" s="167"/>
      <c r="CN259" s="167"/>
      <c r="CO259" s="167"/>
      <c r="CP259" s="167"/>
      <c r="CQ259" s="167"/>
      <c r="CR259" s="167"/>
      <c r="CS259" s="167"/>
      <c r="CT259" s="167"/>
      <c r="CU259" s="167"/>
      <c r="CV259" s="167"/>
      <c r="CW259" s="167"/>
      <c r="CX259" s="167"/>
      <c r="CY259" s="167"/>
      <c r="CZ259" s="167"/>
      <c r="DA259" s="167"/>
      <c r="DB259" s="167"/>
      <c r="DC259" s="167"/>
      <c r="DD259" s="167"/>
      <c r="DE259" s="167"/>
      <c r="DF259" s="167"/>
      <c r="DG259" s="167"/>
      <c r="DH259" s="167"/>
      <c r="DI259" s="167"/>
      <c r="DJ259" s="167"/>
      <c r="DK259" s="167"/>
      <c r="DL259" s="167"/>
      <c r="DM259" s="167"/>
      <c r="DN259" s="167"/>
      <c r="DO259" s="167"/>
      <c r="DP259" s="167"/>
      <c r="DQ259" s="167"/>
      <c r="DR259" s="167"/>
      <c r="DS259" s="167"/>
      <c r="DT259" s="167"/>
      <c r="DU259" s="167"/>
      <c r="DV259" s="167"/>
      <c r="DW259" s="167"/>
      <c r="DX259" s="167"/>
      <c r="DY259" s="167"/>
      <c r="DZ259" s="167"/>
      <c r="EA259" s="167"/>
      <c r="EB259" s="167"/>
      <c r="EC259" s="167"/>
      <c r="ED259" s="167"/>
      <c r="EE259" s="167"/>
      <c r="EF259" s="167"/>
      <c r="EG259" s="167"/>
      <c r="EH259" s="167"/>
      <c r="EI259" s="167"/>
      <c r="EJ259" s="167"/>
      <c r="EK259" s="167"/>
      <c r="EL259" s="167"/>
      <c r="EM259" s="167"/>
      <c r="EN259" s="167"/>
      <c r="EO259" s="167"/>
      <c r="EP259" s="167"/>
      <c r="EQ259" s="167"/>
      <c r="ER259" s="167"/>
      <c r="ES259" s="167"/>
      <c r="ET259" s="167"/>
      <c r="EU259" s="167"/>
      <c r="EV259" s="167"/>
      <c r="EW259" s="167"/>
      <c r="EX259" s="167"/>
      <c r="EY259" s="167"/>
      <c r="EZ259" s="167"/>
    </row>
    <row r="260" spans="2:156" s="283" customFormat="1">
      <c r="B260" s="284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7"/>
      <c r="BQ260" s="167"/>
      <c r="BR260" s="167"/>
      <c r="BS260" s="167"/>
      <c r="BT260" s="167"/>
      <c r="BU260" s="167"/>
      <c r="BV260" s="167"/>
      <c r="BW260" s="167"/>
      <c r="BX260" s="167"/>
      <c r="BY260" s="167"/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7"/>
      <c r="CK260" s="167"/>
      <c r="CL260" s="167"/>
      <c r="CM260" s="167"/>
      <c r="CN260" s="167"/>
      <c r="CO260" s="167"/>
      <c r="CP260" s="167"/>
      <c r="CQ260" s="167"/>
      <c r="CR260" s="167"/>
      <c r="CS260" s="167"/>
      <c r="CT260" s="167"/>
      <c r="CU260" s="167"/>
      <c r="CV260" s="167"/>
      <c r="CW260" s="167"/>
      <c r="CX260" s="167"/>
      <c r="CY260" s="167"/>
      <c r="CZ260" s="167"/>
      <c r="DA260" s="167"/>
      <c r="DB260" s="167"/>
      <c r="DC260" s="167"/>
      <c r="DD260" s="167"/>
      <c r="DE260" s="167"/>
      <c r="DF260" s="167"/>
      <c r="DG260" s="167"/>
      <c r="DH260" s="167"/>
      <c r="DI260" s="167"/>
      <c r="DJ260" s="167"/>
      <c r="DK260" s="167"/>
      <c r="DL260" s="167"/>
      <c r="DM260" s="167"/>
      <c r="DN260" s="167"/>
      <c r="DO260" s="167"/>
      <c r="DP260" s="167"/>
      <c r="DQ260" s="167"/>
      <c r="DR260" s="167"/>
      <c r="DS260" s="167"/>
      <c r="DT260" s="167"/>
      <c r="DU260" s="167"/>
      <c r="DV260" s="167"/>
      <c r="DW260" s="167"/>
      <c r="DX260" s="167"/>
      <c r="DY260" s="167"/>
      <c r="DZ260" s="167"/>
      <c r="EA260" s="167"/>
      <c r="EB260" s="167"/>
      <c r="EC260" s="167"/>
      <c r="ED260" s="167"/>
      <c r="EE260" s="167"/>
      <c r="EF260" s="167"/>
      <c r="EG260" s="167"/>
      <c r="EH260" s="167"/>
      <c r="EI260" s="167"/>
      <c r="EJ260" s="167"/>
      <c r="EK260" s="167"/>
      <c r="EL260" s="167"/>
      <c r="EM260" s="167"/>
      <c r="EN260" s="167"/>
      <c r="EO260" s="167"/>
      <c r="EP260" s="167"/>
      <c r="EQ260" s="167"/>
      <c r="ER260" s="167"/>
      <c r="ES260" s="167"/>
      <c r="ET260" s="167"/>
      <c r="EU260" s="167"/>
      <c r="EV260" s="167"/>
      <c r="EW260" s="167"/>
      <c r="EX260" s="167"/>
      <c r="EY260" s="167"/>
      <c r="EZ260" s="167"/>
    </row>
    <row r="261" spans="2:156" s="283" customFormat="1">
      <c r="B261" s="284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7"/>
      <c r="BQ261" s="167"/>
      <c r="BR261" s="167"/>
      <c r="BS261" s="167"/>
      <c r="BT261" s="167"/>
      <c r="BU261" s="167"/>
      <c r="BV261" s="167"/>
      <c r="BW261" s="167"/>
      <c r="BX261" s="167"/>
      <c r="BY261" s="167"/>
      <c r="BZ261" s="167"/>
      <c r="CA261" s="167"/>
      <c r="CB261" s="167"/>
      <c r="CC261" s="167"/>
      <c r="CD261" s="167"/>
      <c r="CE261" s="167"/>
      <c r="CF261" s="167"/>
      <c r="CG261" s="167"/>
      <c r="CH261" s="167"/>
      <c r="CI261" s="167"/>
      <c r="CJ261" s="167"/>
      <c r="CK261" s="167"/>
      <c r="CL261" s="167"/>
      <c r="CM261" s="167"/>
      <c r="CN261" s="167"/>
      <c r="CO261" s="167"/>
      <c r="CP261" s="167"/>
      <c r="CQ261" s="167"/>
      <c r="CR261" s="167"/>
      <c r="CS261" s="167"/>
      <c r="CT261" s="167"/>
      <c r="CU261" s="167"/>
      <c r="CV261" s="167"/>
      <c r="CW261" s="167"/>
      <c r="CX261" s="167"/>
      <c r="CY261" s="167"/>
      <c r="CZ261" s="167"/>
      <c r="DA261" s="167"/>
      <c r="DB261" s="167"/>
      <c r="DC261" s="167"/>
      <c r="DD261" s="167"/>
      <c r="DE261" s="167"/>
      <c r="DF261" s="167"/>
      <c r="DG261" s="167"/>
      <c r="DH261" s="167"/>
      <c r="DI261" s="167"/>
      <c r="DJ261" s="167"/>
      <c r="DK261" s="167"/>
      <c r="DL261" s="167"/>
      <c r="DM261" s="167"/>
      <c r="DN261" s="167"/>
      <c r="DO261" s="167"/>
      <c r="DP261" s="167"/>
      <c r="DQ261" s="167"/>
      <c r="DR261" s="167"/>
      <c r="DS261" s="167"/>
      <c r="DT261" s="167"/>
      <c r="DU261" s="167"/>
      <c r="DV261" s="167"/>
      <c r="DW261" s="167"/>
      <c r="DX261" s="167"/>
      <c r="DY261" s="167"/>
      <c r="DZ261" s="167"/>
      <c r="EA261" s="167"/>
      <c r="EB261" s="167"/>
      <c r="EC261" s="167"/>
      <c r="ED261" s="167"/>
      <c r="EE261" s="167"/>
      <c r="EF261" s="167"/>
      <c r="EG261" s="167"/>
      <c r="EH261" s="167"/>
      <c r="EI261" s="167"/>
      <c r="EJ261" s="167"/>
      <c r="EK261" s="167"/>
      <c r="EL261" s="167"/>
      <c r="EM261" s="167"/>
      <c r="EN261" s="167"/>
      <c r="EO261" s="167"/>
      <c r="EP261" s="167"/>
      <c r="EQ261" s="167"/>
      <c r="ER261" s="167"/>
      <c r="ES261" s="167"/>
      <c r="ET261" s="167"/>
      <c r="EU261" s="167"/>
      <c r="EV261" s="167"/>
      <c r="EW261" s="167"/>
      <c r="EX261" s="167"/>
      <c r="EY261" s="167"/>
      <c r="EZ261" s="167"/>
    </row>
    <row r="262" spans="2:156" s="283" customFormat="1">
      <c r="B262" s="284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7"/>
      <c r="BQ262" s="167"/>
      <c r="BR262" s="167"/>
      <c r="BS262" s="167"/>
      <c r="BT262" s="167"/>
      <c r="BU262" s="167"/>
      <c r="BV262" s="167"/>
      <c r="BW262" s="167"/>
      <c r="BX262" s="167"/>
      <c r="BY262" s="167"/>
      <c r="BZ262" s="167"/>
      <c r="CA262" s="167"/>
      <c r="CB262" s="167"/>
      <c r="CC262" s="167"/>
      <c r="CD262" s="167"/>
      <c r="CE262" s="167"/>
      <c r="CF262" s="167"/>
      <c r="CG262" s="167"/>
      <c r="CH262" s="167"/>
      <c r="CI262" s="167"/>
      <c r="CJ262" s="167"/>
      <c r="CK262" s="167"/>
      <c r="CL262" s="167"/>
      <c r="CM262" s="167"/>
      <c r="CN262" s="167"/>
      <c r="CO262" s="167"/>
      <c r="CP262" s="167"/>
      <c r="CQ262" s="167"/>
      <c r="CR262" s="167"/>
      <c r="CS262" s="167"/>
      <c r="CT262" s="167"/>
      <c r="CU262" s="167"/>
      <c r="CV262" s="167"/>
      <c r="CW262" s="167"/>
      <c r="CX262" s="167"/>
      <c r="CY262" s="167"/>
      <c r="CZ262" s="167"/>
      <c r="DA262" s="167"/>
      <c r="DB262" s="167"/>
      <c r="DC262" s="167"/>
      <c r="DD262" s="167"/>
      <c r="DE262" s="167"/>
      <c r="DF262" s="167"/>
      <c r="DG262" s="167"/>
      <c r="DH262" s="167"/>
      <c r="DI262" s="167"/>
      <c r="DJ262" s="167"/>
      <c r="DK262" s="167"/>
      <c r="DL262" s="167"/>
      <c r="DM262" s="167"/>
      <c r="DN262" s="167"/>
      <c r="DO262" s="167"/>
      <c r="DP262" s="167"/>
      <c r="DQ262" s="167"/>
      <c r="DR262" s="167"/>
      <c r="DS262" s="167"/>
      <c r="DT262" s="167"/>
      <c r="DU262" s="167"/>
      <c r="DV262" s="167"/>
      <c r="DW262" s="167"/>
      <c r="DX262" s="167"/>
      <c r="DY262" s="167"/>
      <c r="DZ262" s="167"/>
      <c r="EA262" s="167"/>
      <c r="EB262" s="167"/>
      <c r="EC262" s="167"/>
      <c r="ED262" s="167"/>
      <c r="EE262" s="167"/>
      <c r="EF262" s="167"/>
      <c r="EG262" s="167"/>
      <c r="EH262" s="167"/>
      <c r="EI262" s="167"/>
      <c r="EJ262" s="167"/>
      <c r="EK262" s="167"/>
      <c r="EL262" s="167"/>
      <c r="EM262" s="167"/>
      <c r="EN262" s="167"/>
      <c r="EO262" s="167"/>
      <c r="EP262" s="167"/>
      <c r="EQ262" s="167"/>
      <c r="ER262" s="167"/>
      <c r="ES262" s="167"/>
      <c r="ET262" s="167"/>
      <c r="EU262" s="167"/>
      <c r="EV262" s="167"/>
      <c r="EW262" s="167"/>
      <c r="EX262" s="167"/>
      <c r="EY262" s="167"/>
      <c r="EZ262" s="167"/>
    </row>
    <row r="263" spans="2:156" s="283" customFormat="1">
      <c r="B263" s="284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7"/>
      <c r="BQ263" s="167"/>
      <c r="BR263" s="167"/>
      <c r="BS263" s="167"/>
      <c r="BT263" s="167"/>
      <c r="BU263" s="167"/>
      <c r="BV263" s="167"/>
      <c r="BW263" s="167"/>
      <c r="BX263" s="167"/>
      <c r="BY263" s="167"/>
      <c r="BZ263" s="167"/>
      <c r="CA263" s="167"/>
      <c r="CB263" s="167"/>
      <c r="CC263" s="167"/>
      <c r="CD263" s="167"/>
      <c r="CE263" s="167"/>
      <c r="CF263" s="167"/>
      <c r="CG263" s="167"/>
      <c r="CH263" s="167"/>
      <c r="CI263" s="167"/>
      <c r="CJ263" s="167"/>
      <c r="CK263" s="167"/>
      <c r="CL263" s="167"/>
      <c r="CM263" s="167"/>
      <c r="CN263" s="167"/>
      <c r="CO263" s="167"/>
      <c r="CP263" s="167"/>
      <c r="CQ263" s="167"/>
      <c r="CR263" s="167"/>
      <c r="CS263" s="167"/>
      <c r="CT263" s="167"/>
      <c r="CU263" s="167"/>
      <c r="CV263" s="167"/>
      <c r="CW263" s="167"/>
      <c r="CX263" s="167"/>
      <c r="CY263" s="167"/>
      <c r="CZ263" s="167"/>
      <c r="DA263" s="167"/>
      <c r="DB263" s="167"/>
      <c r="DC263" s="167"/>
      <c r="DD263" s="167"/>
      <c r="DE263" s="167"/>
      <c r="DF263" s="167"/>
      <c r="DG263" s="167"/>
      <c r="DH263" s="167"/>
      <c r="DI263" s="167"/>
      <c r="DJ263" s="167"/>
      <c r="DK263" s="167"/>
      <c r="DL263" s="167"/>
      <c r="DM263" s="167"/>
      <c r="DN263" s="167"/>
      <c r="DO263" s="167"/>
      <c r="DP263" s="167"/>
      <c r="DQ263" s="167"/>
      <c r="DR263" s="167"/>
      <c r="DS263" s="167"/>
      <c r="DT263" s="167"/>
      <c r="DU263" s="167"/>
      <c r="DV263" s="167"/>
      <c r="DW263" s="167"/>
      <c r="DX263" s="167"/>
      <c r="DY263" s="167"/>
      <c r="DZ263" s="167"/>
      <c r="EA263" s="167"/>
      <c r="EB263" s="167"/>
      <c r="EC263" s="167"/>
      <c r="ED263" s="167"/>
      <c r="EE263" s="167"/>
      <c r="EF263" s="167"/>
      <c r="EG263" s="167"/>
      <c r="EH263" s="167"/>
      <c r="EI263" s="167"/>
      <c r="EJ263" s="167"/>
      <c r="EK263" s="167"/>
      <c r="EL263" s="167"/>
      <c r="EM263" s="167"/>
      <c r="EN263" s="167"/>
      <c r="EO263" s="167"/>
      <c r="EP263" s="167"/>
      <c r="EQ263" s="167"/>
      <c r="ER263" s="167"/>
      <c r="ES263" s="167"/>
      <c r="ET263" s="167"/>
      <c r="EU263" s="167"/>
      <c r="EV263" s="167"/>
      <c r="EW263" s="167"/>
      <c r="EX263" s="167"/>
      <c r="EY263" s="167"/>
      <c r="EZ263" s="167"/>
    </row>
    <row r="264" spans="2:156" s="283" customFormat="1">
      <c r="B264" s="284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7"/>
      <c r="BQ264" s="167"/>
      <c r="BR264" s="167"/>
      <c r="BS264" s="167"/>
      <c r="BT264" s="167"/>
      <c r="BU264" s="167"/>
      <c r="BV264" s="167"/>
      <c r="BW264" s="167"/>
      <c r="BX264" s="167"/>
      <c r="BY264" s="167"/>
      <c r="BZ264" s="167"/>
      <c r="CA264" s="167"/>
      <c r="CB264" s="167"/>
      <c r="CC264" s="167"/>
      <c r="CD264" s="167"/>
      <c r="CE264" s="167"/>
      <c r="CF264" s="167"/>
      <c r="CG264" s="167"/>
      <c r="CH264" s="167"/>
      <c r="CI264" s="167"/>
      <c r="CJ264" s="167"/>
      <c r="CK264" s="167"/>
      <c r="CL264" s="167"/>
      <c r="CM264" s="167"/>
      <c r="CN264" s="167"/>
      <c r="CO264" s="167"/>
      <c r="CP264" s="167"/>
      <c r="CQ264" s="167"/>
      <c r="CR264" s="167"/>
      <c r="CS264" s="167"/>
      <c r="CT264" s="167"/>
      <c r="CU264" s="167"/>
      <c r="CV264" s="167"/>
      <c r="CW264" s="167"/>
      <c r="CX264" s="167"/>
      <c r="CY264" s="167"/>
      <c r="CZ264" s="167"/>
      <c r="DA264" s="167"/>
      <c r="DB264" s="167"/>
      <c r="DC264" s="167"/>
      <c r="DD264" s="167"/>
      <c r="DE264" s="167"/>
      <c r="DF264" s="167"/>
      <c r="DG264" s="167"/>
      <c r="DH264" s="167"/>
      <c r="DI264" s="167"/>
      <c r="DJ264" s="167"/>
      <c r="DK264" s="167"/>
      <c r="DL264" s="167"/>
      <c r="DM264" s="167"/>
      <c r="DN264" s="167"/>
      <c r="DO264" s="167"/>
      <c r="DP264" s="167"/>
      <c r="DQ264" s="167"/>
      <c r="DR264" s="167"/>
      <c r="DS264" s="167"/>
      <c r="DT264" s="167"/>
      <c r="DU264" s="167"/>
      <c r="DV264" s="167"/>
      <c r="DW264" s="167"/>
      <c r="DX264" s="167"/>
      <c r="DY264" s="167"/>
      <c r="DZ264" s="167"/>
      <c r="EA264" s="167"/>
      <c r="EB264" s="167"/>
      <c r="EC264" s="167"/>
      <c r="ED264" s="167"/>
      <c r="EE264" s="167"/>
      <c r="EF264" s="167"/>
      <c r="EG264" s="167"/>
      <c r="EH264" s="167"/>
      <c r="EI264" s="167"/>
      <c r="EJ264" s="167"/>
      <c r="EK264" s="167"/>
      <c r="EL264" s="167"/>
      <c r="EM264" s="167"/>
      <c r="EN264" s="167"/>
      <c r="EO264" s="167"/>
      <c r="EP264" s="167"/>
      <c r="EQ264" s="167"/>
      <c r="ER264" s="167"/>
      <c r="ES264" s="167"/>
      <c r="ET264" s="167"/>
      <c r="EU264" s="167"/>
      <c r="EV264" s="167"/>
      <c r="EW264" s="167"/>
      <c r="EX264" s="167"/>
      <c r="EY264" s="167"/>
      <c r="EZ264" s="167"/>
    </row>
    <row r="265" spans="2:156" s="283" customFormat="1">
      <c r="B265" s="284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7"/>
      <c r="BQ265" s="167"/>
      <c r="BR265" s="167"/>
      <c r="BS265" s="167"/>
      <c r="BT265" s="167"/>
      <c r="BU265" s="167"/>
      <c r="BV265" s="167"/>
      <c r="BW265" s="167"/>
      <c r="BX265" s="167"/>
      <c r="BY265" s="167"/>
      <c r="BZ265" s="167"/>
      <c r="CA265" s="167"/>
      <c r="CB265" s="167"/>
      <c r="CC265" s="167"/>
      <c r="CD265" s="167"/>
      <c r="CE265" s="167"/>
      <c r="CF265" s="167"/>
      <c r="CG265" s="167"/>
      <c r="CH265" s="167"/>
      <c r="CI265" s="167"/>
      <c r="CJ265" s="167"/>
      <c r="CK265" s="167"/>
      <c r="CL265" s="167"/>
      <c r="CM265" s="167"/>
      <c r="CN265" s="167"/>
      <c r="CO265" s="167"/>
      <c r="CP265" s="167"/>
      <c r="CQ265" s="167"/>
      <c r="CR265" s="167"/>
      <c r="CS265" s="167"/>
      <c r="CT265" s="167"/>
      <c r="CU265" s="167"/>
      <c r="CV265" s="167"/>
      <c r="CW265" s="167"/>
      <c r="CX265" s="167"/>
      <c r="CY265" s="167"/>
      <c r="CZ265" s="167"/>
      <c r="DA265" s="167"/>
      <c r="DB265" s="167"/>
      <c r="DC265" s="167"/>
      <c r="DD265" s="167"/>
      <c r="DE265" s="167"/>
      <c r="DF265" s="167"/>
      <c r="DG265" s="167"/>
      <c r="DH265" s="167"/>
      <c r="DI265" s="167"/>
      <c r="DJ265" s="167"/>
      <c r="DK265" s="167"/>
      <c r="DL265" s="167"/>
      <c r="DM265" s="167"/>
      <c r="DN265" s="167"/>
      <c r="DO265" s="167"/>
      <c r="DP265" s="167"/>
      <c r="DQ265" s="167"/>
      <c r="DR265" s="167"/>
      <c r="DS265" s="167"/>
      <c r="DT265" s="167"/>
      <c r="DU265" s="167"/>
      <c r="DV265" s="167"/>
      <c r="DW265" s="167"/>
      <c r="DX265" s="167"/>
      <c r="DY265" s="167"/>
      <c r="DZ265" s="167"/>
      <c r="EA265" s="167"/>
      <c r="EB265" s="167"/>
      <c r="EC265" s="167"/>
      <c r="ED265" s="167"/>
      <c r="EE265" s="167"/>
      <c r="EF265" s="167"/>
      <c r="EG265" s="167"/>
      <c r="EH265" s="167"/>
      <c r="EI265" s="167"/>
      <c r="EJ265" s="167"/>
      <c r="EK265" s="167"/>
      <c r="EL265" s="167"/>
      <c r="EM265" s="167"/>
      <c r="EN265" s="167"/>
      <c r="EO265" s="167"/>
      <c r="EP265" s="167"/>
      <c r="EQ265" s="167"/>
      <c r="ER265" s="167"/>
      <c r="ES265" s="167"/>
      <c r="ET265" s="167"/>
      <c r="EU265" s="167"/>
      <c r="EV265" s="167"/>
      <c r="EW265" s="167"/>
      <c r="EX265" s="167"/>
      <c r="EY265" s="167"/>
      <c r="EZ265" s="167"/>
    </row>
    <row r="266" spans="2:156" s="283" customFormat="1">
      <c r="B266" s="284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7"/>
      <c r="BQ266" s="167"/>
      <c r="BR266" s="167"/>
      <c r="BS266" s="167"/>
      <c r="BT266" s="167"/>
      <c r="BU266" s="167"/>
      <c r="BV266" s="167"/>
      <c r="BW266" s="167"/>
      <c r="BX266" s="167"/>
      <c r="BY266" s="167"/>
      <c r="BZ266" s="167"/>
      <c r="CA266" s="167"/>
      <c r="CB266" s="167"/>
      <c r="CC266" s="167"/>
      <c r="CD266" s="167"/>
      <c r="CE266" s="167"/>
      <c r="CF266" s="167"/>
      <c r="CG266" s="167"/>
      <c r="CH266" s="167"/>
      <c r="CI266" s="167"/>
      <c r="CJ266" s="167"/>
      <c r="CK266" s="167"/>
      <c r="CL266" s="167"/>
      <c r="CM266" s="167"/>
      <c r="CN266" s="167"/>
      <c r="CO266" s="167"/>
      <c r="CP266" s="167"/>
      <c r="CQ266" s="167"/>
      <c r="CR266" s="167"/>
      <c r="CS266" s="167"/>
      <c r="CT266" s="167"/>
      <c r="CU266" s="167"/>
      <c r="CV266" s="167"/>
      <c r="CW266" s="167"/>
      <c r="CX266" s="167"/>
      <c r="CY266" s="167"/>
      <c r="CZ266" s="167"/>
      <c r="DA266" s="167"/>
      <c r="DB266" s="167"/>
      <c r="DC266" s="167"/>
      <c r="DD266" s="167"/>
      <c r="DE266" s="167"/>
      <c r="DF266" s="167"/>
      <c r="DG266" s="167"/>
      <c r="DH266" s="167"/>
      <c r="DI266" s="167"/>
      <c r="DJ266" s="167"/>
      <c r="DK266" s="167"/>
      <c r="DL266" s="167"/>
      <c r="DM266" s="167"/>
      <c r="DN266" s="167"/>
      <c r="DO266" s="167"/>
      <c r="DP266" s="167"/>
      <c r="DQ266" s="167"/>
      <c r="DR266" s="167"/>
      <c r="DS266" s="167"/>
      <c r="DT266" s="167"/>
      <c r="DU266" s="167"/>
      <c r="DV266" s="167"/>
      <c r="DW266" s="167"/>
      <c r="DX266" s="167"/>
      <c r="DY266" s="167"/>
      <c r="DZ266" s="167"/>
      <c r="EA266" s="167"/>
      <c r="EB266" s="167"/>
      <c r="EC266" s="167"/>
      <c r="ED266" s="167"/>
      <c r="EE266" s="167"/>
      <c r="EF266" s="167"/>
      <c r="EG266" s="167"/>
      <c r="EH266" s="167"/>
      <c r="EI266" s="167"/>
      <c r="EJ266" s="167"/>
      <c r="EK266" s="167"/>
      <c r="EL266" s="167"/>
      <c r="EM266" s="167"/>
      <c r="EN266" s="167"/>
      <c r="EO266" s="167"/>
      <c r="EP266" s="167"/>
      <c r="EQ266" s="167"/>
      <c r="ER266" s="167"/>
      <c r="ES266" s="167"/>
      <c r="ET266" s="167"/>
      <c r="EU266" s="167"/>
      <c r="EV266" s="167"/>
      <c r="EW266" s="167"/>
      <c r="EX266" s="167"/>
      <c r="EY266" s="167"/>
      <c r="EZ266" s="167"/>
    </row>
    <row r="267" spans="2:156" s="283" customFormat="1">
      <c r="B267" s="284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7"/>
      <c r="BQ267" s="167"/>
      <c r="BR267" s="167"/>
      <c r="BS267" s="167"/>
      <c r="BT267" s="167"/>
      <c r="BU267" s="167"/>
      <c r="BV267" s="167"/>
      <c r="BW267" s="167"/>
      <c r="BX267" s="167"/>
      <c r="BY267" s="167"/>
      <c r="BZ267" s="167"/>
      <c r="CA267" s="167"/>
      <c r="CB267" s="167"/>
      <c r="CC267" s="167"/>
      <c r="CD267" s="167"/>
      <c r="CE267" s="167"/>
      <c r="CF267" s="167"/>
      <c r="CG267" s="167"/>
      <c r="CH267" s="167"/>
      <c r="CI267" s="167"/>
      <c r="CJ267" s="167"/>
      <c r="CK267" s="167"/>
      <c r="CL267" s="167"/>
      <c r="CM267" s="167"/>
      <c r="CN267" s="167"/>
      <c r="CO267" s="167"/>
      <c r="CP267" s="167"/>
      <c r="CQ267" s="167"/>
      <c r="CR267" s="167"/>
      <c r="CS267" s="167"/>
      <c r="CT267" s="167"/>
      <c r="CU267" s="167"/>
      <c r="CV267" s="167"/>
      <c r="CW267" s="167"/>
      <c r="CX267" s="167"/>
      <c r="CY267" s="167"/>
      <c r="CZ267" s="167"/>
      <c r="DA267" s="167"/>
      <c r="DB267" s="167"/>
      <c r="DC267" s="167"/>
      <c r="DD267" s="167"/>
      <c r="DE267" s="167"/>
      <c r="DF267" s="167"/>
      <c r="DG267" s="167"/>
      <c r="DH267" s="167"/>
      <c r="DI267" s="167"/>
      <c r="DJ267" s="167"/>
      <c r="DK267" s="167"/>
      <c r="DL267" s="167"/>
      <c r="DM267" s="167"/>
      <c r="DN267" s="167"/>
      <c r="DO267" s="167"/>
      <c r="DP267" s="167"/>
      <c r="DQ267" s="167"/>
      <c r="DR267" s="167"/>
      <c r="DS267" s="167"/>
      <c r="DT267" s="167"/>
      <c r="DU267" s="167"/>
      <c r="DV267" s="167"/>
      <c r="DW267" s="167"/>
      <c r="DX267" s="167"/>
      <c r="DY267" s="167"/>
      <c r="DZ267" s="167"/>
      <c r="EA267" s="167"/>
      <c r="EB267" s="167"/>
      <c r="EC267" s="167"/>
      <c r="ED267" s="167"/>
      <c r="EE267" s="167"/>
      <c r="EF267" s="167"/>
      <c r="EG267" s="167"/>
      <c r="EH267" s="167"/>
      <c r="EI267" s="167"/>
      <c r="EJ267" s="167"/>
      <c r="EK267" s="167"/>
      <c r="EL267" s="167"/>
      <c r="EM267" s="167"/>
      <c r="EN267" s="167"/>
      <c r="EO267" s="167"/>
      <c r="EP267" s="167"/>
      <c r="EQ267" s="167"/>
      <c r="ER267" s="167"/>
      <c r="ES267" s="167"/>
      <c r="ET267" s="167"/>
      <c r="EU267" s="167"/>
      <c r="EV267" s="167"/>
      <c r="EW267" s="167"/>
      <c r="EX267" s="167"/>
      <c r="EY267" s="167"/>
      <c r="EZ267" s="167"/>
    </row>
    <row r="268" spans="2:156" s="283" customFormat="1">
      <c r="B268" s="284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7"/>
      <c r="BQ268" s="167"/>
      <c r="BR268" s="167"/>
      <c r="BS268" s="167"/>
      <c r="BT268" s="167"/>
      <c r="BU268" s="167"/>
      <c r="BV268" s="167"/>
      <c r="BW268" s="167"/>
      <c r="BX268" s="167"/>
      <c r="BY268" s="167"/>
      <c r="BZ268" s="167"/>
      <c r="CA268" s="167"/>
      <c r="CB268" s="167"/>
      <c r="CC268" s="167"/>
      <c r="CD268" s="167"/>
      <c r="CE268" s="167"/>
      <c r="CF268" s="167"/>
      <c r="CG268" s="167"/>
      <c r="CH268" s="167"/>
      <c r="CI268" s="167"/>
      <c r="CJ268" s="167"/>
      <c r="CK268" s="167"/>
      <c r="CL268" s="167"/>
      <c r="CM268" s="167"/>
      <c r="CN268" s="167"/>
      <c r="CO268" s="167"/>
      <c r="CP268" s="167"/>
      <c r="CQ268" s="167"/>
      <c r="CR268" s="167"/>
      <c r="CS268" s="167"/>
      <c r="CT268" s="167"/>
      <c r="CU268" s="167"/>
      <c r="CV268" s="167"/>
      <c r="CW268" s="167"/>
      <c r="CX268" s="167"/>
      <c r="CY268" s="167"/>
      <c r="CZ268" s="167"/>
      <c r="DA268" s="167"/>
      <c r="DB268" s="167"/>
      <c r="DC268" s="167"/>
      <c r="DD268" s="167"/>
      <c r="DE268" s="167"/>
      <c r="DF268" s="167"/>
      <c r="DG268" s="167"/>
      <c r="DH268" s="167"/>
      <c r="DI268" s="167"/>
      <c r="DJ268" s="167"/>
      <c r="DK268" s="167"/>
      <c r="DL268" s="167"/>
      <c r="DM268" s="167"/>
      <c r="DN268" s="167"/>
      <c r="DO268" s="167"/>
      <c r="DP268" s="167"/>
      <c r="DQ268" s="167"/>
      <c r="DR268" s="167"/>
      <c r="DS268" s="167"/>
      <c r="DT268" s="167"/>
      <c r="DU268" s="167"/>
      <c r="DV268" s="167"/>
      <c r="DW268" s="167"/>
      <c r="DX268" s="167"/>
      <c r="DY268" s="167"/>
      <c r="DZ268" s="167"/>
      <c r="EA268" s="167"/>
      <c r="EB268" s="167"/>
      <c r="EC268" s="167"/>
      <c r="ED268" s="167"/>
      <c r="EE268" s="167"/>
      <c r="EF268" s="167"/>
      <c r="EG268" s="167"/>
      <c r="EH268" s="167"/>
      <c r="EI268" s="167"/>
      <c r="EJ268" s="167"/>
      <c r="EK268" s="167"/>
      <c r="EL268" s="167"/>
      <c r="EM268" s="167"/>
      <c r="EN268" s="167"/>
      <c r="EO268" s="167"/>
      <c r="EP268" s="167"/>
      <c r="EQ268" s="167"/>
      <c r="ER268" s="167"/>
      <c r="ES268" s="167"/>
      <c r="ET268" s="167"/>
      <c r="EU268" s="167"/>
      <c r="EV268" s="167"/>
      <c r="EW268" s="167"/>
      <c r="EX268" s="167"/>
      <c r="EY268" s="167"/>
      <c r="EZ268" s="167"/>
    </row>
    <row r="269" spans="2:156" s="283" customFormat="1">
      <c r="B269" s="284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7"/>
      <c r="BQ269" s="167"/>
      <c r="BR269" s="167"/>
      <c r="BS269" s="167"/>
      <c r="BT269" s="167"/>
      <c r="BU269" s="167"/>
      <c r="BV269" s="167"/>
      <c r="BW269" s="167"/>
      <c r="BX269" s="167"/>
      <c r="BY269" s="167"/>
      <c r="BZ269" s="167"/>
      <c r="CA269" s="167"/>
      <c r="CB269" s="167"/>
      <c r="CC269" s="167"/>
      <c r="CD269" s="167"/>
      <c r="CE269" s="167"/>
      <c r="CF269" s="167"/>
      <c r="CG269" s="167"/>
      <c r="CH269" s="167"/>
      <c r="CI269" s="167"/>
      <c r="CJ269" s="167"/>
      <c r="CK269" s="167"/>
      <c r="CL269" s="167"/>
      <c r="CM269" s="167"/>
      <c r="CN269" s="167"/>
      <c r="CO269" s="167"/>
      <c r="CP269" s="167"/>
      <c r="CQ269" s="167"/>
      <c r="CR269" s="167"/>
      <c r="CS269" s="167"/>
      <c r="CT269" s="167"/>
      <c r="CU269" s="167"/>
      <c r="CV269" s="167"/>
      <c r="CW269" s="167"/>
      <c r="CX269" s="167"/>
      <c r="CY269" s="167"/>
      <c r="CZ269" s="167"/>
      <c r="DA269" s="167"/>
      <c r="DB269" s="167"/>
      <c r="DC269" s="167"/>
      <c r="DD269" s="167"/>
      <c r="DE269" s="167"/>
      <c r="DF269" s="167"/>
      <c r="DG269" s="167"/>
      <c r="DH269" s="167"/>
      <c r="DI269" s="167"/>
      <c r="DJ269" s="167"/>
      <c r="DK269" s="167"/>
      <c r="DL269" s="167"/>
      <c r="DM269" s="167"/>
      <c r="DN269" s="167"/>
      <c r="DO269" s="167"/>
      <c r="DP269" s="167"/>
      <c r="DQ269" s="167"/>
      <c r="DR269" s="167"/>
      <c r="DS269" s="167"/>
      <c r="DT269" s="167"/>
      <c r="DU269" s="167"/>
      <c r="DV269" s="167"/>
      <c r="DW269" s="167"/>
      <c r="DX269" s="167"/>
      <c r="DY269" s="167"/>
      <c r="DZ269" s="167"/>
      <c r="EA269" s="167"/>
      <c r="EB269" s="167"/>
      <c r="EC269" s="167"/>
      <c r="ED269" s="167"/>
      <c r="EE269" s="167"/>
      <c r="EF269" s="167"/>
      <c r="EG269" s="167"/>
      <c r="EH269" s="167"/>
      <c r="EI269" s="167"/>
      <c r="EJ269" s="167"/>
      <c r="EK269" s="167"/>
      <c r="EL269" s="167"/>
      <c r="EM269" s="167"/>
      <c r="EN269" s="167"/>
      <c r="EO269" s="167"/>
      <c r="EP269" s="167"/>
      <c r="EQ269" s="167"/>
      <c r="ER269" s="167"/>
      <c r="ES269" s="167"/>
      <c r="ET269" s="167"/>
      <c r="EU269" s="167"/>
      <c r="EV269" s="167"/>
      <c r="EW269" s="167"/>
      <c r="EX269" s="167"/>
      <c r="EY269" s="167"/>
      <c r="EZ269" s="167"/>
    </row>
    <row r="270" spans="2:156" s="283" customFormat="1">
      <c r="B270" s="284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7"/>
      <c r="BQ270" s="167"/>
      <c r="BR270" s="167"/>
      <c r="BS270" s="167"/>
      <c r="BT270" s="167"/>
      <c r="BU270" s="167"/>
      <c r="BV270" s="167"/>
      <c r="BW270" s="167"/>
      <c r="BX270" s="167"/>
      <c r="BY270" s="167"/>
      <c r="BZ270" s="167"/>
      <c r="CA270" s="167"/>
      <c r="CB270" s="167"/>
      <c r="CC270" s="167"/>
      <c r="CD270" s="167"/>
      <c r="CE270" s="167"/>
      <c r="CF270" s="167"/>
      <c r="CG270" s="167"/>
      <c r="CH270" s="167"/>
      <c r="CI270" s="167"/>
      <c r="CJ270" s="167"/>
      <c r="CK270" s="167"/>
      <c r="CL270" s="167"/>
      <c r="CM270" s="167"/>
      <c r="CN270" s="167"/>
      <c r="CO270" s="167"/>
      <c r="CP270" s="167"/>
      <c r="CQ270" s="167"/>
      <c r="CR270" s="167"/>
      <c r="CS270" s="167"/>
      <c r="CT270" s="167"/>
      <c r="CU270" s="167"/>
      <c r="CV270" s="167"/>
      <c r="CW270" s="167"/>
      <c r="CX270" s="167"/>
      <c r="CY270" s="167"/>
      <c r="CZ270" s="167"/>
      <c r="DA270" s="167"/>
      <c r="DB270" s="167"/>
      <c r="DC270" s="167"/>
      <c r="DD270" s="167"/>
      <c r="DE270" s="167"/>
      <c r="DF270" s="167"/>
      <c r="DG270" s="167"/>
      <c r="DH270" s="167"/>
      <c r="DI270" s="167"/>
      <c r="DJ270" s="167"/>
      <c r="DK270" s="167"/>
      <c r="DL270" s="167"/>
      <c r="DM270" s="167"/>
      <c r="DN270" s="167"/>
      <c r="DO270" s="167"/>
      <c r="DP270" s="167"/>
      <c r="DQ270" s="167"/>
      <c r="DR270" s="167"/>
      <c r="DS270" s="167"/>
      <c r="DT270" s="167"/>
      <c r="DU270" s="167"/>
      <c r="DV270" s="167"/>
      <c r="DW270" s="167"/>
      <c r="DX270" s="167"/>
      <c r="DY270" s="167"/>
      <c r="DZ270" s="167"/>
      <c r="EA270" s="167"/>
      <c r="EB270" s="167"/>
      <c r="EC270" s="167"/>
      <c r="ED270" s="167"/>
      <c r="EE270" s="167"/>
      <c r="EF270" s="167"/>
      <c r="EG270" s="167"/>
      <c r="EH270" s="167"/>
      <c r="EI270" s="167"/>
      <c r="EJ270" s="167"/>
      <c r="EK270" s="167"/>
      <c r="EL270" s="167"/>
      <c r="EM270" s="167"/>
      <c r="EN270" s="167"/>
      <c r="EO270" s="167"/>
      <c r="EP270" s="167"/>
      <c r="EQ270" s="167"/>
      <c r="ER270" s="167"/>
      <c r="ES270" s="167"/>
      <c r="ET270" s="167"/>
      <c r="EU270" s="167"/>
      <c r="EV270" s="167"/>
      <c r="EW270" s="167"/>
      <c r="EX270" s="167"/>
      <c r="EY270" s="167"/>
      <c r="EZ270" s="167"/>
    </row>
    <row r="271" spans="2:156" s="283" customFormat="1">
      <c r="B271" s="284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7"/>
      <c r="BQ271" s="167"/>
      <c r="BR271" s="167"/>
      <c r="BS271" s="167"/>
      <c r="BT271" s="167"/>
      <c r="BU271" s="167"/>
      <c r="BV271" s="167"/>
      <c r="BW271" s="167"/>
      <c r="BX271" s="167"/>
      <c r="BY271" s="167"/>
      <c r="BZ271" s="167"/>
      <c r="CA271" s="167"/>
      <c r="CB271" s="167"/>
      <c r="CC271" s="167"/>
      <c r="CD271" s="167"/>
      <c r="CE271" s="167"/>
      <c r="CF271" s="167"/>
      <c r="CG271" s="167"/>
      <c r="CH271" s="167"/>
      <c r="CI271" s="167"/>
      <c r="CJ271" s="167"/>
      <c r="CK271" s="167"/>
      <c r="CL271" s="167"/>
      <c r="CM271" s="167"/>
      <c r="CN271" s="167"/>
      <c r="CO271" s="167"/>
      <c r="CP271" s="167"/>
      <c r="CQ271" s="167"/>
      <c r="CR271" s="167"/>
      <c r="CS271" s="167"/>
      <c r="CT271" s="167"/>
      <c r="CU271" s="167"/>
      <c r="CV271" s="167"/>
      <c r="CW271" s="167"/>
      <c r="CX271" s="167"/>
      <c r="CY271" s="167"/>
      <c r="CZ271" s="167"/>
      <c r="DA271" s="167"/>
      <c r="DB271" s="167"/>
      <c r="DC271" s="167"/>
      <c r="DD271" s="167"/>
      <c r="DE271" s="167"/>
      <c r="DF271" s="167"/>
      <c r="DG271" s="167"/>
      <c r="DH271" s="167"/>
      <c r="DI271" s="167"/>
      <c r="DJ271" s="167"/>
      <c r="DK271" s="167"/>
      <c r="DL271" s="167"/>
      <c r="DM271" s="167"/>
      <c r="DN271" s="167"/>
      <c r="DO271" s="167"/>
      <c r="DP271" s="167"/>
      <c r="DQ271" s="167"/>
      <c r="DR271" s="167"/>
      <c r="DS271" s="167"/>
      <c r="DT271" s="167"/>
      <c r="DU271" s="167"/>
      <c r="DV271" s="167"/>
      <c r="DW271" s="167"/>
      <c r="DX271" s="167"/>
      <c r="DY271" s="167"/>
      <c r="DZ271" s="167"/>
      <c r="EA271" s="167"/>
      <c r="EB271" s="167"/>
      <c r="EC271" s="167"/>
      <c r="ED271" s="167"/>
      <c r="EE271" s="167"/>
      <c r="EF271" s="167"/>
      <c r="EG271" s="167"/>
      <c r="EH271" s="167"/>
      <c r="EI271" s="167"/>
      <c r="EJ271" s="167"/>
      <c r="EK271" s="167"/>
      <c r="EL271" s="167"/>
      <c r="EM271" s="167"/>
      <c r="EN271" s="167"/>
      <c r="EO271" s="167"/>
      <c r="EP271" s="167"/>
      <c r="EQ271" s="167"/>
      <c r="ER271" s="167"/>
      <c r="ES271" s="167"/>
      <c r="ET271" s="167"/>
      <c r="EU271" s="167"/>
      <c r="EV271" s="167"/>
      <c r="EW271" s="167"/>
      <c r="EX271" s="167"/>
      <c r="EY271" s="167"/>
      <c r="EZ271" s="167"/>
    </row>
    <row r="272" spans="2:156" s="283" customFormat="1">
      <c r="B272" s="284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7"/>
      <c r="BQ272" s="167"/>
      <c r="BR272" s="167"/>
      <c r="BS272" s="167"/>
      <c r="BT272" s="167"/>
      <c r="BU272" s="167"/>
      <c r="BV272" s="167"/>
      <c r="BW272" s="167"/>
      <c r="BX272" s="167"/>
      <c r="BY272" s="167"/>
      <c r="BZ272" s="167"/>
      <c r="CA272" s="167"/>
      <c r="CB272" s="167"/>
      <c r="CC272" s="167"/>
      <c r="CD272" s="167"/>
      <c r="CE272" s="167"/>
      <c r="CF272" s="167"/>
      <c r="CG272" s="167"/>
      <c r="CH272" s="167"/>
      <c r="CI272" s="167"/>
      <c r="CJ272" s="167"/>
      <c r="CK272" s="167"/>
      <c r="CL272" s="167"/>
      <c r="CM272" s="167"/>
      <c r="CN272" s="167"/>
      <c r="CO272" s="167"/>
      <c r="CP272" s="167"/>
      <c r="CQ272" s="167"/>
      <c r="CR272" s="167"/>
      <c r="CS272" s="167"/>
      <c r="CT272" s="167"/>
      <c r="CU272" s="167"/>
      <c r="CV272" s="167"/>
      <c r="CW272" s="167"/>
      <c r="CX272" s="167"/>
      <c r="CY272" s="167"/>
      <c r="CZ272" s="167"/>
      <c r="DA272" s="167"/>
      <c r="DB272" s="167"/>
      <c r="DC272" s="167"/>
      <c r="DD272" s="167"/>
      <c r="DE272" s="167"/>
      <c r="DF272" s="167"/>
      <c r="DG272" s="167"/>
      <c r="DH272" s="167"/>
      <c r="DI272" s="167"/>
      <c r="DJ272" s="167"/>
      <c r="DK272" s="167"/>
      <c r="DL272" s="167"/>
      <c r="DM272" s="167"/>
      <c r="DN272" s="167"/>
      <c r="DO272" s="167"/>
      <c r="DP272" s="167"/>
      <c r="DQ272" s="167"/>
      <c r="DR272" s="167"/>
      <c r="DS272" s="167"/>
      <c r="DT272" s="167"/>
      <c r="DU272" s="167"/>
      <c r="DV272" s="167"/>
      <c r="DW272" s="167"/>
      <c r="DX272" s="167"/>
      <c r="DY272" s="167"/>
      <c r="DZ272" s="167"/>
      <c r="EA272" s="167"/>
      <c r="EB272" s="167"/>
      <c r="EC272" s="167"/>
      <c r="ED272" s="167"/>
      <c r="EE272" s="167"/>
      <c r="EF272" s="167"/>
      <c r="EG272" s="167"/>
      <c r="EH272" s="167"/>
      <c r="EI272" s="167"/>
      <c r="EJ272" s="167"/>
      <c r="EK272" s="167"/>
      <c r="EL272" s="167"/>
      <c r="EM272" s="167"/>
      <c r="EN272" s="167"/>
      <c r="EO272" s="167"/>
      <c r="EP272" s="167"/>
      <c r="EQ272" s="167"/>
      <c r="ER272" s="167"/>
      <c r="ES272" s="167"/>
      <c r="ET272" s="167"/>
      <c r="EU272" s="167"/>
      <c r="EV272" s="167"/>
      <c r="EW272" s="167"/>
      <c r="EX272" s="167"/>
      <c r="EY272" s="167"/>
      <c r="EZ272" s="167"/>
    </row>
    <row r="273" spans="2:156" s="283" customFormat="1">
      <c r="B273" s="284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7"/>
      <c r="BQ273" s="167"/>
      <c r="BR273" s="167"/>
      <c r="BS273" s="167"/>
      <c r="BT273" s="167"/>
      <c r="BU273" s="167"/>
      <c r="BV273" s="167"/>
      <c r="BW273" s="167"/>
      <c r="BX273" s="167"/>
      <c r="BY273" s="167"/>
      <c r="BZ273" s="167"/>
      <c r="CA273" s="167"/>
      <c r="CB273" s="167"/>
      <c r="CC273" s="167"/>
      <c r="CD273" s="167"/>
      <c r="CE273" s="167"/>
      <c r="CF273" s="167"/>
      <c r="CG273" s="167"/>
      <c r="CH273" s="167"/>
      <c r="CI273" s="167"/>
      <c r="CJ273" s="167"/>
      <c r="CK273" s="167"/>
      <c r="CL273" s="167"/>
      <c r="CM273" s="167"/>
      <c r="CN273" s="167"/>
      <c r="CO273" s="167"/>
      <c r="CP273" s="167"/>
      <c r="CQ273" s="167"/>
      <c r="CR273" s="167"/>
      <c r="CS273" s="167"/>
      <c r="CT273" s="167"/>
      <c r="CU273" s="167"/>
      <c r="CV273" s="167"/>
      <c r="CW273" s="167"/>
      <c r="CX273" s="167"/>
      <c r="CY273" s="167"/>
      <c r="CZ273" s="167"/>
      <c r="DA273" s="167"/>
      <c r="DB273" s="167"/>
      <c r="DC273" s="167"/>
      <c r="DD273" s="167"/>
      <c r="DE273" s="167"/>
      <c r="DF273" s="167"/>
      <c r="DG273" s="167"/>
      <c r="DH273" s="167"/>
      <c r="DI273" s="167"/>
      <c r="DJ273" s="167"/>
      <c r="DK273" s="167"/>
      <c r="DL273" s="167"/>
      <c r="DM273" s="167"/>
      <c r="DN273" s="167"/>
      <c r="DO273" s="167"/>
      <c r="DP273" s="167"/>
      <c r="DQ273" s="167"/>
      <c r="DR273" s="167"/>
      <c r="DS273" s="167"/>
      <c r="DT273" s="167"/>
      <c r="DU273" s="167"/>
      <c r="DV273" s="167"/>
      <c r="DW273" s="167"/>
      <c r="DX273" s="167"/>
      <c r="DY273" s="167"/>
      <c r="DZ273" s="167"/>
      <c r="EA273" s="167"/>
      <c r="EB273" s="167"/>
      <c r="EC273" s="167"/>
      <c r="ED273" s="167"/>
      <c r="EE273" s="167"/>
      <c r="EF273" s="167"/>
      <c r="EG273" s="167"/>
      <c r="EH273" s="167"/>
      <c r="EI273" s="167"/>
      <c r="EJ273" s="167"/>
      <c r="EK273" s="167"/>
      <c r="EL273" s="167"/>
      <c r="EM273" s="167"/>
      <c r="EN273" s="167"/>
      <c r="EO273" s="167"/>
      <c r="EP273" s="167"/>
      <c r="EQ273" s="167"/>
      <c r="ER273" s="167"/>
      <c r="ES273" s="167"/>
      <c r="ET273" s="167"/>
      <c r="EU273" s="167"/>
      <c r="EV273" s="167"/>
      <c r="EW273" s="167"/>
      <c r="EX273" s="167"/>
      <c r="EY273" s="167"/>
      <c r="EZ273" s="167"/>
    </row>
    <row r="274" spans="2:156" s="283" customFormat="1">
      <c r="B274" s="284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7"/>
      <c r="BQ274" s="167"/>
      <c r="BR274" s="167"/>
      <c r="BS274" s="167"/>
      <c r="BT274" s="167"/>
      <c r="BU274" s="167"/>
      <c r="BV274" s="167"/>
      <c r="BW274" s="167"/>
      <c r="BX274" s="167"/>
      <c r="BY274" s="167"/>
      <c r="BZ274" s="167"/>
      <c r="CA274" s="167"/>
      <c r="CB274" s="167"/>
      <c r="CC274" s="167"/>
      <c r="CD274" s="167"/>
      <c r="CE274" s="167"/>
      <c r="CF274" s="167"/>
      <c r="CG274" s="167"/>
      <c r="CH274" s="167"/>
      <c r="CI274" s="167"/>
      <c r="CJ274" s="167"/>
      <c r="CK274" s="167"/>
      <c r="CL274" s="167"/>
      <c r="CM274" s="167"/>
      <c r="CN274" s="167"/>
      <c r="CO274" s="167"/>
      <c r="CP274" s="167"/>
      <c r="CQ274" s="167"/>
      <c r="CR274" s="167"/>
      <c r="CS274" s="167"/>
      <c r="CT274" s="167"/>
      <c r="CU274" s="167"/>
      <c r="CV274" s="167"/>
      <c r="CW274" s="167"/>
      <c r="CX274" s="167"/>
      <c r="CY274" s="167"/>
      <c r="CZ274" s="167"/>
      <c r="DA274" s="167"/>
      <c r="DB274" s="167"/>
      <c r="DC274" s="167"/>
      <c r="DD274" s="167"/>
      <c r="DE274" s="167"/>
      <c r="DF274" s="167"/>
      <c r="DG274" s="167"/>
      <c r="DH274" s="167"/>
      <c r="DI274" s="167"/>
      <c r="DJ274" s="167"/>
      <c r="DK274" s="167"/>
      <c r="DL274" s="167"/>
      <c r="DM274" s="167"/>
      <c r="DN274" s="167"/>
      <c r="DO274" s="167"/>
      <c r="DP274" s="167"/>
      <c r="DQ274" s="167"/>
      <c r="DR274" s="167"/>
      <c r="DS274" s="167"/>
      <c r="DT274" s="167"/>
      <c r="DU274" s="167"/>
      <c r="DV274" s="167"/>
      <c r="DW274" s="167"/>
      <c r="DX274" s="167"/>
      <c r="DY274" s="167"/>
      <c r="DZ274" s="167"/>
      <c r="EA274" s="167"/>
      <c r="EB274" s="167"/>
      <c r="EC274" s="167"/>
      <c r="ED274" s="167"/>
      <c r="EE274" s="167"/>
      <c r="EF274" s="167"/>
      <c r="EG274" s="167"/>
      <c r="EH274" s="167"/>
      <c r="EI274" s="167"/>
      <c r="EJ274" s="167"/>
      <c r="EK274" s="167"/>
      <c r="EL274" s="167"/>
      <c r="EM274" s="167"/>
      <c r="EN274" s="167"/>
      <c r="EO274" s="167"/>
      <c r="EP274" s="167"/>
      <c r="EQ274" s="167"/>
      <c r="ER274" s="167"/>
      <c r="ES274" s="167"/>
      <c r="ET274" s="167"/>
      <c r="EU274" s="167"/>
      <c r="EV274" s="167"/>
      <c r="EW274" s="167"/>
      <c r="EX274" s="167"/>
      <c r="EY274" s="167"/>
      <c r="EZ274" s="167"/>
    </row>
    <row r="275" spans="2:156" s="283" customFormat="1">
      <c r="B275" s="284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167"/>
      <c r="BS275" s="167"/>
      <c r="BT275" s="167"/>
      <c r="BU275" s="167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7"/>
      <c r="CR275" s="167"/>
      <c r="CS275" s="167"/>
      <c r="CT275" s="167"/>
      <c r="CU275" s="167"/>
      <c r="CV275" s="167"/>
      <c r="CW275" s="167"/>
      <c r="CX275" s="167"/>
      <c r="CY275" s="167"/>
      <c r="CZ275" s="167"/>
      <c r="DA275" s="167"/>
      <c r="DB275" s="167"/>
      <c r="DC275" s="167"/>
      <c r="DD275" s="167"/>
      <c r="DE275" s="167"/>
      <c r="DF275" s="167"/>
      <c r="DG275" s="167"/>
      <c r="DH275" s="167"/>
      <c r="DI275" s="167"/>
      <c r="DJ275" s="167"/>
      <c r="DK275" s="167"/>
      <c r="DL275" s="167"/>
      <c r="DM275" s="167"/>
      <c r="DN275" s="167"/>
      <c r="DO275" s="167"/>
      <c r="DP275" s="167"/>
      <c r="DQ275" s="167"/>
      <c r="DR275" s="167"/>
      <c r="DS275" s="167"/>
      <c r="DT275" s="167"/>
      <c r="DU275" s="167"/>
      <c r="DV275" s="167"/>
      <c r="DW275" s="167"/>
      <c r="DX275" s="167"/>
      <c r="DY275" s="167"/>
      <c r="DZ275" s="167"/>
      <c r="EA275" s="167"/>
      <c r="EB275" s="167"/>
      <c r="EC275" s="167"/>
      <c r="ED275" s="167"/>
      <c r="EE275" s="167"/>
      <c r="EF275" s="167"/>
      <c r="EG275" s="167"/>
      <c r="EH275" s="167"/>
      <c r="EI275" s="167"/>
      <c r="EJ275" s="167"/>
      <c r="EK275" s="167"/>
      <c r="EL275" s="167"/>
      <c r="EM275" s="167"/>
      <c r="EN275" s="167"/>
      <c r="EO275" s="167"/>
      <c r="EP275" s="167"/>
      <c r="EQ275" s="167"/>
      <c r="ER275" s="167"/>
      <c r="ES275" s="167"/>
      <c r="ET275" s="167"/>
      <c r="EU275" s="167"/>
      <c r="EV275" s="167"/>
      <c r="EW275" s="167"/>
      <c r="EX275" s="167"/>
      <c r="EY275" s="167"/>
      <c r="EZ275" s="167"/>
    </row>
    <row r="276" spans="2:156" s="283" customFormat="1">
      <c r="B276" s="284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7"/>
      <c r="BQ276" s="167"/>
      <c r="BR276" s="167"/>
      <c r="BS276" s="167"/>
      <c r="BT276" s="167"/>
      <c r="BU276" s="167"/>
      <c r="BV276" s="167"/>
      <c r="BW276" s="167"/>
      <c r="BX276" s="167"/>
      <c r="BY276" s="167"/>
      <c r="BZ276" s="167"/>
      <c r="CA276" s="167"/>
      <c r="CB276" s="167"/>
      <c r="CC276" s="167"/>
      <c r="CD276" s="167"/>
      <c r="CE276" s="167"/>
      <c r="CF276" s="167"/>
      <c r="CG276" s="167"/>
      <c r="CH276" s="167"/>
      <c r="CI276" s="167"/>
      <c r="CJ276" s="167"/>
      <c r="CK276" s="167"/>
      <c r="CL276" s="167"/>
      <c r="CM276" s="167"/>
      <c r="CN276" s="167"/>
      <c r="CO276" s="167"/>
      <c r="CP276" s="167"/>
      <c r="CQ276" s="167"/>
      <c r="CR276" s="167"/>
      <c r="CS276" s="167"/>
      <c r="CT276" s="167"/>
      <c r="CU276" s="167"/>
      <c r="CV276" s="167"/>
      <c r="CW276" s="167"/>
      <c r="CX276" s="167"/>
      <c r="CY276" s="167"/>
      <c r="CZ276" s="167"/>
      <c r="DA276" s="167"/>
      <c r="DB276" s="167"/>
      <c r="DC276" s="167"/>
      <c r="DD276" s="167"/>
      <c r="DE276" s="167"/>
      <c r="DF276" s="167"/>
      <c r="DG276" s="167"/>
      <c r="DH276" s="167"/>
      <c r="DI276" s="167"/>
      <c r="DJ276" s="167"/>
      <c r="DK276" s="167"/>
      <c r="DL276" s="167"/>
      <c r="DM276" s="167"/>
      <c r="DN276" s="167"/>
      <c r="DO276" s="167"/>
      <c r="DP276" s="167"/>
      <c r="DQ276" s="167"/>
      <c r="DR276" s="167"/>
      <c r="DS276" s="167"/>
      <c r="DT276" s="167"/>
      <c r="DU276" s="167"/>
      <c r="DV276" s="167"/>
      <c r="DW276" s="167"/>
      <c r="DX276" s="167"/>
      <c r="DY276" s="167"/>
      <c r="DZ276" s="167"/>
      <c r="EA276" s="167"/>
      <c r="EB276" s="167"/>
      <c r="EC276" s="167"/>
      <c r="ED276" s="167"/>
      <c r="EE276" s="167"/>
      <c r="EF276" s="167"/>
      <c r="EG276" s="167"/>
      <c r="EH276" s="167"/>
      <c r="EI276" s="167"/>
      <c r="EJ276" s="167"/>
      <c r="EK276" s="167"/>
      <c r="EL276" s="167"/>
      <c r="EM276" s="167"/>
      <c r="EN276" s="167"/>
      <c r="EO276" s="167"/>
      <c r="EP276" s="167"/>
      <c r="EQ276" s="167"/>
      <c r="ER276" s="167"/>
      <c r="ES276" s="167"/>
      <c r="ET276" s="167"/>
      <c r="EU276" s="167"/>
      <c r="EV276" s="167"/>
      <c r="EW276" s="167"/>
      <c r="EX276" s="167"/>
      <c r="EY276" s="167"/>
      <c r="EZ276" s="167"/>
    </row>
    <row r="277" spans="2:156" s="283" customFormat="1">
      <c r="B277" s="284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7"/>
      <c r="BQ277" s="167"/>
      <c r="BR277" s="167"/>
      <c r="BS277" s="167"/>
      <c r="BT277" s="167"/>
      <c r="BU277" s="167"/>
      <c r="BV277" s="167"/>
      <c r="BW277" s="167"/>
      <c r="BX277" s="167"/>
      <c r="BY277" s="167"/>
      <c r="BZ277" s="167"/>
      <c r="CA277" s="167"/>
      <c r="CB277" s="167"/>
      <c r="CC277" s="167"/>
      <c r="CD277" s="167"/>
      <c r="CE277" s="167"/>
      <c r="CF277" s="167"/>
      <c r="CG277" s="167"/>
      <c r="CH277" s="167"/>
      <c r="CI277" s="167"/>
      <c r="CJ277" s="167"/>
      <c r="CK277" s="167"/>
      <c r="CL277" s="167"/>
      <c r="CM277" s="167"/>
      <c r="CN277" s="167"/>
      <c r="CO277" s="167"/>
      <c r="CP277" s="167"/>
      <c r="CQ277" s="167"/>
      <c r="CR277" s="167"/>
      <c r="CS277" s="167"/>
      <c r="CT277" s="167"/>
      <c r="CU277" s="167"/>
      <c r="CV277" s="167"/>
      <c r="CW277" s="167"/>
      <c r="CX277" s="167"/>
      <c r="CY277" s="167"/>
      <c r="CZ277" s="167"/>
      <c r="DA277" s="167"/>
      <c r="DB277" s="167"/>
      <c r="DC277" s="167"/>
      <c r="DD277" s="167"/>
      <c r="DE277" s="167"/>
      <c r="DF277" s="167"/>
      <c r="DG277" s="167"/>
      <c r="DH277" s="167"/>
      <c r="DI277" s="167"/>
      <c r="DJ277" s="167"/>
      <c r="DK277" s="167"/>
      <c r="DL277" s="167"/>
      <c r="DM277" s="167"/>
      <c r="DN277" s="167"/>
      <c r="DO277" s="167"/>
      <c r="DP277" s="167"/>
      <c r="DQ277" s="167"/>
      <c r="DR277" s="167"/>
      <c r="DS277" s="167"/>
      <c r="DT277" s="167"/>
      <c r="DU277" s="167"/>
      <c r="DV277" s="167"/>
      <c r="DW277" s="167"/>
      <c r="DX277" s="167"/>
      <c r="DY277" s="167"/>
      <c r="DZ277" s="167"/>
      <c r="EA277" s="167"/>
      <c r="EB277" s="167"/>
      <c r="EC277" s="167"/>
      <c r="ED277" s="167"/>
      <c r="EE277" s="167"/>
      <c r="EF277" s="167"/>
      <c r="EG277" s="167"/>
      <c r="EH277" s="167"/>
      <c r="EI277" s="167"/>
      <c r="EJ277" s="167"/>
      <c r="EK277" s="167"/>
      <c r="EL277" s="167"/>
      <c r="EM277" s="167"/>
      <c r="EN277" s="167"/>
      <c r="EO277" s="167"/>
      <c r="EP277" s="167"/>
      <c r="EQ277" s="167"/>
      <c r="ER277" s="167"/>
      <c r="ES277" s="167"/>
      <c r="ET277" s="167"/>
      <c r="EU277" s="167"/>
      <c r="EV277" s="167"/>
      <c r="EW277" s="167"/>
      <c r="EX277" s="167"/>
      <c r="EY277" s="167"/>
      <c r="EZ277" s="167"/>
    </row>
    <row r="278" spans="2:156" s="283" customFormat="1">
      <c r="B278" s="284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7"/>
      <c r="BQ278" s="167"/>
      <c r="BR278" s="167"/>
      <c r="BS278" s="167"/>
      <c r="BT278" s="167"/>
      <c r="BU278" s="167"/>
      <c r="BV278" s="167"/>
      <c r="BW278" s="167"/>
      <c r="BX278" s="167"/>
      <c r="BY278" s="167"/>
      <c r="BZ278" s="167"/>
      <c r="CA278" s="167"/>
      <c r="CB278" s="167"/>
      <c r="CC278" s="167"/>
      <c r="CD278" s="167"/>
      <c r="CE278" s="167"/>
      <c r="CF278" s="167"/>
      <c r="CG278" s="167"/>
      <c r="CH278" s="167"/>
      <c r="CI278" s="167"/>
      <c r="CJ278" s="167"/>
      <c r="CK278" s="167"/>
      <c r="CL278" s="167"/>
      <c r="CM278" s="167"/>
      <c r="CN278" s="167"/>
      <c r="CO278" s="167"/>
      <c r="CP278" s="167"/>
      <c r="CQ278" s="167"/>
      <c r="CR278" s="167"/>
      <c r="CS278" s="167"/>
      <c r="CT278" s="167"/>
      <c r="CU278" s="167"/>
      <c r="CV278" s="167"/>
      <c r="CW278" s="167"/>
      <c r="CX278" s="167"/>
      <c r="CY278" s="167"/>
      <c r="CZ278" s="167"/>
      <c r="DA278" s="167"/>
      <c r="DB278" s="167"/>
      <c r="DC278" s="167"/>
      <c r="DD278" s="167"/>
      <c r="DE278" s="167"/>
      <c r="DF278" s="167"/>
      <c r="DG278" s="167"/>
      <c r="DH278" s="167"/>
      <c r="DI278" s="167"/>
      <c r="DJ278" s="167"/>
      <c r="DK278" s="167"/>
      <c r="DL278" s="167"/>
      <c r="DM278" s="167"/>
      <c r="DN278" s="167"/>
      <c r="DO278" s="167"/>
      <c r="DP278" s="167"/>
      <c r="DQ278" s="167"/>
      <c r="DR278" s="167"/>
      <c r="DS278" s="167"/>
      <c r="DT278" s="167"/>
      <c r="DU278" s="167"/>
      <c r="DV278" s="167"/>
      <c r="DW278" s="167"/>
      <c r="DX278" s="167"/>
      <c r="DY278" s="167"/>
      <c r="DZ278" s="167"/>
      <c r="EA278" s="167"/>
      <c r="EB278" s="167"/>
      <c r="EC278" s="167"/>
      <c r="ED278" s="167"/>
      <c r="EE278" s="167"/>
      <c r="EF278" s="167"/>
      <c r="EG278" s="167"/>
      <c r="EH278" s="167"/>
      <c r="EI278" s="167"/>
      <c r="EJ278" s="167"/>
      <c r="EK278" s="167"/>
      <c r="EL278" s="167"/>
      <c r="EM278" s="167"/>
      <c r="EN278" s="167"/>
      <c r="EO278" s="167"/>
      <c r="EP278" s="167"/>
      <c r="EQ278" s="167"/>
      <c r="ER278" s="167"/>
      <c r="ES278" s="167"/>
      <c r="ET278" s="167"/>
      <c r="EU278" s="167"/>
      <c r="EV278" s="167"/>
      <c r="EW278" s="167"/>
      <c r="EX278" s="167"/>
      <c r="EY278" s="167"/>
      <c r="EZ278" s="167"/>
    </row>
    <row r="279" spans="2:156" s="283" customFormat="1">
      <c r="B279" s="284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7"/>
      <c r="BQ279" s="167"/>
      <c r="BR279" s="167"/>
      <c r="BS279" s="167"/>
      <c r="BT279" s="167"/>
      <c r="BU279" s="167"/>
      <c r="BV279" s="167"/>
      <c r="BW279" s="167"/>
      <c r="BX279" s="167"/>
      <c r="BY279" s="167"/>
      <c r="BZ279" s="167"/>
      <c r="CA279" s="167"/>
      <c r="CB279" s="167"/>
      <c r="CC279" s="167"/>
      <c r="CD279" s="167"/>
      <c r="CE279" s="167"/>
      <c r="CF279" s="167"/>
      <c r="CG279" s="167"/>
      <c r="CH279" s="167"/>
      <c r="CI279" s="167"/>
      <c r="CJ279" s="167"/>
      <c r="CK279" s="167"/>
      <c r="CL279" s="167"/>
      <c r="CM279" s="167"/>
      <c r="CN279" s="167"/>
      <c r="CO279" s="167"/>
      <c r="CP279" s="167"/>
      <c r="CQ279" s="167"/>
      <c r="CR279" s="167"/>
      <c r="CS279" s="167"/>
      <c r="CT279" s="167"/>
      <c r="CU279" s="167"/>
      <c r="CV279" s="167"/>
      <c r="CW279" s="167"/>
      <c r="CX279" s="167"/>
      <c r="CY279" s="167"/>
      <c r="CZ279" s="167"/>
      <c r="DA279" s="167"/>
      <c r="DB279" s="167"/>
      <c r="DC279" s="167"/>
      <c r="DD279" s="167"/>
      <c r="DE279" s="167"/>
      <c r="DF279" s="167"/>
      <c r="DG279" s="167"/>
      <c r="DH279" s="167"/>
      <c r="DI279" s="167"/>
      <c r="DJ279" s="167"/>
      <c r="DK279" s="167"/>
      <c r="DL279" s="167"/>
      <c r="DM279" s="167"/>
      <c r="DN279" s="167"/>
      <c r="DO279" s="167"/>
      <c r="DP279" s="167"/>
      <c r="DQ279" s="167"/>
      <c r="DR279" s="167"/>
      <c r="DS279" s="167"/>
      <c r="DT279" s="167"/>
      <c r="DU279" s="167"/>
      <c r="DV279" s="167"/>
      <c r="DW279" s="167"/>
      <c r="DX279" s="167"/>
      <c r="DY279" s="167"/>
      <c r="DZ279" s="167"/>
      <c r="EA279" s="167"/>
      <c r="EB279" s="167"/>
      <c r="EC279" s="167"/>
      <c r="ED279" s="167"/>
      <c r="EE279" s="167"/>
      <c r="EF279" s="167"/>
      <c r="EG279" s="167"/>
      <c r="EH279" s="167"/>
      <c r="EI279" s="167"/>
      <c r="EJ279" s="167"/>
      <c r="EK279" s="167"/>
      <c r="EL279" s="167"/>
      <c r="EM279" s="167"/>
      <c r="EN279" s="167"/>
      <c r="EO279" s="167"/>
      <c r="EP279" s="167"/>
      <c r="EQ279" s="167"/>
      <c r="ER279" s="167"/>
      <c r="ES279" s="167"/>
      <c r="ET279" s="167"/>
      <c r="EU279" s="167"/>
      <c r="EV279" s="167"/>
      <c r="EW279" s="167"/>
      <c r="EX279" s="167"/>
      <c r="EY279" s="167"/>
      <c r="EZ279" s="167"/>
    </row>
    <row r="280" spans="2:156" s="283" customFormat="1">
      <c r="B280" s="284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7"/>
      <c r="BQ280" s="167"/>
      <c r="BR280" s="167"/>
      <c r="BS280" s="167"/>
      <c r="BT280" s="167"/>
      <c r="BU280" s="167"/>
      <c r="BV280" s="167"/>
      <c r="BW280" s="167"/>
      <c r="BX280" s="167"/>
      <c r="BY280" s="167"/>
      <c r="BZ280" s="167"/>
      <c r="CA280" s="167"/>
      <c r="CB280" s="167"/>
      <c r="CC280" s="167"/>
      <c r="CD280" s="167"/>
      <c r="CE280" s="167"/>
      <c r="CF280" s="167"/>
      <c r="CG280" s="167"/>
      <c r="CH280" s="167"/>
      <c r="CI280" s="167"/>
      <c r="CJ280" s="167"/>
      <c r="CK280" s="167"/>
      <c r="CL280" s="167"/>
      <c r="CM280" s="167"/>
      <c r="CN280" s="167"/>
      <c r="CO280" s="167"/>
      <c r="CP280" s="167"/>
      <c r="CQ280" s="167"/>
      <c r="CR280" s="167"/>
      <c r="CS280" s="167"/>
      <c r="CT280" s="167"/>
      <c r="CU280" s="167"/>
      <c r="CV280" s="167"/>
      <c r="CW280" s="167"/>
      <c r="CX280" s="167"/>
      <c r="CY280" s="167"/>
      <c r="CZ280" s="167"/>
      <c r="DA280" s="167"/>
      <c r="DB280" s="167"/>
      <c r="DC280" s="167"/>
      <c r="DD280" s="167"/>
      <c r="DE280" s="167"/>
      <c r="DF280" s="167"/>
      <c r="DG280" s="167"/>
      <c r="DH280" s="167"/>
      <c r="DI280" s="167"/>
      <c r="DJ280" s="167"/>
      <c r="DK280" s="167"/>
      <c r="DL280" s="167"/>
      <c r="DM280" s="167"/>
      <c r="DN280" s="167"/>
      <c r="DO280" s="167"/>
      <c r="DP280" s="167"/>
      <c r="DQ280" s="167"/>
      <c r="DR280" s="167"/>
      <c r="DS280" s="167"/>
      <c r="DT280" s="167"/>
      <c r="DU280" s="167"/>
      <c r="DV280" s="167"/>
      <c r="DW280" s="167"/>
      <c r="DX280" s="167"/>
      <c r="DY280" s="167"/>
      <c r="DZ280" s="167"/>
      <c r="EA280" s="167"/>
      <c r="EB280" s="167"/>
      <c r="EC280" s="167"/>
      <c r="ED280" s="167"/>
      <c r="EE280" s="167"/>
      <c r="EF280" s="167"/>
      <c r="EG280" s="167"/>
      <c r="EH280" s="167"/>
      <c r="EI280" s="167"/>
      <c r="EJ280" s="167"/>
      <c r="EK280" s="167"/>
      <c r="EL280" s="167"/>
      <c r="EM280" s="167"/>
      <c r="EN280" s="167"/>
      <c r="EO280" s="167"/>
      <c r="EP280" s="167"/>
      <c r="EQ280" s="167"/>
      <c r="ER280" s="167"/>
      <c r="ES280" s="167"/>
      <c r="ET280" s="167"/>
      <c r="EU280" s="167"/>
      <c r="EV280" s="167"/>
      <c r="EW280" s="167"/>
      <c r="EX280" s="167"/>
      <c r="EY280" s="167"/>
      <c r="EZ280" s="167"/>
    </row>
    <row r="281" spans="2:156" s="283" customFormat="1">
      <c r="B281" s="284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7"/>
      <c r="BQ281" s="167"/>
      <c r="BR281" s="167"/>
      <c r="BS281" s="167"/>
      <c r="BT281" s="167"/>
      <c r="BU281" s="167"/>
      <c r="BV281" s="167"/>
      <c r="BW281" s="167"/>
      <c r="BX281" s="167"/>
      <c r="BY281" s="167"/>
      <c r="BZ281" s="167"/>
      <c r="CA281" s="167"/>
      <c r="CB281" s="167"/>
      <c r="CC281" s="167"/>
      <c r="CD281" s="167"/>
      <c r="CE281" s="167"/>
      <c r="CF281" s="167"/>
      <c r="CG281" s="167"/>
      <c r="CH281" s="167"/>
      <c r="CI281" s="167"/>
      <c r="CJ281" s="167"/>
      <c r="CK281" s="167"/>
      <c r="CL281" s="167"/>
      <c r="CM281" s="167"/>
      <c r="CN281" s="167"/>
      <c r="CO281" s="167"/>
      <c r="CP281" s="167"/>
      <c r="CQ281" s="167"/>
      <c r="CR281" s="167"/>
      <c r="CS281" s="167"/>
      <c r="CT281" s="167"/>
      <c r="CU281" s="167"/>
      <c r="CV281" s="167"/>
      <c r="CW281" s="167"/>
      <c r="CX281" s="167"/>
      <c r="CY281" s="167"/>
      <c r="CZ281" s="167"/>
      <c r="DA281" s="167"/>
      <c r="DB281" s="167"/>
      <c r="DC281" s="167"/>
      <c r="DD281" s="167"/>
      <c r="DE281" s="167"/>
      <c r="DF281" s="167"/>
      <c r="DG281" s="167"/>
      <c r="DH281" s="167"/>
      <c r="DI281" s="167"/>
      <c r="DJ281" s="167"/>
      <c r="DK281" s="167"/>
      <c r="DL281" s="167"/>
      <c r="DM281" s="167"/>
      <c r="DN281" s="167"/>
      <c r="DO281" s="167"/>
      <c r="DP281" s="167"/>
      <c r="DQ281" s="167"/>
      <c r="DR281" s="167"/>
      <c r="DS281" s="167"/>
      <c r="DT281" s="167"/>
      <c r="DU281" s="167"/>
      <c r="DV281" s="167"/>
      <c r="DW281" s="167"/>
      <c r="DX281" s="167"/>
      <c r="DY281" s="167"/>
      <c r="DZ281" s="167"/>
      <c r="EA281" s="167"/>
      <c r="EB281" s="167"/>
      <c r="EC281" s="167"/>
      <c r="ED281" s="167"/>
      <c r="EE281" s="167"/>
      <c r="EF281" s="167"/>
      <c r="EG281" s="167"/>
      <c r="EH281" s="167"/>
      <c r="EI281" s="167"/>
      <c r="EJ281" s="167"/>
      <c r="EK281" s="167"/>
      <c r="EL281" s="167"/>
      <c r="EM281" s="167"/>
      <c r="EN281" s="167"/>
      <c r="EO281" s="167"/>
      <c r="EP281" s="167"/>
      <c r="EQ281" s="167"/>
      <c r="ER281" s="167"/>
      <c r="ES281" s="167"/>
      <c r="ET281" s="167"/>
      <c r="EU281" s="167"/>
      <c r="EV281" s="167"/>
      <c r="EW281" s="167"/>
      <c r="EX281" s="167"/>
      <c r="EY281" s="167"/>
      <c r="EZ281" s="167"/>
    </row>
    <row r="282" spans="2:156" s="283" customFormat="1">
      <c r="B282" s="284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7"/>
      <c r="BQ282" s="167"/>
      <c r="BR282" s="167"/>
      <c r="BS282" s="167"/>
      <c r="BT282" s="167"/>
      <c r="BU282" s="167"/>
      <c r="BV282" s="167"/>
      <c r="BW282" s="167"/>
      <c r="BX282" s="167"/>
      <c r="BY282" s="167"/>
      <c r="BZ282" s="167"/>
      <c r="CA282" s="167"/>
      <c r="CB282" s="167"/>
      <c r="CC282" s="167"/>
      <c r="CD282" s="167"/>
      <c r="CE282" s="167"/>
      <c r="CF282" s="167"/>
      <c r="CG282" s="167"/>
      <c r="CH282" s="167"/>
      <c r="CI282" s="167"/>
      <c r="CJ282" s="167"/>
      <c r="CK282" s="167"/>
      <c r="CL282" s="167"/>
      <c r="CM282" s="167"/>
      <c r="CN282" s="167"/>
      <c r="CO282" s="167"/>
      <c r="CP282" s="167"/>
      <c r="CQ282" s="167"/>
      <c r="CR282" s="167"/>
      <c r="CS282" s="167"/>
      <c r="CT282" s="167"/>
      <c r="CU282" s="167"/>
      <c r="CV282" s="167"/>
      <c r="CW282" s="167"/>
      <c r="CX282" s="167"/>
      <c r="CY282" s="167"/>
      <c r="CZ282" s="167"/>
      <c r="DA282" s="167"/>
      <c r="DB282" s="167"/>
      <c r="DC282" s="167"/>
      <c r="DD282" s="167"/>
      <c r="DE282" s="167"/>
      <c r="DF282" s="167"/>
      <c r="DG282" s="167"/>
      <c r="DH282" s="167"/>
      <c r="DI282" s="167"/>
      <c r="DJ282" s="167"/>
      <c r="DK282" s="167"/>
      <c r="DL282" s="167"/>
      <c r="DM282" s="167"/>
      <c r="DN282" s="167"/>
      <c r="DO282" s="167"/>
      <c r="DP282" s="167"/>
      <c r="DQ282" s="167"/>
      <c r="DR282" s="167"/>
      <c r="DS282" s="167"/>
      <c r="DT282" s="167"/>
      <c r="DU282" s="167"/>
      <c r="DV282" s="167"/>
      <c r="DW282" s="167"/>
      <c r="DX282" s="167"/>
      <c r="DY282" s="167"/>
      <c r="DZ282" s="167"/>
      <c r="EA282" s="167"/>
      <c r="EB282" s="167"/>
      <c r="EC282" s="167"/>
      <c r="ED282" s="167"/>
      <c r="EE282" s="167"/>
      <c r="EF282" s="167"/>
      <c r="EG282" s="167"/>
      <c r="EH282" s="167"/>
      <c r="EI282" s="167"/>
      <c r="EJ282" s="167"/>
      <c r="EK282" s="167"/>
      <c r="EL282" s="167"/>
      <c r="EM282" s="167"/>
      <c r="EN282" s="167"/>
      <c r="EO282" s="167"/>
      <c r="EP282" s="167"/>
      <c r="EQ282" s="167"/>
      <c r="ER282" s="167"/>
      <c r="ES282" s="167"/>
      <c r="ET282" s="167"/>
      <c r="EU282" s="167"/>
      <c r="EV282" s="167"/>
      <c r="EW282" s="167"/>
      <c r="EX282" s="167"/>
      <c r="EY282" s="167"/>
      <c r="EZ282" s="167"/>
    </row>
    <row r="283" spans="2:156" s="283" customFormat="1">
      <c r="B283" s="284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7"/>
      <c r="BR283" s="167"/>
      <c r="BS283" s="167"/>
      <c r="BT283" s="167"/>
      <c r="BU283" s="167"/>
      <c r="BV283" s="167"/>
      <c r="BW283" s="167"/>
      <c r="BX283" s="167"/>
      <c r="BY283" s="167"/>
      <c r="BZ283" s="167"/>
      <c r="CA283" s="167"/>
      <c r="CB283" s="167"/>
      <c r="CC283" s="167"/>
      <c r="CD283" s="167"/>
      <c r="CE283" s="167"/>
      <c r="CF283" s="167"/>
      <c r="CG283" s="167"/>
      <c r="CH283" s="167"/>
      <c r="CI283" s="167"/>
      <c r="CJ283" s="167"/>
      <c r="CK283" s="167"/>
      <c r="CL283" s="167"/>
      <c r="CM283" s="167"/>
      <c r="CN283" s="167"/>
      <c r="CO283" s="167"/>
      <c r="CP283" s="167"/>
      <c r="CQ283" s="167"/>
      <c r="CR283" s="167"/>
      <c r="CS283" s="167"/>
      <c r="CT283" s="167"/>
      <c r="CU283" s="167"/>
      <c r="CV283" s="167"/>
      <c r="CW283" s="167"/>
      <c r="CX283" s="167"/>
      <c r="CY283" s="167"/>
      <c r="CZ283" s="167"/>
      <c r="DA283" s="167"/>
      <c r="DB283" s="167"/>
      <c r="DC283" s="167"/>
      <c r="DD283" s="167"/>
      <c r="DE283" s="167"/>
      <c r="DF283" s="167"/>
      <c r="DG283" s="167"/>
      <c r="DH283" s="167"/>
      <c r="DI283" s="167"/>
      <c r="DJ283" s="167"/>
      <c r="DK283" s="167"/>
      <c r="DL283" s="167"/>
      <c r="DM283" s="167"/>
      <c r="DN283" s="167"/>
      <c r="DO283" s="167"/>
      <c r="DP283" s="167"/>
      <c r="DQ283" s="167"/>
      <c r="DR283" s="167"/>
      <c r="DS283" s="167"/>
      <c r="DT283" s="167"/>
      <c r="DU283" s="167"/>
      <c r="DV283" s="167"/>
      <c r="DW283" s="167"/>
      <c r="DX283" s="167"/>
      <c r="DY283" s="167"/>
      <c r="DZ283" s="167"/>
      <c r="EA283" s="167"/>
      <c r="EB283" s="167"/>
      <c r="EC283" s="167"/>
      <c r="ED283" s="167"/>
      <c r="EE283" s="167"/>
      <c r="EF283" s="167"/>
      <c r="EG283" s="167"/>
      <c r="EH283" s="167"/>
      <c r="EI283" s="167"/>
      <c r="EJ283" s="167"/>
      <c r="EK283" s="167"/>
      <c r="EL283" s="167"/>
      <c r="EM283" s="167"/>
      <c r="EN283" s="167"/>
      <c r="EO283" s="167"/>
      <c r="EP283" s="167"/>
      <c r="EQ283" s="167"/>
      <c r="ER283" s="167"/>
      <c r="ES283" s="167"/>
      <c r="ET283" s="167"/>
      <c r="EU283" s="167"/>
      <c r="EV283" s="167"/>
      <c r="EW283" s="167"/>
      <c r="EX283" s="167"/>
      <c r="EY283" s="167"/>
      <c r="EZ283" s="167"/>
    </row>
    <row r="284" spans="2:156" s="283" customFormat="1">
      <c r="B284" s="284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7"/>
      <c r="BQ284" s="167"/>
      <c r="BR284" s="167"/>
      <c r="BS284" s="167"/>
      <c r="BT284" s="167"/>
      <c r="BU284" s="167"/>
      <c r="BV284" s="167"/>
      <c r="BW284" s="167"/>
      <c r="BX284" s="167"/>
      <c r="BY284" s="167"/>
      <c r="BZ284" s="167"/>
      <c r="CA284" s="167"/>
      <c r="CB284" s="167"/>
      <c r="CC284" s="167"/>
      <c r="CD284" s="167"/>
      <c r="CE284" s="167"/>
      <c r="CF284" s="167"/>
      <c r="CG284" s="167"/>
      <c r="CH284" s="167"/>
      <c r="CI284" s="167"/>
      <c r="CJ284" s="167"/>
      <c r="CK284" s="167"/>
      <c r="CL284" s="167"/>
      <c r="CM284" s="167"/>
      <c r="CN284" s="167"/>
      <c r="CO284" s="167"/>
      <c r="CP284" s="167"/>
      <c r="CQ284" s="167"/>
      <c r="CR284" s="167"/>
      <c r="CS284" s="167"/>
      <c r="CT284" s="167"/>
      <c r="CU284" s="167"/>
      <c r="CV284" s="167"/>
      <c r="CW284" s="167"/>
      <c r="CX284" s="167"/>
      <c r="CY284" s="167"/>
      <c r="CZ284" s="167"/>
      <c r="DA284" s="167"/>
      <c r="DB284" s="167"/>
      <c r="DC284" s="167"/>
      <c r="DD284" s="167"/>
      <c r="DE284" s="167"/>
      <c r="DF284" s="167"/>
      <c r="DG284" s="167"/>
      <c r="DH284" s="167"/>
      <c r="DI284" s="167"/>
      <c r="DJ284" s="167"/>
      <c r="DK284" s="167"/>
      <c r="DL284" s="167"/>
      <c r="DM284" s="167"/>
      <c r="DN284" s="167"/>
      <c r="DO284" s="167"/>
      <c r="DP284" s="167"/>
      <c r="DQ284" s="167"/>
      <c r="DR284" s="167"/>
      <c r="DS284" s="167"/>
      <c r="DT284" s="167"/>
      <c r="DU284" s="167"/>
      <c r="DV284" s="167"/>
      <c r="DW284" s="167"/>
      <c r="DX284" s="167"/>
      <c r="DY284" s="167"/>
      <c r="DZ284" s="167"/>
      <c r="EA284" s="167"/>
      <c r="EB284" s="167"/>
      <c r="EC284" s="167"/>
      <c r="ED284" s="167"/>
      <c r="EE284" s="167"/>
      <c r="EF284" s="167"/>
      <c r="EG284" s="167"/>
      <c r="EH284" s="167"/>
      <c r="EI284" s="167"/>
      <c r="EJ284" s="167"/>
      <c r="EK284" s="167"/>
      <c r="EL284" s="167"/>
      <c r="EM284" s="167"/>
      <c r="EN284" s="167"/>
      <c r="EO284" s="167"/>
      <c r="EP284" s="167"/>
      <c r="EQ284" s="167"/>
      <c r="ER284" s="167"/>
      <c r="ES284" s="167"/>
      <c r="ET284" s="167"/>
      <c r="EU284" s="167"/>
      <c r="EV284" s="167"/>
      <c r="EW284" s="167"/>
      <c r="EX284" s="167"/>
      <c r="EY284" s="167"/>
      <c r="EZ284" s="167"/>
    </row>
    <row r="285" spans="2:156" s="283" customFormat="1">
      <c r="B285" s="284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7"/>
      <c r="BQ285" s="167"/>
      <c r="BR285" s="167"/>
      <c r="BS285" s="167"/>
      <c r="BT285" s="167"/>
      <c r="BU285" s="167"/>
      <c r="BV285" s="167"/>
      <c r="BW285" s="167"/>
      <c r="BX285" s="167"/>
      <c r="BY285" s="167"/>
      <c r="BZ285" s="167"/>
      <c r="CA285" s="167"/>
      <c r="CB285" s="167"/>
      <c r="CC285" s="167"/>
      <c r="CD285" s="167"/>
      <c r="CE285" s="167"/>
      <c r="CF285" s="167"/>
      <c r="CG285" s="167"/>
      <c r="CH285" s="167"/>
      <c r="CI285" s="167"/>
      <c r="CJ285" s="167"/>
      <c r="CK285" s="167"/>
      <c r="CL285" s="167"/>
      <c r="CM285" s="167"/>
      <c r="CN285" s="167"/>
      <c r="CO285" s="167"/>
      <c r="CP285" s="167"/>
      <c r="CQ285" s="167"/>
      <c r="CR285" s="167"/>
      <c r="CS285" s="167"/>
      <c r="CT285" s="167"/>
      <c r="CU285" s="167"/>
      <c r="CV285" s="167"/>
      <c r="CW285" s="167"/>
      <c r="CX285" s="167"/>
      <c r="CY285" s="167"/>
      <c r="CZ285" s="167"/>
      <c r="DA285" s="167"/>
      <c r="DB285" s="167"/>
      <c r="DC285" s="167"/>
      <c r="DD285" s="167"/>
      <c r="DE285" s="167"/>
      <c r="DF285" s="167"/>
      <c r="DG285" s="167"/>
      <c r="DH285" s="167"/>
      <c r="DI285" s="167"/>
      <c r="DJ285" s="167"/>
      <c r="DK285" s="167"/>
      <c r="DL285" s="167"/>
      <c r="DM285" s="167"/>
      <c r="DN285" s="167"/>
      <c r="DO285" s="167"/>
      <c r="DP285" s="167"/>
      <c r="DQ285" s="167"/>
      <c r="DR285" s="167"/>
      <c r="DS285" s="167"/>
      <c r="DT285" s="167"/>
      <c r="DU285" s="167"/>
      <c r="DV285" s="167"/>
      <c r="DW285" s="167"/>
      <c r="DX285" s="167"/>
      <c r="DY285" s="167"/>
      <c r="DZ285" s="167"/>
      <c r="EA285" s="167"/>
      <c r="EB285" s="167"/>
      <c r="EC285" s="167"/>
      <c r="ED285" s="167"/>
      <c r="EE285" s="167"/>
      <c r="EF285" s="167"/>
      <c r="EG285" s="167"/>
      <c r="EH285" s="167"/>
      <c r="EI285" s="167"/>
      <c r="EJ285" s="167"/>
      <c r="EK285" s="167"/>
      <c r="EL285" s="167"/>
      <c r="EM285" s="167"/>
      <c r="EN285" s="167"/>
      <c r="EO285" s="167"/>
      <c r="EP285" s="167"/>
      <c r="EQ285" s="167"/>
      <c r="ER285" s="167"/>
      <c r="ES285" s="167"/>
      <c r="ET285" s="167"/>
      <c r="EU285" s="167"/>
      <c r="EV285" s="167"/>
      <c r="EW285" s="167"/>
      <c r="EX285" s="167"/>
      <c r="EY285" s="167"/>
      <c r="EZ285" s="167"/>
    </row>
    <row r="286" spans="2:156" s="283" customFormat="1">
      <c r="B286" s="284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7"/>
      <c r="BQ286" s="167"/>
      <c r="BR286" s="167"/>
      <c r="BS286" s="167"/>
      <c r="BT286" s="167"/>
      <c r="BU286" s="167"/>
      <c r="BV286" s="167"/>
      <c r="BW286" s="167"/>
      <c r="BX286" s="167"/>
      <c r="BY286" s="167"/>
      <c r="BZ286" s="167"/>
      <c r="CA286" s="167"/>
      <c r="CB286" s="167"/>
      <c r="CC286" s="167"/>
      <c r="CD286" s="167"/>
      <c r="CE286" s="167"/>
      <c r="CF286" s="167"/>
      <c r="CG286" s="167"/>
      <c r="CH286" s="167"/>
      <c r="CI286" s="167"/>
      <c r="CJ286" s="167"/>
      <c r="CK286" s="167"/>
      <c r="CL286" s="167"/>
      <c r="CM286" s="167"/>
      <c r="CN286" s="167"/>
      <c r="CO286" s="167"/>
      <c r="CP286" s="167"/>
      <c r="CQ286" s="167"/>
      <c r="CR286" s="167"/>
      <c r="CS286" s="167"/>
      <c r="CT286" s="167"/>
      <c r="CU286" s="167"/>
      <c r="CV286" s="167"/>
      <c r="CW286" s="167"/>
      <c r="CX286" s="167"/>
      <c r="CY286" s="167"/>
      <c r="CZ286" s="167"/>
      <c r="DA286" s="167"/>
      <c r="DB286" s="167"/>
      <c r="DC286" s="167"/>
      <c r="DD286" s="167"/>
      <c r="DE286" s="167"/>
      <c r="DF286" s="167"/>
      <c r="DG286" s="167"/>
      <c r="DH286" s="167"/>
      <c r="DI286" s="167"/>
      <c r="DJ286" s="167"/>
      <c r="DK286" s="167"/>
      <c r="DL286" s="167"/>
      <c r="DM286" s="167"/>
      <c r="DN286" s="167"/>
      <c r="DO286" s="167"/>
      <c r="DP286" s="167"/>
      <c r="DQ286" s="167"/>
      <c r="DR286" s="167"/>
      <c r="DS286" s="167"/>
      <c r="DT286" s="167"/>
      <c r="DU286" s="167"/>
      <c r="DV286" s="167"/>
      <c r="DW286" s="167"/>
      <c r="DX286" s="167"/>
      <c r="DY286" s="167"/>
      <c r="DZ286" s="167"/>
      <c r="EA286" s="167"/>
      <c r="EB286" s="167"/>
      <c r="EC286" s="167"/>
      <c r="ED286" s="167"/>
      <c r="EE286" s="167"/>
      <c r="EF286" s="167"/>
      <c r="EG286" s="167"/>
      <c r="EH286" s="167"/>
      <c r="EI286" s="167"/>
      <c r="EJ286" s="167"/>
      <c r="EK286" s="167"/>
      <c r="EL286" s="167"/>
      <c r="EM286" s="167"/>
      <c r="EN286" s="167"/>
      <c r="EO286" s="167"/>
      <c r="EP286" s="167"/>
      <c r="EQ286" s="167"/>
      <c r="ER286" s="167"/>
      <c r="ES286" s="167"/>
      <c r="ET286" s="167"/>
      <c r="EU286" s="167"/>
      <c r="EV286" s="167"/>
      <c r="EW286" s="167"/>
      <c r="EX286" s="167"/>
      <c r="EY286" s="167"/>
      <c r="EZ286" s="167"/>
    </row>
    <row r="287" spans="2:156" s="283" customFormat="1">
      <c r="B287" s="284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7"/>
      <c r="BQ287" s="167"/>
      <c r="BR287" s="167"/>
      <c r="BS287" s="167"/>
      <c r="BT287" s="167"/>
      <c r="BU287" s="167"/>
      <c r="BV287" s="167"/>
      <c r="BW287" s="167"/>
      <c r="BX287" s="167"/>
      <c r="BY287" s="167"/>
      <c r="BZ287" s="167"/>
      <c r="CA287" s="167"/>
      <c r="CB287" s="167"/>
      <c r="CC287" s="167"/>
      <c r="CD287" s="167"/>
      <c r="CE287" s="167"/>
      <c r="CF287" s="167"/>
      <c r="CG287" s="167"/>
      <c r="CH287" s="167"/>
      <c r="CI287" s="167"/>
      <c r="CJ287" s="167"/>
      <c r="CK287" s="167"/>
      <c r="CL287" s="167"/>
      <c r="CM287" s="167"/>
      <c r="CN287" s="167"/>
      <c r="CO287" s="167"/>
      <c r="CP287" s="167"/>
      <c r="CQ287" s="167"/>
      <c r="CR287" s="167"/>
      <c r="CS287" s="167"/>
      <c r="CT287" s="167"/>
      <c r="CU287" s="167"/>
      <c r="CV287" s="167"/>
      <c r="CW287" s="167"/>
      <c r="CX287" s="167"/>
      <c r="CY287" s="167"/>
      <c r="CZ287" s="167"/>
      <c r="DA287" s="167"/>
      <c r="DB287" s="167"/>
      <c r="DC287" s="167"/>
      <c r="DD287" s="167"/>
      <c r="DE287" s="167"/>
      <c r="DF287" s="167"/>
      <c r="DG287" s="167"/>
      <c r="DH287" s="167"/>
      <c r="DI287" s="167"/>
      <c r="DJ287" s="167"/>
      <c r="DK287" s="167"/>
      <c r="DL287" s="167"/>
      <c r="DM287" s="167"/>
      <c r="DN287" s="167"/>
      <c r="DO287" s="167"/>
      <c r="DP287" s="167"/>
      <c r="DQ287" s="167"/>
      <c r="DR287" s="167"/>
      <c r="DS287" s="167"/>
      <c r="DT287" s="167"/>
      <c r="DU287" s="167"/>
      <c r="DV287" s="167"/>
      <c r="DW287" s="167"/>
      <c r="DX287" s="167"/>
      <c r="DY287" s="167"/>
      <c r="DZ287" s="167"/>
      <c r="EA287" s="167"/>
      <c r="EB287" s="167"/>
      <c r="EC287" s="167"/>
      <c r="ED287" s="167"/>
      <c r="EE287" s="167"/>
      <c r="EF287" s="167"/>
      <c r="EG287" s="167"/>
      <c r="EH287" s="167"/>
      <c r="EI287" s="167"/>
      <c r="EJ287" s="167"/>
      <c r="EK287" s="167"/>
      <c r="EL287" s="167"/>
      <c r="EM287" s="167"/>
      <c r="EN287" s="167"/>
      <c r="EO287" s="167"/>
      <c r="EP287" s="167"/>
      <c r="EQ287" s="167"/>
      <c r="ER287" s="167"/>
      <c r="ES287" s="167"/>
      <c r="ET287" s="167"/>
      <c r="EU287" s="167"/>
      <c r="EV287" s="167"/>
      <c r="EW287" s="167"/>
      <c r="EX287" s="167"/>
      <c r="EY287" s="167"/>
      <c r="EZ287" s="167"/>
    </row>
    <row r="288" spans="2:156" s="283" customFormat="1">
      <c r="B288" s="284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7"/>
      <c r="CR288" s="167"/>
      <c r="CS288" s="167"/>
      <c r="CT288" s="167"/>
      <c r="CU288" s="167"/>
      <c r="CV288" s="167"/>
      <c r="CW288" s="167"/>
      <c r="CX288" s="167"/>
      <c r="CY288" s="167"/>
      <c r="CZ288" s="167"/>
      <c r="DA288" s="167"/>
      <c r="DB288" s="167"/>
      <c r="DC288" s="167"/>
      <c r="DD288" s="167"/>
      <c r="DE288" s="167"/>
      <c r="DF288" s="167"/>
      <c r="DG288" s="167"/>
      <c r="DH288" s="167"/>
      <c r="DI288" s="167"/>
      <c r="DJ288" s="167"/>
      <c r="DK288" s="167"/>
      <c r="DL288" s="167"/>
      <c r="DM288" s="167"/>
      <c r="DN288" s="167"/>
      <c r="DO288" s="167"/>
      <c r="DP288" s="167"/>
      <c r="DQ288" s="167"/>
      <c r="DR288" s="167"/>
      <c r="DS288" s="167"/>
      <c r="DT288" s="167"/>
      <c r="DU288" s="167"/>
      <c r="DV288" s="167"/>
      <c r="DW288" s="167"/>
      <c r="DX288" s="167"/>
      <c r="DY288" s="167"/>
      <c r="DZ288" s="167"/>
      <c r="EA288" s="167"/>
      <c r="EB288" s="167"/>
      <c r="EC288" s="167"/>
      <c r="ED288" s="167"/>
      <c r="EE288" s="167"/>
      <c r="EF288" s="167"/>
      <c r="EG288" s="167"/>
      <c r="EH288" s="167"/>
      <c r="EI288" s="167"/>
      <c r="EJ288" s="167"/>
      <c r="EK288" s="167"/>
      <c r="EL288" s="167"/>
      <c r="EM288" s="167"/>
      <c r="EN288" s="167"/>
      <c r="EO288" s="167"/>
      <c r="EP288" s="167"/>
      <c r="EQ288" s="167"/>
      <c r="ER288" s="167"/>
      <c r="ES288" s="167"/>
      <c r="ET288" s="167"/>
      <c r="EU288" s="167"/>
      <c r="EV288" s="167"/>
      <c r="EW288" s="167"/>
      <c r="EX288" s="167"/>
      <c r="EY288" s="167"/>
      <c r="EZ288" s="167"/>
    </row>
    <row r="289" spans="2:156" s="283" customFormat="1">
      <c r="B289" s="284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7"/>
      <c r="BQ289" s="167"/>
      <c r="BR289" s="167"/>
      <c r="BS289" s="167"/>
      <c r="BT289" s="167"/>
      <c r="BU289" s="167"/>
      <c r="BV289" s="167"/>
      <c r="BW289" s="167"/>
      <c r="BX289" s="167"/>
      <c r="BY289" s="167"/>
      <c r="BZ289" s="167"/>
      <c r="CA289" s="167"/>
      <c r="CB289" s="167"/>
      <c r="CC289" s="167"/>
      <c r="CD289" s="167"/>
      <c r="CE289" s="167"/>
      <c r="CF289" s="167"/>
      <c r="CG289" s="167"/>
      <c r="CH289" s="167"/>
      <c r="CI289" s="167"/>
      <c r="CJ289" s="167"/>
      <c r="CK289" s="167"/>
      <c r="CL289" s="167"/>
      <c r="CM289" s="167"/>
      <c r="CN289" s="167"/>
      <c r="CO289" s="167"/>
      <c r="CP289" s="167"/>
      <c r="CQ289" s="167"/>
      <c r="CR289" s="167"/>
      <c r="CS289" s="167"/>
      <c r="CT289" s="167"/>
      <c r="CU289" s="167"/>
      <c r="CV289" s="167"/>
      <c r="CW289" s="167"/>
      <c r="CX289" s="167"/>
      <c r="CY289" s="167"/>
      <c r="CZ289" s="167"/>
      <c r="DA289" s="167"/>
      <c r="DB289" s="167"/>
      <c r="DC289" s="167"/>
      <c r="DD289" s="167"/>
      <c r="DE289" s="167"/>
      <c r="DF289" s="167"/>
      <c r="DG289" s="167"/>
      <c r="DH289" s="167"/>
      <c r="DI289" s="167"/>
      <c r="DJ289" s="167"/>
      <c r="DK289" s="167"/>
      <c r="DL289" s="167"/>
      <c r="DM289" s="167"/>
      <c r="DN289" s="167"/>
      <c r="DO289" s="167"/>
      <c r="DP289" s="167"/>
      <c r="DQ289" s="167"/>
      <c r="DR289" s="167"/>
      <c r="DS289" s="167"/>
      <c r="DT289" s="167"/>
      <c r="DU289" s="167"/>
      <c r="DV289" s="167"/>
      <c r="DW289" s="167"/>
      <c r="DX289" s="167"/>
      <c r="DY289" s="167"/>
      <c r="DZ289" s="167"/>
      <c r="EA289" s="167"/>
      <c r="EB289" s="167"/>
      <c r="EC289" s="167"/>
      <c r="ED289" s="167"/>
      <c r="EE289" s="167"/>
      <c r="EF289" s="167"/>
      <c r="EG289" s="167"/>
      <c r="EH289" s="167"/>
      <c r="EI289" s="167"/>
      <c r="EJ289" s="167"/>
      <c r="EK289" s="167"/>
      <c r="EL289" s="167"/>
      <c r="EM289" s="167"/>
      <c r="EN289" s="167"/>
      <c r="EO289" s="167"/>
      <c r="EP289" s="167"/>
      <c r="EQ289" s="167"/>
      <c r="ER289" s="167"/>
      <c r="ES289" s="167"/>
      <c r="ET289" s="167"/>
      <c r="EU289" s="167"/>
      <c r="EV289" s="167"/>
      <c r="EW289" s="167"/>
      <c r="EX289" s="167"/>
      <c r="EY289" s="167"/>
      <c r="EZ289" s="167"/>
    </row>
    <row r="290" spans="2:156" s="283" customFormat="1">
      <c r="B290" s="284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7"/>
      <c r="BR290" s="167"/>
      <c r="BS290" s="167"/>
      <c r="BT290" s="167"/>
      <c r="BU290" s="167"/>
      <c r="BV290" s="167"/>
      <c r="BW290" s="167"/>
      <c r="BX290" s="167"/>
      <c r="BY290" s="167"/>
      <c r="BZ290" s="167"/>
      <c r="CA290" s="167"/>
      <c r="CB290" s="167"/>
      <c r="CC290" s="167"/>
      <c r="CD290" s="167"/>
      <c r="CE290" s="167"/>
      <c r="CF290" s="167"/>
      <c r="CG290" s="167"/>
      <c r="CH290" s="167"/>
      <c r="CI290" s="167"/>
      <c r="CJ290" s="167"/>
      <c r="CK290" s="167"/>
      <c r="CL290" s="167"/>
      <c r="CM290" s="167"/>
      <c r="CN290" s="167"/>
      <c r="CO290" s="167"/>
      <c r="CP290" s="167"/>
      <c r="CQ290" s="167"/>
      <c r="CR290" s="167"/>
      <c r="CS290" s="167"/>
      <c r="CT290" s="167"/>
      <c r="CU290" s="167"/>
      <c r="CV290" s="167"/>
      <c r="CW290" s="167"/>
      <c r="CX290" s="167"/>
      <c r="CY290" s="167"/>
      <c r="CZ290" s="167"/>
      <c r="DA290" s="167"/>
      <c r="DB290" s="167"/>
      <c r="DC290" s="167"/>
      <c r="DD290" s="167"/>
      <c r="DE290" s="167"/>
      <c r="DF290" s="167"/>
      <c r="DG290" s="167"/>
      <c r="DH290" s="167"/>
      <c r="DI290" s="167"/>
      <c r="DJ290" s="167"/>
      <c r="DK290" s="167"/>
      <c r="DL290" s="167"/>
      <c r="DM290" s="167"/>
      <c r="DN290" s="167"/>
      <c r="DO290" s="167"/>
      <c r="DP290" s="167"/>
      <c r="DQ290" s="167"/>
      <c r="DR290" s="167"/>
      <c r="DS290" s="167"/>
      <c r="DT290" s="167"/>
      <c r="DU290" s="167"/>
      <c r="DV290" s="167"/>
      <c r="DW290" s="167"/>
      <c r="DX290" s="167"/>
      <c r="DY290" s="167"/>
      <c r="DZ290" s="167"/>
      <c r="EA290" s="167"/>
      <c r="EB290" s="167"/>
      <c r="EC290" s="167"/>
      <c r="ED290" s="167"/>
      <c r="EE290" s="167"/>
      <c r="EF290" s="167"/>
      <c r="EG290" s="167"/>
      <c r="EH290" s="167"/>
      <c r="EI290" s="167"/>
      <c r="EJ290" s="167"/>
      <c r="EK290" s="167"/>
      <c r="EL290" s="167"/>
      <c r="EM290" s="167"/>
      <c r="EN290" s="167"/>
      <c r="EO290" s="167"/>
      <c r="EP290" s="167"/>
      <c r="EQ290" s="167"/>
      <c r="ER290" s="167"/>
      <c r="ES290" s="167"/>
      <c r="ET290" s="167"/>
      <c r="EU290" s="167"/>
      <c r="EV290" s="167"/>
      <c r="EW290" s="167"/>
      <c r="EX290" s="167"/>
      <c r="EY290" s="167"/>
      <c r="EZ290" s="167"/>
    </row>
    <row r="291" spans="2:156" s="283" customFormat="1">
      <c r="B291" s="284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7"/>
      <c r="BQ291" s="167"/>
      <c r="BR291" s="167"/>
      <c r="BS291" s="167"/>
      <c r="BT291" s="167"/>
      <c r="BU291" s="167"/>
      <c r="BV291" s="167"/>
      <c r="BW291" s="167"/>
      <c r="BX291" s="167"/>
      <c r="BY291" s="167"/>
      <c r="BZ291" s="167"/>
      <c r="CA291" s="167"/>
      <c r="CB291" s="167"/>
      <c r="CC291" s="167"/>
      <c r="CD291" s="167"/>
      <c r="CE291" s="167"/>
      <c r="CF291" s="167"/>
      <c r="CG291" s="167"/>
      <c r="CH291" s="167"/>
      <c r="CI291" s="167"/>
      <c r="CJ291" s="167"/>
      <c r="CK291" s="167"/>
      <c r="CL291" s="167"/>
      <c r="CM291" s="167"/>
      <c r="CN291" s="167"/>
      <c r="CO291" s="167"/>
      <c r="CP291" s="167"/>
      <c r="CQ291" s="167"/>
      <c r="CR291" s="167"/>
      <c r="CS291" s="167"/>
      <c r="CT291" s="167"/>
      <c r="CU291" s="167"/>
      <c r="CV291" s="167"/>
      <c r="CW291" s="167"/>
      <c r="CX291" s="167"/>
      <c r="CY291" s="167"/>
      <c r="CZ291" s="167"/>
      <c r="DA291" s="167"/>
      <c r="DB291" s="167"/>
      <c r="DC291" s="167"/>
      <c r="DD291" s="167"/>
      <c r="DE291" s="167"/>
      <c r="DF291" s="167"/>
      <c r="DG291" s="167"/>
      <c r="DH291" s="167"/>
      <c r="DI291" s="167"/>
      <c r="DJ291" s="167"/>
      <c r="DK291" s="167"/>
      <c r="DL291" s="167"/>
      <c r="DM291" s="167"/>
      <c r="DN291" s="167"/>
      <c r="DO291" s="167"/>
      <c r="DP291" s="167"/>
      <c r="DQ291" s="167"/>
      <c r="DR291" s="167"/>
      <c r="DS291" s="167"/>
      <c r="DT291" s="167"/>
      <c r="DU291" s="167"/>
      <c r="DV291" s="167"/>
      <c r="DW291" s="167"/>
      <c r="DX291" s="167"/>
      <c r="DY291" s="167"/>
      <c r="DZ291" s="167"/>
      <c r="EA291" s="167"/>
      <c r="EB291" s="167"/>
      <c r="EC291" s="167"/>
      <c r="ED291" s="167"/>
      <c r="EE291" s="167"/>
      <c r="EF291" s="167"/>
      <c r="EG291" s="167"/>
      <c r="EH291" s="167"/>
      <c r="EI291" s="167"/>
      <c r="EJ291" s="167"/>
      <c r="EK291" s="167"/>
      <c r="EL291" s="167"/>
      <c r="EM291" s="167"/>
      <c r="EN291" s="167"/>
      <c r="EO291" s="167"/>
      <c r="EP291" s="167"/>
      <c r="EQ291" s="167"/>
      <c r="ER291" s="167"/>
      <c r="ES291" s="167"/>
      <c r="ET291" s="167"/>
      <c r="EU291" s="167"/>
      <c r="EV291" s="167"/>
      <c r="EW291" s="167"/>
      <c r="EX291" s="167"/>
      <c r="EY291" s="167"/>
      <c r="EZ291" s="167"/>
    </row>
    <row r="292" spans="2:156" s="283" customFormat="1">
      <c r="B292" s="284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7"/>
      <c r="BQ292" s="167"/>
      <c r="BR292" s="167"/>
      <c r="BS292" s="167"/>
      <c r="BT292" s="167"/>
      <c r="BU292" s="167"/>
      <c r="BV292" s="167"/>
      <c r="BW292" s="167"/>
      <c r="BX292" s="167"/>
      <c r="BY292" s="167"/>
      <c r="BZ292" s="167"/>
      <c r="CA292" s="167"/>
      <c r="CB292" s="167"/>
      <c r="CC292" s="167"/>
      <c r="CD292" s="167"/>
      <c r="CE292" s="167"/>
      <c r="CF292" s="167"/>
      <c r="CG292" s="167"/>
      <c r="CH292" s="167"/>
      <c r="CI292" s="167"/>
      <c r="CJ292" s="167"/>
      <c r="CK292" s="167"/>
      <c r="CL292" s="167"/>
      <c r="CM292" s="167"/>
      <c r="CN292" s="167"/>
      <c r="CO292" s="167"/>
      <c r="CP292" s="167"/>
      <c r="CQ292" s="167"/>
      <c r="CR292" s="167"/>
      <c r="CS292" s="167"/>
      <c r="CT292" s="167"/>
      <c r="CU292" s="167"/>
      <c r="CV292" s="167"/>
      <c r="CW292" s="167"/>
      <c r="CX292" s="167"/>
      <c r="CY292" s="167"/>
      <c r="CZ292" s="167"/>
      <c r="DA292" s="167"/>
      <c r="DB292" s="167"/>
      <c r="DC292" s="167"/>
      <c r="DD292" s="167"/>
      <c r="DE292" s="167"/>
      <c r="DF292" s="167"/>
      <c r="DG292" s="167"/>
      <c r="DH292" s="167"/>
      <c r="DI292" s="167"/>
      <c r="DJ292" s="167"/>
      <c r="DK292" s="167"/>
      <c r="DL292" s="167"/>
      <c r="DM292" s="167"/>
      <c r="DN292" s="167"/>
      <c r="DO292" s="167"/>
      <c r="DP292" s="167"/>
      <c r="DQ292" s="167"/>
      <c r="DR292" s="167"/>
      <c r="DS292" s="167"/>
      <c r="DT292" s="167"/>
      <c r="DU292" s="167"/>
      <c r="DV292" s="167"/>
      <c r="DW292" s="167"/>
      <c r="DX292" s="167"/>
      <c r="DY292" s="167"/>
      <c r="DZ292" s="167"/>
      <c r="EA292" s="167"/>
      <c r="EB292" s="167"/>
      <c r="EC292" s="167"/>
      <c r="ED292" s="167"/>
      <c r="EE292" s="167"/>
      <c r="EF292" s="167"/>
      <c r="EG292" s="167"/>
      <c r="EH292" s="167"/>
      <c r="EI292" s="167"/>
      <c r="EJ292" s="167"/>
      <c r="EK292" s="167"/>
      <c r="EL292" s="167"/>
      <c r="EM292" s="167"/>
      <c r="EN292" s="167"/>
      <c r="EO292" s="167"/>
      <c r="EP292" s="167"/>
      <c r="EQ292" s="167"/>
      <c r="ER292" s="167"/>
      <c r="ES292" s="167"/>
      <c r="ET292" s="167"/>
      <c r="EU292" s="167"/>
      <c r="EV292" s="167"/>
      <c r="EW292" s="167"/>
      <c r="EX292" s="167"/>
      <c r="EY292" s="167"/>
      <c r="EZ292" s="167"/>
    </row>
    <row r="293" spans="2:156" s="283" customFormat="1">
      <c r="B293" s="284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7"/>
      <c r="BQ293" s="167"/>
      <c r="BR293" s="167"/>
      <c r="BS293" s="167"/>
      <c r="BT293" s="167"/>
      <c r="BU293" s="167"/>
      <c r="BV293" s="167"/>
      <c r="BW293" s="167"/>
      <c r="BX293" s="167"/>
      <c r="BY293" s="167"/>
      <c r="BZ293" s="167"/>
      <c r="CA293" s="167"/>
      <c r="CB293" s="167"/>
      <c r="CC293" s="167"/>
      <c r="CD293" s="167"/>
      <c r="CE293" s="167"/>
      <c r="CF293" s="167"/>
      <c r="CG293" s="167"/>
      <c r="CH293" s="167"/>
      <c r="CI293" s="167"/>
      <c r="CJ293" s="167"/>
      <c r="CK293" s="167"/>
      <c r="CL293" s="167"/>
      <c r="CM293" s="167"/>
      <c r="CN293" s="167"/>
      <c r="CO293" s="167"/>
      <c r="CP293" s="167"/>
      <c r="CQ293" s="167"/>
      <c r="CR293" s="167"/>
      <c r="CS293" s="167"/>
      <c r="CT293" s="167"/>
      <c r="CU293" s="167"/>
      <c r="CV293" s="167"/>
      <c r="CW293" s="167"/>
      <c r="CX293" s="167"/>
      <c r="CY293" s="167"/>
      <c r="CZ293" s="167"/>
      <c r="DA293" s="167"/>
      <c r="DB293" s="167"/>
      <c r="DC293" s="167"/>
      <c r="DD293" s="167"/>
      <c r="DE293" s="167"/>
      <c r="DF293" s="167"/>
      <c r="DG293" s="167"/>
      <c r="DH293" s="167"/>
      <c r="DI293" s="167"/>
      <c r="DJ293" s="167"/>
      <c r="DK293" s="167"/>
      <c r="DL293" s="167"/>
      <c r="DM293" s="167"/>
      <c r="DN293" s="167"/>
      <c r="DO293" s="167"/>
      <c r="DP293" s="167"/>
      <c r="DQ293" s="167"/>
      <c r="DR293" s="167"/>
      <c r="DS293" s="167"/>
      <c r="DT293" s="167"/>
      <c r="DU293" s="167"/>
      <c r="DV293" s="167"/>
      <c r="DW293" s="167"/>
      <c r="DX293" s="167"/>
      <c r="DY293" s="167"/>
      <c r="DZ293" s="167"/>
      <c r="EA293" s="167"/>
      <c r="EB293" s="167"/>
      <c r="EC293" s="167"/>
      <c r="ED293" s="167"/>
      <c r="EE293" s="167"/>
      <c r="EF293" s="167"/>
      <c r="EG293" s="167"/>
      <c r="EH293" s="167"/>
      <c r="EI293" s="167"/>
      <c r="EJ293" s="167"/>
      <c r="EK293" s="167"/>
      <c r="EL293" s="167"/>
      <c r="EM293" s="167"/>
      <c r="EN293" s="167"/>
      <c r="EO293" s="167"/>
      <c r="EP293" s="167"/>
      <c r="EQ293" s="167"/>
      <c r="ER293" s="167"/>
      <c r="ES293" s="167"/>
      <c r="ET293" s="167"/>
      <c r="EU293" s="167"/>
      <c r="EV293" s="167"/>
      <c r="EW293" s="167"/>
      <c r="EX293" s="167"/>
      <c r="EY293" s="167"/>
      <c r="EZ293" s="167"/>
    </row>
    <row r="294" spans="2:156" s="283" customFormat="1">
      <c r="B294" s="284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7"/>
      <c r="BQ294" s="167"/>
      <c r="BR294" s="167"/>
      <c r="BS294" s="167"/>
      <c r="BT294" s="167"/>
      <c r="BU294" s="167"/>
      <c r="BV294" s="167"/>
      <c r="BW294" s="167"/>
      <c r="BX294" s="167"/>
      <c r="BY294" s="167"/>
      <c r="BZ294" s="167"/>
      <c r="CA294" s="167"/>
      <c r="CB294" s="167"/>
      <c r="CC294" s="167"/>
      <c r="CD294" s="167"/>
      <c r="CE294" s="167"/>
      <c r="CF294" s="167"/>
      <c r="CG294" s="167"/>
      <c r="CH294" s="167"/>
      <c r="CI294" s="167"/>
      <c r="CJ294" s="167"/>
      <c r="CK294" s="167"/>
      <c r="CL294" s="167"/>
      <c r="CM294" s="167"/>
      <c r="CN294" s="167"/>
      <c r="CO294" s="167"/>
      <c r="CP294" s="167"/>
      <c r="CQ294" s="167"/>
      <c r="CR294" s="167"/>
      <c r="CS294" s="167"/>
      <c r="CT294" s="167"/>
      <c r="CU294" s="167"/>
      <c r="CV294" s="167"/>
      <c r="CW294" s="167"/>
      <c r="CX294" s="167"/>
      <c r="CY294" s="167"/>
      <c r="CZ294" s="167"/>
      <c r="DA294" s="167"/>
      <c r="DB294" s="167"/>
      <c r="DC294" s="167"/>
      <c r="DD294" s="167"/>
      <c r="DE294" s="167"/>
      <c r="DF294" s="167"/>
      <c r="DG294" s="167"/>
      <c r="DH294" s="167"/>
      <c r="DI294" s="167"/>
      <c r="DJ294" s="167"/>
      <c r="DK294" s="167"/>
      <c r="DL294" s="167"/>
      <c r="DM294" s="167"/>
      <c r="DN294" s="167"/>
      <c r="DO294" s="167"/>
      <c r="DP294" s="167"/>
      <c r="DQ294" s="167"/>
      <c r="DR294" s="167"/>
      <c r="DS294" s="167"/>
      <c r="DT294" s="167"/>
      <c r="DU294" s="167"/>
      <c r="DV294" s="167"/>
      <c r="DW294" s="167"/>
      <c r="DX294" s="167"/>
      <c r="DY294" s="167"/>
      <c r="DZ294" s="167"/>
      <c r="EA294" s="167"/>
      <c r="EB294" s="167"/>
      <c r="EC294" s="167"/>
      <c r="ED294" s="167"/>
      <c r="EE294" s="167"/>
      <c r="EF294" s="167"/>
      <c r="EG294" s="167"/>
      <c r="EH294" s="167"/>
      <c r="EI294" s="167"/>
      <c r="EJ294" s="167"/>
      <c r="EK294" s="167"/>
      <c r="EL294" s="167"/>
      <c r="EM294" s="167"/>
      <c r="EN294" s="167"/>
      <c r="EO294" s="167"/>
      <c r="EP294" s="167"/>
      <c r="EQ294" s="167"/>
      <c r="ER294" s="167"/>
      <c r="ES294" s="167"/>
      <c r="ET294" s="167"/>
      <c r="EU294" s="167"/>
      <c r="EV294" s="167"/>
      <c r="EW294" s="167"/>
      <c r="EX294" s="167"/>
      <c r="EY294" s="167"/>
      <c r="EZ294" s="167"/>
    </row>
    <row r="295" spans="2:156" s="283" customFormat="1">
      <c r="B295" s="284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7"/>
      <c r="BQ295" s="167"/>
      <c r="BR295" s="167"/>
      <c r="BS295" s="167"/>
      <c r="BT295" s="167"/>
      <c r="BU295" s="167"/>
      <c r="BV295" s="167"/>
      <c r="BW295" s="167"/>
      <c r="BX295" s="167"/>
      <c r="BY295" s="167"/>
      <c r="BZ295" s="167"/>
      <c r="CA295" s="167"/>
      <c r="CB295" s="167"/>
      <c r="CC295" s="167"/>
      <c r="CD295" s="167"/>
      <c r="CE295" s="167"/>
      <c r="CF295" s="167"/>
      <c r="CG295" s="167"/>
      <c r="CH295" s="167"/>
      <c r="CI295" s="167"/>
      <c r="CJ295" s="167"/>
      <c r="CK295" s="167"/>
      <c r="CL295" s="167"/>
      <c r="CM295" s="167"/>
      <c r="CN295" s="167"/>
      <c r="CO295" s="167"/>
      <c r="CP295" s="167"/>
      <c r="CQ295" s="167"/>
      <c r="CR295" s="167"/>
      <c r="CS295" s="167"/>
      <c r="CT295" s="167"/>
      <c r="CU295" s="167"/>
      <c r="CV295" s="167"/>
      <c r="CW295" s="167"/>
      <c r="CX295" s="167"/>
      <c r="CY295" s="167"/>
      <c r="CZ295" s="167"/>
      <c r="DA295" s="167"/>
      <c r="DB295" s="167"/>
      <c r="DC295" s="167"/>
      <c r="DD295" s="167"/>
      <c r="DE295" s="167"/>
      <c r="DF295" s="167"/>
      <c r="DG295" s="167"/>
      <c r="DH295" s="167"/>
      <c r="DI295" s="167"/>
      <c r="DJ295" s="167"/>
      <c r="DK295" s="167"/>
      <c r="DL295" s="167"/>
      <c r="DM295" s="167"/>
      <c r="DN295" s="167"/>
      <c r="DO295" s="167"/>
      <c r="DP295" s="167"/>
      <c r="DQ295" s="167"/>
      <c r="DR295" s="167"/>
      <c r="DS295" s="167"/>
      <c r="DT295" s="167"/>
      <c r="DU295" s="167"/>
      <c r="DV295" s="167"/>
      <c r="DW295" s="167"/>
      <c r="DX295" s="167"/>
      <c r="DY295" s="167"/>
      <c r="DZ295" s="167"/>
      <c r="EA295" s="167"/>
      <c r="EB295" s="167"/>
      <c r="EC295" s="167"/>
      <c r="ED295" s="167"/>
      <c r="EE295" s="167"/>
      <c r="EF295" s="167"/>
      <c r="EG295" s="167"/>
      <c r="EH295" s="167"/>
      <c r="EI295" s="167"/>
      <c r="EJ295" s="167"/>
      <c r="EK295" s="167"/>
      <c r="EL295" s="167"/>
      <c r="EM295" s="167"/>
      <c r="EN295" s="167"/>
      <c r="EO295" s="167"/>
      <c r="EP295" s="167"/>
      <c r="EQ295" s="167"/>
      <c r="ER295" s="167"/>
      <c r="ES295" s="167"/>
      <c r="ET295" s="167"/>
      <c r="EU295" s="167"/>
      <c r="EV295" s="167"/>
      <c r="EW295" s="167"/>
      <c r="EX295" s="167"/>
      <c r="EY295" s="167"/>
      <c r="EZ295" s="167"/>
    </row>
    <row r="296" spans="2:156" s="283" customFormat="1">
      <c r="B296" s="284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7"/>
      <c r="BQ296" s="167"/>
      <c r="BR296" s="167"/>
      <c r="BS296" s="167"/>
      <c r="BT296" s="167"/>
      <c r="BU296" s="167"/>
      <c r="BV296" s="167"/>
      <c r="BW296" s="167"/>
      <c r="BX296" s="167"/>
      <c r="BY296" s="167"/>
      <c r="BZ296" s="167"/>
      <c r="CA296" s="167"/>
      <c r="CB296" s="167"/>
      <c r="CC296" s="167"/>
      <c r="CD296" s="167"/>
      <c r="CE296" s="167"/>
      <c r="CF296" s="167"/>
      <c r="CG296" s="167"/>
      <c r="CH296" s="167"/>
      <c r="CI296" s="167"/>
      <c r="CJ296" s="167"/>
      <c r="CK296" s="167"/>
      <c r="CL296" s="167"/>
      <c r="CM296" s="167"/>
      <c r="CN296" s="167"/>
      <c r="CO296" s="167"/>
      <c r="CP296" s="167"/>
      <c r="CQ296" s="167"/>
      <c r="CR296" s="167"/>
      <c r="CS296" s="167"/>
      <c r="CT296" s="167"/>
      <c r="CU296" s="167"/>
      <c r="CV296" s="167"/>
      <c r="CW296" s="167"/>
      <c r="CX296" s="167"/>
      <c r="CY296" s="167"/>
      <c r="CZ296" s="167"/>
      <c r="DA296" s="167"/>
      <c r="DB296" s="167"/>
      <c r="DC296" s="167"/>
      <c r="DD296" s="167"/>
      <c r="DE296" s="167"/>
      <c r="DF296" s="167"/>
      <c r="DG296" s="167"/>
      <c r="DH296" s="167"/>
      <c r="DI296" s="167"/>
      <c r="DJ296" s="167"/>
      <c r="DK296" s="167"/>
      <c r="DL296" s="167"/>
      <c r="DM296" s="167"/>
      <c r="DN296" s="167"/>
      <c r="DO296" s="167"/>
      <c r="DP296" s="167"/>
      <c r="DQ296" s="167"/>
      <c r="DR296" s="167"/>
      <c r="DS296" s="167"/>
      <c r="DT296" s="167"/>
      <c r="DU296" s="167"/>
      <c r="DV296" s="167"/>
      <c r="DW296" s="167"/>
      <c r="DX296" s="167"/>
      <c r="DY296" s="167"/>
      <c r="DZ296" s="167"/>
      <c r="EA296" s="167"/>
      <c r="EB296" s="167"/>
      <c r="EC296" s="167"/>
      <c r="ED296" s="167"/>
      <c r="EE296" s="167"/>
      <c r="EF296" s="167"/>
      <c r="EG296" s="167"/>
      <c r="EH296" s="167"/>
      <c r="EI296" s="167"/>
      <c r="EJ296" s="167"/>
      <c r="EK296" s="167"/>
      <c r="EL296" s="167"/>
      <c r="EM296" s="167"/>
      <c r="EN296" s="167"/>
      <c r="EO296" s="167"/>
      <c r="EP296" s="167"/>
      <c r="EQ296" s="167"/>
      <c r="ER296" s="167"/>
      <c r="ES296" s="167"/>
      <c r="ET296" s="167"/>
      <c r="EU296" s="167"/>
      <c r="EV296" s="167"/>
      <c r="EW296" s="167"/>
      <c r="EX296" s="167"/>
      <c r="EY296" s="167"/>
      <c r="EZ296" s="167"/>
    </row>
    <row r="297" spans="2:156" s="283" customFormat="1">
      <c r="B297" s="284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7"/>
      <c r="BQ297" s="167"/>
      <c r="BR297" s="167"/>
      <c r="BS297" s="167"/>
      <c r="BT297" s="167"/>
      <c r="BU297" s="167"/>
      <c r="BV297" s="167"/>
      <c r="BW297" s="167"/>
      <c r="BX297" s="167"/>
      <c r="BY297" s="167"/>
      <c r="BZ297" s="167"/>
      <c r="CA297" s="167"/>
      <c r="CB297" s="167"/>
      <c r="CC297" s="167"/>
      <c r="CD297" s="167"/>
      <c r="CE297" s="167"/>
      <c r="CF297" s="167"/>
      <c r="CG297" s="167"/>
      <c r="CH297" s="167"/>
      <c r="CI297" s="167"/>
      <c r="CJ297" s="167"/>
      <c r="CK297" s="167"/>
      <c r="CL297" s="167"/>
      <c r="CM297" s="167"/>
      <c r="CN297" s="167"/>
      <c r="CO297" s="167"/>
      <c r="CP297" s="167"/>
      <c r="CQ297" s="167"/>
      <c r="CR297" s="167"/>
      <c r="CS297" s="167"/>
      <c r="CT297" s="167"/>
      <c r="CU297" s="167"/>
      <c r="CV297" s="167"/>
      <c r="CW297" s="167"/>
      <c r="CX297" s="167"/>
      <c r="CY297" s="167"/>
      <c r="CZ297" s="167"/>
      <c r="DA297" s="167"/>
      <c r="DB297" s="167"/>
      <c r="DC297" s="167"/>
      <c r="DD297" s="167"/>
      <c r="DE297" s="167"/>
      <c r="DF297" s="167"/>
      <c r="DG297" s="167"/>
      <c r="DH297" s="167"/>
      <c r="DI297" s="167"/>
      <c r="DJ297" s="167"/>
      <c r="DK297" s="167"/>
      <c r="DL297" s="167"/>
      <c r="DM297" s="167"/>
      <c r="DN297" s="167"/>
      <c r="DO297" s="167"/>
      <c r="DP297" s="167"/>
      <c r="DQ297" s="167"/>
      <c r="DR297" s="167"/>
      <c r="DS297" s="167"/>
      <c r="DT297" s="167"/>
      <c r="DU297" s="167"/>
      <c r="DV297" s="167"/>
      <c r="DW297" s="167"/>
      <c r="DX297" s="167"/>
      <c r="DY297" s="167"/>
      <c r="DZ297" s="167"/>
      <c r="EA297" s="167"/>
      <c r="EB297" s="167"/>
      <c r="EC297" s="167"/>
      <c r="ED297" s="167"/>
      <c r="EE297" s="167"/>
      <c r="EF297" s="167"/>
      <c r="EG297" s="167"/>
      <c r="EH297" s="167"/>
      <c r="EI297" s="167"/>
      <c r="EJ297" s="167"/>
      <c r="EK297" s="167"/>
      <c r="EL297" s="167"/>
      <c r="EM297" s="167"/>
      <c r="EN297" s="167"/>
      <c r="EO297" s="167"/>
      <c r="EP297" s="167"/>
      <c r="EQ297" s="167"/>
      <c r="ER297" s="167"/>
      <c r="ES297" s="167"/>
      <c r="ET297" s="167"/>
      <c r="EU297" s="167"/>
      <c r="EV297" s="167"/>
      <c r="EW297" s="167"/>
      <c r="EX297" s="167"/>
      <c r="EY297" s="167"/>
      <c r="EZ297" s="167"/>
    </row>
    <row r="298" spans="2:156" s="283" customFormat="1">
      <c r="B298" s="284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7"/>
      <c r="BQ298" s="167"/>
      <c r="BR298" s="167"/>
      <c r="BS298" s="167"/>
      <c r="BT298" s="167"/>
      <c r="BU298" s="167"/>
      <c r="BV298" s="167"/>
      <c r="BW298" s="167"/>
      <c r="BX298" s="167"/>
      <c r="BY298" s="167"/>
      <c r="BZ298" s="167"/>
      <c r="CA298" s="167"/>
      <c r="CB298" s="167"/>
      <c r="CC298" s="167"/>
      <c r="CD298" s="167"/>
      <c r="CE298" s="167"/>
      <c r="CF298" s="167"/>
      <c r="CG298" s="167"/>
      <c r="CH298" s="167"/>
      <c r="CI298" s="167"/>
      <c r="CJ298" s="167"/>
      <c r="CK298" s="167"/>
      <c r="CL298" s="167"/>
      <c r="CM298" s="167"/>
      <c r="CN298" s="167"/>
      <c r="CO298" s="167"/>
      <c r="CP298" s="167"/>
      <c r="CQ298" s="167"/>
      <c r="CR298" s="167"/>
      <c r="CS298" s="167"/>
      <c r="CT298" s="167"/>
      <c r="CU298" s="167"/>
      <c r="CV298" s="167"/>
      <c r="CW298" s="167"/>
      <c r="CX298" s="167"/>
      <c r="CY298" s="167"/>
      <c r="CZ298" s="167"/>
      <c r="DA298" s="167"/>
      <c r="DB298" s="167"/>
      <c r="DC298" s="167"/>
      <c r="DD298" s="167"/>
      <c r="DE298" s="167"/>
      <c r="DF298" s="167"/>
      <c r="DG298" s="167"/>
      <c r="DH298" s="167"/>
      <c r="DI298" s="167"/>
      <c r="DJ298" s="167"/>
      <c r="DK298" s="167"/>
      <c r="DL298" s="167"/>
      <c r="DM298" s="167"/>
      <c r="DN298" s="167"/>
      <c r="DO298" s="167"/>
      <c r="DP298" s="167"/>
      <c r="DQ298" s="167"/>
      <c r="DR298" s="167"/>
      <c r="DS298" s="167"/>
      <c r="DT298" s="167"/>
      <c r="DU298" s="167"/>
      <c r="DV298" s="167"/>
      <c r="DW298" s="167"/>
      <c r="DX298" s="167"/>
      <c r="DY298" s="167"/>
      <c r="DZ298" s="167"/>
      <c r="EA298" s="167"/>
      <c r="EB298" s="167"/>
      <c r="EC298" s="167"/>
      <c r="ED298" s="167"/>
      <c r="EE298" s="167"/>
      <c r="EF298" s="167"/>
      <c r="EG298" s="167"/>
      <c r="EH298" s="167"/>
      <c r="EI298" s="167"/>
      <c r="EJ298" s="167"/>
      <c r="EK298" s="167"/>
      <c r="EL298" s="167"/>
      <c r="EM298" s="167"/>
      <c r="EN298" s="167"/>
      <c r="EO298" s="167"/>
      <c r="EP298" s="167"/>
      <c r="EQ298" s="167"/>
      <c r="ER298" s="167"/>
      <c r="ES298" s="167"/>
      <c r="ET298" s="167"/>
      <c r="EU298" s="167"/>
      <c r="EV298" s="167"/>
      <c r="EW298" s="167"/>
      <c r="EX298" s="167"/>
      <c r="EY298" s="167"/>
      <c r="EZ298" s="167"/>
    </row>
    <row r="299" spans="2:156" s="283" customFormat="1">
      <c r="B299" s="284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7"/>
      <c r="BQ299" s="167"/>
      <c r="BR299" s="167"/>
      <c r="BS299" s="167"/>
      <c r="BT299" s="167"/>
      <c r="BU299" s="167"/>
      <c r="BV299" s="167"/>
      <c r="BW299" s="167"/>
      <c r="BX299" s="167"/>
      <c r="BY299" s="167"/>
      <c r="BZ299" s="167"/>
      <c r="CA299" s="167"/>
      <c r="CB299" s="167"/>
      <c r="CC299" s="167"/>
      <c r="CD299" s="167"/>
      <c r="CE299" s="167"/>
      <c r="CF299" s="167"/>
      <c r="CG299" s="167"/>
      <c r="CH299" s="167"/>
      <c r="CI299" s="167"/>
      <c r="CJ299" s="167"/>
      <c r="CK299" s="167"/>
      <c r="CL299" s="167"/>
      <c r="CM299" s="167"/>
      <c r="CN299" s="167"/>
      <c r="CO299" s="167"/>
      <c r="CP299" s="167"/>
      <c r="CQ299" s="167"/>
      <c r="CR299" s="167"/>
      <c r="CS299" s="167"/>
      <c r="CT299" s="167"/>
      <c r="CU299" s="167"/>
      <c r="CV299" s="167"/>
      <c r="CW299" s="167"/>
      <c r="CX299" s="167"/>
      <c r="CY299" s="167"/>
      <c r="CZ299" s="167"/>
      <c r="DA299" s="167"/>
      <c r="DB299" s="167"/>
      <c r="DC299" s="167"/>
      <c r="DD299" s="167"/>
      <c r="DE299" s="167"/>
      <c r="DF299" s="167"/>
      <c r="DG299" s="167"/>
      <c r="DH299" s="167"/>
      <c r="DI299" s="167"/>
      <c r="DJ299" s="167"/>
      <c r="DK299" s="167"/>
      <c r="DL299" s="167"/>
      <c r="DM299" s="167"/>
      <c r="DN299" s="167"/>
      <c r="DO299" s="167"/>
      <c r="DP299" s="167"/>
      <c r="DQ299" s="167"/>
      <c r="DR299" s="167"/>
      <c r="DS299" s="167"/>
      <c r="DT299" s="167"/>
      <c r="DU299" s="167"/>
      <c r="DV299" s="167"/>
      <c r="DW299" s="167"/>
      <c r="DX299" s="167"/>
      <c r="DY299" s="167"/>
      <c r="DZ299" s="167"/>
      <c r="EA299" s="167"/>
      <c r="EB299" s="167"/>
      <c r="EC299" s="167"/>
      <c r="ED299" s="167"/>
      <c r="EE299" s="167"/>
      <c r="EF299" s="167"/>
      <c r="EG299" s="167"/>
      <c r="EH299" s="167"/>
      <c r="EI299" s="167"/>
      <c r="EJ299" s="167"/>
      <c r="EK299" s="167"/>
      <c r="EL299" s="167"/>
      <c r="EM299" s="167"/>
      <c r="EN299" s="167"/>
      <c r="EO299" s="167"/>
      <c r="EP299" s="167"/>
      <c r="EQ299" s="167"/>
      <c r="ER299" s="167"/>
      <c r="ES299" s="167"/>
      <c r="ET299" s="167"/>
      <c r="EU299" s="167"/>
      <c r="EV299" s="167"/>
      <c r="EW299" s="167"/>
      <c r="EX299" s="167"/>
      <c r="EY299" s="167"/>
      <c r="EZ299" s="167"/>
    </row>
    <row r="300" spans="2:156" s="283" customFormat="1">
      <c r="B300" s="284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7"/>
      <c r="BQ300" s="167"/>
      <c r="BR300" s="167"/>
      <c r="BS300" s="167"/>
      <c r="BT300" s="167"/>
      <c r="BU300" s="167"/>
      <c r="BV300" s="167"/>
      <c r="BW300" s="167"/>
      <c r="BX300" s="167"/>
      <c r="BY300" s="167"/>
      <c r="BZ300" s="167"/>
      <c r="CA300" s="167"/>
      <c r="CB300" s="167"/>
      <c r="CC300" s="167"/>
      <c r="CD300" s="167"/>
      <c r="CE300" s="167"/>
      <c r="CF300" s="167"/>
      <c r="CG300" s="167"/>
      <c r="CH300" s="167"/>
      <c r="CI300" s="167"/>
      <c r="CJ300" s="167"/>
      <c r="CK300" s="167"/>
      <c r="CL300" s="167"/>
      <c r="CM300" s="167"/>
      <c r="CN300" s="167"/>
      <c r="CO300" s="167"/>
      <c r="CP300" s="167"/>
      <c r="CQ300" s="167"/>
      <c r="CR300" s="167"/>
      <c r="CS300" s="167"/>
      <c r="CT300" s="167"/>
      <c r="CU300" s="167"/>
      <c r="CV300" s="167"/>
      <c r="CW300" s="167"/>
      <c r="CX300" s="167"/>
      <c r="CY300" s="167"/>
      <c r="CZ300" s="167"/>
      <c r="DA300" s="167"/>
      <c r="DB300" s="167"/>
      <c r="DC300" s="167"/>
      <c r="DD300" s="167"/>
      <c r="DE300" s="167"/>
      <c r="DF300" s="167"/>
      <c r="DG300" s="167"/>
      <c r="DH300" s="167"/>
      <c r="DI300" s="167"/>
      <c r="DJ300" s="167"/>
      <c r="DK300" s="167"/>
      <c r="DL300" s="167"/>
      <c r="DM300" s="167"/>
      <c r="DN300" s="167"/>
      <c r="DO300" s="167"/>
      <c r="DP300" s="167"/>
      <c r="DQ300" s="167"/>
      <c r="DR300" s="167"/>
      <c r="DS300" s="167"/>
      <c r="DT300" s="167"/>
      <c r="DU300" s="167"/>
      <c r="DV300" s="167"/>
      <c r="DW300" s="167"/>
      <c r="DX300" s="167"/>
      <c r="DY300" s="167"/>
      <c r="DZ300" s="167"/>
      <c r="EA300" s="167"/>
      <c r="EB300" s="167"/>
      <c r="EC300" s="167"/>
      <c r="ED300" s="167"/>
      <c r="EE300" s="167"/>
      <c r="EF300" s="167"/>
      <c r="EG300" s="167"/>
      <c r="EH300" s="167"/>
      <c r="EI300" s="167"/>
      <c r="EJ300" s="167"/>
      <c r="EK300" s="167"/>
      <c r="EL300" s="167"/>
      <c r="EM300" s="167"/>
      <c r="EN300" s="167"/>
      <c r="EO300" s="167"/>
      <c r="EP300" s="167"/>
      <c r="EQ300" s="167"/>
      <c r="ER300" s="167"/>
      <c r="ES300" s="167"/>
      <c r="ET300" s="167"/>
      <c r="EU300" s="167"/>
      <c r="EV300" s="167"/>
      <c r="EW300" s="167"/>
      <c r="EX300" s="167"/>
      <c r="EY300" s="167"/>
      <c r="EZ300" s="167"/>
    </row>
    <row r="301" spans="2:156" s="283" customFormat="1">
      <c r="B301" s="284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7"/>
      <c r="BQ301" s="167"/>
      <c r="BR301" s="167"/>
      <c r="BS301" s="167"/>
      <c r="BT301" s="167"/>
      <c r="BU301" s="167"/>
      <c r="BV301" s="167"/>
      <c r="BW301" s="167"/>
      <c r="BX301" s="167"/>
      <c r="BY301" s="167"/>
      <c r="BZ301" s="167"/>
      <c r="CA301" s="167"/>
      <c r="CB301" s="167"/>
      <c r="CC301" s="167"/>
      <c r="CD301" s="167"/>
      <c r="CE301" s="167"/>
      <c r="CF301" s="167"/>
      <c r="CG301" s="167"/>
      <c r="CH301" s="167"/>
      <c r="CI301" s="167"/>
      <c r="CJ301" s="167"/>
      <c r="CK301" s="167"/>
      <c r="CL301" s="167"/>
      <c r="CM301" s="167"/>
      <c r="CN301" s="167"/>
      <c r="CO301" s="167"/>
      <c r="CP301" s="167"/>
      <c r="CQ301" s="167"/>
      <c r="CR301" s="167"/>
      <c r="CS301" s="167"/>
      <c r="CT301" s="167"/>
      <c r="CU301" s="167"/>
      <c r="CV301" s="167"/>
      <c r="CW301" s="167"/>
      <c r="CX301" s="167"/>
      <c r="CY301" s="167"/>
      <c r="CZ301" s="167"/>
      <c r="DA301" s="167"/>
      <c r="DB301" s="167"/>
      <c r="DC301" s="167"/>
      <c r="DD301" s="167"/>
      <c r="DE301" s="167"/>
      <c r="DF301" s="167"/>
      <c r="DG301" s="167"/>
      <c r="DH301" s="167"/>
      <c r="DI301" s="167"/>
      <c r="DJ301" s="167"/>
      <c r="DK301" s="167"/>
      <c r="DL301" s="167"/>
      <c r="DM301" s="167"/>
      <c r="DN301" s="167"/>
      <c r="DO301" s="167"/>
      <c r="DP301" s="167"/>
      <c r="DQ301" s="167"/>
      <c r="DR301" s="167"/>
      <c r="DS301" s="167"/>
      <c r="DT301" s="167"/>
      <c r="DU301" s="167"/>
      <c r="DV301" s="167"/>
      <c r="DW301" s="167"/>
      <c r="DX301" s="167"/>
      <c r="DY301" s="167"/>
      <c r="DZ301" s="167"/>
      <c r="EA301" s="167"/>
      <c r="EB301" s="167"/>
      <c r="EC301" s="167"/>
      <c r="ED301" s="167"/>
      <c r="EE301" s="167"/>
      <c r="EF301" s="167"/>
      <c r="EG301" s="167"/>
      <c r="EH301" s="167"/>
      <c r="EI301" s="167"/>
      <c r="EJ301" s="167"/>
      <c r="EK301" s="167"/>
      <c r="EL301" s="167"/>
      <c r="EM301" s="167"/>
      <c r="EN301" s="167"/>
      <c r="EO301" s="167"/>
      <c r="EP301" s="167"/>
      <c r="EQ301" s="167"/>
      <c r="ER301" s="167"/>
      <c r="ES301" s="167"/>
      <c r="ET301" s="167"/>
      <c r="EU301" s="167"/>
      <c r="EV301" s="167"/>
      <c r="EW301" s="167"/>
      <c r="EX301" s="167"/>
      <c r="EY301" s="167"/>
      <c r="EZ301" s="167"/>
    </row>
    <row r="302" spans="2:156" s="283" customFormat="1">
      <c r="B302" s="284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7"/>
      <c r="BQ302" s="167"/>
      <c r="BR302" s="167"/>
      <c r="BS302" s="167"/>
      <c r="BT302" s="167"/>
      <c r="BU302" s="167"/>
      <c r="BV302" s="167"/>
      <c r="BW302" s="167"/>
      <c r="BX302" s="167"/>
      <c r="BY302" s="167"/>
      <c r="BZ302" s="167"/>
      <c r="CA302" s="167"/>
      <c r="CB302" s="167"/>
      <c r="CC302" s="167"/>
      <c r="CD302" s="167"/>
      <c r="CE302" s="167"/>
      <c r="CF302" s="167"/>
      <c r="CG302" s="167"/>
      <c r="CH302" s="167"/>
      <c r="CI302" s="167"/>
      <c r="CJ302" s="167"/>
      <c r="CK302" s="167"/>
      <c r="CL302" s="167"/>
      <c r="CM302" s="167"/>
      <c r="CN302" s="167"/>
      <c r="CO302" s="167"/>
      <c r="CP302" s="167"/>
      <c r="CQ302" s="167"/>
      <c r="CR302" s="167"/>
      <c r="CS302" s="167"/>
      <c r="CT302" s="167"/>
      <c r="CU302" s="167"/>
      <c r="CV302" s="167"/>
      <c r="CW302" s="167"/>
      <c r="CX302" s="167"/>
      <c r="CY302" s="167"/>
      <c r="CZ302" s="167"/>
      <c r="DA302" s="167"/>
      <c r="DB302" s="167"/>
      <c r="DC302" s="167"/>
      <c r="DD302" s="167"/>
      <c r="DE302" s="167"/>
      <c r="DF302" s="167"/>
      <c r="DG302" s="167"/>
      <c r="DH302" s="167"/>
      <c r="DI302" s="167"/>
      <c r="DJ302" s="167"/>
      <c r="DK302" s="167"/>
      <c r="DL302" s="167"/>
      <c r="DM302" s="167"/>
      <c r="DN302" s="167"/>
      <c r="DO302" s="167"/>
      <c r="DP302" s="167"/>
      <c r="DQ302" s="167"/>
      <c r="DR302" s="167"/>
      <c r="DS302" s="167"/>
      <c r="DT302" s="167"/>
      <c r="DU302" s="167"/>
      <c r="DV302" s="167"/>
      <c r="DW302" s="167"/>
      <c r="DX302" s="167"/>
      <c r="DY302" s="167"/>
      <c r="DZ302" s="167"/>
      <c r="EA302" s="167"/>
      <c r="EB302" s="167"/>
      <c r="EC302" s="167"/>
      <c r="ED302" s="167"/>
      <c r="EE302" s="167"/>
      <c r="EF302" s="167"/>
      <c r="EG302" s="167"/>
      <c r="EH302" s="167"/>
      <c r="EI302" s="167"/>
      <c r="EJ302" s="167"/>
      <c r="EK302" s="167"/>
      <c r="EL302" s="167"/>
      <c r="EM302" s="167"/>
      <c r="EN302" s="167"/>
      <c r="EO302" s="167"/>
      <c r="EP302" s="167"/>
      <c r="EQ302" s="167"/>
      <c r="ER302" s="167"/>
      <c r="ES302" s="167"/>
      <c r="ET302" s="167"/>
      <c r="EU302" s="167"/>
      <c r="EV302" s="167"/>
      <c r="EW302" s="167"/>
      <c r="EX302" s="167"/>
      <c r="EY302" s="167"/>
      <c r="EZ302" s="167"/>
    </row>
    <row r="303" spans="2:156" s="283" customFormat="1">
      <c r="B303" s="284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7"/>
      <c r="BQ303" s="167"/>
      <c r="BR303" s="167"/>
      <c r="BS303" s="167"/>
      <c r="BT303" s="167"/>
      <c r="BU303" s="167"/>
      <c r="BV303" s="167"/>
      <c r="BW303" s="167"/>
      <c r="BX303" s="167"/>
      <c r="BY303" s="167"/>
      <c r="BZ303" s="167"/>
      <c r="CA303" s="167"/>
      <c r="CB303" s="167"/>
      <c r="CC303" s="167"/>
      <c r="CD303" s="167"/>
      <c r="CE303" s="167"/>
      <c r="CF303" s="167"/>
      <c r="CG303" s="167"/>
      <c r="CH303" s="167"/>
      <c r="CI303" s="167"/>
      <c r="CJ303" s="167"/>
      <c r="CK303" s="167"/>
      <c r="CL303" s="167"/>
      <c r="CM303" s="167"/>
      <c r="CN303" s="167"/>
      <c r="CO303" s="167"/>
      <c r="CP303" s="167"/>
      <c r="CQ303" s="167"/>
      <c r="CR303" s="167"/>
      <c r="CS303" s="167"/>
      <c r="CT303" s="167"/>
      <c r="CU303" s="167"/>
      <c r="CV303" s="167"/>
      <c r="CW303" s="167"/>
      <c r="CX303" s="167"/>
      <c r="CY303" s="167"/>
      <c r="CZ303" s="167"/>
      <c r="DA303" s="167"/>
      <c r="DB303" s="167"/>
      <c r="DC303" s="167"/>
      <c r="DD303" s="167"/>
      <c r="DE303" s="167"/>
      <c r="DF303" s="167"/>
      <c r="DG303" s="167"/>
      <c r="DH303" s="167"/>
      <c r="DI303" s="167"/>
      <c r="DJ303" s="167"/>
      <c r="DK303" s="167"/>
      <c r="DL303" s="167"/>
      <c r="DM303" s="167"/>
      <c r="DN303" s="167"/>
      <c r="DO303" s="167"/>
      <c r="DP303" s="167"/>
      <c r="DQ303" s="167"/>
      <c r="DR303" s="167"/>
      <c r="DS303" s="167"/>
      <c r="DT303" s="167"/>
      <c r="DU303" s="167"/>
      <c r="DV303" s="167"/>
      <c r="DW303" s="167"/>
      <c r="DX303" s="167"/>
      <c r="DY303" s="167"/>
      <c r="DZ303" s="167"/>
      <c r="EA303" s="167"/>
      <c r="EB303" s="167"/>
      <c r="EC303" s="167"/>
      <c r="ED303" s="167"/>
      <c r="EE303" s="167"/>
      <c r="EF303" s="167"/>
      <c r="EG303" s="167"/>
      <c r="EH303" s="167"/>
      <c r="EI303" s="167"/>
      <c r="EJ303" s="167"/>
      <c r="EK303" s="167"/>
      <c r="EL303" s="167"/>
      <c r="EM303" s="167"/>
      <c r="EN303" s="167"/>
      <c r="EO303" s="167"/>
      <c r="EP303" s="167"/>
      <c r="EQ303" s="167"/>
      <c r="ER303" s="167"/>
      <c r="ES303" s="167"/>
      <c r="ET303" s="167"/>
      <c r="EU303" s="167"/>
      <c r="EV303" s="167"/>
      <c r="EW303" s="167"/>
      <c r="EX303" s="167"/>
      <c r="EY303" s="167"/>
      <c r="EZ303" s="167"/>
    </row>
    <row r="304" spans="2:156" s="283" customFormat="1">
      <c r="B304" s="284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7"/>
      <c r="BQ304" s="167"/>
      <c r="BR304" s="167"/>
      <c r="BS304" s="167"/>
      <c r="BT304" s="167"/>
      <c r="BU304" s="167"/>
      <c r="BV304" s="167"/>
      <c r="BW304" s="167"/>
      <c r="BX304" s="167"/>
      <c r="BY304" s="167"/>
      <c r="BZ304" s="167"/>
      <c r="CA304" s="167"/>
      <c r="CB304" s="167"/>
      <c r="CC304" s="167"/>
      <c r="CD304" s="167"/>
      <c r="CE304" s="167"/>
      <c r="CF304" s="167"/>
      <c r="CG304" s="167"/>
      <c r="CH304" s="167"/>
      <c r="CI304" s="167"/>
      <c r="CJ304" s="167"/>
      <c r="CK304" s="167"/>
      <c r="CL304" s="167"/>
      <c r="CM304" s="167"/>
      <c r="CN304" s="167"/>
      <c r="CO304" s="167"/>
      <c r="CP304" s="167"/>
      <c r="CQ304" s="167"/>
      <c r="CR304" s="167"/>
      <c r="CS304" s="167"/>
      <c r="CT304" s="167"/>
      <c r="CU304" s="167"/>
      <c r="CV304" s="167"/>
      <c r="CW304" s="167"/>
      <c r="CX304" s="167"/>
      <c r="CY304" s="167"/>
      <c r="CZ304" s="167"/>
      <c r="DA304" s="167"/>
      <c r="DB304" s="167"/>
      <c r="DC304" s="167"/>
      <c r="DD304" s="167"/>
      <c r="DE304" s="167"/>
      <c r="DF304" s="167"/>
      <c r="DG304" s="167"/>
      <c r="DH304" s="167"/>
      <c r="DI304" s="167"/>
      <c r="DJ304" s="167"/>
      <c r="DK304" s="167"/>
      <c r="DL304" s="167"/>
      <c r="DM304" s="167"/>
      <c r="DN304" s="167"/>
      <c r="DO304" s="167"/>
      <c r="DP304" s="167"/>
      <c r="DQ304" s="167"/>
      <c r="DR304" s="167"/>
      <c r="DS304" s="167"/>
      <c r="DT304" s="167"/>
      <c r="DU304" s="167"/>
      <c r="DV304" s="167"/>
      <c r="DW304" s="167"/>
      <c r="DX304" s="167"/>
      <c r="DY304" s="167"/>
      <c r="DZ304" s="167"/>
      <c r="EA304" s="167"/>
      <c r="EB304" s="167"/>
      <c r="EC304" s="167"/>
      <c r="ED304" s="167"/>
      <c r="EE304" s="167"/>
      <c r="EF304" s="167"/>
      <c r="EG304" s="167"/>
      <c r="EH304" s="167"/>
      <c r="EI304" s="167"/>
      <c r="EJ304" s="167"/>
      <c r="EK304" s="167"/>
      <c r="EL304" s="167"/>
      <c r="EM304" s="167"/>
      <c r="EN304" s="167"/>
      <c r="EO304" s="167"/>
      <c r="EP304" s="167"/>
      <c r="EQ304" s="167"/>
      <c r="ER304" s="167"/>
      <c r="ES304" s="167"/>
      <c r="ET304" s="167"/>
      <c r="EU304" s="167"/>
      <c r="EV304" s="167"/>
      <c r="EW304" s="167"/>
      <c r="EX304" s="167"/>
      <c r="EY304" s="167"/>
      <c r="EZ304" s="167"/>
    </row>
    <row r="305" spans="2:156" s="283" customFormat="1">
      <c r="B305" s="284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7"/>
      <c r="BQ305" s="167"/>
      <c r="BR305" s="167"/>
      <c r="BS305" s="167"/>
      <c r="BT305" s="167"/>
      <c r="BU305" s="167"/>
      <c r="BV305" s="167"/>
      <c r="BW305" s="167"/>
      <c r="BX305" s="167"/>
      <c r="BY305" s="167"/>
      <c r="BZ305" s="167"/>
      <c r="CA305" s="167"/>
      <c r="CB305" s="167"/>
      <c r="CC305" s="167"/>
      <c r="CD305" s="167"/>
      <c r="CE305" s="167"/>
      <c r="CF305" s="167"/>
      <c r="CG305" s="167"/>
      <c r="CH305" s="167"/>
      <c r="CI305" s="167"/>
      <c r="CJ305" s="167"/>
      <c r="CK305" s="167"/>
      <c r="CL305" s="167"/>
      <c r="CM305" s="167"/>
      <c r="CN305" s="167"/>
      <c r="CO305" s="167"/>
      <c r="CP305" s="167"/>
      <c r="CQ305" s="167"/>
      <c r="CR305" s="167"/>
      <c r="CS305" s="167"/>
      <c r="CT305" s="167"/>
      <c r="CU305" s="167"/>
      <c r="CV305" s="167"/>
      <c r="CW305" s="167"/>
      <c r="CX305" s="167"/>
      <c r="CY305" s="167"/>
      <c r="CZ305" s="167"/>
      <c r="DA305" s="167"/>
      <c r="DB305" s="167"/>
      <c r="DC305" s="167"/>
      <c r="DD305" s="167"/>
      <c r="DE305" s="167"/>
      <c r="DF305" s="167"/>
      <c r="DG305" s="167"/>
      <c r="DH305" s="167"/>
      <c r="DI305" s="167"/>
      <c r="DJ305" s="167"/>
      <c r="DK305" s="167"/>
      <c r="DL305" s="167"/>
      <c r="DM305" s="167"/>
      <c r="DN305" s="167"/>
      <c r="DO305" s="167"/>
      <c r="DP305" s="167"/>
      <c r="DQ305" s="167"/>
      <c r="DR305" s="167"/>
      <c r="DS305" s="167"/>
      <c r="DT305" s="167"/>
      <c r="DU305" s="167"/>
      <c r="DV305" s="167"/>
      <c r="DW305" s="167"/>
      <c r="DX305" s="167"/>
      <c r="DY305" s="167"/>
      <c r="DZ305" s="167"/>
      <c r="EA305" s="167"/>
      <c r="EB305" s="167"/>
      <c r="EC305" s="167"/>
      <c r="ED305" s="167"/>
      <c r="EE305" s="167"/>
      <c r="EF305" s="167"/>
      <c r="EG305" s="167"/>
      <c r="EH305" s="167"/>
      <c r="EI305" s="167"/>
      <c r="EJ305" s="167"/>
      <c r="EK305" s="167"/>
      <c r="EL305" s="167"/>
      <c r="EM305" s="167"/>
      <c r="EN305" s="167"/>
      <c r="EO305" s="167"/>
      <c r="EP305" s="167"/>
      <c r="EQ305" s="167"/>
      <c r="ER305" s="167"/>
      <c r="ES305" s="167"/>
      <c r="ET305" s="167"/>
      <c r="EU305" s="167"/>
      <c r="EV305" s="167"/>
      <c r="EW305" s="167"/>
      <c r="EX305" s="167"/>
      <c r="EY305" s="167"/>
      <c r="EZ305" s="167"/>
    </row>
    <row r="306" spans="2:156" s="283" customFormat="1">
      <c r="B306" s="284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7"/>
      <c r="BQ306" s="167"/>
      <c r="BR306" s="167"/>
      <c r="BS306" s="167"/>
      <c r="BT306" s="167"/>
      <c r="BU306" s="167"/>
      <c r="BV306" s="167"/>
      <c r="BW306" s="167"/>
      <c r="BX306" s="167"/>
      <c r="BY306" s="167"/>
      <c r="BZ306" s="167"/>
      <c r="CA306" s="167"/>
      <c r="CB306" s="167"/>
      <c r="CC306" s="167"/>
      <c r="CD306" s="167"/>
      <c r="CE306" s="167"/>
      <c r="CF306" s="167"/>
      <c r="CG306" s="167"/>
      <c r="CH306" s="167"/>
      <c r="CI306" s="167"/>
      <c r="CJ306" s="167"/>
      <c r="CK306" s="167"/>
      <c r="CL306" s="167"/>
      <c r="CM306" s="167"/>
      <c r="CN306" s="167"/>
      <c r="CO306" s="167"/>
      <c r="CP306" s="167"/>
      <c r="CQ306" s="167"/>
      <c r="CR306" s="167"/>
      <c r="CS306" s="167"/>
      <c r="CT306" s="167"/>
      <c r="CU306" s="167"/>
      <c r="CV306" s="167"/>
      <c r="CW306" s="167"/>
      <c r="CX306" s="167"/>
      <c r="CY306" s="167"/>
      <c r="CZ306" s="167"/>
      <c r="DA306" s="167"/>
      <c r="DB306" s="167"/>
      <c r="DC306" s="167"/>
      <c r="DD306" s="167"/>
      <c r="DE306" s="167"/>
      <c r="DF306" s="167"/>
      <c r="DG306" s="167"/>
      <c r="DH306" s="167"/>
      <c r="DI306" s="167"/>
      <c r="DJ306" s="167"/>
      <c r="DK306" s="167"/>
      <c r="DL306" s="167"/>
      <c r="DM306" s="167"/>
      <c r="DN306" s="167"/>
      <c r="DO306" s="167"/>
      <c r="DP306" s="167"/>
      <c r="DQ306" s="167"/>
      <c r="DR306" s="167"/>
      <c r="DS306" s="167"/>
      <c r="DT306" s="167"/>
      <c r="DU306" s="167"/>
      <c r="DV306" s="167"/>
      <c r="DW306" s="167"/>
      <c r="DX306" s="167"/>
      <c r="DY306" s="167"/>
      <c r="DZ306" s="167"/>
      <c r="EA306" s="167"/>
      <c r="EB306" s="167"/>
      <c r="EC306" s="167"/>
      <c r="ED306" s="167"/>
      <c r="EE306" s="167"/>
      <c r="EF306" s="167"/>
      <c r="EG306" s="167"/>
      <c r="EH306" s="167"/>
      <c r="EI306" s="167"/>
      <c r="EJ306" s="167"/>
      <c r="EK306" s="167"/>
      <c r="EL306" s="167"/>
      <c r="EM306" s="167"/>
      <c r="EN306" s="167"/>
      <c r="EO306" s="167"/>
      <c r="EP306" s="167"/>
      <c r="EQ306" s="167"/>
      <c r="ER306" s="167"/>
      <c r="ES306" s="167"/>
      <c r="ET306" s="167"/>
      <c r="EU306" s="167"/>
      <c r="EV306" s="167"/>
      <c r="EW306" s="167"/>
      <c r="EX306" s="167"/>
      <c r="EY306" s="167"/>
      <c r="EZ306" s="167"/>
    </row>
    <row r="307" spans="2:156" s="283" customFormat="1">
      <c r="B307" s="284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7"/>
      <c r="BQ307" s="167"/>
      <c r="BR307" s="167"/>
      <c r="BS307" s="167"/>
      <c r="BT307" s="167"/>
      <c r="BU307" s="167"/>
      <c r="BV307" s="167"/>
      <c r="BW307" s="167"/>
      <c r="BX307" s="167"/>
      <c r="BY307" s="167"/>
      <c r="BZ307" s="167"/>
      <c r="CA307" s="167"/>
      <c r="CB307" s="167"/>
      <c r="CC307" s="167"/>
      <c r="CD307" s="167"/>
      <c r="CE307" s="167"/>
      <c r="CF307" s="167"/>
      <c r="CG307" s="167"/>
      <c r="CH307" s="167"/>
      <c r="CI307" s="167"/>
      <c r="CJ307" s="167"/>
      <c r="CK307" s="167"/>
      <c r="CL307" s="167"/>
      <c r="CM307" s="167"/>
      <c r="CN307" s="167"/>
      <c r="CO307" s="167"/>
      <c r="CP307" s="167"/>
      <c r="CQ307" s="167"/>
      <c r="CR307" s="167"/>
      <c r="CS307" s="167"/>
      <c r="CT307" s="167"/>
      <c r="CU307" s="167"/>
      <c r="CV307" s="167"/>
      <c r="CW307" s="167"/>
      <c r="CX307" s="167"/>
      <c r="CY307" s="167"/>
      <c r="CZ307" s="167"/>
      <c r="DA307" s="167"/>
      <c r="DB307" s="167"/>
      <c r="DC307" s="167"/>
      <c r="DD307" s="167"/>
      <c r="DE307" s="167"/>
      <c r="DF307" s="167"/>
      <c r="DG307" s="167"/>
      <c r="DH307" s="167"/>
      <c r="DI307" s="167"/>
      <c r="DJ307" s="167"/>
      <c r="DK307" s="167"/>
      <c r="DL307" s="167"/>
      <c r="DM307" s="167"/>
      <c r="DN307" s="167"/>
      <c r="DO307" s="167"/>
      <c r="DP307" s="167"/>
      <c r="DQ307" s="167"/>
      <c r="DR307" s="167"/>
      <c r="DS307" s="167"/>
      <c r="DT307" s="167"/>
      <c r="DU307" s="167"/>
      <c r="DV307" s="167"/>
      <c r="DW307" s="167"/>
      <c r="DX307" s="167"/>
      <c r="DY307" s="167"/>
      <c r="DZ307" s="167"/>
      <c r="EA307" s="167"/>
      <c r="EB307" s="167"/>
      <c r="EC307" s="167"/>
      <c r="ED307" s="167"/>
      <c r="EE307" s="167"/>
      <c r="EF307" s="167"/>
      <c r="EG307" s="167"/>
      <c r="EH307" s="167"/>
      <c r="EI307" s="167"/>
      <c r="EJ307" s="167"/>
      <c r="EK307" s="167"/>
      <c r="EL307" s="167"/>
      <c r="EM307" s="167"/>
      <c r="EN307" s="167"/>
      <c r="EO307" s="167"/>
      <c r="EP307" s="167"/>
      <c r="EQ307" s="167"/>
      <c r="ER307" s="167"/>
      <c r="ES307" s="167"/>
      <c r="ET307" s="167"/>
      <c r="EU307" s="167"/>
      <c r="EV307" s="167"/>
      <c r="EW307" s="167"/>
      <c r="EX307" s="167"/>
      <c r="EY307" s="167"/>
      <c r="EZ307" s="167"/>
    </row>
    <row r="308" spans="2:156" s="283" customFormat="1">
      <c r="B308" s="284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7"/>
      <c r="BQ308" s="167"/>
      <c r="BR308" s="167"/>
      <c r="BS308" s="167"/>
      <c r="BT308" s="167"/>
      <c r="BU308" s="167"/>
      <c r="BV308" s="167"/>
      <c r="BW308" s="167"/>
      <c r="BX308" s="167"/>
      <c r="BY308" s="167"/>
      <c r="BZ308" s="167"/>
      <c r="CA308" s="167"/>
      <c r="CB308" s="167"/>
      <c r="CC308" s="167"/>
      <c r="CD308" s="167"/>
      <c r="CE308" s="167"/>
      <c r="CF308" s="167"/>
      <c r="CG308" s="167"/>
      <c r="CH308" s="167"/>
      <c r="CI308" s="167"/>
      <c r="CJ308" s="167"/>
      <c r="CK308" s="167"/>
      <c r="CL308" s="167"/>
      <c r="CM308" s="167"/>
      <c r="CN308" s="167"/>
      <c r="CO308" s="167"/>
      <c r="CP308" s="167"/>
      <c r="CQ308" s="167"/>
      <c r="CR308" s="167"/>
      <c r="CS308" s="167"/>
      <c r="CT308" s="167"/>
      <c r="CU308" s="167"/>
      <c r="CV308" s="167"/>
      <c r="CW308" s="167"/>
      <c r="CX308" s="167"/>
      <c r="CY308" s="167"/>
      <c r="CZ308" s="167"/>
      <c r="DA308" s="167"/>
      <c r="DB308" s="167"/>
      <c r="DC308" s="167"/>
      <c r="DD308" s="167"/>
      <c r="DE308" s="167"/>
      <c r="DF308" s="167"/>
      <c r="DG308" s="167"/>
      <c r="DH308" s="167"/>
      <c r="DI308" s="167"/>
      <c r="DJ308" s="167"/>
      <c r="DK308" s="167"/>
      <c r="DL308" s="167"/>
      <c r="DM308" s="167"/>
      <c r="DN308" s="167"/>
      <c r="DO308" s="167"/>
      <c r="DP308" s="167"/>
      <c r="DQ308" s="167"/>
      <c r="DR308" s="167"/>
      <c r="DS308" s="167"/>
      <c r="DT308" s="167"/>
      <c r="DU308" s="167"/>
      <c r="DV308" s="167"/>
      <c r="DW308" s="167"/>
      <c r="DX308" s="167"/>
      <c r="DY308" s="167"/>
      <c r="DZ308" s="167"/>
      <c r="EA308" s="167"/>
      <c r="EB308" s="167"/>
      <c r="EC308" s="167"/>
      <c r="ED308" s="167"/>
      <c r="EE308" s="167"/>
      <c r="EF308" s="167"/>
      <c r="EG308" s="167"/>
      <c r="EH308" s="167"/>
      <c r="EI308" s="167"/>
      <c r="EJ308" s="167"/>
      <c r="EK308" s="167"/>
      <c r="EL308" s="167"/>
      <c r="EM308" s="167"/>
      <c r="EN308" s="167"/>
      <c r="EO308" s="167"/>
      <c r="EP308" s="167"/>
      <c r="EQ308" s="167"/>
      <c r="ER308" s="167"/>
      <c r="ES308" s="167"/>
      <c r="ET308" s="167"/>
      <c r="EU308" s="167"/>
      <c r="EV308" s="167"/>
      <c r="EW308" s="167"/>
      <c r="EX308" s="167"/>
      <c r="EY308" s="167"/>
      <c r="EZ308" s="167"/>
    </row>
    <row r="309" spans="2:156" s="283" customFormat="1">
      <c r="B309" s="284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7"/>
      <c r="BQ309" s="167"/>
      <c r="BR309" s="167"/>
      <c r="BS309" s="167"/>
      <c r="BT309" s="167"/>
      <c r="BU309" s="167"/>
      <c r="BV309" s="167"/>
      <c r="BW309" s="167"/>
      <c r="BX309" s="167"/>
      <c r="BY309" s="167"/>
      <c r="BZ309" s="167"/>
      <c r="CA309" s="167"/>
      <c r="CB309" s="167"/>
      <c r="CC309" s="167"/>
      <c r="CD309" s="167"/>
      <c r="CE309" s="167"/>
      <c r="CF309" s="167"/>
      <c r="CG309" s="167"/>
      <c r="CH309" s="167"/>
      <c r="CI309" s="167"/>
      <c r="CJ309" s="167"/>
      <c r="CK309" s="167"/>
      <c r="CL309" s="167"/>
      <c r="CM309" s="167"/>
      <c r="CN309" s="167"/>
      <c r="CO309" s="167"/>
      <c r="CP309" s="167"/>
      <c r="CQ309" s="167"/>
      <c r="CR309" s="167"/>
      <c r="CS309" s="167"/>
      <c r="CT309" s="167"/>
      <c r="CU309" s="167"/>
      <c r="CV309" s="167"/>
      <c r="CW309" s="167"/>
      <c r="CX309" s="167"/>
      <c r="CY309" s="167"/>
      <c r="CZ309" s="167"/>
      <c r="DA309" s="167"/>
      <c r="DB309" s="167"/>
      <c r="DC309" s="167"/>
      <c r="DD309" s="167"/>
      <c r="DE309" s="167"/>
      <c r="DF309" s="167"/>
      <c r="DG309" s="167"/>
      <c r="DH309" s="167"/>
      <c r="DI309" s="167"/>
      <c r="DJ309" s="167"/>
      <c r="DK309" s="167"/>
      <c r="DL309" s="167"/>
      <c r="DM309" s="167"/>
      <c r="DN309" s="167"/>
      <c r="DO309" s="167"/>
      <c r="DP309" s="167"/>
      <c r="DQ309" s="167"/>
      <c r="DR309" s="167"/>
      <c r="DS309" s="167"/>
      <c r="DT309" s="167"/>
      <c r="DU309" s="167"/>
      <c r="DV309" s="167"/>
      <c r="DW309" s="167"/>
      <c r="DX309" s="167"/>
      <c r="DY309" s="167"/>
      <c r="DZ309" s="167"/>
      <c r="EA309" s="167"/>
      <c r="EB309" s="167"/>
      <c r="EC309" s="167"/>
      <c r="ED309" s="167"/>
      <c r="EE309" s="167"/>
      <c r="EF309" s="167"/>
      <c r="EG309" s="167"/>
      <c r="EH309" s="167"/>
      <c r="EI309" s="167"/>
      <c r="EJ309" s="167"/>
      <c r="EK309" s="167"/>
      <c r="EL309" s="167"/>
      <c r="EM309" s="167"/>
      <c r="EN309" s="167"/>
      <c r="EO309" s="167"/>
      <c r="EP309" s="167"/>
      <c r="EQ309" s="167"/>
      <c r="ER309" s="167"/>
      <c r="ES309" s="167"/>
      <c r="ET309" s="167"/>
      <c r="EU309" s="167"/>
      <c r="EV309" s="167"/>
      <c r="EW309" s="167"/>
      <c r="EX309" s="167"/>
      <c r="EY309" s="167"/>
      <c r="EZ309" s="167"/>
    </row>
    <row r="310" spans="2:156" s="283" customFormat="1">
      <c r="B310" s="284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7"/>
      <c r="BQ310" s="167"/>
      <c r="BR310" s="167"/>
      <c r="BS310" s="167"/>
      <c r="BT310" s="167"/>
      <c r="BU310" s="167"/>
      <c r="BV310" s="167"/>
      <c r="BW310" s="167"/>
      <c r="BX310" s="167"/>
      <c r="BY310" s="167"/>
      <c r="BZ310" s="167"/>
      <c r="CA310" s="167"/>
      <c r="CB310" s="167"/>
      <c r="CC310" s="167"/>
      <c r="CD310" s="167"/>
      <c r="CE310" s="167"/>
      <c r="CF310" s="167"/>
      <c r="CG310" s="167"/>
      <c r="CH310" s="167"/>
      <c r="CI310" s="167"/>
      <c r="CJ310" s="167"/>
      <c r="CK310" s="167"/>
      <c r="CL310" s="167"/>
      <c r="CM310" s="167"/>
      <c r="CN310" s="167"/>
      <c r="CO310" s="167"/>
      <c r="CP310" s="167"/>
      <c r="CQ310" s="167"/>
      <c r="CR310" s="167"/>
      <c r="CS310" s="167"/>
      <c r="CT310" s="167"/>
      <c r="CU310" s="167"/>
      <c r="CV310" s="167"/>
      <c r="CW310" s="167"/>
      <c r="CX310" s="167"/>
      <c r="CY310" s="167"/>
      <c r="CZ310" s="167"/>
      <c r="DA310" s="167"/>
      <c r="DB310" s="167"/>
      <c r="DC310" s="167"/>
      <c r="DD310" s="167"/>
      <c r="DE310" s="167"/>
      <c r="DF310" s="167"/>
      <c r="DG310" s="167"/>
      <c r="DH310" s="167"/>
      <c r="DI310" s="167"/>
      <c r="DJ310" s="167"/>
      <c r="DK310" s="167"/>
      <c r="DL310" s="167"/>
      <c r="DM310" s="167"/>
      <c r="DN310" s="167"/>
      <c r="DO310" s="167"/>
      <c r="DP310" s="167"/>
      <c r="DQ310" s="167"/>
      <c r="DR310" s="167"/>
      <c r="DS310" s="167"/>
      <c r="DT310" s="167"/>
      <c r="DU310" s="167"/>
      <c r="DV310" s="167"/>
      <c r="DW310" s="167"/>
      <c r="DX310" s="167"/>
      <c r="DY310" s="167"/>
      <c r="DZ310" s="167"/>
      <c r="EA310" s="167"/>
      <c r="EB310" s="167"/>
      <c r="EC310" s="167"/>
      <c r="ED310" s="167"/>
      <c r="EE310" s="167"/>
      <c r="EF310" s="167"/>
      <c r="EG310" s="167"/>
      <c r="EH310" s="167"/>
      <c r="EI310" s="167"/>
      <c r="EJ310" s="167"/>
      <c r="EK310" s="167"/>
      <c r="EL310" s="167"/>
      <c r="EM310" s="167"/>
      <c r="EN310" s="167"/>
      <c r="EO310" s="167"/>
      <c r="EP310" s="167"/>
      <c r="EQ310" s="167"/>
      <c r="ER310" s="167"/>
      <c r="ES310" s="167"/>
      <c r="ET310" s="167"/>
      <c r="EU310" s="167"/>
      <c r="EV310" s="167"/>
      <c r="EW310" s="167"/>
      <c r="EX310" s="167"/>
      <c r="EY310" s="167"/>
      <c r="EZ310" s="167"/>
    </row>
    <row r="311" spans="2:156" s="283" customFormat="1">
      <c r="B311" s="284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7"/>
      <c r="BQ311" s="167"/>
      <c r="BR311" s="167"/>
      <c r="BS311" s="167"/>
      <c r="BT311" s="167"/>
      <c r="BU311" s="167"/>
      <c r="BV311" s="167"/>
      <c r="BW311" s="167"/>
      <c r="BX311" s="167"/>
      <c r="BY311" s="167"/>
      <c r="BZ311" s="167"/>
      <c r="CA311" s="167"/>
      <c r="CB311" s="167"/>
      <c r="CC311" s="167"/>
      <c r="CD311" s="167"/>
      <c r="CE311" s="167"/>
      <c r="CF311" s="167"/>
      <c r="CG311" s="167"/>
      <c r="CH311" s="167"/>
      <c r="CI311" s="167"/>
      <c r="CJ311" s="167"/>
      <c r="CK311" s="167"/>
      <c r="CL311" s="167"/>
      <c r="CM311" s="167"/>
      <c r="CN311" s="167"/>
      <c r="CO311" s="167"/>
      <c r="CP311" s="167"/>
      <c r="CQ311" s="167"/>
      <c r="CR311" s="167"/>
      <c r="CS311" s="167"/>
      <c r="CT311" s="167"/>
      <c r="CU311" s="167"/>
      <c r="CV311" s="167"/>
      <c r="CW311" s="167"/>
      <c r="CX311" s="167"/>
      <c r="CY311" s="167"/>
      <c r="CZ311" s="167"/>
      <c r="DA311" s="167"/>
      <c r="DB311" s="167"/>
      <c r="DC311" s="167"/>
      <c r="DD311" s="167"/>
      <c r="DE311" s="167"/>
      <c r="DF311" s="167"/>
      <c r="DG311" s="167"/>
      <c r="DH311" s="167"/>
      <c r="DI311" s="167"/>
      <c r="DJ311" s="167"/>
      <c r="DK311" s="167"/>
      <c r="DL311" s="167"/>
      <c r="DM311" s="167"/>
      <c r="DN311" s="167"/>
      <c r="DO311" s="167"/>
      <c r="DP311" s="167"/>
      <c r="DQ311" s="167"/>
      <c r="DR311" s="167"/>
      <c r="DS311" s="167"/>
      <c r="DT311" s="167"/>
      <c r="DU311" s="167"/>
      <c r="DV311" s="167"/>
      <c r="DW311" s="167"/>
      <c r="DX311" s="167"/>
      <c r="DY311" s="167"/>
      <c r="DZ311" s="167"/>
      <c r="EA311" s="167"/>
      <c r="EB311" s="167"/>
      <c r="EC311" s="167"/>
      <c r="ED311" s="167"/>
      <c r="EE311" s="167"/>
      <c r="EF311" s="167"/>
      <c r="EG311" s="167"/>
      <c r="EH311" s="167"/>
      <c r="EI311" s="167"/>
      <c r="EJ311" s="167"/>
      <c r="EK311" s="167"/>
      <c r="EL311" s="167"/>
      <c r="EM311" s="167"/>
      <c r="EN311" s="167"/>
      <c r="EO311" s="167"/>
      <c r="EP311" s="167"/>
      <c r="EQ311" s="167"/>
      <c r="ER311" s="167"/>
      <c r="ES311" s="167"/>
      <c r="ET311" s="167"/>
      <c r="EU311" s="167"/>
      <c r="EV311" s="167"/>
      <c r="EW311" s="167"/>
      <c r="EX311" s="167"/>
      <c r="EY311" s="167"/>
      <c r="EZ311" s="167"/>
    </row>
    <row r="312" spans="2:156" s="283" customFormat="1">
      <c r="B312" s="284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7"/>
      <c r="BQ312" s="167"/>
      <c r="BR312" s="167"/>
      <c r="BS312" s="167"/>
      <c r="BT312" s="167"/>
      <c r="BU312" s="167"/>
      <c r="BV312" s="167"/>
      <c r="BW312" s="167"/>
      <c r="BX312" s="167"/>
      <c r="BY312" s="167"/>
      <c r="BZ312" s="167"/>
      <c r="CA312" s="167"/>
      <c r="CB312" s="167"/>
      <c r="CC312" s="167"/>
      <c r="CD312" s="167"/>
      <c r="CE312" s="167"/>
      <c r="CF312" s="167"/>
      <c r="CG312" s="167"/>
      <c r="CH312" s="167"/>
      <c r="CI312" s="167"/>
      <c r="CJ312" s="167"/>
      <c r="CK312" s="167"/>
      <c r="CL312" s="167"/>
      <c r="CM312" s="167"/>
      <c r="CN312" s="167"/>
      <c r="CO312" s="167"/>
      <c r="CP312" s="167"/>
      <c r="CQ312" s="167"/>
      <c r="CR312" s="167"/>
      <c r="CS312" s="167"/>
      <c r="CT312" s="167"/>
      <c r="CU312" s="167"/>
      <c r="CV312" s="167"/>
      <c r="CW312" s="167"/>
      <c r="CX312" s="167"/>
      <c r="CY312" s="167"/>
      <c r="CZ312" s="167"/>
      <c r="DA312" s="167"/>
      <c r="DB312" s="167"/>
      <c r="DC312" s="167"/>
      <c r="DD312" s="167"/>
      <c r="DE312" s="167"/>
      <c r="DF312" s="167"/>
      <c r="DG312" s="167"/>
      <c r="DH312" s="167"/>
      <c r="DI312" s="167"/>
      <c r="DJ312" s="167"/>
      <c r="DK312" s="167"/>
      <c r="DL312" s="167"/>
      <c r="DM312" s="167"/>
      <c r="DN312" s="167"/>
      <c r="DO312" s="167"/>
      <c r="DP312" s="167"/>
      <c r="DQ312" s="167"/>
      <c r="DR312" s="167"/>
      <c r="DS312" s="167"/>
      <c r="DT312" s="167"/>
      <c r="DU312" s="167"/>
      <c r="DV312" s="167"/>
      <c r="DW312" s="167"/>
      <c r="DX312" s="167"/>
      <c r="DY312" s="167"/>
      <c r="DZ312" s="167"/>
      <c r="EA312" s="167"/>
      <c r="EB312" s="167"/>
      <c r="EC312" s="167"/>
      <c r="ED312" s="167"/>
      <c r="EE312" s="167"/>
      <c r="EF312" s="167"/>
      <c r="EG312" s="167"/>
      <c r="EH312" s="167"/>
      <c r="EI312" s="167"/>
      <c r="EJ312" s="167"/>
      <c r="EK312" s="167"/>
      <c r="EL312" s="167"/>
      <c r="EM312" s="167"/>
      <c r="EN312" s="167"/>
      <c r="EO312" s="167"/>
      <c r="EP312" s="167"/>
      <c r="EQ312" s="167"/>
      <c r="ER312" s="167"/>
      <c r="ES312" s="167"/>
      <c r="ET312" s="167"/>
      <c r="EU312" s="167"/>
      <c r="EV312" s="167"/>
      <c r="EW312" s="167"/>
      <c r="EX312" s="167"/>
      <c r="EY312" s="167"/>
      <c r="EZ312" s="167"/>
    </row>
    <row r="313" spans="2:156" s="283" customFormat="1">
      <c r="B313" s="284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7"/>
      <c r="BQ313" s="167"/>
      <c r="BR313" s="167"/>
      <c r="BS313" s="167"/>
      <c r="BT313" s="167"/>
      <c r="BU313" s="167"/>
      <c r="BV313" s="167"/>
      <c r="BW313" s="167"/>
      <c r="BX313" s="167"/>
      <c r="BY313" s="167"/>
      <c r="BZ313" s="167"/>
      <c r="CA313" s="167"/>
      <c r="CB313" s="167"/>
      <c r="CC313" s="167"/>
      <c r="CD313" s="167"/>
      <c r="CE313" s="167"/>
      <c r="CF313" s="167"/>
      <c r="CG313" s="167"/>
      <c r="CH313" s="167"/>
      <c r="CI313" s="167"/>
      <c r="CJ313" s="167"/>
      <c r="CK313" s="167"/>
      <c r="CL313" s="167"/>
      <c r="CM313" s="167"/>
      <c r="CN313" s="167"/>
      <c r="CO313" s="167"/>
      <c r="CP313" s="167"/>
      <c r="CQ313" s="167"/>
      <c r="CR313" s="167"/>
      <c r="CS313" s="167"/>
      <c r="CT313" s="167"/>
      <c r="CU313" s="167"/>
      <c r="CV313" s="167"/>
      <c r="CW313" s="167"/>
      <c r="CX313" s="167"/>
      <c r="CY313" s="167"/>
      <c r="CZ313" s="167"/>
      <c r="DA313" s="167"/>
      <c r="DB313" s="167"/>
      <c r="DC313" s="167"/>
      <c r="DD313" s="167"/>
      <c r="DE313" s="167"/>
      <c r="DF313" s="167"/>
      <c r="DG313" s="167"/>
      <c r="DH313" s="167"/>
      <c r="DI313" s="167"/>
      <c r="DJ313" s="167"/>
      <c r="DK313" s="167"/>
      <c r="DL313" s="167"/>
      <c r="DM313" s="167"/>
      <c r="DN313" s="167"/>
      <c r="DO313" s="167"/>
      <c r="DP313" s="167"/>
      <c r="DQ313" s="167"/>
      <c r="DR313" s="167"/>
      <c r="DS313" s="167"/>
      <c r="DT313" s="167"/>
      <c r="DU313" s="167"/>
      <c r="DV313" s="167"/>
      <c r="DW313" s="167"/>
      <c r="DX313" s="167"/>
      <c r="DY313" s="167"/>
      <c r="DZ313" s="167"/>
      <c r="EA313" s="167"/>
      <c r="EB313" s="167"/>
      <c r="EC313" s="167"/>
      <c r="ED313" s="167"/>
      <c r="EE313" s="167"/>
      <c r="EF313" s="167"/>
      <c r="EG313" s="167"/>
      <c r="EH313" s="167"/>
      <c r="EI313" s="167"/>
      <c r="EJ313" s="167"/>
      <c r="EK313" s="167"/>
      <c r="EL313" s="167"/>
      <c r="EM313" s="167"/>
      <c r="EN313" s="167"/>
      <c r="EO313" s="167"/>
      <c r="EP313" s="167"/>
      <c r="EQ313" s="167"/>
      <c r="ER313" s="167"/>
      <c r="ES313" s="167"/>
      <c r="ET313" s="167"/>
      <c r="EU313" s="167"/>
      <c r="EV313" s="167"/>
      <c r="EW313" s="167"/>
      <c r="EX313" s="167"/>
      <c r="EY313" s="167"/>
      <c r="EZ313" s="167"/>
    </row>
    <row r="314" spans="2:156" s="283" customFormat="1">
      <c r="B314" s="284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7"/>
      <c r="BR314" s="167"/>
      <c r="BS314" s="167"/>
      <c r="BT314" s="167"/>
      <c r="BU314" s="167"/>
      <c r="BV314" s="167"/>
      <c r="BW314" s="167"/>
      <c r="BX314" s="167"/>
      <c r="BY314" s="167"/>
      <c r="BZ314" s="167"/>
      <c r="CA314" s="167"/>
      <c r="CB314" s="167"/>
      <c r="CC314" s="167"/>
      <c r="CD314" s="167"/>
      <c r="CE314" s="167"/>
      <c r="CF314" s="167"/>
      <c r="CG314" s="167"/>
      <c r="CH314" s="167"/>
      <c r="CI314" s="167"/>
      <c r="CJ314" s="167"/>
      <c r="CK314" s="167"/>
      <c r="CL314" s="167"/>
      <c r="CM314" s="167"/>
      <c r="CN314" s="167"/>
      <c r="CO314" s="167"/>
      <c r="CP314" s="167"/>
      <c r="CQ314" s="167"/>
      <c r="CR314" s="167"/>
      <c r="CS314" s="167"/>
      <c r="CT314" s="167"/>
      <c r="CU314" s="167"/>
      <c r="CV314" s="167"/>
      <c r="CW314" s="167"/>
      <c r="CX314" s="167"/>
      <c r="CY314" s="167"/>
      <c r="CZ314" s="167"/>
      <c r="DA314" s="167"/>
      <c r="DB314" s="167"/>
      <c r="DC314" s="167"/>
      <c r="DD314" s="167"/>
      <c r="DE314" s="167"/>
      <c r="DF314" s="167"/>
      <c r="DG314" s="167"/>
      <c r="DH314" s="167"/>
      <c r="DI314" s="167"/>
      <c r="DJ314" s="167"/>
      <c r="DK314" s="167"/>
      <c r="DL314" s="167"/>
      <c r="DM314" s="167"/>
      <c r="DN314" s="167"/>
      <c r="DO314" s="167"/>
      <c r="DP314" s="167"/>
      <c r="DQ314" s="167"/>
      <c r="DR314" s="167"/>
      <c r="DS314" s="167"/>
      <c r="DT314" s="167"/>
      <c r="DU314" s="167"/>
      <c r="DV314" s="167"/>
      <c r="DW314" s="167"/>
      <c r="DX314" s="167"/>
      <c r="DY314" s="167"/>
      <c r="DZ314" s="167"/>
      <c r="EA314" s="167"/>
      <c r="EB314" s="167"/>
      <c r="EC314" s="167"/>
      <c r="ED314" s="167"/>
      <c r="EE314" s="167"/>
      <c r="EF314" s="167"/>
      <c r="EG314" s="167"/>
      <c r="EH314" s="167"/>
      <c r="EI314" s="167"/>
      <c r="EJ314" s="167"/>
      <c r="EK314" s="167"/>
      <c r="EL314" s="167"/>
      <c r="EM314" s="167"/>
      <c r="EN314" s="167"/>
      <c r="EO314" s="167"/>
      <c r="EP314" s="167"/>
      <c r="EQ314" s="167"/>
      <c r="ER314" s="167"/>
      <c r="ES314" s="167"/>
      <c r="ET314" s="167"/>
      <c r="EU314" s="167"/>
      <c r="EV314" s="167"/>
      <c r="EW314" s="167"/>
      <c r="EX314" s="167"/>
      <c r="EY314" s="167"/>
      <c r="EZ314" s="167"/>
    </row>
    <row r="315" spans="2:156" s="283" customFormat="1">
      <c r="B315" s="284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7"/>
      <c r="BQ315" s="167"/>
      <c r="BR315" s="167"/>
      <c r="BS315" s="167"/>
      <c r="BT315" s="167"/>
      <c r="BU315" s="167"/>
      <c r="BV315" s="167"/>
      <c r="BW315" s="167"/>
      <c r="BX315" s="167"/>
      <c r="BY315" s="167"/>
      <c r="BZ315" s="167"/>
      <c r="CA315" s="167"/>
      <c r="CB315" s="167"/>
      <c r="CC315" s="167"/>
      <c r="CD315" s="167"/>
      <c r="CE315" s="167"/>
      <c r="CF315" s="167"/>
      <c r="CG315" s="167"/>
      <c r="CH315" s="167"/>
      <c r="CI315" s="167"/>
      <c r="CJ315" s="167"/>
      <c r="CK315" s="167"/>
      <c r="CL315" s="167"/>
      <c r="CM315" s="167"/>
      <c r="CN315" s="167"/>
      <c r="CO315" s="167"/>
      <c r="CP315" s="167"/>
      <c r="CQ315" s="167"/>
      <c r="CR315" s="167"/>
      <c r="CS315" s="167"/>
      <c r="CT315" s="167"/>
      <c r="CU315" s="167"/>
      <c r="CV315" s="167"/>
      <c r="CW315" s="167"/>
      <c r="CX315" s="167"/>
      <c r="CY315" s="167"/>
      <c r="CZ315" s="167"/>
      <c r="DA315" s="167"/>
      <c r="DB315" s="167"/>
      <c r="DC315" s="167"/>
      <c r="DD315" s="167"/>
      <c r="DE315" s="167"/>
      <c r="DF315" s="167"/>
      <c r="DG315" s="167"/>
      <c r="DH315" s="167"/>
      <c r="DI315" s="167"/>
      <c r="DJ315" s="167"/>
      <c r="DK315" s="167"/>
      <c r="DL315" s="167"/>
      <c r="DM315" s="167"/>
      <c r="DN315" s="167"/>
      <c r="DO315" s="167"/>
      <c r="DP315" s="167"/>
      <c r="DQ315" s="167"/>
      <c r="DR315" s="167"/>
      <c r="DS315" s="167"/>
      <c r="DT315" s="167"/>
      <c r="DU315" s="167"/>
      <c r="DV315" s="167"/>
      <c r="DW315" s="167"/>
      <c r="DX315" s="167"/>
      <c r="DY315" s="167"/>
      <c r="DZ315" s="167"/>
      <c r="EA315" s="167"/>
      <c r="EB315" s="167"/>
      <c r="EC315" s="167"/>
      <c r="ED315" s="167"/>
      <c r="EE315" s="167"/>
      <c r="EF315" s="167"/>
      <c r="EG315" s="167"/>
      <c r="EH315" s="167"/>
      <c r="EI315" s="167"/>
      <c r="EJ315" s="167"/>
      <c r="EK315" s="167"/>
      <c r="EL315" s="167"/>
      <c r="EM315" s="167"/>
      <c r="EN315" s="167"/>
      <c r="EO315" s="167"/>
      <c r="EP315" s="167"/>
      <c r="EQ315" s="167"/>
      <c r="ER315" s="167"/>
      <c r="ES315" s="167"/>
      <c r="ET315" s="167"/>
      <c r="EU315" s="167"/>
      <c r="EV315" s="167"/>
      <c r="EW315" s="167"/>
      <c r="EX315" s="167"/>
      <c r="EY315" s="167"/>
      <c r="EZ315" s="167"/>
    </row>
    <row r="316" spans="2:156" s="283" customFormat="1">
      <c r="B316" s="284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7"/>
      <c r="BQ316" s="167"/>
      <c r="BR316" s="167"/>
      <c r="BS316" s="167"/>
      <c r="BT316" s="167"/>
      <c r="BU316" s="167"/>
      <c r="BV316" s="167"/>
      <c r="BW316" s="167"/>
      <c r="BX316" s="167"/>
      <c r="BY316" s="167"/>
      <c r="BZ316" s="167"/>
      <c r="CA316" s="167"/>
      <c r="CB316" s="167"/>
      <c r="CC316" s="167"/>
      <c r="CD316" s="167"/>
      <c r="CE316" s="167"/>
      <c r="CF316" s="167"/>
      <c r="CG316" s="167"/>
      <c r="CH316" s="167"/>
      <c r="CI316" s="167"/>
      <c r="CJ316" s="167"/>
      <c r="CK316" s="167"/>
      <c r="CL316" s="167"/>
      <c r="CM316" s="167"/>
      <c r="CN316" s="167"/>
      <c r="CO316" s="167"/>
      <c r="CP316" s="167"/>
      <c r="CQ316" s="167"/>
      <c r="CR316" s="167"/>
      <c r="CS316" s="167"/>
      <c r="CT316" s="167"/>
      <c r="CU316" s="167"/>
      <c r="CV316" s="167"/>
      <c r="CW316" s="167"/>
      <c r="CX316" s="167"/>
      <c r="CY316" s="167"/>
      <c r="CZ316" s="167"/>
      <c r="DA316" s="167"/>
      <c r="DB316" s="167"/>
      <c r="DC316" s="167"/>
      <c r="DD316" s="167"/>
      <c r="DE316" s="167"/>
      <c r="DF316" s="167"/>
      <c r="DG316" s="167"/>
      <c r="DH316" s="167"/>
      <c r="DI316" s="167"/>
      <c r="DJ316" s="167"/>
      <c r="DK316" s="167"/>
      <c r="DL316" s="167"/>
      <c r="DM316" s="167"/>
      <c r="DN316" s="167"/>
      <c r="DO316" s="167"/>
      <c r="DP316" s="167"/>
      <c r="DQ316" s="167"/>
      <c r="DR316" s="167"/>
      <c r="DS316" s="167"/>
      <c r="DT316" s="167"/>
      <c r="DU316" s="167"/>
      <c r="DV316" s="167"/>
      <c r="DW316" s="167"/>
      <c r="DX316" s="167"/>
      <c r="DY316" s="167"/>
      <c r="DZ316" s="167"/>
      <c r="EA316" s="167"/>
      <c r="EB316" s="167"/>
      <c r="EC316" s="167"/>
      <c r="ED316" s="167"/>
      <c r="EE316" s="167"/>
      <c r="EF316" s="167"/>
      <c r="EG316" s="167"/>
      <c r="EH316" s="167"/>
      <c r="EI316" s="167"/>
      <c r="EJ316" s="167"/>
      <c r="EK316" s="167"/>
      <c r="EL316" s="167"/>
      <c r="EM316" s="167"/>
      <c r="EN316" s="167"/>
      <c r="EO316" s="167"/>
      <c r="EP316" s="167"/>
      <c r="EQ316" s="167"/>
      <c r="ER316" s="167"/>
      <c r="ES316" s="167"/>
      <c r="ET316" s="167"/>
      <c r="EU316" s="167"/>
      <c r="EV316" s="167"/>
      <c r="EW316" s="167"/>
      <c r="EX316" s="167"/>
      <c r="EY316" s="167"/>
      <c r="EZ316" s="167"/>
    </row>
    <row r="317" spans="2:156" s="283" customFormat="1">
      <c r="B317" s="284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7"/>
      <c r="BQ317" s="167"/>
      <c r="BR317" s="167"/>
      <c r="BS317" s="167"/>
      <c r="BT317" s="167"/>
      <c r="BU317" s="167"/>
      <c r="BV317" s="167"/>
      <c r="BW317" s="167"/>
      <c r="BX317" s="167"/>
      <c r="BY317" s="167"/>
      <c r="BZ317" s="167"/>
      <c r="CA317" s="167"/>
      <c r="CB317" s="167"/>
      <c r="CC317" s="167"/>
      <c r="CD317" s="167"/>
      <c r="CE317" s="167"/>
      <c r="CF317" s="167"/>
      <c r="CG317" s="167"/>
      <c r="CH317" s="167"/>
      <c r="CI317" s="167"/>
      <c r="CJ317" s="167"/>
      <c r="CK317" s="167"/>
      <c r="CL317" s="167"/>
      <c r="CM317" s="167"/>
      <c r="CN317" s="167"/>
      <c r="CO317" s="167"/>
      <c r="CP317" s="167"/>
      <c r="CQ317" s="167"/>
      <c r="CR317" s="167"/>
      <c r="CS317" s="167"/>
      <c r="CT317" s="167"/>
      <c r="CU317" s="167"/>
      <c r="CV317" s="167"/>
      <c r="CW317" s="167"/>
      <c r="CX317" s="167"/>
      <c r="CY317" s="167"/>
      <c r="CZ317" s="167"/>
      <c r="DA317" s="167"/>
      <c r="DB317" s="167"/>
      <c r="DC317" s="167"/>
      <c r="DD317" s="167"/>
      <c r="DE317" s="167"/>
      <c r="DF317" s="167"/>
      <c r="DG317" s="167"/>
      <c r="DH317" s="167"/>
      <c r="DI317" s="167"/>
      <c r="DJ317" s="167"/>
      <c r="DK317" s="167"/>
      <c r="DL317" s="167"/>
      <c r="DM317" s="167"/>
      <c r="DN317" s="167"/>
      <c r="DO317" s="167"/>
      <c r="DP317" s="167"/>
      <c r="DQ317" s="167"/>
      <c r="DR317" s="167"/>
      <c r="DS317" s="167"/>
      <c r="DT317" s="167"/>
      <c r="DU317" s="167"/>
      <c r="DV317" s="167"/>
      <c r="DW317" s="167"/>
      <c r="DX317" s="167"/>
      <c r="DY317" s="167"/>
      <c r="DZ317" s="167"/>
      <c r="EA317" s="167"/>
      <c r="EB317" s="167"/>
      <c r="EC317" s="167"/>
      <c r="ED317" s="167"/>
      <c r="EE317" s="167"/>
      <c r="EF317" s="167"/>
      <c r="EG317" s="167"/>
      <c r="EH317" s="167"/>
      <c r="EI317" s="167"/>
      <c r="EJ317" s="167"/>
      <c r="EK317" s="167"/>
      <c r="EL317" s="167"/>
      <c r="EM317" s="167"/>
      <c r="EN317" s="167"/>
      <c r="EO317" s="167"/>
      <c r="EP317" s="167"/>
      <c r="EQ317" s="167"/>
      <c r="ER317" s="167"/>
      <c r="ES317" s="167"/>
      <c r="ET317" s="167"/>
      <c r="EU317" s="167"/>
      <c r="EV317" s="167"/>
      <c r="EW317" s="167"/>
      <c r="EX317" s="167"/>
      <c r="EY317" s="167"/>
      <c r="EZ317" s="167"/>
    </row>
    <row r="318" spans="2:156" s="283" customFormat="1">
      <c r="B318" s="284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7"/>
      <c r="BQ318" s="167"/>
      <c r="BR318" s="167"/>
      <c r="BS318" s="167"/>
      <c r="BT318" s="167"/>
      <c r="BU318" s="167"/>
      <c r="BV318" s="167"/>
      <c r="BW318" s="167"/>
      <c r="BX318" s="167"/>
      <c r="BY318" s="167"/>
      <c r="BZ318" s="167"/>
      <c r="CA318" s="167"/>
      <c r="CB318" s="167"/>
      <c r="CC318" s="167"/>
      <c r="CD318" s="167"/>
      <c r="CE318" s="167"/>
      <c r="CF318" s="167"/>
      <c r="CG318" s="167"/>
      <c r="CH318" s="167"/>
      <c r="CI318" s="167"/>
      <c r="CJ318" s="167"/>
      <c r="CK318" s="167"/>
      <c r="CL318" s="167"/>
      <c r="CM318" s="167"/>
      <c r="CN318" s="167"/>
      <c r="CO318" s="167"/>
      <c r="CP318" s="167"/>
      <c r="CQ318" s="167"/>
      <c r="CR318" s="167"/>
      <c r="CS318" s="167"/>
      <c r="CT318" s="167"/>
      <c r="CU318" s="167"/>
      <c r="CV318" s="167"/>
      <c r="CW318" s="167"/>
      <c r="CX318" s="167"/>
      <c r="CY318" s="167"/>
      <c r="CZ318" s="167"/>
      <c r="DA318" s="167"/>
      <c r="DB318" s="167"/>
      <c r="DC318" s="167"/>
      <c r="DD318" s="167"/>
      <c r="DE318" s="167"/>
      <c r="DF318" s="167"/>
      <c r="DG318" s="167"/>
      <c r="DH318" s="167"/>
      <c r="DI318" s="167"/>
      <c r="DJ318" s="167"/>
      <c r="DK318" s="167"/>
      <c r="DL318" s="167"/>
      <c r="DM318" s="167"/>
      <c r="DN318" s="167"/>
      <c r="DO318" s="167"/>
      <c r="DP318" s="167"/>
      <c r="DQ318" s="167"/>
      <c r="DR318" s="167"/>
      <c r="DS318" s="167"/>
      <c r="DT318" s="167"/>
      <c r="DU318" s="167"/>
      <c r="DV318" s="167"/>
      <c r="DW318" s="167"/>
      <c r="DX318" s="167"/>
      <c r="DY318" s="167"/>
      <c r="DZ318" s="167"/>
      <c r="EA318" s="167"/>
      <c r="EB318" s="167"/>
      <c r="EC318" s="167"/>
      <c r="ED318" s="167"/>
      <c r="EE318" s="167"/>
      <c r="EF318" s="167"/>
      <c r="EG318" s="167"/>
      <c r="EH318" s="167"/>
      <c r="EI318" s="167"/>
      <c r="EJ318" s="167"/>
      <c r="EK318" s="167"/>
      <c r="EL318" s="167"/>
      <c r="EM318" s="167"/>
      <c r="EN318" s="167"/>
      <c r="EO318" s="167"/>
      <c r="EP318" s="167"/>
      <c r="EQ318" s="167"/>
      <c r="ER318" s="167"/>
      <c r="ES318" s="167"/>
      <c r="ET318" s="167"/>
      <c r="EU318" s="167"/>
      <c r="EV318" s="167"/>
      <c r="EW318" s="167"/>
      <c r="EX318" s="167"/>
      <c r="EY318" s="167"/>
      <c r="EZ318" s="167"/>
    </row>
    <row r="319" spans="2:156" s="283" customFormat="1">
      <c r="B319" s="284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7"/>
      <c r="BQ319" s="167"/>
      <c r="BR319" s="167"/>
      <c r="BS319" s="167"/>
      <c r="BT319" s="167"/>
      <c r="BU319" s="167"/>
      <c r="BV319" s="167"/>
      <c r="BW319" s="167"/>
      <c r="BX319" s="167"/>
      <c r="BY319" s="167"/>
      <c r="BZ319" s="167"/>
      <c r="CA319" s="167"/>
      <c r="CB319" s="167"/>
      <c r="CC319" s="167"/>
      <c r="CD319" s="167"/>
      <c r="CE319" s="167"/>
      <c r="CF319" s="167"/>
      <c r="CG319" s="167"/>
      <c r="CH319" s="167"/>
      <c r="CI319" s="167"/>
      <c r="CJ319" s="167"/>
      <c r="CK319" s="167"/>
      <c r="CL319" s="167"/>
      <c r="CM319" s="167"/>
      <c r="CN319" s="167"/>
      <c r="CO319" s="167"/>
      <c r="CP319" s="167"/>
      <c r="CQ319" s="167"/>
      <c r="CR319" s="167"/>
      <c r="CS319" s="167"/>
      <c r="CT319" s="167"/>
      <c r="CU319" s="167"/>
      <c r="CV319" s="167"/>
      <c r="CW319" s="167"/>
      <c r="CX319" s="167"/>
      <c r="CY319" s="167"/>
      <c r="CZ319" s="167"/>
      <c r="DA319" s="167"/>
      <c r="DB319" s="167"/>
      <c r="DC319" s="167"/>
      <c r="DD319" s="167"/>
      <c r="DE319" s="167"/>
      <c r="DF319" s="167"/>
      <c r="DG319" s="167"/>
      <c r="DH319" s="167"/>
      <c r="DI319" s="167"/>
      <c r="DJ319" s="167"/>
      <c r="DK319" s="167"/>
      <c r="DL319" s="167"/>
      <c r="DM319" s="167"/>
      <c r="DN319" s="167"/>
      <c r="DO319" s="167"/>
      <c r="DP319" s="167"/>
      <c r="DQ319" s="167"/>
      <c r="DR319" s="167"/>
      <c r="DS319" s="167"/>
      <c r="DT319" s="167"/>
      <c r="DU319" s="167"/>
      <c r="DV319" s="167"/>
      <c r="DW319" s="167"/>
      <c r="DX319" s="167"/>
      <c r="DY319" s="167"/>
      <c r="DZ319" s="167"/>
      <c r="EA319" s="167"/>
      <c r="EB319" s="167"/>
      <c r="EC319" s="167"/>
      <c r="ED319" s="167"/>
      <c r="EE319" s="167"/>
      <c r="EF319" s="167"/>
      <c r="EG319" s="167"/>
      <c r="EH319" s="167"/>
      <c r="EI319" s="167"/>
      <c r="EJ319" s="167"/>
      <c r="EK319" s="167"/>
      <c r="EL319" s="167"/>
      <c r="EM319" s="167"/>
      <c r="EN319" s="167"/>
      <c r="EO319" s="167"/>
      <c r="EP319" s="167"/>
      <c r="EQ319" s="167"/>
      <c r="ER319" s="167"/>
      <c r="ES319" s="167"/>
      <c r="ET319" s="167"/>
      <c r="EU319" s="167"/>
      <c r="EV319" s="167"/>
      <c r="EW319" s="167"/>
      <c r="EX319" s="167"/>
      <c r="EY319" s="167"/>
      <c r="EZ319" s="167"/>
    </row>
    <row r="320" spans="2:156" s="283" customFormat="1">
      <c r="B320" s="284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7"/>
      <c r="BQ320" s="167"/>
      <c r="BR320" s="167"/>
      <c r="BS320" s="167"/>
      <c r="BT320" s="167"/>
      <c r="BU320" s="167"/>
      <c r="BV320" s="167"/>
      <c r="BW320" s="167"/>
      <c r="BX320" s="167"/>
      <c r="BY320" s="167"/>
      <c r="BZ320" s="167"/>
      <c r="CA320" s="167"/>
      <c r="CB320" s="167"/>
      <c r="CC320" s="167"/>
      <c r="CD320" s="167"/>
      <c r="CE320" s="167"/>
      <c r="CF320" s="167"/>
      <c r="CG320" s="167"/>
      <c r="CH320" s="167"/>
      <c r="CI320" s="167"/>
      <c r="CJ320" s="167"/>
      <c r="CK320" s="167"/>
      <c r="CL320" s="167"/>
      <c r="CM320" s="167"/>
      <c r="CN320" s="167"/>
      <c r="CO320" s="167"/>
      <c r="CP320" s="167"/>
      <c r="CQ320" s="167"/>
      <c r="CR320" s="167"/>
      <c r="CS320" s="167"/>
      <c r="CT320" s="167"/>
      <c r="CU320" s="167"/>
      <c r="CV320" s="167"/>
      <c r="CW320" s="167"/>
      <c r="CX320" s="167"/>
      <c r="CY320" s="167"/>
      <c r="CZ320" s="167"/>
      <c r="DA320" s="167"/>
      <c r="DB320" s="167"/>
      <c r="DC320" s="167"/>
      <c r="DD320" s="167"/>
      <c r="DE320" s="167"/>
      <c r="DF320" s="167"/>
      <c r="DG320" s="167"/>
      <c r="DH320" s="167"/>
      <c r="DI320" s="167"/>
      <c r="DJ320" s="167"/>
      <c r="DK320" s="167"/>
      <c r="DL320" s="167"/>
      <c r="DM320" s="167"/>
      <c r="DN320" s="167"/>
      <c r="DO320" s="167"/>
      <c r="DP320" s="167"/>
      <c r="DQ320" s="167"/>
      <c r="DR320" s="167"/>
      <c r="DS320" s="167"/>
      <c r="DT320" s="167"/>
      <c r="DU320" s="167"/>
      <c r="DV320" s="167"/>
      <c r="DW320" s="167"/>
      <c r="DX320" s="167"/>
      <c r="DY320" s="167"/>
      <c r="DZ320" s="167"/>
      <c r="EA320" s="167"/>
      <c r="EB320" s="167"/>
      <c r="EC320" s="167"/>
      <c r="ED320" s="167"/>
      <c r="EE320" s="167"/>
      <c r="EF320" s="167"/>
      <c r="EG320" s="167"/>
      <c r="EH320" s="167"/>
      <c r="EI320" s="167"/>
      <c r="EJ320" s="167"/>
      <c r="EK320" s="167"/>
      <c r="EL320" s="167"/>
      <c r="EM320" s="167"/>
      <c r="EN320" s="167"/>
      <c r="EO320" s="167"/>
      <c r="EP320" s="167"/>
      <c r="EQ320" s="167"/>
      <c r="ER320" s="167"/>
      <c r="ES320" s="167"/>
      <c r="ET320" s="167"/>
      <c r="EU320" s="167"/>
      <c r="EV320" s="167"/>
      <c r="EW320" s="167"/>
      <c r="EX320" s="167"/>
      <c r="EY320" s="167"/>
      <c r="EZ320" s="167"/>
    </row>
    <row r="321" spans="2:156" s="283" customFormat="1">
      <c r="B321" s="284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7"/>
      <c r="BR321" s="167"/>
      <c r="BS321" s="167"/>
      <c r="BT321" s="167"/>
      <c r="BU321" s="167"/>
      <c r="BV321" s="167"/>
      <c r="BW321" s="167"/>
      <c r="BX321" s="167"/>
      <c r="BY321" s="167"/>
      <c r="BZ321" s="167"/>
      <c r="CA321" s="167"/>
      <c r="CB321" s="167"/>
      <c r="CC321" s="167"/>
      <c r="CD321" s="167"/>
      <c r="CE321" s="167"/>
      <c r="CF321" s="167"/>
      <c r="CG321" s="167"/>
      <c r="CH321" s="167"/>
      <c r="CI321" s="167"/>
      <c r="CJ321" s="167"/>
      <c r="CK321" s="167"/>
      <c r="CL321" s="167"/>
      <c r="CM321" s="167"/>
      <c r="CN321" s="167"/>
      <c r="CO321" s="167"/>
      <c r="CP321" s="167"/>
      <c r="CQ321" s="167"/>
      <c r="CR321" s="167"/>
      <c r="CS321" s="167"/>
      <c r="CT321" s="167"/>
      <c r="CU321" s="167"/>
      <c r="CV321" s="167"/>
      <c r="CW321" s="167"/>
      <c r="CX321" s="167"/>
      <c r="CY321" s="167"/>
      <c r="CZ321" s="167"/>
      <c r="DA321" s="167"/>
      <c r="DB321" s="167"/>
      <c r="DC321" s="167"/>
      <c r="DD321" s="167"/>
      <c r="DE321" s="167"/>
      <c r="DF321" s="167"/>
      <c r="DG321" s="167"/>
      <c r="DH321" s="167"/>
      <c r="DI321" s="167"/>
      <c r="DJ321" s="167"/>
      <c r="DK321" s="167"/>
      <c r="DL321" s="167"/>
      <c r="DM321" s="167"/>
      <c r="DN321" s="167"/>
      <c r="DO321" s="167"/>
      <c r="DP321" s="167"/>
      <c r="DQ321" s="167"/>
      <c r="DR321" s="167"/>
      <c r="DS321" s="167"/>
      <c r="DT321" s="167"/>
      <c r="DU321" s="167"/>
      <c r="DV321" s="167"/>
      <c r="DW321" s="167"/>
      <c r="DX321" s="167"/>
      <c r="DY321" s="167"/>
      <c r="DZ321" s="167"/>
      <c r="EA321" s="167"/>
      <c r="EB321" s="167"/>
      <c r="EC321" s="167"/>
      <c r="ED321" s="167"/>
      <c r="EE321" s="167"/>
      <c r="EF321" s="167"/>
      <c r="EG321" s="167"/>
      <c r="EH321" s="167"/>
      <c r="EI321" s="167"/>
      <c r="EJ321" s="167"/>
      <c r="EK321" s="167"/>
      <c r="EL321" s="167"/>
      <c r="EM321" s="167"/>
      <c r="EN321" s="167"/>
      <c r="EO321" s="167"/>
      <c r="EP321" s="167"/>
      <c r="EQ321" s="167"/>
      <c r="ER321" s="167"/>
      <c r="ES321" s="167"/>
      <c r="ET321" s="167"/>
      <c r="EU321" s="167"/>
      <c r="EV321" s="167"/>
      <c r="EW321" s="167"/>
      <c r="EX321" s="167"/>
      <c r="EY321" s="167"/>
      <c r="EZ321" s="167"/>
    </row>
    <row r="322" spans="2:156" s="283" customFormat="1">
      <c r="B322" s="284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7"/>
      <c r="BQ322" s="167"/>
      <c r="BR322" s="167"/>
      <c r="BS322" s="167"/>
      <c r="BT322" s="167"/>
      <c r="BU322" s="167"/>
      <c r="BV322" s="167"/>
      <c r="BW322" s="167"/>
      <c r="BX322" s="167"/>
      <c r="BY322" s="167"/>
      <c r="BZ322" s="167"/>
      <c r="CA322" s="167"/>
      <c r="CB322" s="167"/>
      <c r="CC322" s="167"/>
      <c r="CD322" s="167"/>
      <c r="CE322" s="167"/>
      <c r="CF322" s="167"/>
      <c r="CG322" s="167"/>
      <c r="CH322" s="167"/>
      <c r="CI322" s="167"/>
      <c r="CJ322" s="167"/>
      <c r="CK322" s="167"/>
      <c r="CL322" s="167"/>
      <c r="CM322" s="167"/>
      <c r="CN322" s="167"/>
      <c r="CO322" s="167"/>
      <c r="CP322" s="167"/>
      <c r="CQ322" s="167"/>
      <c r="CR322" s="167"/>
      <c r="CS322" s="167"/>
      <c r="CT322" s="167"/>
      <c r="CU322" s="167"/>
      <c r="CV322" s="167"/>
      <c r="CW322" s="167"/>
      <c r="CX322" s="167"/>
      <c r="CY322" s="167"/>
      <c r="CZ322" s="167"/>
      <c r="DA322" s="167"/>
      <c r="DB322" s="167"/>
      <c r="DC322" s="167"/>
      <c r="DD322" s="167"/>
      <c r="DE322" s="167"/>
      <c r="DF322" s="167"/>
      <c r="DG322" s="167"/>
      <c r="DH322" s="167"/>
      <c r="DI322" s="167"/>
      <c r="DJ322" s="167"/>
      <c r="DK322" s="167"/>
      <c r="DL322" s="167"/>
      <c r="DM322" s="167"/>
      <c r="DN322" s="167"/>
      <c r="DO322" s="167"/>
      <c r="DP322" s="167"/>
      <c r="DQ322" s="167"/>
      <c r="DR322" s="167"/>
      <c r="DS322" s="167"/>
      <c r="DT322" s="167"/>
      <c r="DU322" s="167"/>
      <c r="DV322" s="167"/>
      <c r="DW322" s="167"/>
      <c r="DX322" s="167"/>
      <c r="DY322" s="167"/>
      <c r="DZ322" s="167"/>
      <c r="EA322" s="167"/>
      <c r="EB322" s="167"/>
      <c r="EC322" s="167"/>
      <c r="ED322" s="167"/>
      <c r="EE322" s="167"/>
      <c r="EF322" s="167"/>
      <c r="EG322" s="167"/>
      <c r="EH322" s="167"/>
      <c r="EI322" s="167"/>
      <c r="EJ322" s="167"/>
      <c r="EK322" s="167"/>
      <c r="EL322" s="167"/>
      <c r="EM322" s="167"/>
      <c r="EN322" s="167"/>
      <c r="EO322" s="167"/>
      <c r="EP322" s="167"/>
      <c r="EQ322" s="167"/>
      <c r="ER322" s="167"/>
      <c r="ES322" s="167"/>
      <c r="ET322" s="167"/>
      <c r="EU322" s="167"/>
      <c r="EV322" s="167"/>
      <c r="EW322" s="167"/>
      <c r="EX322" s="167"/>
      <c r="EY322" s="167"/>
      <c r="EZ322" s="167"/>
    </row>
    <row r="323" spans="2:156" s="283" customFormat="1">
      <c r="B323" s="284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7"/>
      <c r="BQ323" s="167"/>
      <c r="BR323" s="167"/>
      <c r="BS323" s="167"/>
      <c r="BT323" s="167"/>
      <c r="BU323" s="167"/>
      <c r="BV323" s="167"/>
      <c r="BW323" s="167"/>
      <c r="BX323" s="167"/>
      <c r="BY323" s="167"/>
      <c r="BZ323" s="167"/>
      <c r="CA323" s="167"/>
      <c r="CB323" s="167"/>
      <c r="CC323" s="167"/>
      <c r="CD323" s="167"/>
      <c r="CE323" s="167"/>
      <c r="CF323" s="167"/>
      <c r="CG323" s="167"/>
      <c r="CH323" s="167"/>
      <c r="CI323" s="167"/>
      <c r="CJ323" s="167"/>
      <c r="CK323" s="167"/>
      <c r="CL323" s="167"/>
      <c r="CM323" s="167"/>
      <c r="CN323" s="167"/>
      <c r="CO323" s="167"/>
      <c r="CP323" s="167"/>
      <c r="CQ323" s="167"/>
      <c r="CR323" s="167"/>
      <c r="CS323" s="167"/>
      <c r="CT323" s="167"/>
      <c r="CU323" s="167"/>
      <c r="CV323" s="167"/>
      <c r="CW323" s="167"/>
      <c r="CX323" s="167"/>
      <c r="CY323" s="167"/>
      <c r="CZ323" s="167"/>
      <c r="DA323" s="167"/>
      <c r="DB323" s="167"/>
      <c r="DC323" s="167"/>
      <c r="DD323" s="167"/>
      <c r="DE323" s="167"/>
      <c r="DF323" s="167"/>
      <c r="DG323" s="167"/>
      <c r="DH323" s="167"/>
      <c r="DI323" s="167"/>
      <c r="DJ323" s="167"/>
      <c r="DK323" s="167"/>
      <c r="DL323" s="167"/>
      <c r="DM323" s="167"/>
      <c r="DN323" s="167"/>
      <c r="DO323" s="167"/>
      <c r="DP323" s="167"/>
      <c r="DQ323" s="167"/>
      <c r="DR323" s="167"/>
      <c r="DS323" s="167"/>
      <c r="DT323" s="167"/>
      <c r="DU323" s="167"/>
      <c r="DV323" s="167"/>
      <c r="DW323" s="167"/>
      <c r="DX323" s="167"/>
      <c r="DY323" s="167"/>
      <c r="DZ323" s="167"/>
      <c r="EA323" s="167"/>
      <c r="EB323" s="167"/>
      <c r="EC323" s="167"/>
      <c r="ED323" s="167"/>
      <c r="EE323" s="167"/>
      <c r="EF323" s="167"/>
      <c r="EG323" s="167"/>
      <c r="EH323" s="167"/>
      <c r="EI323" s="167"/>
      <c r="EJ323" s="167"/>
      <c r="EK323" s="167"/>
      <c r="EL323" s="167"/>
      <c r="EM323" s="167"/>
      <c r="EN323" s="167"/>
      <c r="EO323" s="167"/>
      <c r="EP323" s="167"/>
      <c r="EQ323" s="167"/>
      <c r="ER323" s="167"/>
      <c r="ES323" s="167"/>
      <c r="ET323" s="167"/>
      <c r="EU323" s="167"/>
      <c r="EV323" s="167"/>
      <c r="EW323" s="167"/>
      <c r="EX323" s="167"/>
      <c r="EY323" s="167"/>
      <c r="EZ323" s="167"/>
    </row>
    <row r="324" spans="2:156" s="283" customFormat="1">
      <c r="B324" s="284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7"/>
      <c r="BQ324" s="167"/>
      <c r="BR324" s="167"/>
      <c r="BS324" s="167"/>
      <c r="BT324" s="167"/>
      <c r="BU324" s="167"/>
      <c r="BV324" s="167"/>
      <c r="BW324" s="167"/>
      <c r="BX324" s="167"/>
      <c r="BY324" s="167"/>
      <c r="BZ324" s="167"/>
      <c r="CA324" s="167"/>
      <c r="CB324" s="167"/>
      <c r="CC324" s="167"/>
      <c r="CD324" s="167"/>
      <c r="CE324" s="167"/>
      <c r="CF324" s="167"/>
      <c r="CG324" s="167"/>
      <c r="CH324" s="167"/>
      <c r="CI324" s="167"/>
      <c r="CJ324" s="167"/>
      <c r="CK324" s="167"/>
      <c r="CL324" s="167"/>
      <c r="CM324" s="167"/>
      <c r="CN324" s="167"/>
      <c r="CO324" s="167"/>
      <c r="CP324" s="167"/>
      <c r="CQ324" s="167"/>
      <c r="CR324" s="167"/>
      <c r="CS324" s="167"/>
      <c r="CT324" s="167"/>
      <c r="CU324" s="167"/>
      <c r="CV324" s="167"/>
      <c r="CW324" s="167"/>
      <c r="CX324" s="167"/>
      <c r="CY324" s="167"/>
      <c r="CZ324" s="167"/>
      <c r="DA324" s="167"/>
      <c r="DB324" s="167"/>
      <c r="DC324" s="167"/>
      <c r="DD324" s="167"/>
      <c r="DE324" s="167"/>
      <c r="DF324" s="167"/>
      <c r="DG324" s="167"/>
      <c r="DH324" s="167"/>
      <c r="DI324" s="167"/>
      <c r="DJ324" s="167"/>
      <c r="DK324" s="167"/>
      <c r="DL324" s="167"/>
      <c r="DM324" s="167"/>
      <c r="DN324" s="167"/>
      <c r="DO324" s="167"/>
      <c r="DP324" s="167"/>
      <c r="DQ324" s="167"/>
      <c r="DR324" s="167"/>
      <c r="DS324" s="167"/>
      <c r="DT324" s="167"/>
      <c r="DU324" s="167"/>
      <c r="DV324" s="167"/>
      <c r="DW324" s="167"/>
      <c r="DX324" s="167"/>
      <c r="DY324" s="167"/>
      <c r="DZ324" s="167"/>
      <c r="EA324" s="167"/>
      <c r="EB324" s="167"/>
      <c r="EC324" s="167"/>
      <c r="ED324" s="167"/>
      <c r="EE324" s="167"/>
      <c r="EF324" s="167"/>
      <c r="EG324" s="167"/>
      <c r="EH324" s="167"/>
      <c r="EI324" s="167"/>
      <c r="EJ324" s="167"/>
      <c r="EK324" s="167"/>
      <c r="EL324" s="167"/>
      <c r="EM324" s="167"/>
      <c r="EN324" s="167"/>
      <c r="EO324" s="167"/>
      <c r="EP324" s="167"/>
      <c r="EQ324" s="167"/>
      <c r="ER324" s="167"/>
      <c r="ES324" s="167"/>
      <c r="ET324" s="167"/>
      <c r="EU324" s="167"/>
      <c r="EV324" s="167"/>
      <c r="EW324" s="167"/>
      <c r="EX324" s="167"/>
      <c r="EY324" s="167"/>
      <c r="EZ324" s="167"/>
    </row>
    <row r="325" spans="2:156" s="283" customFormat="1">
      <c r="B325" s="284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7"/>
      <c r="BQ325" s="167"/>
      <c r="BR325" s="167"/>
      <c r="BS325" s="167"/>
      <c r="BT325" s="167"/>
      <c r="BU325" s="167"/>
      <c r="BV325" s="167"/>
      <c r="BW325" s="167"/>
      <c r="BX325" s="167"/>
      <c r="BY325" s="167"/>
      <c r="BZ325" s="167"/>
      <c r="CA325" s="167"/>
      <c r="CB325" s="167"/>
      <c r="CC325" s="167"/>
      <c r="CD325" s="167"/>
      <c r="CE325" s="167"/>
      <c r="CF325" s="167"/>
      <c r="CG325" s="167"/>
      <c r="CH325" s="167"/>
      <c r="CI325" s="167"/>
      <c r="CJ325" s="167"/>
      <c r="CK325" s="167"/>
      <c r="CL325" s="167"/>
      <c r="CM325" s="167"/>
      <c r="CN325" s="167"/>
      <c r="CO325" s="167"/>
      <c r="CP325" s="167"/>
      <c r="CQ325" s="167"/>
      <c r="CR325" s="167"/>
      <c r="CS325" s="167"/>
      <c r="CT325" s="167"/>
      <c r="CU325" s="167"/>
      <c r="CV325" s="167"/>
      <c r="CW325" s="167"/>
      <c r="CX325" s="167"/>
      <c r="CY325" s="167"/>
      <c r="CZ325" s="167"/>
      <c r="DA325" s="167"/>
      <c r="DB325" s="167"/>
      <c r="DC325" s="167"/>
      <c r="DD325" s="167"/>
      <c r="DE325" s="167"/>
      <c r="DF325" s="167"/>
      <c r="DG325" s="167"/>
      <c r="DH325" s="167"/>
      <c r="DI325" s="167"/>
      <c r="DJ325" s="167"/>
      <c r="DK325" s="167"/>
      <c r="DL325" s="167"/>
      <c r="DM325" s="167"/>
      <c r="DN325" s="167"/>
      <c r="DO325" s="167"/>
      <c r="DP325" s="167"/>
      <c r="DQ325" s="167"/>
      <c r="DR325" s="167"/>
      <c r="DS325" s="167"/>
      <c r="DT325" s="167"/>
      <c r="DU325" s="167"/>
      <c r="DV325" s="167"/>
      <c r="DW325" s="167"/>
      <c r="DX325" s="167"/>
      <c r="DY325" s="167"/>
      <c r="DZ325" s="167"/>
      <c r="EA325" s="167"/>
      <c r="EB325" s="167"/>
      <c r="EC325" s="167"/>
      <c r="ED325" s="167"/>
      <c r="EE325" s="167"/>
      <c r="EF325" s="167"/>
      <c r="EG325" s="167"/>
      <c r="EH325" s="167"/>
      <c r="EI325" s="167"/>
      <c r="EJ325" s="167"/>
      <c r="EK325" s="167"/>
      <c r="EL325" s="167"/>
      <c r="EM325" s="167"/>
      <c r="EN325" s="167"/>
      <c r="EO325" s="167"/>
      <c r="EP325" s="167"/>
      <c r="EQ325" s="167"/>
      <c r="ER325" s="167"/>
      <c r="ES325" s="167"/>
      <c r="ET325" s="167"/>
      <c r="EU325" s="167"/>
      <c r="EV325" s="167"/>
      <c r="EW325" s="167"/>
      <c r="EX325" s="167"/>
      <c r="EY325" s="167"/>
      <c r="EZ325" s="167"/>
    </row>
    <row r="326" spans="2:156" s="283" customFormat="1">
      <c r="B326" s="284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7"/>
      <c r="BQ326" s="167"/>
      <c r="BR326" s="167"/>
      <c r="BS326" s="167"/>
      <c r="BT326" s="167"/>
      <c r="BU326" s="167"/>
      <c r="BV326" s="167"/>
      <c r="BW326" s="167"/>
      <c r="BX326" s="167"/>
      <c r="BY326" s="167"/>
      <c r="BZ326" s="167"/>
      <c r="CA326" s="167"/>
      <c r="CB326" s="167"/>
      <c r="CC326" s="167"/>
      <c r="CD326" s="167"/>
      <c r="CE326" s="167"/>
      <c r="CF326" s="167"/>
      <c r="CG326" s="167"/>
      <c r="CH326" s="167"/>
      <c r="CI326" s="167"/>
      <c r="CJ326" s="167"/>
      <c r="CK326" s="167"/>
      <c r="CL326" s="167"/>
      <c r="CM326" s="167"/>
      <c r="CN326" s="167"/>
      <c r="CO326" s="167"/>
      <c r="CP326" s="167"/>
      <c r="CQ326" s="167"/>
      <c r="CR326" s="167"/>
      <c r="CS326" s="167"/>
      <c r="CT326" s="167"/>
      <c r="CU326" s="167"/>
      <c r="CV326" s="167"/>
      <c r="CW326" s="167"/>
      <c r="CX326" s="167"/>
      <c r="CY326" s="167"/>
      <c r="CZ326" s="167"/>
      <c r="DA326" s="167"/>
      <c r="DB326" s="167"/>
      <c r="DC326" s="167"/>
      <c r="DD326" s="167"/>
      <c r="DE326" s="167"/>
      <c r="DF326" s="167"/>
      <c r="DG326" s="167"/>
      <c r="DH326" s="167"/>
      <c r="DI326" s="167"/>
      <c r="DJ326" s="167"/>
      <c r="DK326" s="167"/>
      <c r="DL326" s="167"/>
      <c r="DM326" s="167"/>
      <c r="DN326" s="167"/>
      <c r="DO326" s="167"/>
      <c r="DP326" s="167"/>
      <c r="DQ326" s="167"/>
      <c r="DR326" s="167"/>
      <c r="DS326" s="167"/>
      <c r="DT326" s="167"/>
      <c r="DU326" s="167"/>
      <c r="DV326" s="167"/>
      <c r="DW326" s="167"/>
      <c r="DX326" s="167"/>
      <c r="DY326" s="167"/>
      <c r="DZ326" s="167"/>
      <c r="EA326" s="167"/>
      <c r="EB326" s="167"/>
      <c r="EC326" s="167"/>
      <c r="ED326" s="167"/>
      <c r="EE326" s="167"/>
      <c r="EF326" s="167"/>
      <c r="EG326" s="167"/>
      <c r="EH326" s="167"/>
      <c r="EI326" s="167"/>
      <c r="EJ326" s="167"/>
      <c r="EK326" s="167"/>
      <c r="EL326" s="167"/>
      <c r="EM326" s="167"/>
      <c r="EN326" s="167"/>
      <c r="EO326" s="167"/>
      <c r="EP326" s="167"/>
      <c r="EQ326" s="167"/>
      <c r="ER326" s="167"/>
      <c r="ES326" s="167"/>
      <c r="ET326" s="167"/>
      <c r="EU326" s="167"/>
      <c r="EV326" s="167"/>
      <c r="EW326" s="167"/>
      <c r="EX326" s="167"/>
      <c r="EY326" s="167"/>
      <c r="EZ326" s="167"/>
    </row>
    <row r="327" spans="2:156" s="283" customFormat="1">
      <c r="B327" s="284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7"/>
      <c r="BQ327" s="167"/>
      <c r="BR327" s="167"/>
      <c r="BS327" s="167"/>
      <c r="BT327" s="167"/>
      <c r="BU327" s="167"/>
      <c r="BV327" s="167"/>
      <c r="BW327" s="167"/>
      <c r="BX327" s="167"/>
      <c r="BY327" s="167"/>
      <c r="BZ327" s="167"/>
      <c r="CA327" s="167"/>
      <c r="CB327" s="167"/>
      <c r="CC327" s="167"/>
      <c r="CD327" s="167"/>
      <c r="CE327" s="167"/>
      <c r="CF327" s="167"/>
      <c r="CG327" s="167"/>
      <c r="CH327" s="167"/>
      <c r="CI327" s="167"/>
      <c r="CJ327" s="167"/>
      <c r="CK327" s="167"/>
      <c r="CL327" s="167"/>
      <c r="CM327" s="167"/>
      <c r="CN327" s="167"/>
      <c r="CO327" s="167"/>
      <c r="CP327" s="167"/>
      <c r="CQ327" s="167"/>
      <c r="CR327" s="167"/>
      <c r="CS327" s="167"/>
      <c r="CT327" s="167"/>
      <c r="CU327" s="167"/>
      <c r="CV327" s="167"/>
      <c r="CW327" s="167"/>
      <c r="CX327" s="167"/>
      <c r="CY327" s="167"/>
      <c r="CZ327" s="167"/>
      <c r="DA327" s="167"/>
      <c r="DB327" s="167"/>
      <c r="DC327" s="167"/>
      <c r="DD327" s="167"/>
      <c r="DE327" s="167"/>
      <c r="DF327" s="167"/>
      <c r="DG327" s="167"/>
      <c r="DH327" s="167"/>
      <c r="DI327" s="167"/>
      <c r="DJ327" s="167"/>
      <c r="DK327" s="167"/>
      <c r="DL327" s="167"/>
      <c r="DM327" s="167"/>
      <c r="DN327" s="167"/>
      <c r="DO327" s="167"/>
      <c r="DP327" s="167"/>
      <c r="DQ327" s="167"/>
      <c r="DR327" s="167"/>
      <c r="DS327" s="167"/>
      <c r="DT327" s="167"/>
      <c r="DU327" s="167"/>
      <c r="DV327" s="167"/>
      <c r="DW327" s="167"/>
      <c r="DX327" s="167"/>
      <c r="DY327" s="167"/>
      <c r="DZ327" s="167"/>
      <c r="EA327" s="167"/>
      <c r="EB327" s="167"/>
      <c r="EC327" s="167"/>
      <c r="ED327" s="167"/>
      <c r="EE327" s="167"/>
      <c r="EF327" s="167"/>
      <c r="EG327" s="167"/>
      <c r="EH327" s="167"/>
      <c r="EI327" s="167"/>
      <c r="EJ327" s="167"/>
      <c r="EK327" s="167"/>
      <c r="EL327" s="167"/>
      <c r="EM327" s="167"/>
      <c r="EN327" s="167"/>
      <c r="EO327" s="167"/>
      <c r="EP327" s="167"/>
      <c r="EQ327" s="167"/>
      <c r="ER327" s="167"/>
      <c r="ES327" s="167"/>
      <c r="ET327" s="167"/>
      <c r="EU327" s="167"/>
      <c r="EV327" s="167"/>
      <c r="EW327" s="167"/>
      <c r="EX327" s="167"/>
      <c r="EY327" s="167"/>
      <c r="EZ327" s="167"/>
    </row>
    <row r="328" spans="2:156" s="283" customFormat="1">
      <c r="B328" s="284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7"/>
      <c r="BQ328" s="167"/>
      <c r="BR328" s="167"/>
      <c r="BS328" s="167"/>
      <c r="BT328" s="167"/>
      <c r="BU328" s="167"/>
      <c r="BV328" s="167"/>
      <c r="BW328" s="167"/>
      <c r="BX328" s="167"/>
      <c r="BY328" s="167"/>
      <c r="BZ328" s="167"/>
      <c r="CA328" s="167"/>
      <c r="CB328" s="167"/>
      <c r="CC328" s="167"/>
      <c r="CD328" s="167"/>
      <c r="CE328" s="167"/>
      <c r="CF328" s="167"/>
      <c r="CG328" s="167"/>
      <c r="CH328" s="167"/>
      <c r="CI328" s="167"/>
      <c r="CJ328" s="167"/>
      <c r="CK328" s="167"/>
      <c r="CL328" s="167"/>
      <c r="CM328" s="167"/>
      <c r="CN328" s="167"/>
      <c r="CO328" s="167"/>
      <c r="CP328" s="167"/>
      <c r="CQ328" s="167"/>
      <c r="CR328" s="167"/>
      <c r="CS328" s="167"/>
      <c r="CT328" s="167"/>
      <c r="CU328" s="167"/>
      <c r="CV328" s="167"/>
      <c r="CW328" s="167"/>
      <c r="CX328" s="167"/>
      <c r="CY328" s="167"/>
      <c r="CZ328" s="167"/>
      <c r="DA328" s="167"/>
      <c r="DB328" s="167"/>
      <c r="DC328" s="167"/>
      <c r="DD328" s="167"/>
      <c r="DE328" s="167"/>
      <c r="DF328" s="167"/>
      <c r="DG328" s="167"/>
      <c r="DH328" s="167"/>
      <c r="DI328" s="167"/>
      <c r="DJ328" s="167"/>
      <c r="DK328" s="167"/>
      <c r="DL328" s="167"/>
      <c r="DM328" s="167"/>
      <c r="DN328" s="167"/>
      <c r="DO328" s="167"/>
      <c r="DP328" s="167"/>
      <c r="DQ328" s="167"/>
      <c r="DR328" s="167"/>
      <c r="DS328" s="167"/>
      <c r="DT328" s="167"/>
      <c r="DU328" s="167"/>
      <c r="DV328" s="167"/>
      <c r="DW328" s="167"/>
      <c r="DX328" s="167"/>
      <c r="DY328" s="167"/>
      <c r="DZ328" s="167"/>
      <c r="EA328" s="167"/>
      <c r="EB328" s="167"/>
      <c r="EC328" s="167"/>
      <c r="ED328" s="167"/>
      <c r="EE328" s="167"/>
      <c r="EF328" s="167"/>
      <c r="EG328" s="167"/>
      <c r="EH328" s="167"/>
      <c r="EI328" s="167"/>
      <c r="EJ328" s="167"/>
      <c r="EK328" s="167"/>
      <c r="EL328" s="167"/>
      <c r="EM328" s="167"/>
      <c r="EN328" s="167"/>
      <c r="EO328" s="167"/>
      <c r="EP328" s="167"/>
      <c r="EQ328" s="167"/>
      <c r="ER328" s="167"/>
      <c r="ES328" s="167"/>
      <c r="ET328" s="167"/>
      <c r="EU328" s="167"/>
      <c r="EV328" s="167"/>
      <c r="EW328" s="167"/>
      <c r="EX328" s="167"/>
      <c r="EY328" s="167"/>
      <c r="EZ328" s="167"/>
    </row>
    <row r="329" spans="2:156" s="283" customFormat="1">
      <c r="B329" s="284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7"/>
      <c r="BQ329" s="167"/>
      <c r="BR329" s="167"/>
      <c r="BS329" s="167"/>
      <c r="BT329" s="167"/>
      <c r="BU329" s="167"/>
      <c r="BV329" s="167"/>
      <c r="BW329" s="167"/>
      <c r="BX329" s="167"/>
      <c r="BY329" s="167"/>
      <c r="BZ329" s="167"/>
      <c r="CA329" s="167"/>
      <c r="CB329" s="167"/>
      <c r="CC329" s="167"/>
      <c r="CD329" s="167"/>
      <c r="CE329" s="167"/>
      <c r="CF329" s="167"/>
      <c r="CG329" s="167"/>
      <c r="CH329" s="167"/>
      <c r="CI329" s="167"/>
      <c r="CJ329" s="167"/>
      <c r="CK329" s="167"/>
      <c r="CL329" s="167"/>
      <c r="CM329" s="167"/>
      <c r="CN329" s="167"/>
      <c r="CO329" s="167"/>
      <c r="CP329" s="167"/>
      <c r="CQ329" s="167"/>
      <c r="CR329" s="167"/>
      <c r="CS329" s="167"/>
      <c r="CT329" s="167"/>
      <c r="CU329" s="167"/>
      <c r="CV329" s="167"/>
      <c r="CW329" s="167"/>
      <c r="CX329" s="167"/>
      <c r="CY329" s="167"/>
      <c r="CZ329" s="167"/>
      <c r="DA329" s="167"/>
      <c r="DB329" s="167"/>
      <c r="DC329" s="167"/>
      <c r="DD329" s="167"/>
      <c r="DE329" s="167"/>
      <c r="DF329" s="167"/>
      <c r="DG329" s="167"/>
      <c r="DH329" s="167"/>
      <c r="DI329" s="167"/>
      <c r="DJ329" s="167"/>
      <c r="DK329" s="167"/>
      <c r="DL329" s="167"/>
      <c r="DM329" s="167"/>
      <c r="DN329" s="167"/>
      <c r="DO329" s="167"/>
      <c r="DP329" s="167"/>
      <c r="DQ329" s="167"/>
      <c r="DR329" s="167"/>
      <c r="DS329" s="167"/>
      <c r="DT329" s="167"/>
      <c r="DU329" s="167"/>
      <c r="DV329" s="167"/>
      <c r="DW329" s="167"/>
      <c r="DX329" s="167"/>
      <c r="DY329" s="167"/>
      <c r="DZ329" s="167"/>
      <c r="EA329" s="167"/>
      <c r="EB329" s="167"/>
      <c r="EC329" s="167"/>
      <c r="ED329" s="167"/>
      <c r="EE329" s="167"/>
      <c r="EF329" s="167"/>
      <c r="EG329" s="167"/>
      <c r="EH329" s="167"/>
      <c r="EI329" s="167"/>
      <c r="EJ329" s="167"/>
      <c r="EK329" s="167"/>
      <c r="EL329" s="167"/>
      <c r="EM329" s="167"/>
      <c r="EN329" s="167"/>
      <c r="EO329" s="167"/>
      <c r="EP329" s="167"/>
      <c r="EQ329" s="167"/>
      <c r="ER329" s="167"/>
      <c r="ES329" s="167"/>
      <c r="ET329" s="167"/>
      <c r="EU329" s="167"/>
      <c r="EV329" s="167"/>
      <c r="EW329" s="167"/>
      <c r="EX329" s="167"/>
      <c r="EY329" s="167"/>
      <c r="EZ329" s="167"/>
    </row>
    <row r="330" spans="2:156" s="283" customFormat="1">
      <c r="B330" s="284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7"/>
      <c r="BQ330" s="167"/>
      <c r="BR330" s="167"/>
      <c r="BS330" s="167"/>
      <c r="BT330" s="167"/>
      <c r="BU330" s="167"/>
      <c r="BV330" s="167"/>
      <c r="BW330" s="167"/>
      <c r="BX330" s="167"/>
      <c r="BY330" s="167"/>
      <c r="BZ330" s="167"/>
      <c r="CA330" s="167"/>
      <c r="CB330" s="167"/>
      <c r="CC330" s="167"/>
      <c r="CD330" s="167"/>
      <c r="CE330" s="167"/>
      <c r="CF330" s="167"/>
      <c r="CG330" s="167"/>
      <c r="CH330" s="167"/>
      <c r="CI330" s="167"/>
      <c r="CJ330" s="167"/>
      <c r="CK330" s="167"/>
      <c r="CL330" s="167"/>
      <c r="CM330" s="167"/>
      <c r="CN330" s="167"/>
      <c r="CO330" s="167"/>
      <c r="CP330" s="167"/>
      <c r="CQ330" s="167"/>
      <c r="CR330" s="167"/>
      <c r="CS330" s="167"/>
      <c r="CT330" s="167"/>
      <c r="CU330" s="167"/>
      <c r="CV330" s="167"/>
      <c r="CW330" s="167"/>
      <c r="CX330" s="167"/>
      <c r="CY330" s="167"/>
      <c r="CZ330" s="167"/>
      <c r="DA330" s="167"/>
      <c r="DB330" s="167"/>
      <c r="DC330" s="167"/>
      <c r="DD330" s="167"/>
      <c r="DE330" s="167"/>
      <c r="DF330" s="167"/>
      <c r="DG330" s="167"/>
      <c r="DH330" s="167"/>
      <c r="DI330" s="167"/>
      <c r="DJ330" s="167"/>
      <c r="DK330" s="167"/>
      <c r="DL330" s="167"/>
      <c r="DM330" s="167"/>
      <c r="DN330" s="167"/>
      <c r="DO330" s="167"/>
      <c r="DP330" s="167"/>
      <c r="DQ330" s="167"/>
      <c r="DR330" s="167"/>
      <c r="DS330" s="167"/>
      <c r="DT330" s="167"/>
      <c r="DU330" s="167"/>
      <c r="DV330" s="167"/>
      <c r="DW330" s="167"/>
      <c r="DX330" s="167"/>
      <c r="DY330" s="167"/>
      <c r="DZ330" s="167"/>
      <c r="EA330" s="167"/>
      <c r="EB330" s="167"/>
      <c r="EC330" s="167"/>
      <c r="ED330" s="167"/>
      <c r="EE330" s="167"/>
      <c r="EF330" s="167"/>
      <c r="EG330" s="167"/>
      <c r="EH330" s="167"/>
      <c r="EI330" s="167"/>
      <c r="EJ330" s="167"/>
      <c r="EK330" s="167"/>
      <c r="EL330" s="167"/>
      <c r="EM330" s="167"/>
      <c r="EN330" s="167"/>
      <c r="EO330" s="167"/>
      <c r="EP330" s="167"/>
      <c r="EQ330" s="167"/>
      <c r="ER330" s="167"/>
      <c r="ES330" s="167"/>
      <c r="ET330" s="167"/>
      <c r="EU330" s="167"/>
      <c r="EV330" s="167"/>
      <c r="EW330" s="167"/>
      <c r="EX330" s="167"/>
      <c r="EY330" s="167"/>
      <c r="EZ330" s="167"/>
    </row>
    <row r="331" spans="2:156" s="283" customFormat="1">
      <c r="B331" s="284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7"/>
      <c r="BQ331" s="167"/>
      <c r="BR331" s="167"/>
      <c r="BS331" s="167"/>
      <c r="BT331" s="167"/>
      <c r="BU331" s="167"/>
      <c r="BV331" s="167"/>
      <c r="BW331" s="167"/>
      <c r="BX331" s="167"/>
      <c r="BY331" s="167"/>
      <c r="BZ331" s="167"/>
      <c r="CA331" s="167"/>
      <c r="CB331" s="167"/>
      <c r="CC331" s="167"/>
      <c r="CD331" s="167"/>
      <c r="CE331" s="167"/>
      <c r="CF331" s="167"/>
      <c r="CG331" s="167"/>
      <c r="CH331" s="167"/>
      <c r="CI331" s="167"/>
      <c r="CJ331" s="167"/>
      <c r="CK331" s="167"/>
      <c r="CL331" s="167"/>
      <c r="CM331" s="167"/>
      <c r="CN331" s="167"/>
      <c r="CO331" s="167"/>
      <c r="CP331" s="167"/>
      <c r="CQ331" s="167"/>
      <c r="CR331" s="167"/>
      <c r="CS331" s="167"/>
      <c r="CT331" s="167"/>
      <c r="CU331" s="167"/>
      <c r="CV331" s="167"/>
      <c r="CW331" s="167"/>
      <c r="CX331" s="167"/>
      <c r="CY331" s="167"/>
      <c r="CZ331" s="167"/>
      <c r="DA331" s="167"/>
      <c r="DB331" s="167"/>
      <c r="DC331" s="167"/>
      <c r="DD331" s="167"/>
      <c r="DE331" s="167"/>
      <c r="DF331" s="167"/>
      <c r="DG331" s="167"/>
      <c r="DH331" s="167"/>
      <c r="DI331" s="167"/>
      <c r="DJ331" s="167"/>
      <c r="DK331" s="167"/>
      <c r="DL331" s="167"/>
      <c r="DM331" s="167"/>
      <c r="DN331" s="167"/>
      <c r="DO331" s="167"/>
      <c r="DP331" s="167"/>
      <c r="DQ331" s="167"/>
      <c r="DR331" s="167"/>
      <c r="DS331" s="167"/>
      <c r="DT331" s="167"/>
      <c r="DU331" s="167"/>
      <c r="DV331" s="167"/>
      <c r="DW331" s="167"/>
      <c r="DX331" s="167"/>
      <c r="DY331" s="167"/>
      <c r="DZ331" s="167"/>
      <c r="EA331" s="167"/>
      <c r="EB331" s="167"/>
      <c r="EC331" s="167"/>
      <c r="ED331" s="167"/>
      <c r="EE331" s="167"/>
      <c r="EF331" s="167"/>
      <c r="EG331" s="167"/>
      <c r="EH331" s="167"/>
      <c r="EI331" s="167"/>
      <c r="EJ331" s="167"/>
      <c r="EK331" s="167"/>
      <c r="EL331" s="167"/>
      <c r="EM331" s="167"/>
      <c r="EN331" s="167"/>
      <c r="EO331" s="167"/>
      <c r="EP331" s="167"/>
      <c r="EQ331" s="167"/>
      <c r="ER331" s="167"/>
      <c r="ES331" s="167"/>
      <c r="ET331" s="167"/>
      <c r="EU331" s="167"/>
      <c r="EV331" s="167"/>
      <c r="EW331" s="167"/>
      <c r="EX331" s="167"/>
      <c r="EY331" s="167"/>
      <c r="EZ331" s="167"/>
    </row>
    <row r="332" spans="2:156" s="283" customFormat="1">
      <c r="B332" s="284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7"/>
      <c r="BQ332" s="167"/>
      <c r="BR332" s="167"/>
      <c r="BS332" s="167"/>
      <c r="BT332" s="167"/>
      <c r="BU332" s="167"/>
      <c r="BV332" s="167"/>
      <c r="BW332" s="167"/>
      <c r="BX332" s="167"/>
      <c r="BY332" s="167"/>
      <c r="BZ332" s="167"/>
      <c r="CA332" s="167"/>
      <c r="CB332" s="167"/>
      <c r="CC332" s="167"/>
      <c r="CD332" s="167"/>
      <c r="CE332" s="167"/>
      <c r="CF332" s="167"/>
      <c r="CG332" s="167"/>
      <c r="CH332" s="167"/>
      <c r="CI332" s="167"/>
      <c r="CJ332" s="167"/>
      <c r="CK332" s="167"/>
      <c r="CL332" s="167"/>
      <c r="CM332" s="167"/>
      <c r="CN332" s="167"/>
      <c r="CO332" s="167"/>
      <c r="CP332" s="167"/>
      <c r="CQ332" s="167"/>
      <c r="CR332" s="167"/>
      <c r="CS332" s="167"/>
      <c r="CT332" s="167"/>
      <c r="CU332" s="167"/>
      <c r="CV332" s="167"/>
      <c r="CW332" s="167"/>
      <c r="CX332" s="167"/>
      <c r="CY332" s="167"/>
      <c r="CZ332" s="167"/>
      <c r="DA332" s="167"/>
      <c r="DB332" s="167"/>
      <c r="DC332" s="167"/>
      <c r="DD332" s="167"/>
      <c r="DE332" s="167"/>
      <c r="DF332" s="167"/>
      <c r="DG332" s="167"/>
      <c r="DH332" s="167"/>
      <c r="DI332" s="167"/>
      <c r="DJ332" s="167"/>
      <c r="DK332" s="167"/>
      <c r="DL332" s="167"/>
      <c r="DM332" s="167"/>
      <c r="DN332" s="167"/>
      <c r="DO332" s="167"/>
      <c r="DP332" s="167"/>
      <c r="DQ332" s="167"/>
      <c r="DR332" s="167"/>
      <c r="DS332" s="167"/>
      <c r="DT332" s="167"/>
      <c r="DU332" s="167"/>
      <c r="DV332" s="167"/>
      <c r="DW332" s="167"/>
      <c r="DX332" s="167"/>
      <c r="DY332" s="167"/>
      <c r="DZ332" s="167"/>
      <c r="EA332" s="167"/>
      <c r="EB332" s="167"/>
      <c r="EC332" s="167"/>
      <c r="ED332" s="167"/>
      <c r="EE332" s="167"/>
      <c r="EF332" s="167"/>
      <c r="EG332" s="167"/>
      <c r="EH332" s="167"/>
      <c r="EI332" s="167"/>
      <c r="EJ332" s="167"/>
      <c r="EK332" s="167"/>
      <c r="EL332" s="167"/>
      <c r="EM332" s="167"/>
      <c r="EN332" s="167"/>
      <c r="EO332" s="167"/>
      <c r="EP332" s="167"/>
      <c r="EQ332" s="167"/>
      <c r="ER332" s="167"/>
      <c r="ES332" s="167"/>
      <c r="ET332" s="167"/>
      <c r="EU332" s="167"/>
      <c r="EV332" s="167"/>
      <c r="EW332" s="167"/>
      <c r="EX332" s="167"/>
      <c r="EY332" s="167"/>
      <c r="EZ332" s="167"/>
    </row>
    <row r="333" spans="2:156" s="283" customFormat="1">
      <c r="B333" s="284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7"/>
      <c r="BQ333" s="167"/>
      <c r="BR333" s="167"/>
      <c r="BS333" s="167"/>
      <c r="BT333" s="167"/>
      <c r="BU333" s="167"/>
      <c r="BV333" s="167"/>
      <c r="BW333" s="167"/>
      <c r="BX333" s="167"/>
      <c r="BY333" s="167"/>
      <c r="BZ333" s="167"/>
      <c r="CA333" s="167"/>
      <c r="CB333" s="167"/>
      <c r="CC333" s="167"/>
      <c r="CD333" s="167"/>
      <c r="CE333" s="167"/>
      <c r="CF333" s="167"/>
      <c r="CG333" s="167"/>
      <c r="CH333" s="167"/>
      <c r="CI333" s="167"/>
      <c r="CJ333" s="167"/>
      <c r="CK333" s="167"/>
      <c r="CL333" s="167"/>
      <c r="CM333" s="167"/>
      <c r="CN333" s="167"/>
      <c r="CO333" s="167"/>
      <c r="CP333" s="167"/>
      <c r="CQ333" s="167"/>
      <c r="CR333" s="167"/>
      <c r="CS333" s="167"/>
      <c r="CT333" s="167"/>
      <c r="CU333" s="167"/>
      <c r="CV333" s="167"/>
      <c r="CW333" s="167"/>
      <c r="CX333" s="167"/>
      <c r="CY333" s="167"/>
      <c r="CZ333" s="167"/>
      <c r="DA333" s="167"/>
      <c r="DB333" s="167"/>
      <c r="DC333" s="167"/>
      <c r="DD333" s="167"/>
      <c r="DE333" s="167"/>
      <c r="DF333" s="167"/>
      <c r="DG333" s="167"/>
      <c r="DH333" s="167"/>
      <c r="DI333" s="167"/>
      <c r="DJ333" s="167"/>
      <c r="DK333" s="167"/>
      <c r="DL333" s="167"/>
      <c r="DM333" s="167"/>
      <c r="DN333" s="167"/>
      <c r="DO333" s="167"/>
      <c r="DP333" s="167"/>
      <c r="DQ333" s="167"/>
      <c r="DR333" s="167"/>
      <c r="DS333" s="167"/>
      <c r="DT333" s="167"/>
      <c r="DU333" s="167"/>
      <c r="DV333" s="167"/>
      <c r="DW333" s="167"/>
      <c r="DX333" s="167"/>
      <c r="DY333" s="167"/>
      <c r="DZ333" s="167"/>
      <c r="EA333" s="167"/>
      <c r="EB333" s="167"/>
      <c r="EC333" s="167"/>
      <c r="ED333" s="167"/>
      <c r="EE333" s="167"/>
      <c r="EF333" s="167"/>
      <c r="EG333" s="167"/>
      <c r="EH333" s="167"/>
      <c r="EI333" s="167"/>
      <c r="EJ333" s="167"/>
      <c r="EK333" s="167"/>
      <c r="EL333" s="167"/>
      <c r="EM333" s="167"/>
      <c r="EN333" s="167"/>
      <c r="EO333" s="167"/>
      <c r="EP333" s="167"/>
      <c r="EQ333" s="167"/>
      <c r="ER333" s="167"/>
      <c r="ES333" s="167"/>
      <c r="ET333" s="167"/>
      <c r="EU333" s="167"/>
      <c r="EV333" s="167"/>
      <c r="EW333" s="167"/>
      <c r="EX333" s="167"/>
      <c r="EY333" s="167"/>
      <c r="EZ333" s="167"/>
    </row>
    <row r="334" spans="2:156" s="283" customFormat="1">
      <c r="B334" s="284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7"/>
      <c r="BQ334" s="167"/>
      <c r="BR334" s="167"/>
      <c r="BS334" s="167"/>
      <c r="BT334" s="167"/>
      <c r="BU334" s="167"/>
      <c r="BV334" s="167"/>
      <c r="BW334" s="167"/>
      <c r="BX334" s="167"/>
      <c r="BY334" s="167"/>
      <c r="BZ334" s="167"/>
      <c r="CA334" s="167"/>
      <c r="CB334" s="167"/>
      <c r="CC334" s="167"/>
      <c r="CD334" s="167"/>
      <c r="CE334" s="167"/>
      <c r="CF334" s="167"/>
      <c r="CG334" s="167"/>
      <c r="CH334" s="167"/>
      <c r="CI334" s="167"/>
      <c r="CJ334" s="167"/>
      <c r="CK334" s="167"/>
      <c r="CL334" s="167"/>
      <c r="CM334" s="167"/>
      <c r="CN334" s="167"/>
      <c r="CO334" s="167"/>
      <c r="CP334" s="167"/>
      <c r="CQ334" s="167"/>
      <c r="CR334" s="167"/>
      <c r="CS334" s="167"/>
      <c r="CT334" s="167"/>
      <c r="CU334" s="167"/>
      <c r="CV334" s="167"/>
      <c r="CW334" s="167"/>
      <c r="CX334" s="167"/>
      <c r="CY334" s="167"/>
      <c r="CZ334" s="167"/>
      <c r="DA334" s="167"/>
      <c r="DB334" s="167"/>
      <c r="DC334" s="167"/>
      <c r="DD334" s="167"/>
      <c r="DE334" s="167"/>
      <c r="DF334" s="167"/>
      <c r="DG334" s="167"/>
      <c r="DH334" s="167"/>
      <c r="DI334" s="167"/>
      <c r="DJ334" s="167"/>
      <c r="DK334" s="167"/>
      <c r="DL334" s="167"/>
      <c r="DM334" s="167"/>
      <c r="DN334" s="167"/>
      <c r="DO334" s="167"/>
      <c r="DP334" s="167"/>
      <c r="DQ334" s="167"/>
      <c r="DR334" s="167"/>
      <c r="DS334" s="167"/>
      <c r="DT334" s="167"/>
      <c r="DU334" s="167"/>
      <c r="DV334" s="167"/>
      <c r="DW334" s="167"/>
      <c r="DX334" s="167"/>
      <c r="DY334" s="167"/>
      <c r="DZ334" s="167"/>
      <c r="EA334" s="167"/>
      <c r="EB334" s="167"/>
      <c r="EC334" s="167"/>
      <c r="ED334" s="167"/>
      <c r="EE334" s="167"/>
      <c r="EF334" s="167"/>
      <c r="EG334" s="167"/>
      <c r="EH334" s="167"/>
      <c r="EI334" s="167"/>
      <c r="EJ334" s="167"/>
      <c r="EK334" s="167"/>
      <c r="EL334" s="167"/>
      <c r="EM334" s="167"/>
      <c r="EN334" s="167"/>
      <c r="EO334" s="167"/>
      <c r="EP334" s="167"/>
      <c r="EQ334" s="167"/>
      <c r="ER334" s="167"/>
      <c r="ES334" s="167"/>
      <c r="ET334" s="167"/>
      <c r="EU334" s="167"/>
      <c r="EV334" s="167"/>
      <c r="EW334" s="167"/>
      <c r="EX334" s="167"/>
      <c r="EY334" s="167"/>
      <c r="EZ334" s="167"/>
    </row>
    <row r="335" spans="2:156" s="283" customFormat="1">
      <c r="B335" s="284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7"/>
      <c r="BQ335" s="167"/>
      <c r="BR335" s="167"/>
      <c r="BS335" s="167"/>
      <c r="BT335" s="167"/>
      <c r="BU335" s="167"/>
      <c r="BV335" s="167"/>
      <c r="BW335" s="167"/>
      <c r="BX335" s="167"/>
      <c r="BY335" s="167"/>
      <c r="BZ335" s="167"/>
      <c r="CA335" s="167"/>
      <c r="CB335" s="167"/>
      <c r="CC335" s="167"/>
      <c r="CD335" s="167"/>
      <c r="CE335" s="167"/>
      <c r="CF335" s="167"/>
      <c r="CG335" s="167"/>
      <c r="CH335" s="167"/>
      <c r="CI335" s="167"/>
      <c r="CJ335" s="167"/>
      <c r="CK335" s="167"/>
      <c r="CL335" s="167"/>
      <c r="CM335" s="167"/>
      <c r="CN335" s="167"/>
      <c r="CO335" s="167"/>
      <c r="CP335" s="167"/>
      <c r="CQ335" s="167"/>
      <c r="CR335" s="167"/>
      <c r="CS335" s="167"/>
      <c r="CT335" s="167"/>
      <c r="CU335" s="167"/>
      <c r="CV335" s="167"/>
      <c r="CW335" s="167"/>
      <c r="CX335" s="167"/>
      <c r="CY335" s="167"/>
      <c r="CZ335" s="167"/>
      <c r="DA335" s="167"/>
      <c r="DB335" s="167"/>
      <c r="DC335" s="167"/>
      <c r="DD335" s="167"/>
      <c r="DE335" s="167"/>
      <c r="DF335" s="167"/>
      <c r="DG335" s="167"/>
      <c r="DH335" s="167"/>
      <c r="DI335" s="167"/>
      <c r="DJ335" s="167"/>
      <c r="DK335" s="167"/>
      <c r="DL335" s="167"/>
      <c r="DM335" s="167"/>
      <c r="DN335" s="167"/>
      <c r="DO335" s="167"/>
      <c r="DP335" s="167"/>
      <c r="DQ335" s="167"/>
      <c r="DR335" s="167"/>
      <c r="DS335" s="167"/>
      <c r="DT335" s="167"/>
      <c r="DU335" s="167"/>
      <c r="DV335" s="167"/>
      <c r="DW335" s="167"/>
      <c r="DX335" s="167"/>
      <c r="DY335" s="167"/>
      <c r="DZ335" s="167"/>
      <c r="EA335" s="167"/>
      <c r="EB335" s="167"/>
      <c r="EC335" s="167"/>
      <c r="ED335" s="167"/>
      <c r="EE335" s="167"/>
      <c r="EF335" s="167"/>
      <c r="EG335" s="167"/>
      <c r="EH335" s="167"/>
      <c r="EI335" s="167"/>
      <c r="EJ335" s="167"/>
      <c r="EK335" s="167"/>
      <c r="EL335" s="167"/>
      <c r="EM335" s="167"/>
      <c r="EN335" s="167"/>
      <c r="EO335" s="167"/>
      <c r="EP335" s="167"/>
      <c r="EQ335" s="167"/>
      <c r="ER335" s="167"/>
      <c r="ES335" s="167"/>
      <c r="ET335" s="167"/>
      <c r="EU335" s="167"/>
      <c r="EV335" s="167"/>
      <c r="EW335" s="167"/>
      <c r="EX335" s="167"/>
      <c r="EY335" s="167"/>
      <c r="EZ335" s="167"/>
    </row>
    <row r="336" spans="2:156" s="283" customFormat="1">
      <c r="B336" s="284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7"/>
      <c r="BQ336" s="167"/>
      <c r="BR336" s="167"/>
      <c r="BS336" s="167"/>
      <c r="BT336" s="167"/>
      <c r="BU336" s="167"/>
      <c r="BV336" s="167"/>
      <c r="BW336" s="167"/>
      <c r="BX336" s="167"/>
      <c r="BY336" s="167"/>
      <c r="BZ336" s="167"/>
      <c r="CA336" s="167"/>
      <c r="CB336" s="167"/>
      <c r="CC336" s="167"/>
      <c r="CD336" s="167"/>
      <c r="CE336" s="167"/>
      <c r="CF336" s="167"/>
      <c r="CG336" s="167"/>
      <c r="CH336" s="167"/>
      <c r="CI336" s="167"/>
      <c r="CJ336" s="167"/>
      <c r="CK336" s="167"/>
      <c r="CL336" s="167"/>
      <c r="CM336" s="167"/>
      <c r="CN336" s="167"/>
      <c r="CO336" s="167"/>
      <c r="CP336" s="167"/>
      <c r="CQ336" s="167"/>
      <c r="CR336" s="167"/>
      <c r="CS336" s="167"/>
      <c r="CT336" s="167"/>
      <c r="CU336" s="167"/>
      <c r="CV336" s="167"/>
      <c r="CW336" s="167"/>
      <c r="CX336" s="167"/>
      <c r="CY336" s="167"/>
      <c r="CZ336" s="167"/>
      <c r="DA336" s="167"/>
      <c r="DB336" s="167"/>
      <c r="DC336" s="167"/>
      <c r="DD336" s="167"/>
      <c r="DE336" s="167"/>
      <c r="DF336" s="167"/>
      <c r="DG336" s="167"/>
      <c r="DH336" s="167"/>
      <c r="DI336" s="167"/>
      <c r="DJ336" s="167"/>
      <c r="DK336" s="167"/>
      <c r="DL336" s="167"/>
      <c r="DM336" s="167"/>
      <c r="DN336" s="167"/>
      <c r="DO336" s="167"/>
      <c r="DP336" s="167"/>
      <c r="DQ336" s="167"/>
      <c r="DR336" s="167"/>
      <c r="DS336" s="167"/>
      <c r="DT336" s="167"/>
      <c r="DU336" s="167"/>
      <c r="DV336" s="167"/>
      <c r="DW336" s="167"/>
      <c r="DX336" s="167"/>
      <c r="DY336" s="167"/>
      <c r="DZ336" s="167"/>
      <c r="EA336" s="167"/>
      <c r="EB336" s="167"/>
      <c r="EC336" s="167"/>
      <c r="ED336" s="167"/>
      <c r="EE336" s="167"/>
      <c r="EF336" s="167"/>
      <c r="EG336" s="167"/>
      <c r="EH336" s="167"/>
      <c r="EI336" s="167"/>
      <c r="EJ336" s="167"/>
      <c r="EK336" s="167"/>
      <c r="EL336" s="167"/>
      <c r="EM336" s="167"/>
      <c r="EN336" s="167"/>
      <c r="EO336" s="167"/>
      <c r="EP336" s="167"/>
      <c r="EQ336" s="167"/>
      <c r="ER336" s="167"/>
      <c r="ES336" s="167"/>
      <c r="ET336" s="167"/>
      <c r="EU336" s="167"/>
      <c r="EV336" s="167"/>
      <c r="EW336" s="167"/>
      <c r="EX336" s="167"/>
      <c r="EY336" s="167"/>
      <c r="EZ336" s="167"/>
    </row>
    <row r="337" spans="2:156" s="283" customFormat="1">
      <c r="B337" s="284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7"/>
      <c r="BQ337" s="167"/>
      <c r="BR337" s="167"/>
      <c r="BS337" s="167"/>
      <c r="BT337" s="167"/>
      <c r="BU337" s="167"/>
      <c r="BV337" s="167"/>
      <c r="BW337" s="167"/>
      <c r="BX337" s="167"/>
      <c r="BY337" s="167"/>
      <c r="BZ337" s="167"/>
      <c r="CA337" s="167"/>
      <c r="CB337" s="167"/>
      <c r="CC337" s="167"/>
      <c r="CD337" s="167"/>
      <c r="CE337" s="167"/>
      <c r="CF337" s="167"/>
      <c r="CG337" s="167"/>
      <c r="CH337" s="167"/>
      <c r="CI337" s="167"/>
      <c r="CJ337" s="167"/>
      <c r="CK337" s="167"/>
      <c r="CL337" s="167"/>
      <c r="CM337" s="167"/>
      <c r="CN337" s="167"/>
      <c r="CO337" s="167"/>
      <c r="CP337" s="167"/>
      <c r="CQ337" s="167"/>
      <c r="CR337" s="167"/>
      <c r="CS337" s="167"/>
      <c r="CT337" s="167"/>
      <c r="CU337" s="167"/>
      <c r="CV337" s="167"/>
      <c r="CW337" s="167"/>
      <c r="CX337" s="167"/>
      <c r="CY337" s="167"/>
      <c r="CZ337" s="167"/>
      <c r="DA337" s="167"/>
      <c r="DB337" s="167"/>
      <c r="DC337" s="167"/>
      <c r="DD337" s="167"/>
      <c r="DE337" s="167"/>
      <c r="DF337" s="167"/>
      <c r="DG337" s="167"/>
      <c r="DH337" s="167"/>
      <c r="DI337" s="167"/>
      <c r="DJ337" s="167"/>
      <c r="DK337" s="167"/>
      <c r="DL337" s="167"/>
      <c r="DM337" s="167"/>
      <c r="DN337" s="167"/>
      <c r="DO337" s="167"/>
      <c r="DP337" s="167"/>
      <c r="DQ337" s="167"/>
      <c r="DR337" s="167"/>
      <c r="DS337" s="167"/>
      <c r="DT337" s="167"/>
      <c r="DU337" s="167"/>
      <c r="DV337" s="167"/>
      <c r="DW337" s="167"/>
      <c r="DX337" s="167"/>
      <c r="DY337" s="167"/>
      <c r="DZ337" s="167"/>
      <c r="EA337" s="167"/>
      <c r="EB337" s="167"/>
      <c r="EC337" s="167"/>
      <c r="ED337" s="167"/>
      <c r="EE337" s="167"/>
      <c r="EF337" s="167"/>
      <c r="EG337" s="167"/>
      <c r="EH337" s="167"/>
      <c r="EI337" s="167"/>
      <c r="EJ337" s="167"/>
      <c r="EK337" s="167"/>
      <c r="EL337" s="167"/>
      <c r="EM337" s="167"/>
      <c r="EN337" s="167"/>
      <c r="EO337" s="167"/>
      <c r="EP337" s="167"/>
      <c r="EQ337" s="167"/>
      <c r="ER337" s="167"/>
      <c r="ES337" s="167"/>
      <c r="ET337" s="167"/>
      <c r="EU337" s="167"/>
      <c r="EV337" s="167"/>
      <c r="EW337" s="167"/>
      <c r="EX337" s="167"/>
      <c r="EY337" s="167"/>
      <c r="EZ337" s="167"/>
    </row>
    <row r="338" spans="2:156" s="283" customFormat="1">
      <c r="B338" s="284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7"/>
      <c r="BQ338" s="167"/>
      <c r="BR338" s="167"/>
      <c r="BS338" s="167"/>
      <c r="BT338" s="167"/>
      <c r="BU338" s="167"/>
      <c r="BV338" s="167"/>
      <c r="BW338" s="167"/>
      <c r="BX338" s="167"/>
      <c r="BY338" s="167"/>
      <c r="BZ338" s="167"/>
      <c r="CA338" s="167"/>
      <c r="CB338" s="167"/>
      <c r="CC338" s="167"/>
      <c r="CD338" s="167"/>
      <c r="CE338" s="167"/>
      <c r="CF338" s="167"/>
      <c r="CG338" s="167"/>
      <c r="CH338" s="167"/>
      <c r="CI338" s="167"/>
      <c r="CJ338" s="167"/>
      <c r="CK338" s="167"/>
      <c r="CL338" s="167"/>
      <c r="CM338" s="167"/>
      <c r="CN338" s="167"/>
      <c r="CO338" s="167"/>
      <c r="CP338" s="167"/>
      <c r="CQ338" s="167"/>
      <c r="CR338" s="167"/>
      <c r="CS338" s="167"/>
      <c r="CT338" s="167"/>
      <c r="CU338" s="167"/>
      <c r="CV338" s="167"/>
      <c r="CW338" s="167"/>
      <c r="CX338" s="167"/>
      <c r="CY338" s="167"/>
      <c r="CZ338" s="167"/>
      <c r="DA338" s="167"/>
      <c r="DB338" s="167"/>
      <c r="DC338" s="167"/>
      <c r="DD338" s="167"/>
      <c r="DE338" s="167"/>
      <c r="DF338" s="167"/>
      <c r="DG338" s="167"/>
      <c r="DH338" s="167"/>
      <c r="DI338" s="167"/>
      <c r="DJ338" s="167"/>
      <c r="DK338" s="167"/>
      <c r="DL338" s="167"/>
      <c r="DM338" s="167"/>
      <c r="DN338" s="167"/>
      <c r="DO338" s="167"/>
      <c r="DP338" s="167"/>
      <c r="DQ338" s="167"/>
      <c r="DR338" s="167"/>
      <c r="DS338" s="167"/>
      <c r="DT338" s="167"/>
      <c r="DU338" s="167"/>
      <c r="DV338" s="167"/>
      <c r="DW338" s="167"/>
      <c r="DX338" s="167"/>
      <c r="DY338" s="167"/>
      <c r="DZ338" s="167"/>
      <c r="EA338" s="167"/>
      <c r="EB338" s="167"/>
      <c r="EC338" s="167"/>
      <c r="ED338" s="167"/>
      <c r="EE338" s="167"/>
      <c r="EF338" s="167"/>
      <c r="EG338" s="167"/>
      <c r="EH338" s="167"/>
      <c r="EI338" s="167"/>
      <c r="EJ338" s="167"/>
      <c r="EK338" s="167"/>
      <c r="EL338" s="167"/>
      <c r="EM338" s="167"/>
      <c r="EN338" s="167"/>
      <c r="EO338" s="167"/>
      <c r="EP338" s="167"/>
      <c r="EQ338" s="167"/>
      <c r="ER338" s="167"/>
      <c r="ES338" s="167"/>
      <c r="ET338" s="167"/>
      <c r="EU338" s="167"/>
      <c r="EV338" s="167"/>
      <c r="EW338" s="167"/>
      <c r="EX338" s="167"/>
      <c r="EY338" s="167"/>
      <c r="EZ338" s="167"/>
    </row>
    <row r="339" spans="2:156" s="283" customFormat="1">
      <c r="B339" s="284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7"/>
      <c r="BQ339" s="167"/>
      <c r="BR339" s="167"/>
      <c r="BS339" s="167"/>
      <c r="BT339" s="167"/>
      <c r="BU339" s="167"/>
      <c r="BV339" s="167"/>
      <c r="BW339" s="167"/>
      <c r="BX339" s="167"/>
      <c r="BY339" s="167"/>
      <c r="BZ339" s="167"/>
      <c r="CA339" s="167"/>
      <c r="CB339" s="167"/>
      <c r="CC339" s="167"/>
      <c r="CD339" s="167"/>
      <c r="CE339" s="167"/>
      <c r="CF339" s="167"/>
      <c r="CG339" s="167"/>
      <c r="CH339" s="167"/>
      <c r="CI339" s="167"/>
      <c r="CJ339" s="167"/>
      <c r="CK339" s="167"/>
      <c r="CL339" s="167"/>
      <c r="CM339" s="167"/>
      <c r="CN339" s="167"/>
      <c r="CO339" s="167"/>
      <c r="CP339" s="167"/>
      <c r="CQ339" s="167"/>
      <c r="CR339" s="167"/>
      <c r="CS339" s="167"/>
      <c r="CT339" s="167"/>
      <c r="CU339" s="167"/>
      <c r="CV339" s="167"/>
      <c r="CW339" s="167"/>
      <c r="CX339" s="167"/>
      <c r="CY339" s="167"/>
      <c r="CZ339" s="167"/>
      <c r="DA339" s="167"/>
      <c r="DB339" s="167"/>
      <c r="DC339" s="167"/>
      <c r="DD339" s="167"/>
      <c r="DE339" s="167"/>
      <c r="DF339" s="167"/>
      <c r="DG339" s="167"/>
      <c r="DH339" s="167"/>
      <c r="DI339" s="167"/>
      <c r="DJ339" s="167"/>
      <c r="DK339" s="167"/>
      <c r="DL339" s="167"/>
      <c r="DM339" s="167"/>
      <c r="DN339" s="167"/>
      <c r="DO339" s="167"/>
      <c r="DP339" s="167"/>
      <c r="DQ339" s="167"/>
      <c r="DR339" s="167"/>
      <c r="DS339" s="167"/>
      <c r="DT339" s="167"/>
      <c r="DU339" s="167"/>
      <c r="DV339" s="167"/>
      <c r="DW339" s="167"/>
      <c r="DX339" s="167"/>
      <c r="DY339" s="167"/>
      <c r="DZ339" s="167"/>
      <c r="EA339" s="167"/>
      <c r="EB339" s="167"/>
      <c r="EC339" s="167"/>
      <c r="ED339" s="167"/>
      <c r="EE339" s="167"/>
      <c r="EF339" s="167"/>
      <c r="EG339" s="167"/>
      <c r="EH339" s="167"/>
      <c r="EI339" s="167"/>
      <c r="EJ339" s="167"/>
      <c r="EK339" s="167"/>
      <c r="EL339" s="167"/>
      <c r="EM339" s="167"/>
      <c r="EN339" s="167"/>
      <c r="EO339" s="167"/>
      <c r="EP339" s="167"/>
      <c r="EQ339" s="167"/>
      <c r="ER339" s="167"/>
      <c r="ES339" s="167"/>
      <c r="ET339" s="167"/>
      <c r="EU339" s="167"/>
      <c r="EV339" s="167"/>
      <c r="EW339" s="167"/>
      <c r="EX339" s="167"/>
      <c r="EY339" s="167"/>
      <c r="EZ339" s="167"/>
    </row>
    <row r="340" spans="2:156" s="283" customFormat="1">
      <c r="B340" s="284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7"/>
      <c r="BQ340" s="167"/>
      <c r="BR340" s="167"/>
      <c r="BS340" s="167"/>
      <c r="BT340" s="167"/>
      <c r="BU340" s="167"/>
      <c r="BV340" s="167"/>
      <c r="BW340" s="167"/>
      <c r="BX340" s="167"/>
      <c r="BY340" s="167"/>
      <c r="BZ340" s="167"/>
      <c r="CA340" s="167"/>
      <c r="CB340" s="167"/>
      <c r="CC340" s="167"/>
      <c r="CD340" s="167"/>
      <c r="CE340" s="167"/>
      <c r="CF340" s="167"/>
      <c r="CG340" s="167"/>
      <c r="CH340" s="167"/>
      <c r="CI340" s="167"/>
      <c r="CJ340" s="167"/>
      <c r="CK340" s="167"/>
      <c r="CL340" s="167"/>
      <c r="CM340" s="167"/>
      <c r="CN340" s="167"/>
      <c r="CO340" s="167"/>
      <c r="CP340" s="167"/>
      <c r="CQ340" s="167"/>
      <c r="CR340" s="167"/>
      <c r="CS340" s="167"/>
      <c r="CT340" s="167"/>
      <c r="CU340" s="167"/>
      <c r="CV340" s="167"/>
      <c r="CW340" s="167"/>
      <c r="CX340" s="167"/>
      <c r="CY340" s="167"/>
      <c r="CZ340" s="167"/>
      <c r="DA340" s="167"/>
      <c r="DB340" s="167"/>
      <c r="DC340" s="167"/>
      <c r="DD340" s="167"/>
      <c r="DE340" s="167"/>
      <c r="DF340" s="167"/>
      <c r="DG340" s="167"/>
      <c r="DH340" s="167"/>
      <c r="DI340" s="167"/>
      <c r="DJ340" s="167"/>
      <c r="DK340" s="167"/>
      <c r="DL340" s="167"/>
      <c r="DM340" s="167"/>
      <c r="DN340" s="167"/>
      <c r="DO340" s="167"/>
      <c r="DP340" s="167"/>
      <c r="DQ340" s="167"/>
      <c r="DR340" s="167"/>
      <c r="DS340" s="167"/>
      <c r="DT340" s="167"/>
      <c r="DU340" s="167"/>
      <c r="DV340" s="167"/>
      <c r="DW340" s="167"/>
      <c r="DX340" s="167"/>
      <c r="DY340" s="167"/>
      <c r="DZ340" s="167"/>
      <c r="EA340" s="167"/>
      <c r="EB340" s="167"/>
      <c r="EC340" s="167"/>
      <c r="ED340" s="167"/>
      <c r="EE340" s="167"/>
      <c r="EF340" s="167"/>
      <c r="EG340" s="167"/>
      <c r="EH340" s="167"/>
      <c r="EI340" s="167"/>
      <c r="EJ340" s="167"/>
      <c r="EK340" s="167"/>
      <c r="EL340" s="167"/>
      <c r="EM340" s="167"/>
      <c r="EN340" s="167"/>
      <c r="EO340" s="167"/>
      <c r="EP340" s="167"/>
      <c r="EQ340" s="167"/>
      <c r="ER340" s="167"/>
      <c r="ES340" s="167"/>
      <c r="ET340" s="167"/>
      <c r="EU340" s="167"/>
      <c r="EV340" s="167"/>
      <c r="EW340" s="167"/>
      <c r="EX340" s="167"/>
      <c r="EY340" s="167"/>
      <c r="EZ340" s="167"/>
    </row>
    <row r="341" spans="2:156" s="283" customFormat="1">
      <c r="B341" s="284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7"/>
      <c r="BQ341" s="167"/>
      <c r="BR341" s="167"/>
      <c r="BS341" s="167"/>
      <c r="BT341" s="167"/>
      <c r="BU341" s="167"/>
      <c r="BV341" s="167"/>
      <c r="BW341" s="167"/>
      <c r="BX341" s="167"/>
      <c r="BY341" s="167"/>
      <c r="BZ341" s="167"/>
      <c r="CA341" s="167"/>
      <c r="CB341" s="167"/>
      <c r="CC341" s="167"/>
      <c r="CD341" s="167"/>
      <c r="CE341" s="167"/>
      <c r="CF341" s="167"/>
      <c r="CG341" s="167"/>
      <c r="CH341" s="167"/>
      <c r="CI341" s="167"/>
      <c r="CJ341" s="167"/>
      <c r="CK341" s="167"/>
      <c r="CL341" s="167"/>
      <c r="CM341" s="167"/>
      <c r="CN341" s="167"/>
      <c r="CO341" s="167"/>
      <c r="CP341" s="167"/>
      <c r="CQ341" s="167"/>
      <c r="CR341" s="167"/>
      <c r="CS341" s="167"/>
      <c r="CT341" s="167"/>
      <c r="CU341" s="167"/>
      <c r="CV341" s="167"/>
      <c r="CW341" s="167"/>
      <c r="CX341" s="167"/>
      <c r="CY341" s="167"/>
      <c r="CZ341" s="167"/>
      <c r="DA341" s="167"/>
      <c r="DB341" s="167"/>
      <c r="DC341" s="167"/>
      <c r="DD341" s="167"/>
      <c r="DE341" s="167"/>
      <c r="DF341" s="167"/>
      <c r="DG341" s="167"/>
      <c r="DH341" s="167"/>
      <c r="DI341" s="167"/>
      <c r="DJ341" s="167"/>
      <c r="DK341" s="167"/>
      <c r="DL341" s="167"/>
      <c r="DM341" s="167"/>
      <c r="DN341" s="167"/>
      <c r="DO341" s="167"/>
      <c r="DP341" s="167"/>
      <c r="DQ341" s="167"/>
      <c r="DR341" s="167"/>
      <c r="DS341" s="167"/>
      <c r="DT341" s="167"/>
      <c r="DU341" s="167"/>
      <c r="DV341" s="167"/>
      <c r="DW341" s="167"/>
      <c r="DX341" s="167"/>
      <c r="DY341" s="167"/>
      <c r="DZ341" s="167"/>
      <c r="EA341" s="167"/>
      <c r="EB341" s="167"/>
      <c r="EC341" s="167"/>
      <c r="ED341" s="167"/>
      <c r="EE341" s="167"/>
      <c r="EF341" s="167"/>
      <c r="EG341" s="167"/>
      <c r="EH341" s="167"/>
      <c r="EI341" s="167"/>
      <c r="EJ341" s="167"/>
      <c r="EK341" s="167"/>
      <c r="EL341" s="167"/>
      <c r="EM341" s="167"/>
      <c r="EN341" s="167"/>
      <c r="EO341" s="167"/>
      <c r="EP341" s="167"/>
      <c r="EQ341" s="167"/>
      <c r="ER341" s="167"/>
      <c r="ES341" s="167"/>
      <c r="ET341" s="167"/>
      <c r="EU341" s="167"/>
      <c r="EV341" s="167"/>
      <c r="EW341" s="167"/>
      <c r="EX341" s="167"/>
      <c r="EY341" s="167"/>
      <c r="EZ341" s="167"/>
    </row>
    <row r="342" spans="2:156" s="283" customFormat="1">
      <c r="B342" s="284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7"/>
      <c r="BQ342" s="167"/>
      <c r="BR342" s="167"/>
      <c r="BS342" s="167"/>
      <c r="BT342" s="167"/>
      <c r="BU342" s="167"/>
      <c r="BV342" s="167"/>
      <c r="BW342" s="167"/>
      <c r="BX342" s="167"/>
      <c r="BY342" s="167"/>
      <c r="BZ342" s="167"/>
      <c r="CA342" s="167"/>
      <c r="CB342" s="167"/>
      <c r="CC342" s="167"/>
      <c r="CD342" s="167"/>
      <c r="CE342" s="167"/>
      <c r="CF342" s="167"/>
      <c r="CG342" s="167"/>
      <c r="CH342" s="167"/>
      <c r="CI342" s="167"/>
      <c r="CJ342" s="167"/>
      <c r="CK342" s="167"/>
      <c r="CL342" s="167"/>
      <c r="CM342" s="167"/>
      <c r="CN342" s="167"/>
      <c r="CO342" s="167"/>
      <c r="CP342" s="167"/>
      <c r="CQ342" s="167"/>
      <c r="CR342" s="167"/>
      <c r="CS342" s="167"/>
      <c r="CT342" s="167"/>
      <c r="CU342" s="167"/>
      <c r="CV342" s="167"/>
      <c r="CW342" s="167"/>
      <c r="CX342" s="167"/>
      <c r="CY342" s="167"/>
      <c r="CZ342" s="167"/>
      <c r="DA342" s="167"/>
      <c r="DB342" s="167"/>
      <c r="DC342" s="167"/>
      <c r="DD342" s="167"/>
      <c r="DE342" s="167"/>
      <c r="DF342" s="167"/>
      <c r="DG342" s="167"/>
      <c r="DH342" s="167"/>
      <c r="DI342" s="167"/>
      <c r="DJ342" s="167"/>
      <c r="DK342" s="167"/>
      <c r="DL342" s="167"/>
      <c r="DM342" s="167"/>
      <c r="DN342" s="167"/>
      <c r="DO342" s="167"/>
      <c r="DP342" s="167"/>
      <c r="DQ342" s="167"/>
      <c r="DR342" s="167"/>
      <c r="DS342" s="167"/>
      <c r="DT342" s="167"/>
      <c r="DU342" s="167"/>
      <c r="DV342" s="167"/>
      <c r="DW342" s="167"/>
      <c r="DX342" s="167"/>
      <c r="DY342" s="167"/>
      <c r="DZ342" s="167"/>
      <c r="EA342" s="167"/>
      <c r="EB342" s="167"/>
      <c r="EC342" s="167"/>
      <c r="ED342" s="167"/>
      <c r="EE342" s="167"/>
      <c r="EF342" s="167"/>
      <c r="EG342" s="167"/>
      <c r="EH342" s="167"/>
      <c r="EI342" s="167"/>
      <c r="EJ342" s="167"/>
      <c r="EK342" s="167"/>
      <c r="EL342" s="167"/>
      <c r="EM342" s="167"/>
      <c r="EN342" s="167"/>
      <c r="EO342" s="167"/>
      <c r="EP342" s="167"/>
      <c r="EQ342" s="167"/>
      <c r="ER342" s="167"/>
      <c r="ES342" s="167"/>
      <c r="ET342" s="167"/>
      <c r="EU342" s="167"/>
      <c r="EV342" s="167"/>
      <c r="EW342" s="167"/>
      <c r="EX342" s="167"/>
      <c r="EY342" s="167"/>
      <c r="EZ342" s="167"/>
    </row>
    <row r="343" spans="2:156" s="283" customFormat="1">
      <c r="B343" s="284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7"/>
      <c r="BQ343" s="167"/>
      <c r="BR343" s="167"/>
      <c r="BS343" s="167"/>
      <c r="BT343" s="167"/>
      <c r="BU343" s="167"/>
      <c r="BV343" s="167"/>
      <c r="BW343" s="167"/>
      <c r="BX343" s="167"/>
      <c r="BY343" s="167"/>
      <c r="BZ343" s="167"/>
      <c r="CA343" s="167"/>
      <c r="CB343" s="167"/>
      <c r="CC343" s="167"/>
      <c r="CD343" s="167"/>
      <c r="CE343" s="167"/>
      <c r="CF343" s="167"/>
      <c r="CG343" s="167"/>
      <c r="CH343" s="167"/>
      <c r="CI343" s="167"/>
      <c r="CJ343" s="167"/>
      <c r="CK343" s="167"/>
      <c r="CL343" s="167"/>
      <c r="CM343" s="167"/>
      <c r="CN343" s="167"/>
      <c r="CO343" s="167"/>
      <c r="CP343" s="167"/>
      <c r="CQ343" s="167"/>
      <c r="CR343" s="167"/>
      <c r="CS343" s="167"/>
      <c r="CT343" s="167"/>
      <c r="CU343" s="167"/>
      <c r="CV343" s="167"/>
      <c r="CW343" s="167"/>
      <c r="CX343" s="167"/>
      <c r="CY343" s="167"/>
      <c r="CZ343" s="167"/>
      <c r="DA343" s="167"/>
      <c r="DB343" s="167"/>
      <c r="DC343" s="167"/>
      <c r="DD343" s="167"/>
      <c r="DE343" s="167"/>
      <c r="DF343" s="167"/>
      <c r="DG343" s="167"/>
      <c r="DH343" s="167"/>
      <c r="DI343" s="167"/>
      <c r="DJ343" s="167"/>
      <c r="DK343" s="167"/>
      <c r="DL343" s="167"/>
      <c r="DM343" s="167"/>
      <c r="DN343" s="167"/>
      <c r="DO343" s="167"/>
      <c r="DP343" s="167"/>
      <c r="DQ343" s="167"/>
      <c r="DR343" s="167"/>
      <c r="DS343" s="167"/>
      <c r="DT343" s="167"/>
      <c r="DU343" s="167"/>
      <c r="DV343" s="167"/>
      <c r="DW343" s="167"/>
      <c r="DX343" s="167"/>
      <c r="DY343" s="167"/>
      <c r="DZ343" s="167"/>
      <c r="EA343" s="167"/>
      <c r="EB343" s="167"/>
      <c r="EC343" s="167"/>
      <c r="ED343" s="167"/>
      <c r="EE343" s="167"/>
      <c r="EF343" s="167"/>
      <c r="EG343" s="167"/>
      <c r="EH343" s="167"/>
      <c r="EI343" s="167"/>
      <c r="EJ343" s="167"/>
      <c r="EK343" s="167"/>
      <c r="EL343" s="167"/>
      <c r="EM343" s="167"/>
      <c r="EN343" s="167"/>
      <c r="EO343" s="167"/>
      <c r="EP343" s="167"/>
      <c r="EQ343" s="167"/>
      <c r="ER343" s="167"/>
      <c r="ES343" s="167"/>
      <c r="ET343" s="167"/>
      <c r="EU343" s="167"/>
      <c r="EV343" s="167"/>
      <c r="EW343" s="167"/>
      <c r="EX343" s="167"/>
      <c r="EY343" s="167"/>
      <c r="EZ343" s="167"/>
    </row>
    <row r="344" spans="2:156" s="283" customFormat="1">
      <c r="B344" s="284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7"/>
      <c r="BQ344" s="167"/>
      <c r="BR344" s="167"/>
      <c r="BS344" s="167"/>
      <c r="BT344" s="167"/>
      <c r="BU344" s="167"/>
      <c r="BV344" s="167"/>
      <c r="BW344" s="167"/>
      <c r="BX344" s="167"/>
      <c r="BY344" s="167"/>
      <c r="BZ344" s="167"/>
      <c r="CA344" s="167"/>
      <c r="CB344" s="167"/>
      <c r="CC344" s="167"/>
      <c r="CD344" s="167"/>
      <c r="CE344" s="167"/>
      <c r="CF344" s="167"/>
      <c r="CG344" s="167"/>
      <c r="CH344" s="167"/>
      <c r="CI344" s="167"/>
      <c r="CJ344" s="167"/>
      <c r="CK344" s="167"/>
      <c r="CL344" s="167"/>
      <c r="CM344" s="167"/>
      <c r="CN344" s="167"/>
      <c r="CO344" s="167"/>
      <c r="CP344" s="167"/>
      <c r="CQ344" s="167"/>
      <c r="CR344" s="167"/>
      <c r="CS344" s="167"/>
      <c r="CT344" s="167"/>
      <c r="CU344" s="167"/>
      <c r="CV344" s="167"/>
      <c r="CW344" s="167"/>
      <c r="CX344" s="167"/>
      <c r="CY344" s="167"/>
      <c r="CZ344" s="167"/>
      <c r="DA344" s="167"/>
      <c r="DB344" s="167"/>
      <c r="DC344" s="167"/>
      <c r="DD344" s="167"/>
      <c r="DE344" s="167"/>
      <c r="DF344" s="167"/>
      <c r="DG344" s="167"/>
      <c r="DH344" s="167"/>
      <c r="DI344" s="167"/>
      <c r="DJ344" s="167"/>
      <c r="DK344" s="167"/>
      <c r="DL344" s="167"/>
      <c r="DM344" s="167"/>
      <c r="DN344" s="167"/>
      <c r="DO344" s="167"/>
      <c r="DP344" s="167"/>
      <c r="DQ344" s="167"/>
      <c r="DR344" s="167"/>
      <c r="DS344" s="167"/>
      <c r="DT344" s="167"/>
      <c r="DU344" s="167"/>
      <c r="DV344" s="167"/>
      <c r="DW344" s="167"/>
      <c r="DX344" s="167"/>
      <c r="DY344" s="167"/>
      <c r="DZ344" s="167"/>
      <c r="EA344" s="167"/>
      <c r="EB344" s="167"/>
      <c r="EC344" s="167"/>
      <c r="ED344" s="167"/>
      <c r="EE344" s="167"/>
      <c r="EF344" s="167"/>
      <c r="EG344" s="167"/>
      <c r="EH344" s="167"/>
      <c r="EI344" s="167"/>
      <c r="EJ344" s="167"/>
      <c r="EK344" s="167"/>
      <c r="EL344" s="167"/>
      <c r="EM344" s="167"/>
      <c r="EN344" s="167"/>
      <c r="EO344" s="167"/>
      <c r="EP344" s="167"/>
      <c r="EQ344" s="167"/>
      <c r="ER344" s="167"/>
      <c r="ES344" s="167"/>
      <c r="ET344" s="167"/>
      <c r="EU344" s="167"/>
      <c r="EV344" s="167"/>
      <c r="EW344" s="167"/>
      <c r="EX344" s="167"/>
      <c r="EY344" s="167"/>
      <c r="EZ344" s="167"/>
    </row>
    <row r="345" spans="2:156" s="283" customFormat="1">
      <c r="B345" s="284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7"/>
      <c r="BR345" s="167"/>
      <c r="BS345" s="167"/>
      <c r="BT345" s="167"/>
      <c r="BU345" s="167"/>
      <c r="BV345" s="167"/>
      <c r="BW345" s="167"/>
      <c r="BX345" s="167"/>
      <c r="BY345" s="167"/>
      <c r="BZ345" s="167"/>
      <c r="CA345" s="167"/>
      <c r="CB345" s="167"/>
      <c r="CC345" s="167"/>
      <c r="CD345" s="167"/>
      <c r="CE345" s="167"/>
      <c r="CF345" s="167"/>
      <c r="CG345" s="167"/>
      <c r="CH345" s="167"/>
      <c r="CI345" s="167"/>
      <c r="CJ345" s="167"/>
      <c r="CK345" s="167"/>
      <c r="CL345" s="167"/>
      <c r="CM345" s="167"/>
      <c r="CN345" s="167"/>
      <c r="CO345" s="167"/>
      <c r="CP345" s="167"/>
      <c r="CQ345" s="167"/>
      <c r="CR345" s="167"/>
      <c r="CS345" s="167"/>
      <c r="CT345" s="167"/>
      <c r="CU345" s="167"/>
      <c r="CV345" s="167"/>
      <c r="CW345" s="167"/>
      <c r="CX345" s="167"/>
      <c r="CY345" s="167"/>
      <c r="CZ345" s="167"/>
      <c r="DA345" s="167"/>
      <c r="DB345" s="167"/>
      <c r="DC345" s="167"/>
      <c r="DD345" s="167"/>
      <c r="DE345" s="167"/>
      <c r="DF345" s="167"/>
      <c r="DG345" s="167"/>
      <c r="DH345" s="167"/>
      <c r="DI345" s="167"/>
      <c r="DJ345" s="167"/>
      <c r="DK345" s="167"/>
      <c r="DL345" s="167"/>
      <c r="DM345" s="167"/>
      <c r="DN345" s="167"/>
      <c r="DO345" s="167"/>
      <c r="DP345" s="167"/>
      <c r="DQ345" s="167"/>
      <c r="DR345" s="167"/>
      <c r="DS345" s="167"/>
      <c r="DT345" s="167"/>
      <c r="DU345" s="167"/>
      <c r="DV345" s="167"/>
      <c r="DW345" s="167"/>
      <c r="DX345" s="167"/>
      <c r="DY345" s="167"/>
      <c r="DZ345" s="167"/>
      <c r="EA345" s="167"/>
      <c r="EB345" s="167"/>
      <c r="EC345" s="167"/>
      <c r="ED345" s="167"/>
      <c r="EE345" s="167"/>
      <c r="EF345" s="167"/>
      <c r="EG345" s="167"/>
      <c r="EH345" s="167"/>
      <c r="EI345" s="167"/>
      <c r="EJ345" s="167"/>
      <c r="EK345" s="167"/>
      <c r="EL345" s="167"/>
      <c r="EM345" s="167"/>
      <c r="EN345" s="167"/>
      <c r="EO345" s="167"/>
      <c r="EP345" s="167"/>
      <c r="EQ345" s="167"/>
      <c r="ER345" s="167"/>
      <c r="ES345" s="167"/>
      <c r="ET345" s="167"/>
      <c r="EU345" s="167"/>
      <c r="EV345" s="167"/>
      <c r="EW345" s="167"/>
      <c r="EX345" s="167"/>
      <c r="EY345" s="167"/>
      <c r="EZ345" s="167"/>
    </row>
    <row r="346" spans="2:156" s="283" customFormat="1">
      <c r="B346" s="284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7"/>
      <c r="BQ346" s="167"/>
      <c r="BR346" s="167"/>
      <c r="BS346" s="167"/>
      <c r="BT346" s="167"/>
      <c r="BU346" s="167"/>
      <c r="BV346" s="167"/>
      <c r="BW346" s="167"/>
      <c r="BX346" s="167"/>
      <c r="BY346" s="167"/>
      <c r="BZ346" s="167"/>
      <c r="CA346" s="167"/>
      <c r="CB346" s="167"/>
      <c r="CC346" s="167"/>
      <c r="CD346" s="167"/>
      <c r="CE346" s="167"/>
      <c r="CF346" s="167"/>
      <c r="CG346" s="167"/>
      <c r="CH346" s="167"/>
      <c r="CI346" s="167"/>
      <c r="CJ346" s="167"/>
      <c r="CK346" s="167"/>
      <c r="CL346" s="167"/>
      <c r="CM346" s="167"/>
      <c r="CN346" s="167"/>
      <c r="CO346" s="167"/>
      <c r="CP346" s="167"/>
      <c r="CQ346" s="167"/>
      <c r="CR346" s="167"/>
      <c r="CS346" s="167"/>
      <c r="CT346" s="167"/>
      <c r="CU346" s="167"/>
      <c r="CV346" s="167"/>
      <c r="CW346" s="167"/>
      <c r="CX346" s="167"/>
      <c r="CY346" s="167"/>
      <c r="CZ346" s="167"/>
      <c r="DA346" s="167"/>
      <c r="DB346" s="167"/>
      <c r="DC346" s="167"/>
      <c r="DD346" s="167"/>
      <c r="DE346" s="167"/>
      <c r="DF346" s="167"/>
      <c r="DG346" s="167"/>
      <c r="DH346" s="167"/>
      <c r="DI346" s="167"/>
      <c r="DJ346" s="167"/>
      <c r="DK346" s="167"/>
      <c r="DL346" s="167"/>
      <c r="DM346" s="167"/>
      <c r="DN346" s="167"/>
      <c r="DO346" s="167"/>
      <c r="DP346" s="167"/>
      <c r="DQ346" s="167"/>
      <c r="DR346" s="167"/>
      <c r="DS346" s="167"/>
      <c r="DT346" s="167"/>
      <c r="DU346" s="167"/>
      <c r="DV346" s="167"/>
      <c r="DW346" s="167"/>
      <c r="DX346" s="167"/>
      <c r="DY346" s="167"/>
      <c r="DZ346" s="167"/>
      <c r="EA346" s="167"/>
      <c r="EB346" s="167"/>
      <c r="EC346" s="167"/>
      <c r="ED346" s="167"/>
      <c r="EE346" s="167"/>
      <c r="EF346" s="167"/>
      <c r="EG346" s="167"/>
      <c r="EH346" s="167"/>
      <c r="EI346" s="167"/>
      <c r="EJ346" s="167"/>
      <c r="EK346" s="167"/>
      <c r="EL346" s="167"/>
      <c r="EM346" s="167"/>
      <c r="EN346" s="167"/>
      <c r="EO346" s="167"/>
      <c r="EP346" s="167"/>
      <c r="EQ346" s="167"/>
      <c r="ER346" s="167"/>
      <c r="ES346" s="167"/>
      <c r="ET346" s="167"/>
      <c r="EU346" s="167"/>
      <c r="EV346" s="167"/>
      <c r="EW346" s="167"/>
      <c r="EX346" s="167"/>
      <c r="EY346" s="167"/>
      <c r="EZ346" s="167"/>
    </row>
    <row r="347" spans="2:156" s="283" customFormat="1">
      <c r="B347" s="284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7"/>
      <c r="BQ347" s="167"/>
      <c r="BR347" s="167"/>
      <c r="BS347" s="167"/>
      <c r="BT347" s="167"/>
      <c r="BU347" s="167"/>
      <c r="BV347" s="167"/>
      <c r="BW347" s="167"/>
      <c r="BX347" s="167"/>
      <c r="BY347" s="167"/>
      <c r="BZ347" s="167"/>
      <c r="CA347" s="167"/>
      <c r="CB347" s="167"/>
      <c r="CC347" s="167"/>
      <c r="CD347" s="167"/>
      <c r="CE347" s="167"/>
      <c r="CF347" s="167"/>
      <c r="CG347" s="167"/>
      <c r="CH347" s="167"/>
      <c r="CI347" s="167"/>
      <c r="CJ347" s="167"/>
      <c r="CK347" s="167"/>
      <c r="CL347" s="167"/>
      <c r="CM347" s="167"/>
      <c r="CN347" s="167"/>
      <c r="CO347" s="167"/>
      <c r="CP347" s="167"/>
      <c r="CQ347" s="167"/>
      <c r="CR347" s="167"/>
      <c r="CS347" s="167"/>
      <c r="CT347" s="167"/>
      <c r="CU347" s="167"/>
      <c r="CV347" s="167"/>
      <c r="CW347" s="167"/>
      <c r="CX347" s="167"/>
      <c r="CY347" s="167"/>
      <c r="CZ347" s="167"/>
      <c r="DA347" s="167"/>
      <c r="DB347" s="167"/>
      <c r="DC347" s="167"/>
      <c r="DD347" s="167"/>
      <c r="DE347" s="167"/>
      <c r="DF347" s="167"/>
      <c r="DG347" s="167"/>
      <c r="DH347" s="167"/>
      <c r="DI347" s="167"/>
      <c r="DJ347" s="167"/>
      <c r="DK347" s="167"/>
      <c r="DL347" s="167"/>
      <c r="DM347" s="167"/>
      <c r="DN347" s="167"/>
      <c r="DO347" s="167"/>
      <c r="DP347" s="167"/>
      <c r="DQ347" s="167"/>
      <c r="DR347" s="167"/>
      <c r="DS347" s="167"/>
      <c r="DT347" s="167"/>
      <c r="DU347" s="167"/>
      <c r="DV347" s="167"/>
      <c r="DW347" s="167"/>
      <c r="DX347" s="167"/>
      <c r="DY347" s="167"/>
      <c r="DZ347" s="167"/>
      <c r="EA347" s="167"/>
      <c r="EB347" s="167"/>
      <c r="EC347" s="167"/>
      <c r="ED347" s="167"/>
      <c r="EE347" s="167"/>
      <c r="EF347" s="167"/>
      <c r="EG347" s="167"/>
      <c r="EH347" s="167"/>
      <c r="EI347" s="167"/>
      <c r="EJ347" s="167"/>
      <c r="EK347" s="167"/>
      <c r="EL347" s="167"/>
      <c r="EM347" s="167"/>
      <c r="EN347" s="167"/>
      <c r="EO347" s="167"/>
      <c r="EP347" s="167"/>
      <c r="EQ347" s="167"/>
      <c r="ER347" s="167"/>
      <c r="ES347" s="167"/>
      <c r="ET347" s="167"/>
      <c r="EU347" s="167"/>
      <c r="EV347" s="167"/>
      <c r="EW347" s="167"/>
      <c r="EX347" s="167"/>
      <c r="EY347" s="167"/>
      <c r="EZ347" s="167"/>
    </row>
    <row r="348" spans="2:156" s="283" customFormat="1">
      <c r="B348" s="284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7"/>
      <c r="BQ348" s="167"/>
      <c r="BR348" s="167"/>
      <c r="BS348" s="167"/>
      <c r="BT348" s="167"/>
      <c r="BU348" s="167"/>
      <c r="BV348" s="167"/>
      <c r="BW348" s="167"/>
      <c r="BX348" s="167"/>
      <c r="BY348" s="167"/>
      <c r="BZ348" s="167"/>
      <c r="CA348" s="167"/>
      <c r="CB348" s="167"/>
      <c r="CC348" s="167"/>
      <c r="CD348" s="167"/>
      <c r="CE348" s="167"/>
      <c r="CF348" s="167"/>
      <c r="CG348" s="167"/>
      <c r="CH348" s="167"/>
      <c r="CI348" s="167"/>
      <c r="CJ348" s="167"/>
      <c r="CK348" s="167"/>
      <c r="CL348" s="167"/>
      <c r="CM348" s="167"/>
      <c r="CN348" s="167"/>
      <c r="CO348" s="167"/>
      <c r="CP348" s="167"/>
      <c r="CQ348" s="167"/>
      <c r="CR348" s="167"/>
      <c r="CS348" s="167"/>
      <c r="CT348" s="167"/>
      <c r="CU348" s="167"/>
      <c r="CV348" s="167"/>
      <c r="CW348" s="167"/>
      <c r="CX348" s="167"/>
      <c r="CY348" s="167"/>
      <c r="CZ348" s="167"/>
      <c r="DA348" s="167"/>
      <c r="DB348" s="167"/>
      <c r="DC348" s="167"/>
      <c r="DD348" s="167"/>
      <c r="DE348" s="167"/>
      <c r="DF348" s="167"/>
      <c r="DG348" s="167"/>
      <c r="DH348" s="167"/>
      <c r="DI348" s="167"/>
      <c r="DJ348" s="167"/>
      <c r="DK348" s="167"/>
      <c r="DL348" s="167"/>
      <c r="DM348" s="167"/>
      <c r="DN348" s="167"/>
      <c r="DO348" s="167"/>
      <c r="DP348" s="167"/>
      <c r="DQ348" s="167"/>
      <c r="DR348" s="167"/>
      <c r="DS348" s="167"/>
      <c r="DT348" s="167"/>
      <c r="DU348" s="167"/>
      <c r="DV348" s="167"/>
      <c r="DW348" s="167"/>
      <c r="DX348" s="167"/>
      <c r="DY348" s="167"/>
      <c r="DZ348" s="167"/>
      <c r="EA348" s="167"/>
      <c r="EB348" s="167"/>
      <c r="EC348" s="167"/>
      <c r="ED348" s="167"/>
      <c r="EE348" s="167"/>
      <c r="EF348" s="167"/>
      <c r="EG348" s="167"/>
      <c r="EH348" s="167"/>
      <c r="EI348" s="167"/>
      <c r="EJ348" s="167"/>
      <c r="EK348" s="167"/>
      <c r="EL348" s="167"/>
      <c r="EM348" s="167"/>
      <c r="EN348" s="167"/>
      <c r="EO348" s="167"/>
      <c r="EP348" s="167"/>
      <c r="EQ348" s="167"/>
      <c r="ER348" s="167"/>
      <c r="ES348" s="167"/>
      <c r="ET348" s="167"/>
      <c r="EU348" s="167"/>
      <c r="EV348" s="167"/>
      <c r="EW348" s="167"/>
      <c r="EX348" s="167"/>
      <c r="EY348" s="167"/>
      <c r="EZ348" s="167"/>
    </row>
    <row r="349" spans="2:156" s="283" customFormat="1">
      <c r="B349" s="284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7"/>
      <c r="BQ349" s="167"/>
      <c r="BR349" s="167"/>
      <c r="BS349" s="167"/>
      <c r="BT349" s="167"/>
      <c r="BU349" s="167"/>
      <c r="BV349" s="167"/>
      <c r="BW349" s="167"/>
      <c r="BX349" s="167"/>
      <c r="BY349" s="167"/>
      <c r="BZ349" s="167"/>
      <c r="CA349" s="167"/>
      <c r="CB349" s="167"/>
      <c r="CC349" s="167"/>
      <c r="CD349" s="167"/>
      <c r="CE349" s="167"/>
      <c r="CF349" s="167"/>
      <c r="CG349" s="167"/>
      <c r="CH349" s="167"/>
      <c r="CI349" s="167"/>
      <c r="CJ349" s="167"/>
      <c r="CK349" s="167"/>
      <c r="CL349" s="167"/>
      <c r="CM349" s="167"/>
      <c r="CN349" s="167"/>
      <c r="CO349" s="167"/>
      <c r="CP349" s="167"/>
      <c r="CQ349" s="167"/>
      <c r="CR349" s="167"/>
      <c r="CS349" s="167"/>
      <c r="CT349" s="167"/>
      <c r="CU349" s="167"/>
      <c r="CV349" s="167"/>
      <c r="CW349" s="167"/>
      <c r="CX349" s="167"/>
      <c r="CY349" s="167"/>
      <c r="CZ349" s="167"/>
      <c r="DA349" s="167"/>
      <c r="DB349" s="167"/>
      <c r="DC349" s="167"/>
      <c r="DD349" s="167"/>
      <c r="DE349" s="167"/>
      <c r="DF349" s="167"/>
      <c r="DG349" s="167"/>
      <c r="DH349" s="167"/>
      <c r="DI349" s="167"/>
      <c r="DJ349" s="167"/>
      <c r="DK349" s="167"/>
      <c r="DL349" s="167"/>
      <c r="DM349" s="167"/>
      <c r="DN349" s="167"/>
      <c r="DO349" s="167"/>
      <c r="DP349" s="167"/>
      <c r="DQ349" s="167"/>
      <c r="DR349" s="167"/>
      <c r="DS349" s="167"/>
      <c r="DT349" s="167"/>
      <c r="DU349" s="167"/>
      <c r="DV349" s="167"/>
      <c r="DW349" s="167"/>
      <c r="DX349" s="167"/>
      <c r="DY349" s="167"/>
      <c r="DZ349" s="167"/>
      <c r="EA349" s="167"/>
      <c r="EB349" s="167"/>
      <c r="EC349" s="167"/>
      <c r="ED349" s="167"/>
      <c r="EE349" s="167"/>
      <c r="EF349" s="167"/>
      <c r="EG349" s="167"/>
      <c r="EH349" s="167"/>
      <c r="EI349" s="167"/>
      <c r="EJ349" s="167"/>
      <c r="EK349" s="167"/>
      <c r="EL349" s="167"/>
      <c r="EM349" s="167"/>
      <c r="EN349" s="167"/>
      <c r="EO349" s="167"/>
      <c r="EP349" s="167"/>
      <c r="EQ349" s="167"/>
      <c r="ER349" s="167"/>
      <c r="ES349" s="167"/>
      <c r="ET349" s="167"/>
      <c r="EU349" s="167"/>
      <c r="EV349" s="167"/>
      <c r="EW349" s="167"/>
      <c r="EX349" s="167"/>
      <c r="EY349" s="167"/>
      <c r="EZ349" s="167"/>
    </row>
    <row r="350" spans="2:156" s="283" customFormat="1">
      <c r="B350" s="284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7"/>
      <c r="BQ350" s="167"/>
      <c r="BR350" s="167"/>
      <c r="BS350" s="167"/>
      <c r="BT350" s="167"/>
      <c r="BU350" s="167"/>
      <c r="BV350" s="167"/>
      <c r="BW350" s="167"/>
      <c r="BX350" s="167"/>
      <c r="BY350" s="167"/>
      <c r="BZ350" s="167"/>
      <c r="CA350" s="167"/>
      <c r="CB350" s="167"/>
      <c r="CC350" s="167"/>
      <c r="CD350" s="167"/>
      <c r="CE350" s="167"/>
      <c r="CF350" s="167"/>
      <c r="CG350" s="167"/>
      <c r="CH350" s="167"/>
      <c r="CI350" s="167"/>
      <c r="CJ350" s="167"/>
      <c r="CK350" s="167"/>
      <c r="CL350" s="167"/>
      <c r="CM350" s="167"/>
      <c r="CN350" s="167"/>
      <c r="CO350" s="167"/>
      <c r="CP350" s="167"/>
      <c r="CQ350" s="167"/>
      <c r="CR350" s="167"/>
      <c r="CS350" s="167"/>
      <c r="CT350" s="167"/>
      <c r="CU350" s="167"/>
      <c r="CV350" s="167"/>
      <c r="CW350" s="167"/>
      <c r="CX350" s="167"/>
      <c r="CY350" s="167"/>
      <c r="CZ350" s="167"/>
      <c r="DA350" s="167"/>
      <c r="DB350" s="167"/>
      <c r="DC350" s="167"/>
      <c r="DD350" s="167"/>
      <c r="DE350" s="167"/>
      <c r="DF350" s="167"/>
      <c r="DG350" s="167"/>
      <c r="DH350" s="167"/>
      <c r="DI350" s="167"/>
      <c r="DJ350" s="167"/>
      <c r="DK350" s="167"/>
      <c r="DL350" s="167"/>
      <c r="DM350" s="167"/>
      <c r="DN350" s="167"/>
      <c r="DO350" s="167"/>
      <c r="DP350" s="167"/>
      <c r="DQ350" s="167"/>
      <c r="DR350" s="167"/>
      <c r="DS350" s="167"/>
      <c r="DT350" s="167"/>
      <c r="DU350" s="167"/>
      <c r="DV350" s="167"/>
      <c r="DW350" s="167"/>
      <c r="DX350" s="167"/>
      <c r="DY350" s="167"/>
      <c r="DZ350" s="167"/>
      <c r="EA350" s="167"/>
      <c r="EB350" s="167"/>
      <c r="EC350" s="167"/>
      <c r="ED350" s="167"/>
      <c r="EE350" s="167"/>
      <c r="EF350" s="167"/>
      <c r="EG350" s="167"/>
      <c r="EH350" s="167"/>
      <c r="EI350" s="167"/>
      <c r="EJ350" s="167"/>
      <c r="EK350" s="167"/>
      <c r="EL350" s="167"/>
      <c r="EM350" s="167"/>
      <c r="EN350" s="167"/>
      <c r="EO350" s="167"/>
      <c r="EP350" s="167"/>
      <c r="EQ350" s="167"/>
      <c r="ER350" s="167"/>
      <c r="ES350" s="167"/>
      <c r="ET350" s="167"/>
      <c r="EU350" s="167"/>
      <c r="EV350" s="167"/>
      <c r="EW350" s="167"/>
      <c r="EX350" s="167"/>
      <c r="EY350" s="167"/>
      <c r="EZ350" s="167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04" right="0.24" top="0.46" bottom="0.32" header="0.17" footer="0.17"/>
  <pageSetup paperSize="9" scale="72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L96"/>
  <sheetViews>
    <sheetView zoomScale="145" zoomScaleNormal="145" workbookViewId="0">
      <pane xSplit="1" ySplit="5" topLeftCell="B87" activePane="bottomRight" state="frozen"/>
      <selection pane="topRight" activeCell="B1" sqref="B1"/>
      <selection pane="bottomLeft" activeCell="A7" sqref="A7"/>
      <selection pane="bottomRight" activeCell="G98" sqref="G98"/>
    </sheetView>
  </sheetViews>
  <sheetFormatPr defaultRowHeight="12.75"/>
  <cols>
    <col min="1" max="1" width="15.42578125" style="284" customWidth="1"/>
    <col min="2" max="2" width="11" style="284" customWidth="1"/>
    <col min="3" max="3" width="9.85546875" style="284" customWidth="1"/>
    <col min="4" max="4" width="9.5703125" style="284" customWidth="1"/>
    <col min="5" max="5" width="10.5703125" style="284" customWidth="1"/>
    <col min="6" max="6" width="9.140625" style="284" customWidth="1"/>
    <col min="7" max="7" width="10.85546875" style="284" customWidth="1"/>
    <col min="8" max="8" width="10.5703125" style="284" customWidth="1"/>
    <col min="9" max="9" width="10.7109375" style="284" hidden="1" customWidth="1"/>
    <col min="10" max="11" width="10.5703125" style="284" customWidth="1"/>
    <col min="12" max="256" width="9.140625" style="57"/>
    <col min="257" max="257" width="15.42578125" style="57" customWidth="1"/>
    <col min="258" max="258" width="11" style="57" customWidth="1"/>
    <col min="259" max="259" width="9.85546875" style="57" customWidth="1"/>
    <col min="260" max="260" width="9.5703125" style="57" customWidth="1"/>
    <col min="261" max="261" width="10.5703125" style="57" customWidth="1"/>
    <col min="262" max="262" width="8.5703125" style="57" customWidth="1"/>
    <col min="263" max="263" width="10.85546875" style="57" customWidth="1"/>
    <col min="264" max="264" width="10.5703125" style="57" customWidth="1"/>
    <col min="265" max="265" width="0" style="57" hidden="1" customWidth="1"/>
    <col min="266" max="267" width="10.5703125" style="57" customWidth="1"/>
    <col min="268" max="512" width="9.140625" style="57"/>
    <col min="513" max="513" width="15.42578125" style="57" customWidth="1"/>
    <col min="514" max="514" width="11" style="57" customWidth="1"/>
    <col min="515" max="515" width="9.85546875" style="57" customWidth="1"/>
    <col min="516" max="516" width="9.5703125" style="57" customWidth="1"/>
    <col min="517" max="517" width="10.5703125" style="57" customWidth="1"/>
    <col min="518" max="518" width="8.5703125" style="57" customWidth="1"/>
    <col min="519" max="519" width="10.85546875" style="57" customWidth="1"/>
    <col min="520" max="520" width="10.5703125" style="57" customWidth="1"/>
    <col min="521" max="521" width="0" style="57" hidden="1" customWidth="1"/>
    <col min="522" max="523" width="10.5703125" style="57" customWidth="1"/>
    <col min="524" max="768" width="9.140625" style="57"/>
    <col min="769" max="769" width="15.42578125" style="57" customWidth="1"/>
    <col min="770" max="770" width="11" style="57" customWidth="1"/>
    <col min="771" max="771" width="9.85546875" style="57" customWidth="1"/>
    <col min="772" max="772" width="9.5703125" style="57" customWidth="1"/>
    <col min="773" max="773" width="10.5703125" style="57" customWidth="1"/>
    <col min="774" max="774" width="8.5703125" style="57" customWidth="1"/>
    <col min="775" max="775" width="10.85546875" style="57" customWidth="1"/>
    <col min="776" max="776" width="10.5703125" style="57" customWidth="1"/>
    <col min="777" max="777" width="0" style="57" hidden="1" customWidth="1"/>
    <col min="778" max="779" width="10.5703125" style="57" customWidth="1"/>
    <col min="780" max="1024" width="9.140625" style="57"/>
    <col min="1025" max="1025" width="15.42578125" style="57" customWidth="1"/>
    <col min="1026" max="1026" width="11" style="57" customWidth="1"/>
    <col min="1027" max="1027" width="9.85546875" style="57" customWidth="1"/>
    <col min="1028" max="1028" width="9.5703125" style="57" customWidth="1"/>
    <col min="1029" max="1029" width="10.5703125" style="57" customWidth="1"/>
    <col min="1030" max="1030" width="8.5703125" style="57" customWidth="1"/>
    <col min="1031" max="1031" width="10.85546875" style="57" customWidth="1"/>
    <col min="1032" max="1032" width="10.5703125" style="57" customWidth="1"/>
    <col min="1033" max="1033" width="0" style="57" hidden="1" customWidth="1"/>
    <col min="1034" max="1035" width="10.5703125" style="57" customWidth="1"/>
    <col min="1036" max="1280" width="9.140625" style="57"/>
    <col min="1281" max="1281" width="15.42578125" style="57" customWidth="1"/>
    <col min="1282" max="1282" width="11" style="57" customWidth="1"/>
    <col min="1283" max="1283" width="9.85546875" style="57" customWidth="1"/>
    <col min="1284" max="1284" width="9.5703125" style="57" customWidth="1"/>
    <col min="1285" max="1285" width="10.5703125" style="57" customWidth="1"/>
    <col min="1286" max="1286" width="8.5703125" style="57" customWidth="1"/>
    <col min="1287" max="1287" width="10.85546875" style="57" customWidth="1"/>
    <col min="1288" max="1288" width="10.5703125" style="57" customWidth="1"/>
    <col min="1289" max="1289" width="0" style="57" hidden="1" customWidth="1"/>
    <col min="1290" max="1291" width="10.5703125" style="57" customWidth="1"/>
    <col min="1292" max="1536" width="9.140625" style="57"/>
    <col min="1537" max="1537" width="15.42578125" style="57" customWidth="1"/>
    <col min="1538" max="1538" width="11" style="57" customWidth="1"/>
    <col min="1539" max="1539" width="9.85546875" style="57" customWidth="1"/>
    <col min="1540" max="1540" width="9.5703125" style="57" customWidth="1"/>
    <col min="1541" max="1541" width="10.5703125" style="57" customWidth="1"/>
    <col min="1542" max="1542" width="8.5703125" style="57" customWidth="1"/>
    <col min="1543" max="1543" width="10.85546875" style="57" customWidth="1"/>
    <col min="1544" max="1544" width="10.5703125" style="57" customWidth="1"/>
    <col min="1545" max="1545" width="0" style="57" hidden="1" customWidth="1"/>
    <col min="1546" max="1547" width="10.5703125" style="57" customWidth="1"/>
    <col min="1548" max="1792" width="9.140625" style="57"/>
    <col min="1793" max="1793" width="15.42578125" style="57" customWidth="1"/>
    <col min="1794" max="1794" width="11" style="57" customWidth="1"/>
    <col min="1795" max="1795" width="9.85546875" style="57" customWidth="1"/>
    <col min="1796" max="1796" width="9.5703125" style="57" customWidth="1"/>
    <col min="1797" max="1797" width="10.5703125" style="57" customWidth="1"/>
    <col min="1798" max="1798" width="8.5703125" style="57" customWidth="1"/>
    <col min="1799" max="1799" width="10.85546875" style="57" customWidth="1"/>
    <col min="1800" max="1800" width="10.5703125" style="57" customWidth="1"/>
    <col min="1801" max="1801" width="0" style="57" hidden="1" customWidth="1"/>
    <col min="1802" max="1803" width="10.5703125" style="57" customWidth="1"/>
    <col min="1804" max="2048" width="9.140625" style="57"/>
    <col min="2049" max="2049" width="15.42578125" style="57" customWidth="1"/>
    <col min="2050" max="2050" width="11" style="57" customWidth="1"/>
    <col min="2051" max="2051" width="9.85546875" style="57" customWidth="1"/>
    <col min="2052" max="2052" width="9.5703125" style="57" customWidth="1"/>
    <col min="2053" max="2053" width="10.5703125" style="57" customWidth="1"/>
    <col min="2054" max="2054" width="8.5703125" style="57" customWidth="1"/>
    <col min="2055" max="2055" width="10.85546875" style="57" customWidth="1"/>
    <col min="2056" max="2056" width="10.5703125" style="57" customWidth="1"/>
    <col min="2057" max="2057" width="0" style="57" hidden="1" customWidth="1"/>
    <col min="2058" max="2059" width="10.5703125" style="57" customWidth="1"/>
    <col min="2060" max="2304" width="9.140625" style="57"/>
    <col min="2305" max="2305" width="15.42578125" style="57" customWidth="1"/>
    <col min="2306" max="2306" width="11" style="57" customWidth="1"/>
    <col min="2307" max="2307" width="9.85546875" style="57" customWidth="1"/>
    <col min="2308" max="2308" width="9.5703125" style="57" customWidth="1"/>
    <col min="2309" max="2309" width="10.5703125" style="57" customWidth="1"/>
    <col min="2310" max="2310" width="8.5703125" style="57" customWidth="1"/>
    <col min="2311" max="2311" width="10.85546875" style="57" customWidth="1"/>
    <col min="2312" max="2312" width="10.5703125" style="57" customWidth="1"/>
    <col min="2313" max="2313" width="0" style="57" hidden="1" customWidth="1"/>
    <col min="2314" max="2315" width="10.5703125" style="57" customWidth="1"/>
    <col min="2316" max="2560" width="9.140625" style="57"/>
    <col min="2561" max="2561" width="15.42578125" style="57" customWidth="1"/>
    <col min="2562" max="2562" width="11" style="57" customWidth="1"/>
    <col min="2563" max="2563" width="9.85546875" style="57" customWidth="1"/>
    <col min="2564" max="2564" width="9.5703125" style="57" customWidth="1"/>
    <col min="2565" max="2565" width="10.5703125" style="57" customWidth="1"/>
    <col min="2566" max="2566" width="8.5703125" style="57" customWidth="1"/>
    <col min="2567" max="2567" width="10.85546875" style="57" customWidth="1"/>
    <col min="2568" max="2568" width="10.5703125" style="57" customWidth="1"/>
    <col min="2569" max="2569" width="0" style="57" hidden="1" customWidth="1"/>
    <col min="2570" max="2571" width="10.5703125" style="57" customWidth="1"/>
    <col min="2572" max="2816" width="9.140625" style="57"/>
    <col min="2817" max="2817" width="15.42578125" style="57" customWidth="1"/>
    <col min="2818" max="2818" width="11" style="57" customWidth="1"/>
    <col min="2819" max="2819" width="9.85546875" style="57" customWidth="1"/>
    <col min="2820" max="2820" width="9.5703125" style="57" customWidth="1"/>
    <col min="2821" max="2821" width="10.5703125" style="57" customWidth="1"/>
    <col min="2822" max="2822" width="8.5703125" style="57" customWidth="1"/>
    <col min="2823" max="2823" width="10.85546875" style="57" customWidth="1"/>
    <col min="2824" max="2824" width="10.5703125" style="57" customWidth="1"/>
    <col min="2825" max="2825" width="0" style="57" hidden="1" customWidth="1"/>
    <col min="2826" max="2827" width="10.5703125" style="57" customWidth="1"/>
    <col min="2828" max="3072" width="9.140625" style="57"/>
    <col min="3073" max="3073" width="15.42578125" style="57" customWidth="1"/>
    <col min="3074" max="3074" width="11" style="57" customWidth="1"/>
    <col min="3075" max="3075" width="9.85546875" style="57" customWidth="1"/>
    <col min="3076" max="3076" width="9.5703125" style="57" customWidth="1"/>
    <col min="3077" max="3077" width="10.5703125" style="57" customWidth="1"/>
    <col min="3078" max="3078" width="8.5703125" style="57" customWidth="1"/>
    <col min="3079" max="3079" width="10.85546875" style="57" customWidth="1"/>
    <col min="3080" max="3080" width="10.5703125" style="57" customWidth="1"/>
    <col min="3081" max="3081" width="0" style="57" hidden="1" customWidth="1"/>
    <col min="3082" max="3083" width="10.5703125" style="57" customWidth="1"/>
    <col min="3084" max="3328" width="9.140625" style="57"/>
    <col min="3329" max="3329" width="15.42578125" style="57" customWidth="1"/>
    <col min="3330" max="3330" width="11" style="57" customWidth="1"/>
    <col min="3331" max="3331" width="9.85546875" style="57" customWidth="1"/>
    <col min="3332" max="3332" width="9.5703125" style="57" customWidth="1"/>
    <col min="3333" max="3333" width="10.5703125" style="57" customWidth="1"/>
    <col min="3334" max="3334" width="8.5703125" style="57" customWidth="1"/>
    <col min="3335" max="3335" width="10.85546875" style="57" customWidth="1"/>
    <col min="3336" max="3336" width="10.5703125" style="57" customWidth="1"/>
    <col min="3337" max="3337" width="0" style="57" hidden="1" customWidth="1"/>
    <col min="3338" max="3339" width="10.5703125" style="57" customWidth="1"/>
    <col min="3340" max="3584" width="9.140625" style="57"/>
    <col min="3585" max="3585" width="15.42578125" style="57" customWidth="1"/>
    <col min="3586" max="3586" width="11" style="57" customWidth="1"/>
    <col min="3587" max="3587" width="9.85546875" style="57" customWidth="1"/>
    <col min="3588" max="3588" width="9.5703125" style="57" customWidth="1"/>
    <col min="3589" max="3589" width="10.5703125" style="57" customWidth="1"/>
    <col min="3590" max="3590" width="8.5703125" style="57" customWidth="1"/>
    <col min="3591" max="3591" width="10.85546875" style="57" customWidth="1"/>
    <col min="3592" max="3592" width="10.5703125" style="57" customWidth="1"/>
    <col min="3593" max="3593" width="0" style="57" hidden="1" customWidth="1"/>
    <col min="3594" max="3595" width="10.5703125" style="57" customWidth="1"/>
    <col min="3596" max="3840" width="9.140625" style="57"/>
    <col min="3841" max="3841" width="15.42578125" style="57" customWidth="1"/>
    <col min="3842" max="3842" width="11" style="57" customWidth="1"/>
    <col min="3843" max="3843" width="9.85546875" style="57" customWidth="1"/>
    <col min="3844" max="3844" width="9.5703125" style="57" customWidth="1"/>
    <col min="3845" max="3845" width="10.5703125" style="57" customWidth="1"/>
    <col min="3846" max="3846" width="8.5703125" style="57" customWidth="1"/>
    <col min="3847" max="3847" width="10.85546875" style="57" customWidth="1"/>
    <col min="3848" max="3848" width="10.5703125" style="57" customWidth="1"/>
    <col min="3849" max="3849" width="0" style="57" hidden="1" customWidth="1"/>
    <col min="3850" max="3851" width="10.5703125" style="57" customWidth="1"/>
    <col min="3852" max="4096" width="9.140625" style="57"/>
    <col min="4097" max="4097" width="15.42578125" style="57" customWidth="1"/>
    <col min="4098" max="4098" width="11" style="57" customWidth="1"/>
    <col min="4099" max="4099" width="9.85546875" style="57" customWidth="1"/>
    <col min="4100" max="4100" width="9.5703125" style="57" customWidth="1"/>
    <col min="4101" max="4101" width="10.5703125" style="57" customWidth="1"/>
    <col min="4102" max="4102" width="8.5703125" style="57" customWidth="1"/>
    <col min="4103" max="4103" width="10.85546875" style="57" customWidth="1"/>
    <col min="4104" max="4104" width="10.5703125" style="57" customWidth="1"/>
    <col min="4105" max="4105" width="0" style="57" hidden="1" customWidth="1"/>
    <col min="4106" max="4107" width="10.5703125" style="57" customWidth="1"/>
    <col min="4108" max="4352" width="9.140625" style="57"/>
    <col min="4353" max="4353" width="15.42578125" style="57" customWidth="1"/>
    <col min="4354" max="4354" width="11" style="57" customWidth="1"/>
    <col min="4355" max="4355" width="9.85546875" style="57" customWidth="1"/>
    <col min="4356" max="4356" width="9.5703125" style="57" customWidth="1"/>
    <col min="4357" max="4357" width="10.5703125" style="57" customWidth="1"/>
    <col min="4358" max="4358" width="8.5703125" style="57" customWidth="1"/>
    <col min="4359" max="4359" width="10.85546875" style="57" customWidth="1"/>
    <col min="4360" max="4360" width="10.5703125" style="57" customWidth="1"/>
    <col min="4361" max="4361" width="0" style="57" hidden="1" customWidth="1"/>
    <col min="4362" max="4363" width="10.5703125" style="57" customWidth="1"/>
    <col min="4364" max="4608" width="9.140625" style="57"/>
    <col min="4609" max="4609" width="15.42578125" style="57" customWidth="1"/>
    <col min="4610" max="4610" width="11" style="57" customWidth="1"/>
    <col min="4611" max="4611" width="9.85546875" style="57" customWidth="1"/>
    <col min="4612" max="4612" width="9.5703125" style="57" customWidth="1"/>
    <col min="4613" max="4613" width="10.5703125" style="57" customWidth="1"/>
    <col min="4614" max="4614" width="8.5703125" style="57" customWidth="1"/>
    <col min="4615" max="4615" width="10.85546875" style="57" customWidth="1"/>
    <col min="4616" max="4616" width="10.5703125" style="57" customWidth="1"/>
    <col min="4617" max="4617" width="0" style="57" hidden="1" customWidth="1"/>
    <col min="4618" max="4619" width="10.5703125" style="57" customWidth="1"/>
    <col min="4620" max="4864" width="9.140625" style="57"/>
    <col min="4865" max="4865" width="15.42578125" style="57" customWidth="1"/>
    <col min="4866" max="4866" width="11" style="57" customWidth="1"/>
    <col min="4867" max="4867" width="9.85546875" style="57" customWidth="1"/>
    <col min="4868" max="4868" width="9.5703125" style="57" customWidth="1"/>
    <col min="4869" max="4869" width="10.5703125" style="57" customWidth="1"/>
    <col min="4870" max="4870" width="8.5703125" style="57" customWidth="1"/>
    <col min="4871" max="4871" width="10.85546875" style="57" customWidth="1"/>
    <col min="4872" max="4872" width="10.5703125" style="57" customWidth="1"/>
    <col min="4873" max="4873" width="0" style="57" hidden="1" customWidth="1"/>
    <col min="4874" max="4875" width="10.5703125" style="57" customWidth="1"/>
    <col min="4876" max="5120" width="9.140625" style="57"/>
    <col min="5121" max="5121" width="15.42578125" style="57" customWidth="1"/>
    <col min="5122" max="5122" width="11" style="57" customWidth="1"/>
    <col min="5123" max="5123" width="9.85546875" style="57" customWidth="1"/>
    <col min="5124" max="5124" width="9.5703125" style="57" customWidth="1"/>
    <col min="5125" max="5125" width="10.5703125" style="57" customWidth="1"/>
    <col min="5126" max="5126" width="8.5703125" style="57" customWidth="1"/>
    <col min="5127" max="5127" width="10.85546875" style="57" customWidth="1"/>
    <col min="5128" max="5128" width="10.5703125" style="57" customWidth="1"/>
    <col min="5129" max="5129" width="0" style="57" hidden="1" customWidth="1"/>
    <col min="5130" max="5131" width="10.5703125" style="57" customWidth="1"/>
    <col min="5132" max="5376" width="9.140625" style="57"/>
    <col min="5377" max="5377" width="15.42578125" style="57" customWidth="1"/>
    <col min="5378" max="5378" width="11" style="57" customWidth="1"/>
    <col min="5379" max="5379" width="9.85546875" style="57" customWidth="1"/>
    <col min="5380" max="5380" width="9.5703125" style="57" customWidth="1"/>
    <col min="5381" max="5381" width="10.5703125" style="57" customWidth="1"/>
    <col min="5382" max="5382" width="8.5703125" style="57" customWidth="1"/>
    <col min="5383" max="5383" width="10.85546875" style="57" customWidth="1"/>
    <col min="5384" max="5384" width="10.5703125" style="57" customWidth="1"/>
    <col min="5385" max="5385" width="0" style="57" hidden="1" customWidth="1"/>
    <col min="5386" max="5387" width="10.5703125" style="57" customWidth="1"/>
    <col min="5388" max="5632" width="9.140625" style="57"/>
    <col min="5633" max="5633" width="15.42578125" style="57" customWidth="1"/>
    <col min="5634" max="5634" width="11" style="57" customWidth="1"/>
    <col min="5635" max="5635" width="9.85546875" style="57" customWidth="1"/>
    <col min="5636" max="5636" width="9.5703125" style="57" customWidth="1"/>
    <col min="5637" max="5637" width="10.5703125" style="57" customWidth="1"/>
    <col min="5638" max="5638" width="8.5703125" style="57" customWidth="1"/>
    <col min="5639" max="5639" width="10.85546875" style="57" customWidth="1"/>
    <col min="5640" max="5640" width="10.5703125" style="57" customWidth="1"/>
    <col min="5641" max="5641" width="0" style="57" hidden="1" customWidth="1"/>
    <col min="5642" max="5643" width="10.5703125" style="57" customWidth="1"/>
    <col min="5644" max="5888" width="9.140625" style="57"/>
    <col min="5889" max="5889" width="15.42578125" style="57" customWidth="1"/>
    <col min="5890" max="5890" width="11" style="57" customWidth="1"/>
    <col min="5891" max="5891" width="9.85546875" style="57" customWidth="1"/>
    <col min="5892" max="5892" width="9.5703125" style="57" customWidth="1"/>
    <col min="5893" max="5893" width="10.5703125" style="57" customWidth="1"/>
    <col min="5894" max="5894" width="8.5703125" style="57" customWidth="1"/>
    <col min="5895" max="5895" width="10.85546875" style="57" customWidth="1"/>
    <col min="5896" max="5896" width="10.5703125" style="57" customWidth="1"/>
    <col min="5897" max="5897" width="0" style="57" hidden="1" customWidth="1"/>
    <col min="5898" max="5899" width="10.5703125" style="57" customWidth="1"/>
    <col min="5900" max="6144" width="9.140625" style="57"/>
    <col min="6145" max="6145" width="15.42578125" style="57" customWidth="1"/>
    <col min="6146" max="6146" width="11" style="57" customWidth="1"/>
    <col min="6147" max="6147" width="9.85546875" style="57" customWidth="1"/>
    <col min="6148" max="6148" width="9.5703125" style="57" customWidth="1"/>
    <col min="6149" max="6149" width="10.5703125" style="57" customWidth="1"/>
    <col min="6150" max="6150" width="8.5703125" style="57" customWidth="1"/>
    <col min="6151" max="6151" width="10.85546875" style="57" customWidth="1"/>
    <col min="6152" max="6152" width="10.5703125" style="57" customWidth="1"/>
    <col min="6153" max="6153" width="0" style="57" hidden="1" customWidth="1"/>
    <col min="6154" max="6155" width="10.5703125" style="57" customWidth="1"/>
    <col min="6156" max="6400" width="9.140625" style="57"/>
    <col min="6401" max="6401" width="15.42578125" style="57" customWidth="1"/>
    <col min="6402" max="6402" width="11" style="57" customWidth="1"/>
    <col min="6403" max="6403" width="9.85546875" style="57" customWidth="1"/>
    <col min="6404" max="6404" width="9.5703125" style="57" customWidth="1"/>
    <col min="6405" max="6405" width="10.5703125" style="57" customWidth="1"/>
    <col min="6406" max="6406" width="8.5703125" style="57" customWidth="1"/>
    <col min="6407" max="6407" width="10.85546875" style="57" customWidth="1"/>
    <col min="6408" max="6408" width="10.5703125" style="57" customWidth="1"/>
    <col min="6409" max="6409" width="0" style="57" hidden="1" customWidth="1"/>
    <col min="6410" max="6411" width="10.5703125" style="57" customWidth="1"/>
    <col min="6412" max="6656" width="9.140625" style="57"/>
    <col min="6657" max="6657" width="15.42578125" style="57" customWidth="1"/>
    <col min="6658" max="6658" width="11" style="57" customWidth="1"/>
    <col min="6659" max="6659" width="9.85546875" style="57" customWidth="1"/>
    <col min="6660" max="6660" width="9.5703125" style="57" customWidth="1"/>
    <col min="6661" max="6661" width="10.5703125" style="57" customWidth="1"/>
    <col min="6662" max="6662" width="8.5703125" style="57" customWidth="1"/>
    <col min="6663" max="6663" width="10.85546875" style="57" customWidth="1"/>
    <col min="6664" max="6664" width="10.5703125" style="57" customWidth="1"/>
    <col min="6665" max="6665" width="0" style="57" hidden="1" customWidth="1"/>
    <col min="6666" max="6667" width="10.5703125" style="57" customWidth="1"/>
    <col min="6668" max="6912" width="9.140625" style="57"/>
    <col min="6913" max="6913" width="15.42578125" style="57" customWidth="1"/>
    <col min="6914" max="6914" width="11" style="57" customWidth="1"/>
    <col min="6915" max="6915" width="9.85546875" style="57" customWidth="1"/>
    <col min="6916" max="6916" width="9.5703125" style="57" customWidth="1"/>
    <col min="6917" max="6917" width="10.5703125" style="57" customWidth="1"/>
    <col min="6918" max="6918" width="8.5703125" style="57" customWidth="1"/>
    <col min="6919" max="6919" width="10.85546875" style="57" customWidth="1"/>
    <col min="6920" max="6920" width="10.5703125" style="57" customWidth="1"/>
    <col min="6921" max="6921" width="0" style="57" hidden="1" customWidth="1"/>
    <col min="6922" max="6923" width="10.5703125" style="57" customWidth="1"/>
    <col min="6924" max="7168" width="9.140625" style="57"/>
    <col min="7169" max="7169" width="15.42578125" style="57" customWidth="1"/>
    <col min="7170" max="7170" width="11" style="57" customWidth="1"/>
    <col min="7171" max="7171" width="9.85546875" style="57" customWidth="1"/>
    <col min="7172" max="7172" width="9.5703125" style="57" customWidth="1"/>
    <col min="7173" max="7173" width="10.5703125" style="57" customWidth="1"/>
    <col min="7174" max="7174" width="8.5703125" style="57" customWidth="1"/>
    <col min="7175" max="7175" width="10.85546875" style="57" customWidth="1"/>
    <col min="7176" max="7176" width="10.5703125" style="57" customWidth="1"/>
    <col min="7177" max="7177" width="0" style="57" hidden="1" customWidth="1"/>
    <col min="7178" max="7179" width="10.5703125" style="57" customWidth="1"/>
    <col min="7180" max="7424" width="9.140625" style="57"/>
    <col min="7425" max="7425" width="15.42578125" style="57" customWidth="1"/>
    <col min="7426" max="7426" width="11" style="57" customWidth="1"/>
    <col min="7427" max="7427" width="9.85546875" style="57" customWidth="1"/>
    <col min="7428" max="7428" width="9.5703125" style="57" customWidth="1"/>
    <col min="7429" max="7429" width="10.5703125" style="57" customWidth="1"/>
    <col min="7430" max="7430" width="8.5703125" style="57" customWidth="1"/>
    <col min="7431" max="7431" width="10.85546875" style="57" customWidth="1"/>
    <col min="7432" max="7432" width="10.5703125" style="57" customWidth="1"/>
    <col min="7433" max="7433" width="0" style="57" hidden="1" customWidth="1"/>
    <col min="7434" max="7435" width="10.5703125" style="57" customWidth="1"/>
    <col min="7436" max="7680" width="9.140625" style="57"/>
    <col min="7681" max="7681" width="15.42578125" style="57" customWidth="1"/>
    <col min="7682" max="7682" width="11" style="57" customWidth="1"/>
    <col min="7683" max="7683" width="9.85546875" style="57" customWidth="1"/>
    <col min="7684" max="7684" width="9.5703125" style="57" customWidth="1"/>
    <col min="7685" max="7685" width="10.5703125" style="57" customWidth="1"/>
    <col min="7686" max="7686" width="8.5703125" style="57" customWidth="1"/>
    <col min="7687" max="7687" width="10.85546875" style="57" customWidth="1"/>
    <col min="7688" max="7688" width="10.5703125" style="57" customWidth="1"/>
    <col min="7689" max="7689" width="0" style="57" hidden="1" customWidth="1"/>
    <col min="7690" max="7691" width="10.5703125" style="57" customWidth="1"/>
    <col min="7692" max="7936" width="9.140625" style="57"/>
    <col min="7937" max="7937" width="15.42578125" style="57" customWidth="1"/>
    <col min="7938" max="7938" width="11" style="57" customWidth="1"/>
    <col min="7939" max="7939" width="9.85546875" style="57" customWidth="1"/>
    <col min="7940" max="7940" width="9.5703125" style="57" customWidth="1"/>
    <col min="7941" max="7941" width="10.5703125" style="57" customWidth="1"/>
    <col min="7942" max="7942" width="8.5703125" style="57" customWidth="1"/>
    <col min="7943" max="7943" width="10.85546875" style="57" customWidth="1"/>
    <col min="7944" max="7944" width="10.5703125" style="57" customWidth="1"/>
    <col min="7945" max="7945" width="0" style="57" hidden="1" customWidth="1"/>
    <col min="7946" max="7947" width="10.5703125" style="57" customWidth="1"/>
    <col min="7948" max="8192" width="9.140625" style="57"/>
    <col min="8193" max="8193" width="15.42578125" style="57" customWidth="1"/>
    <col min="8194" max="8194" width="11" style="57" customWidth="1"/>
    <col min="8195" max="8195" width="9.85546875" style="57" customWidth="1"/>
    <col min="8196" max="8196" width="9.5703125" style="57" customWidth="1"/>
    <col min="8197" max="8197" width="10.5703125" style="57" customWidth="1"/>
    <col min="8198" max="8198" width="8.5703125" style="57" customWidth="1"/>
    <col min="8199" max="8199" width="10.85546875" style="57" customWidth="1"/>
    <col min="8200" max="8200" width="10.5703125" style="57" customWidth="1"/>
    <col min="8201" max="8201" width="0" style="57" hidden="1" customWidth="1"/>
    <col min="8202" max="8203" width="10.5703125" style="57" customWidth="1"/>
    <col min="8204" max="8448" width="9.140625" style="57"/>
    <col min="8449" max="8449" width="15.42578125" style="57" customWidth="1"/>
    <col min="8450" max="8450" width="11" style="57" customWidth="1"/>
    <col min="8451" max="8451" width="9.85546875" style="57" customWidth="1"/>
    <col min="8452" max="8452" width="9.5703125" style="57" customWidth="1"/>
    <col min="8453" max="8453" width="10.5703125" style="57" customWidth="1"/>
    <col min="8454" max="8454" width="8.5703125" style="57" customWidth="1"/>
    <col min="8455" max="8455" width="10.85546875" style="57" customWidth="1"/>
    <col min="8456" max="8456" width="10.5703125" style="57" customWidth="1"/>
    <col min="8457" max="8457" width="0" style="57" hidden="1" customWidth="1"/>
    <col min="8458" max="8459" width="10.5703125" style="57" customWidth="1"/>
    <col min="8460" max="8704" width="9.140625" style="57"/>
    <col min="8705" max="8705" width="15.42578125" style="57" customWidth="1"/>
    <col min="8706" max="8706" width="11" style="57" customWidth="1"/>
    <col min="8707" max="8707" width="9.85546875" style="57" customWidth="1"/>
    <col min="8708" max="8708" width="9.5703125" style="57" customWidth="1"/>
    <col min="8709" max="8709" width="10.5703125" style="57" customWidth="1"/>
    <col min="8710" max="8710" width="8.5703125" style="57" customWidth="1"/>
    <col min="8711" max="8711" width="10.85546875" style="57" customWidth="1"/>
    <col min="8712" max="8712" width="10.5703125" style="57" customWidth="1"/>
    <col min="8713" max="8713" width="0" style="57" hidden="1" customWidth="1"/>
    <col min="8714" max="8715" width="10.5703125" style="57" customWidth="1"/>
    <col min="8716" max="8960" width="9.140625" style="57"/>
    <col min="8961" max="8961" width="15.42578125" style="57" customWidth="1"/>
    <col min="8962" max="8962" width="11" style="57" customWidth="1"/>
    <col min="8963" max="8963" width="9.85546875" style="57" customWidth="1"/>
    <col min="8964" max="8964" width="9.5703125" style="57" customWidth="1"/>
    <col min="8965" max="8965" width="10.5703125" style="57" customWidth="1"/>
    <col min="8966" max="8966" width="8.5703125" style="57" customWidth="1"/>
    <col min="8967" max="8967" width="10.85546875" style="57" customWidth="1"/>
    <col min="8968" max="8968" width="10.5703125" style="57" customWidth="1"/>
    <col min="8969" max="8969" width="0" style="57" hidden="1" customWidth="1"/>
    <col min="8970" max="8971" width="10.5703125" style="57" customWidth="1"/>
    <col min="8972" max="9216" width="9.140625" style="57"/>
    <col min="9217" max="9217" width="15.42578125" style="57" customWidth="1"/>
    <col min="9218" max="9218" width="11" style="57" customWidth="1"/>
    <col min="9219" max="9219" width="9.85546875" style="57" customWidth="1"/>
    <col min="9220" max="9220" width="9.5703125" style="57" customWidth="1"/>
    <col min="9221" max="9221" width="10.5703125" style="57" customWidth="1"/>
    <col min="9222" max="9222" width="8.5703125" style="57" customWidth="1"/>
    <col min="9223" max="9223" width="10.85546875" style="57" customWidth="1"/>
    <col min="9224" max="9224" width="10.5703125" style="57" customWidth="1"/>
    <col min="9225" max="9225" width="0" style="57" hidden="1" customWidth="1"/>
    <col min="9226" max="9227" width="10.5703125" style="57" customWidth="1"/>
    <col min="9228" max="9472" width="9.140625" style="57"/>
    <col min="9473" max="9473" width="15.42578125" style="57" customWidth="1"/>
    <col min="9474" max="9474" width="11" style="57" customWidth="1"/>
    <col min="9475" max="9475" width="9.85546875" style="57" customWidth="1"/>
    <col min="9476" max="9476" width="9.5703125" style="57" customWidth="1"/>
    <col min="9477" max="9477" width="10.5703125" style="57" customWidth="1"/>
    <col min="9478" max="9478" width="8.5703125" style="57" customWidth="1"/>
    <col min="9479" max="9479" width="10.85546875" style="57" customWidth="1"/>
    <col min="9480" max="9480" width="10.5703125" style="57" customWidth="1"/>
    <col min="9481" max="9481" width="0" style="57" hidden="1" customWidth="1"/>
    <col min="9482" max="9483" width="10.5703125" style="57" customWidth="1"/>
    <col min="9484" max="9728" width="9.140625" style="57"/>
    <col min="9729" max="9729" width="15.42578125" style="57" customWidth="1"/>
    <col min="9730" max="9730" width="11" style="57" customWidth="1"/>
    <col min="9731" max="9731" width="9.85546875" style="57" customWidth="1"/>
    <col min="9732" max="9732" width="9.5703125" style="57" customWidth="1"/>
    <col min="9733" max="9733" width="10.5703125" style="57" customWidth="1"/>
    <col min="9734" max="9734" width="8.5703125" style="57" customWidth="1"/>
    <col min="9735" max="9735" width="10.85546875" style="57" customWidth="1"/>
    <col min="9736" max="9736" width="10.5703125" style="57" customWidth="1"/>
    <col min="9737" max="9737" width="0" style="57" hidden="1" customWidth="1"/>
    <col min="9738" max="9739" width="10.5703125" style="57" customWidth="1"/>
    <col min="9740" max="9984" width="9.140625" style="57"/>
    <col min="9985" max="9985" width="15.42578125" style="57" customWidth="1"/>
    <col min="9986" max="9986" width="11" style="57" customWidth="1"/>
    <col min="9987" max="9987" width="9.85546875" style="57" customWidth="1"/>
    <col min="9988" max="9988" width="9.5703125" style="57" customWidth="1"/>
    <col min="9989" max="9989" width="10.5703125" style="57" customWidth="1"/>
    <col min="9990" max="9990" width="8.5703125" style="57" customWidth="1"/>
    <col min="9991" max="9991" width="10.85546875" style="57" customWidth="1"/>
    <col min="9992" max="9992" width="10.5703125" style="57" customWidth="1"/>
    <col min="9993" max="9993" width="0" style="57" hidden="1" customWidth="1"/>
    <col min="9994" max="9995" width="10.5703125" style="57" customWidth="1"/>
    <col min="9996" max="10240" width="9.140625" style="57"/>
    <col min="10241" max="10241" width="15.42578125" style="57" customWidth="1"/>
    <col min="10242" max="10242" width="11" style="57" customWidth="1"/>
    <col min="10243" max="10243" width="9.85546875" style="57" customWidth="1"/>
    <col min="10244" max="10244" width="9.5703125" style="57" customWidth="1"/>
    <col min="10245" max="10245" width="10.5703125" style="57" customWidth="1"/>
    <col min="10246" max="10246" width="8.5703125" style="57" customWidth="1"/>
    <col min="10247" max="10247" width="10.85546875" style="57" customWidth="1"/>
    <col min="10248" max="10248" width="10.5703125" style="57" customWidth="1"/>
    <col min="10249" max="10249" width="0" style="57" hidden="1" customWidth="1"/>
    <col min="10250" max="10251" width="10.5703125" style="57" customWidth="1"/>
    <col min="10252" max="10496" width="9.140625" style="57"/>
    <col min="10497" max="10497" width="15.42578125" style="57" customWidth="1"/>
    <col min="10498" max="10498" width="11" style="57" customWidth="1"/>
    <col min="10499" max="10499" width="9.85546875" style="57" customWidth="1"/>
    <col min="10500" max="10500" width="9.5703125" style="57" customWidth="1"/>
    <col min="10501" max="10501" width="10.5703125" style="57" customWidth="1"/>
    <col min="10502" max="10502" width="8.5703125" style="57" customWidth="1"/>
    <col min="10503" max="10503" width="10.85546875" style="57" customWidth="1"/>
    <col min="10504" max="10504" width="10.5703125" style="57" customWidth="1"/>
    <col min="10505" max="10505" width="0" style="57" hidden="1" customWidth="1"/>
    <col min="10506" max="10507" width="10.5703125" style="57" customWidth="1"/>
    <col min="10508" max="10752" width="9.140625" style="57"/>
    <col min="10753" max="10753" width="15.42578125" style="57" customWidth="1"/>
    <col min="10754" max="10754" width="11" style="57" customWidth="1"/>
    <col min="10755" max="10755" width="9.85546875" style="57" customWidth="1"/>
    <col min="10756" max="10756" width="9.5703125" style="57" customWidth="1"/>
    <col min="10757" max="10757" width="10.5703125" style="57" customWidth="1"/>
    <col min="10758" max="10758" width="8.5703125" style="57" customWidth="1"/>
    <col min="10759" max="10759" width="10.85546875" style="57" customWidth="1"/>
    <col min="10760" max="10760" width="10.5703125" style="57" customWidth="1"/>
    <col min="10761" max="10761" width="0" style="57" hidden="1" customWidth="1"/>
    <col min="10762" max="10763" width="10.5703125" style="57" customWidth="1"/>
    <col min="10764" max="11008" width="9.140625" style="57"/>
    <col min="11009" max="11009" width="15.42578125" style="57" customWidth="1"/>
    <col min="11010" max="11010" width="11" style="57" customWidth="1"/>
    <col min="11011" max="11011" width="9.85546875" style="57" customWidth="1"/>
    <col min="11012" max="11012" width="9.5703125" style="57" customWidth="1"/>
    <col min="11013" max="11013" width="10.5703125" style="57" customWidth="1"/>
    <col min="11014" max="11014" width="8.5703125" style="57" customWidth="1"/>
    <col min="11015" max="11015" width="10.85546875" style="57" customWidth="1"/>
    <col min="11016" max="11016" width="10.5703125" style="57" customWidth="1"/>
    <col min="11017" max="11017" width="0" style="57" hidden="1" customWidth="1"/>
    <col min="11018" max="11019" width="10.5703125" style="57" customWidth="1"/>
    <col min="11020" max="11264" width="9.140625" style="57"/>
    <col min="11265" max="11265" width="15.42578125" style="57" customWidth="1"/>
    <col min="11266" max="11266" width="11" style="57" customWidth="1"/>
    <col min="11267" max="11267" width="9.85546875" style="57" customWidth="1"/>
    <col min="11268" max="11268" width="9.5703125" style="57" customWidth="1"/>
    <col min="11269" max="11269" width="10.5703125" style="57" customWidth="1"/>
    <col min="11270" max="11270" width="8.5703125" style="57" customWidth="1"/>
    <col min="11271" max="11271" width="10.85546875" style="57" customWidth="1"/>
    <col min="11272" max="11272" width="10.5703125" style="57" customWidth="1"/>
    <col min="11273" max="11273" width="0" style="57" hidden="1" customWidth="1"/>
    <col min="11274" max="11275" width="10.5703125" style="57" customWidth="1"/>
    <col min="11276" max="11520" width="9.140625" style="57"/>
    <col min="11521" max="11521" width="15.42578125" style="57" customWidth="1"/>
    <col min="11522" max="11522" width="11" style="57" customWidth="1"/>
    <col min="11523" max="11523" width="9.85546875" style="57" customWidth="1"/>
    <col min="11524" max="11524" width="9.5703125" style="57" customWidth="1"/>
    <col min="11525" max="11525" width="10.5703125" style="57" customWidth="1"/>
    <col min="11526" max="11526" width="8.5703125" style="57" customWidth="1"/>
    <col min="11527" max="11527" width="10.85546875" style="57" customWidth="1"/>
    <col min="11528" max="11528" width="10.5703125" style="57" customWidth="1"/>
    <col min="11529" max="11529" width="0" style="57" hidden="1" customWidth="1"/>
    <col min="11530" max="11531" width="10.5703125" style="57" customWidth="1"/>
    <col min="11532" max="11776" width="9.140625" style="57"/>
    <col min="11777" max="11777" width="15.42578125" style="57" customWidth="1"/>
    <col min="11778" max="11778" width="11" style="57" customWidth="1"/>
    <col min="11779" max="11779" width="9.85546875" style="57" customWidth="1"/>
    <col min="11780" max="11780" width="9.5703125" style="57" customWidth="1"/>
    <col min="11781" max="11781" width="10.5703125" style="57" customWidth="1"/>
    <col min="11782" max="11782" width="8.5703125" style="57" customWidth="1"/>
    <col min="11783" max="11783" width="10.85546875" style="57" customWidth="1"/>
    <col min="11784" max="11784" width="10.5703125" style="57" customWidth="1"/>
    <col min="11785" max="11785" width="0" style="57" hidden="1" customWidth="1"/>
    <col min="11786" max="11787" width="10.5703125" style="57" customWidth="1"/>
    <col min="11788" max="12032" width="9.140625" style="57"/>
    <col min="12033" max="12033" width="15.42578125" style="57" customWidth="1"/>
    <col min="12034" max="12034" width="11" style="57" customWidth="1"/>
    <col min="12035" max="12035" width="9.85546875" style="57" customWidth="1"/>
    <col min="12036" max="12036" width="9.5703125" style="57" customWidth="1"/>
    <col min="12037" max="12037" width="10.5703125" style="57" customWidth="1"/>
    <col min="12038" max="12038" width="8.5703125" style="57" customWidth="1"/>
    <col min="12039" max="12039" width="10.85546875" style="57" customWidth="1"/>
    <col min="12040" max="12040" width="10.5703125" style="57" customWidth="1"/>
    <col min="12041" max="12041" width="0" style="57" hidden="1" customWidth="1"/>
    <col min="12042" max="12043" width="10.5703125" style="57" customWidth="1"/>
    <col min="12044" max="12288" width="9.140625" style="57"/>
    <col min="12289" max="12289" width="15.42578125" style="57" customWidth="1"/>
    <col min="12290" max="12290" width="11" style="57" customWidth="1"/>
    <col min="12291" max="12291" width="9.85546875" style="57" customWidth="1"/>
    <col min="12292" max="12292" width="9.5703125" style="57" customWidth="1"/>
    <col min="12293" max="12293" width="10.5703125" style="57" customWidth="1"/>
    <col min="12294" max="12294" width="8.5703125" style="57" customWidth="1"/>
    <col min="12295" max="12295" width="10.85546875" style="57" customWidth="1"/>
    <col min="12296" max="12296" width="10.5703125" style="57" customWidth="1"/>
    <col min="12297" max="12297" width="0" style="57" hidden="1" customWidth="1"/>
    <col min="12298" max="12299" width="10.5703125" style="57" customWidth="1"/>
    <col min="12300" max="12544" width="9.140625" style="57"/>
    <col min="12545" max="12545" width="15.42578125" style="57" customWidth="1"/>
    <col min="12546" max="12546" width="11" style="57" customWidth="1"/>
    <col min="12547" max="12547" width="9.85546875" style="57" customWidth="1"/>
    <col min="12548" max="12548" width="9.5703125" style="57" customWidth="1"/>
    <col min="12549" max="12549" width="10.5703125" style="57" customWidth="1"/>
    <col min="12550" max="12550" width="8.5703125" style="57" customWidth="1"/>
    <col min="12551" max="12551" width="10.85546875" style="57" customWidth="1"/>
    <col min="12552" max="12552" width="10.5703125" style="57" customWidth="1"/>
    <col min="12553" max="12553" width="0" style="57" hidden="1" customWidth="1"/>
    <col min="12554" max="12555" width="10.5703125" style="57" customWidth="1"/>
    <col min="12556" max="12800" width="9.140625" style="57"/>
    <col min="12801" max="12801" width="15.42578125" style="57" customWidth="1"/>
    <col min="12802" max="12802" width="11" style="57" customWidth="1"/>
    <col min="12803" max="12803" width="9.85546875" style="57" customWidth="1"/>
    <col min="12804" max="12804" width="9.5703125" style="57" customWidth="1"/>
    <col min="12805" max="12805" width="10.5703125" style="57" customWidth="1"/>
    <col min="12806" max="12806" width="8.5703125" style="57" customWidth="1"/>
    <col min="12807" max="12807" width="10.85546875" style="57" customWidth="1"/>
    <col min="12808" max="12808" width="10.5703125" style="57" customWidth="1"/>
    <col min="12809" max="12809" width="0" style="57" hidden="1" customWidth="1"/>
    <col min="12810" max="12811" width="10.5703125" style="57" customWidth="1"/>
    <col min="12812" max="13056" width="9.140625" style="57"/>
    <col min="13057" max="13057" width="15.42578125" style="57" customWidth="1"/>
    <col min="13058" max="13058" width="11" style="57" customWidth="1"/>
    <col min="13059" max="13059" width="9.85546875" style="57" customWidth="1"/>
    <col min="13060" max="13060" width="9.5703125" style="57" customWidth="1"/>
    <col min="13061" max="13061" width="10.5703125" style="57" customWidth="1"/>
    <col min="13062" max="13062" width="8.5703125" style="57" customWidth="1"/>
    <col min="13063" max="13063" width="10.85546875" style="57" customWidth="1"/>
    <col min="13064" max="13064" width="10.5703125" style="57" customWidth="1"/>
    <col min="13065" max="13065" width="0" style="57" hidden="1" customWidth="1"/>
    <col min="13066" max="13067" width="10.5703125" style="57" customWidth="1"/>
    <col min="13068" max="13312" width="9.140625" style="57"/>
    <col min="13313" max="13313" width="15.42578125" style="57" customWidth="1"/>
    <col min="13314" max="13314" width="11" style="57" customWidth="1"/>
    <col min="13315" max="13315" width="9.85546875" style="57" customWidth="1"/>
    <col min="13316" max="13316" width="9.5703125" style="57" customWidth="1"/>
    <col min="13317" max="13317" width="10.5703125" style="57" customWidth="1"/>
    <col min="13318" max="13318" width="8.5703125" style="57" customWidth="1"/>
    <col min="13319" max="13319" width="10.85546875" style="57" customWidth="1"/>
    <col min="13320" max="13320" width="10.5703125" style="57" customWidth="1"/>
    <col min="13321" max="13321" width="0" style="57" hidden="1" customWidth="1"/>
    <col min="13322" max="13323" width="10.5703125" style="57" customWidth="1"/>
    <col min="13324" max="13568" width="9.140625" style="57"/>
    <col min="13569" max="13569" width="15.42578125" style="57" customWidth="1"/>
    <col min="13570" max="13570" width="11" style="57" customWidth="1"/>
    <col min="13571" max="13571" width="9.85546875" style="57" customWidth="1"/>
    <col min="13572" max="13572" width="9.5703125" style="57" customWidth="1"/>
    <col min="13573" max="13573" width="10.5703125" style="57" customWidth="1"/>
    <col min="13574" max="13574" width="8.5703125" style="57" customWidth="1"/>
    <col min="13575" max="13575" width="10.85546875" style="57" customWidth="1"/>
    <col min="13576" max="13576" width="10.5703125" style="57" customWidth="1"/>
    <col min="13577" max="13577" width="0" style="57" hidden="1" customWidth="1"/>
    <col min="13578" max="13579" width="10.5703125" style="57" customWidth="1"/>
    <col min="13580" max="13824" width="9.140625" style="57"/>
    <col min="13825" max="13825" width="15.42578125" style="57" customWidth="1"/>
    <col min="13826" max="13826" width="11" style="57" customWidth="1"/>
    <col min="13827" max="13827" width="9.85546875" style="57" customWidth="1"/>
    <col min="13828" max="13828" width="9.5703125" style="57" customWidth="1"/>
    <col min="13829" max="13829" width="10.5703125" style="57" customWidth="1"/>
    <col min="13830" max="13830" width="8.5703125" style="57" customWidth="1"/>
    <col min="13831" max="13831" width="10.85546875" style="57" customWidth="1"/>
    <col min="13832" max="13832" width="10.5703125" style="57" customWidth="1"/>
    <col min="13833" max="13833" width="0" style="57" hidden="1" customWidth="1"/>
    <col min="13834" max="13835" width="10.5703125" style="57" customWidth="1"/>
    <col min="13836" max="14080" width="9.140625" style="57"/>
    <col min="14081" max="14081" width="15.42578125" style="57" customWidth="1"/>
    <col min="14082" max="14082" width="11" style="57" customWidth="1"/>
    <col min="14083" max="14083" width="9.85546875" style="57" customWidth="1"/>
    <col min="14084" max="14084" width="9.5703125" style="57" customWidth="1"/>
    <col min="14085" max="14085" width="10.5703125" style="57" customWidth="1"/>
    <col min="14086" max="14086" width="8.5703125" style="57" customWidth="1"/>
    <col min="14087" max="14087" width="10.85546875" style="57" customWidth="1"/>
    <col min="14088" max="14088" width="10.5703125" style="57" customWidth="1"/>
    <col min="14089" max="14089" width="0" style="57" hidden="1" customWidth="1"/>
    <col min="14090" max="14091" width="10.5703125" style="57" customWidth="1"/>
    <col min="14092" max="14336" width="9.140625" style="57"/>
    <col min="14337" max="14337" width="15.42578125" style="57" customWidth="1"/>
    <col min="14338" max="14338" width="11" style="57" customWidth="1"/>
    <col min="14339" max="14339" width="9.85546875" style="57" customWidth="1"/>
    <col min="14340" max="14340" width="9.5703125" style="57" customWidth="1"/>
    <col min="14341" max="14341" width="10.5703125" style="57" customWidth="1"/>
    <col min="14342" max="14342" width="8.5703125" style="57" customWidth="1"/>
    <col min="14343" max="14343" width="10.85546875" style="57" customWidth="1"/>
    <col min="14344" max="14344" width="10.5703125" style="57" customWidth="1"/>
    <col min="14345" max="14345" width="0" style="57" hidden="1" customWidth="1"/>
    <col min="14346" max="14347" width="10.5703125" style="57" customWidth="1"/>
    <col min="14348" max="14592" width="9.140625" style="57"/>
    <col min="14593" max="14593" width="15.42578125" style="57" customWidth="1"/>
    <col min="14594" max="14594" width="11" style="57" customWidth="1"/>
    <col min="14595" max="14595" width="9.85546875" style="57" customWidth="1"/>
    <col min="14596" max="14596" width="9.5703125" style="57" customWidth="1"/>
    <col min="14597" max="14597" width="10.5703125" style="57" customWidth="1"/>
    <col min="14598" max="14598" width="8.5703125" style="57" customWidth="1"/>
    <col min="14599" max="14599" width="10.85546875" style="57" customWidth="1"/>
    <col min="14600" max="14600" width="10.5703125" style="57" customWidth="1"/>
    <col min="14601" max="14601" width="0" style="57" hidden="1" customWidth="1"/>
    <col min="14602" max="14603" width="10.5703125" style="57" customWidth="1"/>
    <col min="14604" max="14848" width="9.140625" style="57"/>
    <col min="14849" max="14849" width="15.42578125" style="57" customWidth="1"/>
    <col min="14850" max="14850" width="11" style="57" customWidth="1"/>
    <col min="14851" max="14851" width="9.85546875" style="57" customWidth="1"/>
    <col min="14852" max="14852" width="9.5703125" style="57" customWidth="1"/>
    <col min="14853" max="14853" width="10.5703125" style="57" customWidth="1"/>
    <col min="14854" max="14854" width="8.5703125" style="57" customWidth="1"/>
    <col min="14855" max="14855" width="10.85546875" style="57" customWidth="1"/>
    <col min="14856" max="14856" width="10.5703125" style="57" customWidth="1"/>
    <col min="14857" max="14857" width="0" style="57" hidden="1" customWidth="1"/>
    <col min="14858" max="14859" width="10.5703125" style="57" customWidth="1"/>
    <col min="14860" max="15104" width="9.140625" style="57"/>
    <col min="15105" max="15105" width="15.42578125" style="57" customWidth="1"/>
    <col min="15106" max="15106" width="11" style="57" customWidth="1"/>
    <col min="15107" max="15107" width="9.85546875" style="57" customWidth="1"/>
    <col min="15108" max="15108" width="9.5703125" style="57" customWidth="1"/>
    <col min="15109" max="15109" width="10.5703125" style="57" customWidth="1"/>
    <col min="15110" max="15110" width="8.5703125" style="57" customWidth="1"/>
    <col min="15111" max="15111" width="10.85546875" style="57" customWidth="1"/>
    <col min="15112" max="15112" width="10.5703125" style="57" customWidth="1"/>
    <col min="15113" max="15113" width="0" style="57" hidden="1" customWidth="1"/>
    <col min="15114" max="15115" width="10.5703125" style="57" customWidth="1"/>
    <col min="15116" max="15360" width="9.140625" style="57"/>
    <col min="15361" max="15361" width="15.42578125" style="57" customWidth="1"/>
    <col min="15362" max="15362" width="11" style="57" customWidth="1"/>
    <col min="15363" max="15363" width="9.85546875" style="57" customWidth="1"/>
    <col min="15364" max="15364" width="9.5703125" style="57" customWidth="1"/>
    <col min="15365" max="15365" width="10.5703125" style="57" customWidth="1"/>
    <col min="15366" max="15366" width="8.5703125" style="57" customWidth="1"/>
    <col min="15367" max="15367" width="10.85546875" style="57" customWidth="1"/>
    <col min="15368" max="15368" width="10.5703125" style="57" customWidth="1"/>
    <col min="15369" max="15369" width="0" style="57" hidden="1" customWidth="1"/>
    <col min="15370" max="15371" width="10.5703125" style="57" customWidth="1"/>
    <col min="15372" max="15616" width="9.140625" style="57"/>
    <col min="15617" max="15617" width="15.42578125" style="57" customWidth="1"/>
    <col min="15618" max="15618" width="11" style="57" customWidth="1"/>
    <col min="15619" max="15619" width="9.85546875" style="57" customWidth="1"/>
    <col min="15620" max="15620" width="9.5703125" style="57" customWidth="1"/>
    <col min="15621" max="15621" width="10.5703125" style="57" customWidth="1"/>
    <col min="15622" max="15622" width="8.5703125" style="57" customWidth="1"/>
    <col min="15623" max="15623" width="10.85546875" style="57" customWidth="1"/>
    <col min="15624" max="15624" width="10.5703125" style="57" customWidth="1"/>
    <col min="15625" max="15625" width="0" style="57" hidden="1" customWidth="1"/>
    <col min="15626" max="15627" width="10.5703125" style="57" customWidth="1"/>
    <col min="15628" max="15872" width="9.140625" style="57"/>
    <col min="15873" max="15873" width="15.42578125" style="57" customWidth="1"/>
    <col min="15874" max="15874" width="11" style="57" customWidth="1"/>
    <col min="15875" max="15875" width="9.85546875" style="57" customWidth="1"/>
    <col min="15876" max="15876" width="9.5703125" style="57" customWidth="1"/>
    <col min="15877" max="15877" width="10.5703125" style="57" customWidth="1"/>
    <col min="15878" max="15878" width="8.5703125" style="57" customWidth="1"/>
    <col min="15879" max="15879" width="10.85546875" style="57" customWidth="1"/>
    <col min="15880" max="15880" width="10.5703125" style="57" customWidth="1"/>
    <col min="15881" max="15881" width="0" style="57" hidden="1" customWidth="1"/>
    <col min="15882" max="15883" width="10.5703125" style="57" customWidth="1"/>
    <col min="15884" max="16128" width="9.140625" style="57"/>
    <col min="16129" max="16129" width="15.42578125" style="57" customWidth="1"/>
    <col min="16130" max="16130" width="11" style="57" customWidth="1"/>
    <col min="16131" max="16131" width="9.85546875" style="57" customWidth="1"/>
    <col min="16132" max="16132" width="9.5703125" style="57" customWidth="1"/>
    <col min="16133" max="16133" width="10.5703125" style="57" customWidth="1"/>
    <col min="16134" max="16134" width="8.5703125" style="57" customWidth="1"/>
    <col min="16135" max="16135" width="10.85546875" style="57" customWidth="1"/>
    <col min="16136" max="16136" width="10.5703125" style="57" customWidth="1"/>
    <col min="16137" max="16137" width="0" style="57" hidden="1" customWidth="1"/>
    <col min="16138" max="16139" width="10.5703125" style="57" customWidth="1"/>
    <col min="16140" max="16384" width="9.140625" style="57"/>
  </cols>
  <sheetData>
    <row r="1" spans="1:12" s="289" customFormat="1">
      <c r="A1" s="288" t="str">
        <f>[2]SUM!A1</f>
        <v>CY 2015 ALLOTMENT RELEASES</v>
      </c>
      <c r="B1" s="288"/>
      <c r="C1" s="288"/>
      <c r="K1" s="290"/>
    </row>
    <row r="2" spans="1:12" s="289" customFormat="1">
      <c r="A2" s="291" t="s">
        <v>248</v>
      </c>
      <c r="B2" s="291"/>
      <c r="C2" s="291"/>
      <c r="H2" s="53"/>
      <c r="I2" s="53"/>
    </row>
    <row r="3" spans="1:12" s="289" customFormat="1">
      <c r="A3" s="288" t="str">
        <f>[2]SUM!A3</f>
        <v>January 1-October 31, 2015</v>
      </c>
      <c r="B3" s="288"/>
      <c r="C3" s="288"/>
      <c r="H3" s="292"/>
      <c r="I3" s="292"/>
      <c r="J3" s="293"/>
    </row>
    <row r="4" spans="1:12" s="289" customFormat="1">
      <c r="A4" s="288" t="s">
        <v>0</v>
      </c>
      <c r="B4" s="288"/>
      <c r="C4" s="288"/>
    </row>
    <row r="5" spans="1:12" s="300" customFormat="1" ht="61.5" customHeight="1">
      <c r="A5" s="294" t="s">
        <v>1</v>
      </c>
      <c r="B5" s="295" t="s">
        <v>141</v>
      </c>
      <c r="C5" s="295" t="s">
        <v>142</v>
      </c>
      <c r="D5" s="296" t="s">
        <v>233</v>
      </c>
      <c r="E5" s="295" t="s">
        <v>143</v>
      </c>
      <c r="F5" s="297" t="s">
        <v>144</v>
      </c>
      <c r="G5" s="298" t="s">
        <v>145</v>
      </c>
      <c r="H5" s="298" t="s">
        <v>146</v>
      </c>
      <c r="I5" s="297" t="s">
        <v>249</v>
      </c>
      <c r="J5" s="295" t="s">
        <v>196</v>
      </c>
      <c r="K5" s="299" t="s">
        <v>13</v>
      </c>
    </row>
    <row r="6" spans="1:12" ht="15" customHeight="1">
      <c r="A6" s="301" t="s">
        <v>102</v>
      </c>
      <c r="B6" s="94">
        <f>'[2]NEW GAA'!H7</f>
        <v>0</v>
      </c>
      <c r="C6" s="94">
        <f>'[2]NEW GAA'!L7</f>
        <v>0</v>
      </c>
      <c r="D6" s="94">
        <f>'[2]NEW GAA'!O7</f>
        <v>0</v>
      </c>
      <c r="E6" s="302">
        <f>'[2]NEW GAA'!R7</f>
        <v>0</v>
      </c>
      <c r="F6" s="302">
        <f>'[2]NEW GAA'!V7</f>
        <v>0</v>
      </c>
      <c r="G6" s="93">
        <f>'[2]NEW GAA'!W7</f>
        <v>0</v>
      </c>
      <c r="H6" s="93">
        <f>'[2]NEW GAA'!Z7</f>
        <v>225798</v>
      </c>
      <c r="I6" s="94"/>
      <c r="J6" s="94">
        <f>'[2]NEW GAA'!AJ7</f>
        <v>0</v>
      </c>
      <c r="K6" s="302">
        <f t="shared" ref="K6:K11" si="0">SUM(B6:J6)</f>
        <v>225798</v>
      </c>
      <c r="L6" s="57">
        <f>K6-'[2]NEW GAA'!AR7</f>
        <v>0</v>
      </c>
    </row>
    <row r="7" spans="1:12" ht="15" customHeight="1">
      <c r="A7" s="45" t="s">
        <v>103</v>
      </c>
      <c r="B7" s="94">
        <f>'[2]NEW GAA'!H8</f>
        <v>0</v>
      </c>
      <c r="C7" s="94">
        <f>'[2]NEW GAA'!L8</f>
        <v>0</v>
      </c>
      <c r="D7" s="94">
        <f>'[2]NEW GAA'!O8</f>
        <v>0</v>
      </c>
      <c r="E7" s="93">
        <f>'[2]NEW GAA'!R8</f>
        <v>45177</v>
      </c>
      <c r="F7" s="93">
        <f>'[2]NEW GAA'!V8</f>
        <v>0</v>
      </c>
      <c r="G7" s="93">
        <f>'[2]NEW GAA'!W8</f>
        <v>7912781</v>
      </c>
      <c r="H7" s="93">
        <f>'[2]NEW GAA'!Z8</f>
        <v>73571</v>
      </c>
      <c r="I7" s="94"/>
      <c r="J7" s="94">
        <f>'[2]NEW GAA'!AJ8</f>
        <v>20249</v>
      </c>
      <c r="K7" s="93">
        <f t="shared" si="0"/>
        <v>8051778</v>
      </c>
      <c r="L7" s="57">
        <f>K7-'[2]NEW GAA'!AR8</f>
        <v>0</v>
      </c>
    </row>
    <row r="8" spans="1:12" ht="15" customHeight="1">
      <c r="A8" s="45" t="s">
        <v>104</v>
      </c>
      <c r="B8" s="94">
        <f>'[2]NEW GAA'!H9</f>
        <v>0</v>
      </c>
      <c r="C8" s="94">
        <f>'[2]NEW GAA'!L9</f>
        <v>0</v>
      </c>
      <c r="D8" s="94">
        <f>'[2]NEW GAA'!O9</f>
        <v>0</v>
      </c>
      <c r="E8" s="93">
        <f>'[2]NEW GAA'!R9</f>
        <v>0</v>
      </c>
      <c r="F8" s="93">
        <f>'[2]NEW GAA'!V9</f>
        <v>0</v>
      </c>
      <c r="G8" s="93">
        <f>'[2]NEW GAA'!W9</f>
        <v>0</v>
      </c>
      <c r="H8" s="93">
        <f>'[2]NEW GAA'!Z9</f>
        <v>4017</v>
      </c>
      <c r="I8" s="94"/>
      <c r="J8" s="94">
        <f>'[2]NEW GAA'!AJ9</f>
        <v>981</v>
      </c>
      <c r="K8" s="93">
        <f t="shared" si="0"/>
        <v>4998</v>
      </c>
      <c r="L8" s="57">
        <f>K8-'[2]NEW GAA'!AR9</f>
        <v>0</v>
      </c>
    </row>
    <row r="9" spans="1:12" ht="15" customHeight="1">
      <c r="A9" s="45" t="s">
        <v>105</v>
      </c>
      <c r="B9" s="94">
        <f>'[2]NEW GAA'!H10</f>
        <v>0</v>
      </c>
      <c r="C9" s="94">
        <f>'[2]NEW GAA'!L10</f>
        <v>0</v>
      </c>
      <c r="D9" s="94">
        <f>'[2]NEW GAA'!O10</f>
        <v>0</v>
      </c>
      <c r="E9" s="93">
        <f>'[2]NEW GAA'!R10</f>
        <v>0</v>
      </c>
      <c r="F9" s="93">
        <f>'[2]NEW GAA'!V10</f>
        <v>0</v>
      </c>
      <c r="G9" s="93">
        <f>'[2]NEW GAA'!W10</f>
        <v>0</v>
      </c>
      <c r="H9" s="93">
        <f>'[2]NEW GAA'!Z10</f>
        <v>173095</v>
      </c>
      <c r="I9" s="94">
        <f>'[2]NEW GAA'!AD10</f>
        <v>0</v>
      </c>
      <c r="J9" s="94">
        <f>'[2]NEW GAA'!AJ10</f>
        <v>38889</v>
      </c>
      <c r="K9" s="93">
        <f t="shared" si="0"/>
        <v>211984</v>
      </c>
      <c r="L9" s="57">
        <f>K9-'[2]NEW GAA'!AR10</f>
        <v>0</v>
      </c>
    </row>
    <row r="10" spans="1:12" ht="15" customHeight="1">
      <c r="A10" s="45" t="s">
        <v>106</v>
      </c>
      <c r="B10" s="94">
        <f>'[2]NEW GAA'!H11</f>
        <v>0</v>
      </c>
      <c r="C10" s="94">
        <f>'[2]NEW GAA'!L11</f>
        <v>0</v>
      </c>
      <c r="D10" s="94">
        <f>'[2]NEW GAA'!O11</f>
        <v>534723</v>
      </c>
      <c r="E10" s="93">
        <f>'[2]NEW GAA'!R11</f>
        <v>0</v>
      </c>
      <c r="F10" s="93">
        <f>'[2]NEW GAA'!V11</f>
        <v>0</v>
      </c>
      <c r="G10" s="93">
        <f>'[2]NEW GAA'!W11</f>
        <v>20000</v>
      </c>
      <c r="H10" s="93">
        <f>'[2]NEW GAA'!Z11</f>
        <v>460122</v>
      </c>
      <c r="I10" s="94"/>
      <c r="J10" s="94">
        <f>'[2]NEW GAA'!AJ11</f>
        <v>43968</v>
      </c>
      <c r="K10" s="93">
        <f t="shared" si="0"/>
        <v>1058813</v>
      </c>
      <c r="L10" s="57">
        <f>K10-'[2]NEW GAA'!AR11</f>
        <v>0</v>
      </c>
    </row>
    <row r="11" spans="1:12" ht="15" customHeight="1">
      <c r="A11" s="45" t="s">
        <v>107</v>
      </c>
      <c r="B11" s="94">
        <f>'[2]NEW GAA'!H12</f>
        <v>0</v>
      </c>
      <c r="C11" s="94">
        <f>'[2]NEW GAA'!L12</f>
        <v>0</v>
      </c>
      <c r="D11" s="94">
        <f>'[2]NEW GAA'!O12</f>
        <v>0</v>
      </c>
      <c r="E11" s="93">
        <f>'[2]NEW GAA'!R12</f>
        <v>0</v>
      </c>
      <c r="F11" s="93">
        <f>'[2]NEW GAA'!V12</f>
        <v>100000</v>
      </c>
      <c r="G11" s="93">
        <f>'[2]NEW GAA'!W12</f>
        <v>0</v>
      </c>
      <c r="H11" s="93">
        <f>'[2]NEW GAA'!Z12</f>
        <v>35944</v>
      </c>
      <c r="I11" s="94"/>
      <c r="J11" s="94">
        <f>'[2]NEW GAA'!AJ12</f>
        <v>10887</v>
      </c>
      <c r="K11" s="93">
        <f t="shared" si="0"/>
        <v>146831</v>
      </c>
      <c r="L11" s="57">
        <f>K11-'[2]NEW GAA'!AR12</f>
        <v>0</v>
      </c>
    </row>
    <row r="12" spans="1:12" ht="15" customHeight="1">
      <c r="A12" s="131" t="s">
        <v>108</v>
      </c>
      <c r="B12" s="93">
        <f t="shared" ref="B12:K12" si="1">SUM(B13:B14)</f>
        <v>0</v>
      </c>
      <c r="C12" s="150">
        <f t="shared" si="1"/>
        <v>0</v>
      </c>
      <c r="D12" s="94">
        <f t="shared" si="1"/>
        <v>0</v>
      </c>
      <c r="E12" s="93">
        <f t="shared" si="1"/>
        <v>0</v>
      </c>
      <c r="F12" s="93">
        <f t="shared" si="1"/>
        <v>0</v>
      </c>
      <c r="G12" s="93">
        <f t="shared" si="1"/>
        <v>0</v>
      </c>
      <c r="H12" s="93">
        <f t="shared" si="1"/>
        <v>32920263</v>
      </c>
      <c r="I12" s="93">
        <f t="shared" si="1"/>
        <v>0</v>
      </c>
      <c r="J12" s="94">
        <f t="shared" si="1"/>
        <v>991283</v>
      </c>
      <c r="K12" s="93">
        <f t="shared" si="1"/>
        <v>33911546</v>
      </c>
      <c r="L12" s="57">
        <f>K12-'[2]NEW GAA'!AR13</f>
        <v>0</v>
      </c>
    </row>
    <row r="13" spans="1:12" ht="15" hidden="1" customHeight="1">
      <c r="A13" s="131" t="s">
        <v>109</v>
      </c>
      <c r="B13" s="94">
        <f>'[2]NEW GAA'!H14</f>
        <v>0</v>
      </c>
      <c r="C13" s="94">
        <f>'[2]NEW GAA'!L14</f>
        <v>0</v>
      </c>
      <c r="D13" s="94">
        <f>'[2]NEW GAA'!O14</f>
        <v>0</v>
      </c>
      <c r="E13" s="93">
        <f>'[2]NEW GAA'!R14</f>
        <v>0</v>
      </c>
      <c r="F13" s="93">
        <f>'[2]NEW GAA'!V14</f>
        <v>0</v>
      </c>
      <c r="G13" s="93">
        <f>'[2]NEW GAA'!W14</f>
        <v>0</v>
      </c>
      <c r="H13" s="93">
        <f>'[2]NEW GAA'!Z14</f>
        <v>14388194</v>
      </c>
      <c r="I13" s="94">
        <f>'[2]NEW GAA'!AD14</f>
        <v>0</v>
      </c>
      <c r="J13" s="94">
        <f>'[2]NEW GAA'!AJ14</f>
        <v>3769</v>
      </c>
      <c r="K13" s="93">
        <f t="shared" ref="K13:K19" si="2">SUM(B13:J13)</f>
        <v>14391963</v>
      </c>
      <c r="L13" s="57">
        <f>K13-'[2]NEW GAA'!AR14</f>
        <v>0</v>
      </c>
    </row>
    <row r="14" spans="1:12" ht="15" hidden="1" customHeight="1">
      <c r="A14" s="131" t="s">
        <v>110</v>
      </c>
      <c r="B14" s="94">
        <f>'[2]NEW GAA'!H15</f>
        <v>0</v>
      </c>
      <c r="C14" s="94">
        <f>'[2]NEW GAA'!L15</f>
        <v>0</v>
      </c>
      <c r="D14" s="94">
        <f>'[2]NEW GAA'!O15</f>
        <v>0</v>
      </c>
      <c r="E14" s="93">
        <f>'[2]NEW GAA'!R15</f>
        <v>0</v>
      </c>
      <c r="F14" s="93">
        <f>'[2]NEW GAA'!V15</f>
        <v>0</v>
      </c>
      <c r="G14" s="93">
        <f>'[2]NEW GAA'!W15</f>
        <v>0</v>
      </c>
      <c r="H14" s="93">
        <f>'[2]NEW GAA'!Z15</f>
        <v>18532069</v>
      </c>
      <c r="I14" s="94">
        <f>'[2]NEW GAA'!AD15</f>
        <v>0</v>
      </c>
      <c r="J14" s="94">
        <f>'[2]NEW GAA'!AJ15</f>
        <v>987514</v>
      </c>
      <c r="K14" s="93">
        <f t="shared" si="2"/>
        <v>19519583</v>
      </c>
      <c r="L14" s="57">
        <f>K14-'[2]NEW GAA'!AR15</f>
        <v>0</v>
      </c>
    </row>
    <row r="15" spans="1:12" ht="15" customHeight="1">
      <c r="A15" s="131" t="s">
        <v>111</v>
      </c>
      <c r="B15" s="94">
        <f>'[2]NEW GAA'!H16</f>
        <v>0</v>
      </c>
      <c r="C15" s="94">
        <f>'[2]NEW GAA'!L16</f>
        <v>0</v>
      </c>
      <c r="D15" s="94">
        <f>'[2]NEW GAA'!O16</f>
        <v>0</v>
      </c>
      <c r="E15" s="93">
        <f>'[2]NEW GAA'!R16</f>
        <v>0</v>
      </c>
      <c r="F15" s="93">
        <f>'[2]NEW GAA'!V16</f>
        <v>0</v>
      </c>
      <c r="G15" s="93">
        <f>'[2]NEW GAA'!W16</f>
        <v>0</v>
      </c>
      <c r="H15" s="93">
        <f>'[2]NEW GAA'!Z16</f>
        <v>3258637</v>
      </c>
      <c r="I15" s="94">
        <f>'[2]NEW GAA'!AD16</f>
        <v>0</v>
      </c>
      <c r="J15" s="94">
        <f>'[2]NEW GAA'!AJ16</f>
        <v>709471</v>
      </c>
      <c r="K15" s="93">
        <f t="shared" si="2"/>
        <v>3968108</v>
      </c>
      <c r="L15" s="57">
        <f>K15-'[2]NEW GAA'!AR16</f>
        <v>0</v>
      </c>
    </row>
    <row r="16" spans="1:12" ht="15" customHeight="1">
      <c r="A16" s="131" t="s">
        <v>112</v>
      </c>
      <c r="B16" s="94">
        <f>'[2]NEW GAA'!H17</f>
        <v>0</v>
      </c>
      <c r="C16" s="94">
        <f>'[2]NEW GAA'!L17</f>
        <v>0</v>
      </c>
      <c r="D16" s="94">
        <f>'[2]NEW GAA'!O17</f>
        <v>0</v>
      </c>
      <c r="E16" s="93">
        <f>'[2]NEW GAA'!R17</f>
        <v>0</v>
      </c>
      <c r="F16" s="93">
        <f>'[2]NEW GAA'!V17</f>
        <v>0</v>
      </c>
      <c r="G16" s="93">
        <f>'[2]NEW GAA'!W17</f>
        <v>0</v>
      </c>
      <c r="H16" s="93">
        <f>'[2]NEW GAA'!Z17</f>
        <v>26220</v>
      </c>
      <c r="I16" s="94"/>
      <c r="J16" s="94">
        <f>'[2]NEW GAA'!AJ17</f>
        <v>2437</v>
      </c>
      <c r="K16" s="93">
        <f t="shared" si="2"/>
        <v>28657</v>
      </c>
      <c r="L16" s="57">
        <f>K16-'[2]NEW GAA'!AR17</f>
        <v>0</v>
      </c>
    </row>
    <row r="17" spans="1:12" ht="15" customHeight="1">
      <c r="A17" s="131" t="s">
        <v>113</v>
      </c>
      <c r="B17" s="94">
        <f>'[2]NEW GAA'!H18</f>
        <v>0</v>
      </c>
      <c r="C17" s="94">
        <f>'[2]NEW GAA'!L18</f>
        <v>0</v>
      </c>
      <c r="D17" s="94">
        <f>'[2]NEW GAA'!O18</f>
        <v>0</v>
      </c>
      <c r="E17" s="93">
        <f>'[2]NEW GAA'!R18</f>
        <v>0</v>
      </c>
      <c r="F17" s="93">
        <f>'[2]NEW GAA'!V18</f>
        <v>35000</v>
      </c>
      <c r="G17" s="93">
        <f>'[2]NEW GAA'!W18</f>
        <v>1153</v>
      </c>
      <c r="H17" s="93">
        <f>'[2]NEW GAA'!Z18</f>
        <v>334698</v>
      </c>
      <c r="I17" s="94"/>
      <c r="J17" s="94">
        <f>'[2]NEW GAA'!AJ18</f>
        <v>60530</v>
      </c>
      <c r="K17" s="93">
        <f t="shared" si="2"/>
        <v>431381</v>
      </c>
      <c r="L17" s="57">
        <f>K17-'[2]NEW GAA'!AR18</f>
        <v>0</v>
      </c>
    </row>
    <row r="18" spans="1:12" ht="15" customHeight="1">
      <c r="A18" s="131" t="s">
        <v>114</v>
      </c>
      <c r="B18" s="94">
        <f>'[2]NEW GAA'!H19</f>
        <v>0</v>
      </c>
      <c r="C18" s="94">
        <f>'[2]NEW GAA'!L19</f>
        <v>0</v>
      </c>
      <c r="D18" s="94">
        <f>'[2]NEW GAA'!O19</f>
        <v>0</v>
      </c>
      <c r="E18" s="93">
        <f>'[2]NEW GAA'!R19</f>
        <v>14750</v>
      </c>
      <c r="F18" s="93">
        <f>'[2]NEW GAA'!V19</f>
        <v>0</v>
      </c>
      <c r="G18" s="93">
        <f>'[2]NEW GAA'!Y19</f>
        <v>5302</v>
      </c>
      <c r="H18" s="93">
        <f>'[2]NEW GAA'!Z19</f>
        <v>410558</v>
      </c>
      <c r="I18" s="94"/>
      <c r="J18" s="94">
        <f>'[2]NEW GAA'!AJ19</f>
        <v>351173</v>
      </c>
      <c r="K18" s="93">
        <f t="shared" si="2"/>
        <v>781783</v>
      </c>
      <c r="L18" s="57">
        <f>K18-'[2]NEW GAA'!AR19</f>
        <v>0</v>
      </c>
    </row>
    <row r="19" spans="1:12" ht="15" customHeight="1">
      <c r="A19" s="131" t="s">
        <v>115</v>
      </c>
      <c r="B19" s="94">
        <f>'[2]NEW GAA'!H20</f>
        <v>0</v>
      </c>
      <c r="C19" s="94">
        <f>'[2]NEW GAA'!L20</f>
        <v>0</v>
      </c>
      <c r="D19" s="94">
        <f>'[2]NEW GAA'!O20</f>
        <v>0</v>
      </c>
      <c r="E19" s="93">
        <f>'[2]NEW GAA'!R20</f>
        <v>14060</v>
      </c>
      <c r="F19" s="93">
        <f>'[2]NEW GAA'!V20</f>
        <v>0</v>
      </c>
      <c r="G19" s="93">
        <f>'[2]NEW GAA'!Y20</f>
        <v>15025</v>
      </c>
      <c r="H19" s="93">
        <f>'[2]NEW GAA'!Z20</f>
        <v>97969</v>
      </c>
      <c r="I19" s="94"/>
      <c r="J19" s="94">
        <f>'[2]NEW GAA'!AJ20</f>
        <v>88595</v>
      </c>
      <c r="K19" s="93">
        <f t="shared" si="2"/>
        <v>215649</v>
      </c>
      <c r="L19" s="57">
        <f>K19-'[2]NEW GAA'!AR20</f>
        <v>0</v>
      </c>
    </row>
    <row r="20" spans="1:12" ht="15" customHeight="1">
      <c r="A20" s="131" t="s">
        <v>116</v>
      </c>
      <c r="B20" s="94">
        <f t="shared" ref="B20:K20" si="3">SUM(B21:B22)</f>
        <v>0</v>
      </c>
      <c r="C20" s="94">
        <f t="shared" si="3"/>
        <v>0</v>
      </c>
      <c r="D20" s="94">
        <f t="shared" si="3"/>
        <v>0</v>
      </c>
      <c r="E20" s="93">
        <f t="shared" si="3"/>
        <v>0</v>
      </c>
      <c r="F20" s="93">
        <f t="shared" si="3"/>
        <v>70001</v>
      </c>
      <c r="G20" s="93">
        <f t="shared" si="3"/>
        <v>0</v>
      </c>
      <c r="H20" s="93">
        <f t="shared" si="3"/>
        <v>4454651</v>
      </c>
      <c r="I20" s="94"/>
      <c r="J20" s="94">
        <f t="shared" si="3"/>
        <v>361044</v>
      </c>
      <c r="K20" s="93">
        <f t="shared" si="3"/>
        <v>4885696</v>
      </c>
      <c r="L20" s="57">
        <f>K20-'[2]NEW GAA'!AR21</f>
        <v>0</v>
      </c>
    </row>
    <row r="21" spans="1:12" ht="15" hidden="1" customHeight="1">
      <c r="A21" s="131" t="s">
        <v>109</v>
      </c>
      <c r="B21" s="94">
        <f>'[2]NEW GAA'!H22</f>
        <v>0</v>
      </c>
      <c r="C21" s="94">
        <f>'[2]NEW GAA'!L22</f>
        <v>0</v>
      </c>
      <c r="D21" s="94">
        <f>'[2]NEW GAA'!O22</f>
        <v>0</v>
      </c>
      <c r="E21" s="93">
        <f>'[2]NEW GAA'!R22</f>
        <v>0</v>
      </c>
      <c r="F21" s="93">
        <f>'[2]NEW GAA'!V22</f>
        <v>70001</v>
      </c>
      <c r="G21" s="93">
        <f>'[2]NEW GAA'!W22</f>
        <v>0</v>
      </c>
      <c r="H21" s="93">
        <f>'[2]NEW GAA'!Z22</f>
        <v>1259184</v>
      </c>
      <c r="I21" s="94"/>
      <c r="J21" s="94">
        <f>'[2]NEW GAA'!AJ22</f>
        <v>222641</v>
      </c>
      <c r="K21" s="93">
        <f>SUM(B21:J21)</f>
        <v>1551826</v>
      </c>
      <c r="L21" s="57">
        <f>K21-'[2]NEW GAA'!AR22</f>
        <v>0</v>
      </c>
    </row>
    <row r="22" spans="1:12" ht="15" hidden="1" customHeight="1">
      <c r="A22" s="131" t="s">
        <v>110</v>
      </c>
      <c r="B22" s="94">
        <f>'[2]NEW GAA'!H23</f>
        <v>0</v>
      </c>
      <c r="C22" s="94">
        <f>'[2]NEW GAA'!L23</f>
        <v>0</v>
      </c>
      <c r="D22" s="94">
        <f>'[2]NEW GAA'!O23</f>
        <v>0</v>
      </c>
      <c r="E22" s="93">
        <f>'[2]NEW GAA'!R23</f>
        <v>0</v>
      </c>
      <c r="F22" s="93">
        <f>'[2]NEW GAA'!V23</f>
        <v>0</v>
      </c>
      <c r="G22" s="93">
        <f>'[2]NEW GAA'!W23</f>
        <v>0</v>
      </c>
      <c r="H22" s="93">
        <f>'[2]NEW GAA'!Z23</f>
        <v>3195467</v>
      </c>
      <c r="I22" s="94"/>
      <c r="J22" s="94">
        <f>'[2]NEW GAA'!AJ23</f>
        <v>138403</v>
      </c>
      <c r="K22" s="93">
        <f>SUM(B22:J22)</f>
        <v>3333870</v>
      </c>
      <c r="L22" s="57">
        <f>K22-'[2]NEW GAA'!AR23</f>
        <v>0</v>
      </c>
    </row>
    <row r="23" spans="1:12" ht="15" customHeight="1">
      <c r="A23" s="131" t="s">
        <v>117</v>
      </c>
      <c r="B23" s="94">
        <f>'[2]NEW GAA'!H24</f>
        <v>0</v>
      </c>
      <c r="C23" s="94">
        <f>'[2]NEW GAA'!L24</f>
        <v>23567</v>
      </c>
      <c r="D23" s="94">
        <f>'[2]NEW GAA'!O24</f>
        <v>0</v>
      </c>
      <c r="E23" s="93">
        <f>'[2]NEW GAA'!R24</f>
        <v>142044</v>
      </c>
      <c r="F23" s="93">
        <f>'[2]NEW GAA'!V24</f>
        <v>0</v>
      </c>
      <c r="G23" s="93">
        <f>'[2]NEW GAA'!W24</f>
        <v>0</v>
      </c>
      <c r="H23" s="93">
        <f>'[2]NEW GAA'!Z24</f>
        <v>12832538</v>
      </c>
      <c r="I23" s="94">
        <f>'[2]NEW GAA'!AD24</f>
        <v>0</v>
      </c>
      <c r="J23" s="94">
        <f>'[2]NEW GAA'!AJ24</f>
        <v>35360358</v>
      </c>
      <c r="K23" s="93">
        <f>SUM(B23:J23)</f>
        <v>48358507</v>
      </c>
      <c r="L23" s="57">
        <f>K23-'[2]NEW GAA'!AR24</f>
        <v>0</v>
      </c>
    </row>
    <row r="24" spans="1:12" ht="15" customHeight="1">
      <c r="A24" s="131" t="s">
        <v>118</v>
      </c>
      <c r="B24" s="94">
        <f>'[2]NEW GAA'!H25</f>
        <v>0</v>
      </c>
      <c r="C24" s="94">
        <f>'[2]NEW GAA'!L25</f>
        <v>0</v>
      </c>
      <c r="D24" s="94">
        <f>'[2]NEW GAA'!O25</f>
        <v>0</v>
      </c>
      <c r="E24" s="93">
        <f>'[2]NEW GAA'!R25</f>
        <v>104143</v>
      </c>
      <c r="F24" s="93">
        <f>'[2]NEW GAA'!V25</f>
        <v>5416</v>
      </c>
      <c r="G24" s="93">
        <f>'[2]NEW GAA'!W25</f>
        <v>2950</v>
      </c>
      <c r="H24" s="93">
        <f>'[2]NEW GAA'!Z25</f>
        <v>791340</v>
      </c>
      <c r="I24" s="94"/>
      <c r="J24" s="94">
        <f>'[2]NEW GAA'!AJ25</f>
        <v>822775</v>
      </c>
      <c r="K24" s="93">
        <f>SUM(B24:J24)</f>
        <v>1726624</v>
      </c>
      <c r="L24" s="57">
        <f>K24-'[2]NEW GAA'!AR25</f>
        <v>0</v>
      </c>
    </row>
    <row r="25" spans="1:12" ht="15" customHeight="1">
      <c r="A25" s="131" t="s">
        <v>119</v>
      </c>
      <c r="B25" s="94">
        <f t="shared" ref="B25:H25" si="4">+B26+B27</f>
        <v>0</v>
      </c>
      <c r="C25" s="94">
        <f t="shared" si="4"/>
        <v>0</v>
      </c>
      <c r="D25" s="94">
        <f t="shared" si="4"/>
        <v>0</v>
      </c>
      <c r="E25" s="93">
        <f t="shared" si="4"/>
        <v>31914</v>
      </c>
      <c r="F25" s="93">
        <f t="shared" si="4"/>
        <v>0</v>
      </c>
      <c r="G25" s="93">
        <f t="shared" si="4"/>
        <v>0</v>
      </c>
      <c r="H25" s="93">
        <f t="shared" si="4"/>
        <v>332310</v>
      </c>
      <c r="I25" s="94"/>
      <c r="J25" s="94">
        <f>+J26+J27</f>
        <v>235643</v>
      </c>
      <c r="K25" s="93">
        <f>+K26+K27</f>
        <v>599867</v>
      </c>
      <c r="L25" s="57">
        <f>K25-'[2]NEW GAA'!AR26</f>
        <v>0</v>
      </c>
    </row>
    <row r="26" spans="1:12" ht="15" hidden="1" customHeight="1">
      <c r="A26" s="131" t="s">
        <v>109</v>
      </c>
      <c r="B26" s="94">
        <f>'[2]NEW GAA'!H27</f>
        <v>0</v>
      </c>
      <c r="C26" s="94">
        <f>'[2]NEW GAA'!L27</f>
        <v>0</v>
      </c>
      <c r="D26" s="94">
        <f>'[2]NEW GAA'!O27</f>
        <v>0</v>
      </c>
      <c r="E26" s="93">
        <f>'[2]NEW GAA'!R27</f>
        <v>31914</v>
      </c>
      <c r="F26" s="93">
        <f>'[2]NEW GAA'!V27</f>
        <v>0</v>
      </c>
      <c r="G26" s="93">
        <f>'[2]NEW GAA'!W27</f>
        <v>0</v>
      </c>
      <c r="H26" s="93">
        <f>'[2]NEW GAA'!Z27</f>
        <v>271411</v>
      </c>
      <c r="I26" s="94"/>
      <c r="J26" s="94">
        <f>'[2]NEW GAA'!AJ27</f>
        <v>207684</v>
      </c>
      <c r="K26" s="93">
        <f>SUM(B26:J26)</f>
        <v>511009</v>
      </c>
      <c r="L26" s="57">
        <f>K26-'[2]NEW GAA'!AR27</f>
        <v>0</v>
      </c>
    </row>
    <row r="27" spans="1:12" ht="15" hidden="1" customHeight="1">
      <c r="A27" s="131" t="s">
        <v>110</v>
      </c>
      <c r="B27" s="94">
        <f>'[2]NEW GAA'!H28</f>
        <v>0</v>
      </c>
      <c r="C27" s="94">
        <f>'[2]NEW GAA'!L28</f>
        <v>0</v>
      </c>
      <c r="D27" s="94">
        <f>'[2]NEW GAA'!O28</f>
        <v>0</v>
      </c>
      <c r="E27" s="93">
        <f>'[2]NEW GAA'!R28</f>
        <v>0</v>
      </c>
      <c r="F27" s="93">
        <f>'[2]NEW GAA'!V28</f>
        <v>0</v>
      </c>
      <c r="G27" s="93">
        <f>'[2]NEW GAA'!W28</f>
        <v>0</v>
      </c>
      <c r="H27" s="93">
        <f>'[2]NEW GAA'!Z28</f>
        <v>60899</v>
      </c>
      <c r="I27" s="94"/>
      <c r="J27" s="94">
        <f>'[2]NEW GAA'!AJ28</f>
        <v>27959</v>
      </c>
      <c r="K27" s="93">
        <f>SUM(B27:J27)</f>
        <v>88858</v>
      </c>
      <c r="L27" s="57">
        <f>K27-'[2]NEW GAA'!AR28</f>
        <v>0</v>
      </c>
    </row>
    <row r="28" spans="1:12" ht="15" customHeight="1">
      <c r="A28" s="131" t="s">
        <v>120</v>
      </c>
      <c r="B28" s="94">
        <f>'[2]NEW GAA'!H29</f>
        <v>0</v>
      </c>
      <c r="C28" s="94">
        <f>'[2]NEW GAA'!L29</f>
        <v>0</v>
      </c>
      <c r="D28" s="94">
        <f>'[2]NEW GAA'!O29</f>
        <v>124766</v>
      </c>
      <c r="E28" s="93">
        <f>'[2]NEW GAA'!R29</f>
        <v>253413</v>
      </c>
      <c r="F28" s="93">
        <f>'[2]NEW GAA'!V29</f>
        <v>0</v>
      </c>
      <c r="G28" s="93">
        <f>'[2]NEW GAA'!W29</f>
        <v>0</v>
      </c>
      <c r="H28" s="93">
        <f>'[2]NEW GAA'!Z29</f>
        <v>6858773</v>
      </c>
      <c r="I28" s="94"/>
      <c r="J28" s="94">
        <f>'[2]NEW GAA'!AJ29</f>
        <v>50023654</v>
      </c>
      <c r="K28" s="93">
        <f>SUM(B28:J28)</f>
        <v>57260606</v>
      </c>
      <c r="L28" s="57">
        <f>K28-'[2]NEW GAA'!AR29</f>
        <v>0</v>
      </c>
    </row>
    <row r="29" spans="1:12" ht="15" customHeight="1">
      <c r="A29" s="131" t="s">
        <v>121</v>
      </c>
      <c r="B29" s="94">
        <f t="shared" ref="B29:K29" si="5">+B30+B31</f>
        <v>0</v>
      </c>
      <c r="C29" s="94">
        <f t="shared" si="5"/>
        <v>0</v>
      </c>
      <c r="D29" s="94">
        <f t="shared" si="5"/>
        <v>1260609</v>
      </c>
      <c r="E29" s="93">
        <f t="shared" si="5"/>
        <v>0</v>
      </c>
      <c r="F29" s="93">
        <f t="shared" si="5"/>
        <v>0</v>
      </c>
      <c r="G29" s="93">
        <f t="shared" si="5"/>
        <v>0</v>
      </c>
      <c r="H29" s="93">
        <f t="shared" si="5"/>
        <v>783091</v>
      </c>
      <c r="I29" s="93">
        <f t="shared" si="5"/>
        <v>0</v>
      </c>
      <c r="J29" s="93">
        <f t="shared" si="5"/>
        <v>113406</v>
      </c>
      <c r="K29" s="93">
        <f t="shared" si="5"/>
        <v>2157106</v>
      </c>
      <c r="L29" s="57">
        <f>K29-'[2]NEW GAA'!AR30</f>
        <v>0</v>
      </c>
    </row>
    <row r="30" spans="1:12" ht="15" hidden="1" customHeight="1">
      <c r="A30" s="131" t="s">
        <v>109</v>
      </c>
      <c r="B30" s="94">
        <f>'[2]NEW GAA'!H31</f>
        <v>0</v>
      </c>
      <c r="C30" s="94">
        <f>'[2]NEW GAA'!L31</f>
        <v>0</v>
      </c>
      <c r="D30" s="94">
        <f>'[2]NEW GAA'!O31</f>
        <v>1260609</v>
      </c>
      <c r="E30" s="93">
        <f>'[2]NEW GAA'!R31</f>
        <v>0</v>
      </c>
      <c r="F30" s="93">
        <f>'[2]NEW GAA'!V31</f>
        <v>0</v>
      </c>
      <c r="G30" s="93">
        <f>'[2]NEW GAA'!W31</f>
        <v>0</v>
      </c>
      <c r="H30" s="93">
        <f>'[2]NEW GAA'!Z31</f>
        <v>669113</v>
      </c>
      <c r="I30" s="94">
        <f>'[2]NEW GAA'!AD31</f>
        <v>0</v>
      </c>
      <c r="J30" s="94">
        <f>'[2]NEW GAA'!AJ31</f>
        <v>24199</v>
      </c>
      <c r="K30" s="93">
        <f t="shared" ref="K30:K46" si="6">SUM(B30:J30)</f>
        <v>1953921</v>
      </c>
      <c r="L30" s="57">
        <f>K30-'[2]NEW GAA'!AR31</f>
        <v>0</v>
      </c>
    </row>
    <row r="31" spans="1:12" ht="15" hidden="1" customHeight="1">
      <c r="A31" s="131" t="s">
        <v>110</v>
      </c>
      <c r="B31" s="94">
        <f>'[2]NEW GAA'!H32</f>
        <v>0</v>
      </c>
      <c r="C31" s="94">
        <f>'[2]NEW GAA'!L32</f>
        <v>0</v>
      </c>
      <c r="D31" s="94">
        <f>'[2]NEW GAA'!O32</f>
        <v>0</v>
      </c>
      <c r="E31" s="93">
        <f>'[2]NEW GAA'!R32</f>
        <v>0</v>
      </c>
      <c r="F31" s="93">
        <f>'[2]NEW GAA'!V32</f>
        <v>0</v>
      </c>
      <c r="G31" s="93">
        <f>'[2]NEW GAA'!W32</f>
        <v>0</v>
      </c>
      <c r="H31" s="93">
        <f>'[2]NEW GAA'!Z32</f>
        <v>113978</v>
      </c>
      <c r="I31" s="94"/>
      <c r="J31" s="94">
        <f>'[2]NEW GAA'!AJ32</f>
        <v>89207</v>
      </c>
      <c r="K31" s="93">
        <f t="shared" si="6"/>
        <v>203185</v>
      </c>
      <c r="L31" s="57">
        <f>K31-'[2]NEW GAA'!AR32</f>
        <v>0</v>
      </c>
    </row>
    <row r="32" spans="1:12" ht="15" customHeight="1">
      <c r="A32" s="131" t="s">
        <v>122</v>
      </c>
      <c r="B32" s="94">
        <f>'[2]NEW GAA'!H33</f>
        <v>0</v>
      </c>
      <c r="C32" s="94">
        <f>'[2]NEW GAA'!L33</f>
        <v>0</v>
      </c>
      <c r="D32" s="94">
        <f>'[2]NEW GAA'!O33</f>
        <v>0</v>
      </c>
      <c r="E32" s="93">
        <f>'[2]NEW GAA'!R33</f>
        <v>0</v>
      </c>
      <c r="F32" s="93">
        <f>'[2]NEW GAA'!V33</f>
        <v>0</v>
      </c>
      <c r="G32" s="93">
        <f>'[2]NEW GAA'!W33</f>
        <v>6795</v>
      </c>
      <c r="H32" s="93">
        <f>'[2]NEW GAA'!Z33</f>
        <v>127116</v>
      </c>
      <c r="I32" s="94"/>
      <c r="J32" s="94">
        <f>'[2]NEW GAA'!AJ33</f>
        <v>96029</v>
      </c>
      <c r="K32" s="93">
        <f t="shared" si="6"/>
        <v>229940</v>
      </c>
      <c r="L32" s="57">
        <f>K32-'[2]NEW GAA'!AR33</f>
        <v>0</v>
      </c>
    </row>
    <row r="33" spans="1:12" ht="15" customHeight="1">
      <c r="A33" s="131" t="s">
        <v>123</v>
      </c>
      <c r="B33" s="94">
        <f>'[2]NEW GAA'!H34</f>
        <v>0</v>
      </c>
      <c r="C33" s="94">
        <f>'[2]NEW GAA'!L34</f>
        <v>0</v>
      </c>
      <c r="D33" s="94">
        <f>'[2]NEW GAA'!O34</f>
        <v>2673478</v>
      </c>
      <c r="E33" s="93">
        <f>'[2]NEW GAA'!R34</f>
        <v>0</v>
      </c>
      <c r="F33" s="93">
        <f>'[2]NEW GAA'!V34</f>
        <v>10716</v>
      </c>
      <c r="G33" s="93">
        <f>'[2]NEW GAA'!W34</f>
        <v>0</v>
      </c>
      <c r="H33" s="93">
        <f>'[2]NEW GAA'!Z34</f>
        <v>388617</v>
      </c>
      <c r="I33" s="94">
        <f>'[2]NEW GAA'!AD34</f>
        <v>0</v>
      </c>
      <c r="J33" s="94">
        <f>'[2]NEW GAA'!AJ34</f>
        <v>21432</v>
      </c>
      <c r="K33" s="93">
        <f t="shared" si="6"/>
        <v>3094243</v>
      </c>
      <c r="L33" s="57">
        <f>K33-'[2]NEW GAA'!AR34</f>
        <v>0</v>
      </c>
    </row>
    <row r="34" spans="1:12" ht="15" customHeight="1">
      <c r="A34" s="131" t="s">
        <v>124</v>
      </c>
      <c r="B34" s="94">
        <f>'[2]NEW GAA'!H35</f>
        <v>0</v>
      </c>
      <c r="C34" s="94">
        <f>'[2]NEW GAA'!L35</f>
        <v>0</v>
      </c>
      <c r="D34" s="94">
        <f>'[2]NEW GAA'!O35</f>
        <v>0</v>
      </c>
      <c r="E34" s="93">
        <f>'[2]NEW GAA'!R35</f>
        <v>0</v>
      </c>
      <c r="F34" s="93">
        <f>'[2]NEW GAA'!V35</f>
        <v>0</v>
      </c>
      <c r="G34" s="93">
        <f>'[2]NEW GAA'!W35</f>
        <v>0</v>
      </c>
      <c r="H34" s="93">
        <f>'[2]NEW GAA'!Z35</f>
        <v>29168</v>
      </c>
      <c r="I34" s="94"/>
      <c r="J34" s="94">
        <f>'[2]NEW GAA'!AJ35</f>
        <v>11006</v>
      </c>
      <c r="K34" s="93">
        <f t="shared" si="6"/>
        <v>40174</v>
      </c>
      <c r="L34" s="57">
        <f>K34-'[2]NEW GAA'!AR35</f>
        <v>0</v>
      </c>
    </row>
    <row r="35" spans="1:12" ht="15" customHeight="1">
      <c r="A35" s="131" t="s">
        <v>125</v>
      </c>
      <c r="B35" s="94">
        <f>'[2]NEW GAA'!H36</f>
        <v>0</v>
      </c>
      <c r="C35" s="94">
        <f>'[2]NEW GAA'!L36</f>
        <v>0</v>
      </c>
      <c r="D35" s="94">
        <f>'[2]NEW GAA'!O36</f>
        <v>0</v>
      </c>
      <c r="E35" s="93">
        <f>'[2]NEW GAA'!R36</f>
        <v>0</v>
      </c>
      <c r="F35" s="93">
        <f>'[2]NEW GAA'!V36</f>
        <v>0</v>
      </c>
      <c r="G35" s="93">
        <f>'[2]NEW GAA'!W36</f>
        <v>0</v>
      </c>
      <c r="H35" s="93">
        <f>'[2]NEW GAA'!Z36</f>
        <v>218717</v>
      </c>
      <c r="I35" s="94"/>
      <c r="J35" s="94">
        <f>'[2]NEW GAA'!AJ36</f>
        <v>10797</v>
      </c>
      <c r="K35" s="93">
        <f t="shared" si="6"/>
        <v>229514</v>
      </c>
      <c r="L35" s="57">
        <f>K35-'[2]NEW GAA'!AR36</f>
        <v>0</v>
      </c>
    </row>
    <row r="36" spans="1:12" ht="15" customHeight="1">
      <c r="A36" s="131" t="s">
        <v>126</v>
      </c>
      <c r="B36" s="94">
        <f>'[2]NEW GAA'!H37</f>
        <v>0</v>
      </c>
      <c r="C36" s="94">
        <f>'[2]NEW GAA'!L37</f>
        <v>0</v>
      </c>
      <c r="D36" s="94">
        <f>'[2]NEW GAA'!O37</f>
        <v>0</v>
      </c>
      <c r="E36" s="93">
        <f>'[2]NEW GAA'!R37</f>
        <v>0</v>
      </c>
      <c r="F36" s="93">
        <f>'[2]NEW GAA'!V37</f>
        <v>0</v>
      </c>
      <c r="G36" s="93">
        <f>'[2]NEW GAA'!W37</f>
        <v>6590</v>
      </c>
      <c r="H36" s="93">
        <f>'[2]NEW GAA'!Z37</f>
        <v>393389</v>
      </c>
      <c r="I36" s="94"/>
      <c r="J36" s="94">
        <f>'[2]NEW GAA'!AJ37</f>
        <v>885690</v>
      </c>
      <c r="K36" s="93">
        <f t="shared" si="6"/>
        <v>1285669</v>
      </c>
      <c r="L36" s="57">
        <f>K36-'[2]NEW GAA'!AR37</f>
        <v>0</v>
      </c>
    </row>
    <row r="37" spans="1:12" ht="15" customHeight="1">
      <c r="A37" s="131" t="s">
        <v>127</v>
      </c>
      <c r="B37" s="94">
        <f>'[2]NEW GAA'!H38</f>
        <v>0</v>
      </c>
      <c r="C37" s="94">
        <f>'[2]NEW GAA'!L38</f>
        <v>0</v>
      </c>
      <c r="D37" s="94">
        <f>'[2]NEW GAA'!O38</f>
        <v>0</v>
      </c>
      <c r="E37" s="93">
        <f>'[2]NEW GAA'!R38</f>
        <v>0</v>
      </c>
      <c r="F37" s="93">
        <f>'[2]NEW GAA'!V38</f>
        <v>0</v>
      </c>
      <c r="G37" s="93">
        <f>'[2]NEW GAA'!W38</f>
        <v>0</v>
      </c>
      <c r="H37" s="93">
        <f>'[2]NEW GAA'!Z38</f>
        <v>163077</v>
      </c>
      <c r="I37" s="94"/>
      <c r="J37" s="94">
        <f>'[2]NEW GAA'!AJ38</f>
        <v>44071</v>
      </c>
      <c r="K37" s="93">
        <f t="shared" si="6"/>
        <v>207148</v>
      </c>
      <c r="L37" s="57">
        <f>K37-'[2]NEW GAA'!AR38</f>
        <v>0</v>
      </c>
    </row>
    <row r="38" spans="1:12" ht="15" customHeight="1">
      <c r="A38" s="131" t="s">
        <v>128</v>
      </c>
      <c r="B38" s="94">
        <f>'[2]NEW GAA'!H39</f>
        <v>0</v>
      </c>
      <c r="C38" s="94">
        <f>'[2]NEW GAA'!L39</f>
        <v>0</v>
      </c>
      <c r="D38" s="94">
        <f>'[2]NEW GAA'!O39</f>
        <v>0</v>
      </c>
      <c r="E38" s="93">
        <f>'[2]NEW GAA'!R39</f>
        <v>5400</v>
      </c>
      <c r="F38" s="93">
        <f>'[2]NEW GAA'!V39</f>
        <v>0</v>
      </c>
      <c r="G38" s="93">
        <f>'[2]NEW GAA'!W39</f>
        <v>0</v>
      </c>
      <c r="H38" s="93">
        <f>'[2]NEW GAA'!Z39</f>
        <v>51921</v>
      </c>
      <c r="I38" s="94"/>
      <c r="J38" s="94">
        <f>'[2]NEW GAA'!AJ39</f>
        <v>27275</v>
      </c>
      <c r="K38" s="93">
        <f t="shared" si="6"/>
        <v>84596</v>
      </c>
      <c r="L38" s="57">
        <f>K38-'[2]NEW GAA'!AR39</f>
        <v>0</v>
      </c>
    </row>
    <row r="39" spans="1:12" ht="15" customHeight="1">
      <c r="A39" s="131" t="s">
        <v>152</v>
      </c>
      <c r="B39" s="94">
        <f>'[2]NEW GAA'!H40</f>
        <v>0</v>
      </c>
      <c r="C39" s="94">
        <f>'[2]NEW GAA'!L40</f>
        <v>0</v>
      </c>
      <c r="D39" s="94">
        <f>'[2]NEW GAA'!O40</f>
        <v>2520</v>
      </c>
      <c r="E39" s="93">
        <f>'[2]NEW GAA'!R40</f>
        <v>0</v>
      </c>
      <c r="F39" s="93">
        <f>'[2]NEW GAA'!V40</f>
        <v>0</v>
      </c>
      <c r="G39" s="93">
        <f>'[2]NEW GAA'!W40</f>
        <v>0</v>
      </c>
      <c r="H39" s="93">
        <f>'[2]NEW GAA'!Z40</f>
        <v>965541</v>
      </c>
      <c r="I39" s="94"/>
      <c r="J39" s="94">
        <f>'[2]NEW GAA'!AJ40</f>
        <v>267616</v>
      </c>
      <c r="K39" s="93">
        <f t="shared" si="6"/>
        <v>1235677</v>
      </c>
      <c r="L39" s="57">
        <f>K39-'[2]NEW GAA'!AR40</f>
        <v>0</v>
      </c>
    </row>
    <row r="40" spans="1:12" ht="15" customHeight="1">
      <c r="A40" s="131" t="s">
        <v>129</v>
      </c>
      <c r="B40" s="94">
        <f>'[2]NEW GAA'!H41</f>
        <v>0</v>
      </c>
      <c r="C40" s="94">
        <f>'[2]NEW GAA'!L41</f>
        <v>0</v>
      </c>
      <c r="D40" s="94">
        <f>'[2]NEW GAA'!O41</f>
        <v>0</v>
      </c>
      <c r="E40" s="93">
        <f>'[2]NEW GAA'!R41</f>
        <v>0</v>
      </c>
      <c r="F40" s="93">
        <f>'[2]NEW GAA'!V41</f>
        <v>0</v>
      </c>
      <c r="G40" s="93">
        <f>'[2]NEW GAA'!W41</f>
        <v>0</v>
      </c>
      <c r="H40" s="93">
        <f>'[2]NEW GAA'!Z41</f>
        <v>128</v>
      </c>
      <c r="I40" s="94"/>
      <c r="J40" s="94">
        <f>'[2]NEW GAA'!AJ41</f>
        <v>0</v>
      </c>
      <c r="K40" s="93">
        <f t="shared" si="6"/>
        <v>128</v>
      </c>
      <c r="L40" s="57">
        <f>K40-'[2]NEW GAA'!AR41</f>
        <v>0</v>
      </c>
    </row>
    <row r="41" spans="1:12" ht="15" customHeight="1">
      <c r="A41" s="131" t="s">
        <v>130</v>
      </c>
      <c r="B41" s="94">
        <f>'[2]NEW GAA'!H42</f>
        <v>0</v>
      </c>
      <c r="C41" s="94">
        <f>'[2]NEW GAA'!L42</f>
        <v>0</v>
      </c>
      <c r="D41" s="94">
        <f>'[2]NEW GAA'!O42</f>
        <v>0</v>
      </c>
      <c r="E41" s="93">
        <f>'[2]NEW GAA'!R42</f>
        <v>0</v>
      </c>
      <c r="F41" s="93">
        <f>'[2]NEW GAA'!V42</f>
        <v>0</v>
      </c>
      <c r="G41" s="93">
        <f>'[2]NEW GAA'!W42</f>
        <v>0</v>
      </c>
      <c r="H41" s="93">
        <f>'[2]NEW GAA'!Z42</f>
        <v>637593</v>
      </c>
      <c r="I41" s="94"/>
      <c r="J41" s="94">
        <f>'[2]NEW GAA'!AJ42</f>
        <v>897396</v>
      </c>
      <c r="K41" s="93">
        <f t="shared" si="6"/>
        <v>1534989</v>
      </c>
      <c r="L41" s="57">
        <f>K41-'[2]NEW GAA'!AR42</f>
        <v>0</v>
      </c>
    </row>
    <row r="42" spans="1:12" ht="15" customHeight="1">
      <c r="A42" s="131" t="s">
        <v>131</v>
      </c>
      <c r="B42" s="94">
        <f>'[2]NEW GAA'!H43</f>
        <v>0</v>
      </c>
      <c r="C42" s="94">
        <f>'[2]NEW GAA'!L43</f>
        <v>0</v>
      </c>
      <c r="D42" s="94">
        <f>'[2]NEW GAA'!O43</f>
        <v>0</v>
      </c>
      <c r="E42" s="93">
        <f>'[2]NEW GAA'!R43</f>
        <v>0</v>
      </c>
      <c r="F42" s="93">
        <f>'[2]NEW GAA'!V43</f>
        <v>0</v>
      </c>
      <c r="G42" s="93">
        <f>'[2]NEW GAA'!W43</f>
        <v>4980</v>
      </c>
      <c r="H42" s="93">
        <f>'[2]NEW GAA'!Z43</f>
        <v>54847</v>
      </c>
      <c r="I42" s="94"/>
      <c r="J42" s="94">
        <f>'[2]NEW GAA'!AJ43</f>
        <v>25265</v>
      </c>
      <c r="K42" s="93">
        <f t="shared" si="6"/>
        <v>85092</v>
      </c>
      <c r="L42" s="57">
        <f>K42-'[2]NEW GAA'!AR43</f>
        <v>0</v>
      </c>
    </row>
    <row r="43" spans="1:12" ht="15" customHeight="1">
      <c r="A43" s="131" t="s">
        <v>132</v>
      </c>
      <c r="B43" s="94">
        <f>'[2]NEW GAA'!H44</f>
        <v>0</v>
      </c>
      <c r="C43" s="94">
        <f>'[2]NEW GAA'!L44</f>
        <v>0</v>
      </c>
      <c r="D43" s="94">
        <f>'[2]NEW GAA'!O44</f>
        <v>0</v>
      </c>
      <c r="E43" s="93">
        <f>'[2]NEW GAA'!R44</f>
        <v>0</v>
      </c>
      <c r="F43" s="93">
        <f>'[2]NEW GAA'!V44</f>
        <v>0</v>
      </c>
      <c r="G43" s="93">
        <f>'[2]NEW GAA'!W44</f>
        <v>0</v>
      </c>
      <c r="H43" s="93">
        <f>'[2]NEW GAA'!Z44</f>
        <v>357210</v>
      </c>
      <c r="I43" s="94"/>
      <c r="J43" s="94">
        <f>'[2]NEW GAA'!AJ44</f>
        <v>302112</v>
      </c>
      <c r="K43" s="93">
        <f t="shared" si="6"/>
        <v>659322</v>
      </c>
      <c r="L43" s="57">
        <f>K43-'[2]NEW GAA'!AR44</f>
        <v>0</v>
      </c>
    </row>
    <row r="44" spans="1:12" ht="15" customHeight="1">
      <c r="A44" s="131" t="s">
        <v>133</v>
      </c>
      <c r="B44" s="94">
        <f>'[2]NEW GAA'!H45</f>
        <v>0</v>
      </c>
      <c r="C44" s="94">
        <f>'[2]NEW GAA'!L45</f>
        <v>0</v>
      </c>
      <c r="D44" s="94">
        <f>'[2]NEW GAA'!O45</f>
        <v>0</v>
      </c>
      <c r="E44" s="93">
        <f>'[2]NEW GAA'!R45</f>
        <v>0</v>
      </c>
      <c r="F44" s="93">
        <f>'[2]NEW GAA'!V45</f>
        <v>0</v>
      </c>
      <c r="G44" s="93">
        <f>'[2]NEW GAA'!W45</f>
        <v>0</v>
      </c>
      <c r="H44" s="93">
        <f>'[2]NEW GAA'!Z45</f>
        <v>104750</v>
      </c>
      <c r="I44" s="94"/>
      <c r="J44" s="94">
        <f>'[2]NEW GAA'!AJ45</f>
        <v>104062</v>
      </c>
      <c r="K44" s="93">
        <f t="shared" si="6"/>
        <v>208812</v>
      </c>
      <c r="L44" s="57">
        <f>K44-'[2]NEW GAA'!AR45</f>
        <v>0</v>
      </c>
    </row>
    <row r="45" spans="1:12" ht="15" customHeight="1">
      <c r="A45" s="131" t="s">
        <v>134</v>
      </c>
      <c r="B45" s="94">
        <f>'[2]NEW GAA'!H46</f>
        <v>0</v>
      </c>
      <c r="C45" s="94">
        <f>'[2]NEW GAA'!L46</f>
        <v>0</v>
      </c>
      <c r="D45" s="94">
        <f>'[2]NEW GAA'!O46</f>
        <v>0</v>
      </c>
      <c r="E45" s="93">
        <f>'[2]NEW GAA'!R46</f>
        <v>0</v>
      </c>
      <c r="F45" s="93">
        <f>'[2]NEW GAA'!V46</f>
        <v>0</v>
      </c>
      <c r="G45" s="93">
        <f>'[2]NEW GAA'!W46</f>
        <v>0</v>
      </c>
      <c r="H45" s="93">
        <f>'[2]NEW GAA'!Z46</f>
        <v>54043</v>
      </c>
      <c r="I45" s="94"/>
      <c r="J45" s="94">
        <f>'[2]NEW GAA'!AJ46</f>
        <v>0</v>
      </c>
      <c r="K45" s="93">
        <f t="shared" si="6"/>
        <v>54043</v>
      </c>
      <c r="L45" s="57">
        <f>K45-'[2]NEW GAA'!AR46</f>
        <v>0</v>
      </c>
    </row>
    <row r="46" spans="1:12" ht="15" customHeight="1">
      <c r="A46" s="131" t="s">
        <v>135</v>
      </c>
      <c r="B46" s="94">
        <f>'[2]NEW GAA'!H47</f>
        <v>0</v>
      </c>
      <c r="C46" s="94">
        <f>'[2]NEW GAA'!L47</f>
        <v>0</v>
      </c>
      <c r="D46" s="94">
        <f>'[2]NEW GAA'!O47</f>
        <v>0</v>
      </c>
      <c r="E46" s="93">
        <f>'[2]NEW GAA'!R47</f>
        <v>0</v>
      </c>
      <c r="F46" s="93">
        <f>'[2]NEW GAA'!V47</f>
        <v>0</v>
      </c>
      <c r="G46" s="93">
        <f>'[2]NEW GAA'!W47</f>
        <v>0</v>
      </c>
      <c r="H46" s="93">
        <f>'[2]NEW GAA'!Z47</f>
        <v>14136</v>
      </c>
      <c r="I46" s="94"/>
      <c r="J46" s="94">
        <f>'[2]NEW GAA'!AJ47</f>
        <v>38784</v>
      </c>
      <c r="K46" s="93">
        <f t="shared" si="6"/>
        <v>52920</v>
      </c>
      <c r="L46" s="57">
        <f>K46-'[2]NEW GAA'!AR47</f>
        <v>0</v>
      </c>
    </row>
    <row r="47" spans="1:12" ht="15" hidden="1" customHeight="1">
      <c r="A47" s="131"/>
      <c r="B47" s="94"/>
      <c r="C47" s="94"/>
      <c r="D47" s="94"/>
      <c r="E47" s="93"/>
      <c r="F47" s="93"/>
      <c r="G47" s="93"/>
      <c r="H47" s="93"/>
      <c r="I47" s="94"/>
      <c r="J47" s="94"/>
      <c r="K47" s="93"/>
      <c r="L47" s="57">
        <f>K47-'[2]NEW GAA'!AR48</f>
        <v>0</v>
      </c>
    </row>
    <row r="48" spans="1:12" ht="15" customHeight="1">
      <c r="A48" s="131" t="s">
        <v>136</v>
      </c>
      <c r="B48" s="303">
        <f t="shared" ref="B48:H48" si="7">SUM(B49:B52)+SUM(B55:B67)+SUM(B72:B87)</f>
        <v>0</v>
      </c>
      <c r="C48" s="303">
        <f t="shared" si="7"/>
        <v>0</v>
      </c>
      <c r="D48" s="303">
        <f t="shared" si="7"/>
        <v>0</v>
      </c>
      <c r="E48" s="303">
        <f t="shared" si="7"/>
        <v>5003</v>
      </c>
      <c r="F48" s="303">
        <f t="shared" si="7"/>
        <v>0</v>
      </c>
      <c r="G48" s="303">
        <f t="shared" si="7"/>
        <v>17810</v>
      </c>
      <c r="H48" s="303">
        <f t="shared" si="7"/>
        <v>313482</v>
      </c>
      <c r="I48" s="303"/>
      <c r="J48" s="303">
        <f>SUM(J49:J52)+SUM(J55:J67)+SUM(J72:J87)</f>
        <v>210332</v>
      </c>
      <c r="K48" s="214">
        <f>SUM(K49:K52)+SUM(K55:K67)+SUM(K72:K87)</f>
        <v>546627</v>
      </c>
      <c r="L48" s="57">
        <f>K48-'[2]NEW GAA'!AR49</f>
        <v>0</v>
      </c>
    </row>
    <row r="49" spans="1:12" ht="15" hidden="1" customHeight="1">
      <c r="A49" s="131" t="s">
        <v>53</v>
      </c>
      <c r="B49" s="94">
        <f>'[2]NEW GAA'!H50</f>
        <v>0</v>
      </c>
      <c r="C49" s="94">
        <f>'[2]NEW GAA'!L50</f>
        <v>0</v>
      </c>
      <c r="D49" s="94">
        <f>'[2]NEW GAA'!O50</f>
        <v>0</v>
      </c>
      <c r="E49" s="93">
        <f>'[2]NEW GAA'!R50</f>
        <v>0</v>
      </c>
      <c r="F49" s="93">
        <f>'[2]NEW GAA'!V50</f>
        <v>0</v>
      </c>
      <c r="G49" s="93">
        <f>'[2]NEW GAA'!W50</f>
        <v>0</v>
      </c>
      <c r="H49" s="93">
        <f>'[2]NEW GAA'!Z50</f>
        <v>0</v>
      </c>
      <c r="I49" s="94"/>
      <c r="J49" s="94">
        <f>'[2]NEW GAA'!AJ50</f>
        <v>0</v>
      </c>
      <c r="K49" s="93">
        <f>SUM(B49:J49)</f>
        <v>0</v>
      </c>
      <c r="L49" s="57">
        <f>K49-'[2]NEW GAA'!AR50</f>
        <v>0</v>
      </c>
    </row>
    <row r="50" spans="1:12" ht="15" customHeight="1">
      <c r="A50" s="131" t="s">
        <v>54</v>
      </c>
      <c r="B50" s="94">
        <f>'[2]NEW GAA'!H51</f>
        <v>0</v>
      </c>
      <c r="C50" s="94">
        <f>'[2]NEW GAA'!L51</f>
        <v>0</v>
      </c>
      <c r="D50" s="94">
        <f>'[2]NEW GAA'!O51</f>
        <v>0</v>
      </c>
      <c r="E50" s="93">
        <f>'[2]NEW GAA'!R51</f>
        <v>0</v>
      </c>
      <c r="F50" s="93">
        <f>'[2]NEW GAA'!V51</f>
        <v>0</v>
      </c>
      <c r="G50" s="93">
        <f>'[2]NEW GAA'!W51</f>
        <v>0</v>
      </c>
      <c r="H50" s="93">
        <f>'[2]NEW GAA'!Z51</f>
        <v>695</v>
      </c>
      <c r="I50" s="94"/>
      <c r="J50" s="94">
        <f>'[2]NEW GAA'!AJ51</f>
        <v>0</v>
      </c>
      <c r="K50" s="93">
        <f>SUM(B50:J50)</f>
        <v>695</v>
      </c>
      <c r="L50" s="57">
        <f>K50-'[2]NEW GAA'!AR51</f>
        <v>0</v>
      </c>
    </row>
    <row r="51" spans="1:12" ht="15" customHeight="1">
      <c r="A51" s="131" t="s">
        <v>55</v>
      </c>
      <c r="B51" s="94">
        <f>'[2]NEW GAA'!H52</f>
        <v>0</v>
      </c>
      <c r="C51" s="94">
        <f>'[2]NEW GAA'!L52</f>
        <v>0</v>
      </c>
      <c r="D51" s="94">
        <f>'[2]NEW GAA'!O52</f>
        <v>0</v>
      </c>
      <c r="E51" s="93">
        <f>'[2]NEW GAA'!R52</f>
        <v>0</v>
      </c>
      <c r="F51" s="93">
        <f>'[2]NEW GAA'!V52</f>
        <v>0</v>
      </c>
      <c r="G51" s="93">
        <f>'[2]NEW GAA'!W52</f>
        <v>0</v>
      </c>
      <c r="H51" s="93">
        <f>'[2]NEW GAA'!Z52</f>
        <v>2459</v>
      </c>
      <c r="I51" s="94"/>
      <c r="J51" s="94">
        <f>'[2]NEW GAA'!AJ52</f>
        <v>1687</v>
      </c>
      <c r="K51" s="93">
        <f>SUM(B51:J51)</f>
        <v>4146</v>
      </c>
      <c r="L51" s="57">
        <f>K51-'[2]NEW GAA'!AR52</f>
        <v>0</v>
      </c>
    </row>
    <row r="52" spans="1:12" ht="15" customHeight="1">
      <c r="A52" s="131" t="s">
        <v>56</v>
      </c>
      <c r="B52" s="94">
        <f t="shared" ref="B52:K52" si="8">+B53+B54</f>
        <v>0</v>
      </c>
      <c r="C52" s="94">
        <f t="shared" si="8"/>
        <v>0</v>
      </c>
      <c r="D52" s="94">
        <f t="shared" si="8"/>
        <v>0</v>
      </c>
      <c r="E52" s="93">
        <f t="shared" si="8"/>
        <v>0</v>
      </c>
      <c r="F52" s="93">
        <f t="shared" si="8"/>
        <v>0</v>
      </c>
      <c r="G52" s="94">
        <f t="shared" si="8"/>
        <v>0</v>
      </c>
      <c r="H52" s="94">
        <f t="shared" si="8"/>
        <v>28006</v>
      </c>
      <c r="I52" s="94"/>
      <c r="J52" s="94">
        <f t="shared" si="8"/>
        <v>5432</v>
      </c>
      <c r="K52" s="93">
        <f t="shared" si="8"/>
        <v>33438</v>
      </c>
      <c r="L52" s="57">
        <f>K52-'[2]NEW GAA'!AR53</f>
        <v>0</v>
      </c>
    </row>
    <row r="53" spans="1:12" ht="15" hidden="1" customHeight="1">
      <c r="A53" s="131" t="s">
        <v>137</v>
      </c>
      <c r="B53" s="94">
        <f>'[2]NEW GAA'!H54</f>
        <v>0</v>
      </c>
      <c r="C53" s="94">
        <f>'[2]NEW GAA'!L54</f>
        <v>0</v>
      </c>
      <c r="D53" s="94">
        <f>'[2]NEW GAA'!O54</f>
        <v>0</v>
      </c>
      <c r="E53" s="93">
        <f>'[2]NEW GAA'!R54</f>
        <v>0</v>
      </c>
      <c r="F53" s="93">
        <f>'[2]NEW GAA'!V54</f>
        <v>0</v>
      </c>
      <c r="G53" s="93">
        <f>'[2]NEW GAA'!W54</f>
        <v>0</v>
      </c>
      <c r="H53" s="93">
        <f>'[2]NEW GAA'!Z54</f>
        <v>16268</v>
      </c>
      <c r="I53" s="94"/>
      <c r="J53" s="94">
        <f>'[2]NEW GAA'!AJ54</f>
        <v>1398</v>
      </c>
      <c r="K53" s="93">
        <f t="shared" ref="K53:K66" si="9">SUM(B53:J53)</f>
        <v>17666</v>
      </c>
      <c r="L53" s="57">
        <f>K53-'[2]NEW GAA'!AR54</f>
        <v>0</v>
      </c>
    </row>
    <row r="54" spans="1:12" ht="15" hidden="1" customHeight="1">
      <c r="A54" s="131" t="s">
        <v>138</v>
      </c>
      <c r="B54" s="94">
        <f>'[2]NEW GAA'!H55</f>
        <v>0</v>
      </c>
      <c r="C54" s="94">
        <f>'[2]NEW GAA'!L55</f>
        <v>0</v>
      </c>
      <c r="D54" s="94">
        <f>'[2]NEW GAA'!O55</f>
        <v>0</v>
      </c>
      <c r="E54" s="93">
        <f>'[2]NEW GAA'!R55</f>
        <v>0</v>
      </c>
      <c r="F54" s="93">
        <f>'[2]NEW GAA'!V55</f>
        <v>0</v>
      </c>
      <c r="G54" s="93">
        <f>'[2]NEW GAA'!W55</f>
        <v>0</v>
      </c>
      <c r="H54" s="93">
        <f>'[2]NEW GAA'!Z55</f>
        <v>11738</v>
      </c>
      <c r="I54" s="94"/>
      <c r="J54" s="94">
        <f>'[2]NEW GAA'!AJ55</f>
        <v>4034</v>
      </c>
      <c r="K54" s="93">
        <f t="shared" si="9"/>
        <v>15772</v>
      </c>
      <c r="L54" s="57">
        <f>K54-'[2]NEW GAA'!AR55</f>
        <v>0</v>
      </c>
    </row>
    <row r="55" spans="1:12" ht="15" customHeight="1">
      <c r="A55" s="131" t="s">
        <v>59</v>
      </c>
      <c r="B55" s="94">
        <f>'[2]NEW GAA'!H56</f>
        <v>0</v>
      </c>
      <c r="C55" s="94">
        <f>'[2]NEW GAA'!L56</f>
        <v>0</v>
      </c>
      <c r="D55" s="94">
        <f>'[2]NEW GAA'!O56</f>
        <v>0</v>
      </c>
      <c r="E55" s="93">
        <f>'[2]NEW GAA'!R56</f>
        <v>0</v>
      </c>
      <c r="F55" s="93">
        <f>'[2]NEW GAA'!V56</f>
        <v>0</v>
      </c>
      <c r="G55" s="93">
        <f>'[2]NEW GAA'!W56</f>
        <v>0</v>
      </c>
      <c r="H55" s="93">
        <f>'[2]NEW GAA'!Z56</f>
        <v>5215</v>
      </c>
      <c r="I55" s="94"/>
      <c r="J55" s="94">
        <f>'[2]NEW GAA'!AJ56</f>
        <v>0</v>
      </c>
      <c r="K55" s="93">
        <f t="shared" si="9"/>
        <v>5215</v>
      </c>
      <c r="L55" s="57">
        <f>K55-'[2]NEW GAA'!AR56</f>
        <v>0</v>
      </c>
    </row>
    <row r="56" spans="1:12" ht="15" customHeight="1">
      <c r="A56" s="131" t="s">
        <v>60</v>
      </c>
      <c r="B56" s="94">
        <f>'[2]NEW GAA'!H57</f>
        <v>0</v>
      </c>
      <c r="C56" s="94">
        <f>'[2]NEW GAA'!L57</f>
        <v>0</v>
      </c>
      <c r="D56" s="94">
        <f>'[2]NEW GAA'!O57</f>
        <v>0</v>
      </c>
      <c r="E56" s="93">
        <f>'[2]NEW GAA'!R57</f>
        <v>0</v>
      </c>
      <c r="F56" s="93">
        <f>'[2]NEW GAA'!V57</f>
        <v>0</v>
      </c>
      <c r="G56" s="93">
        <f>'[2]NEW GAA'!W57</f>
        <v>0</v>
      </c>
      <c r="H56" s="93">
        <f>'[2]NEW GAA'!Z57</f>
        <v>3617</v>
      </c>
      <c r="I56" s="94"/>
      <c r="J56" s="94">
        <f>'[2]NEW GAA'!AJ57</f>
        <v>1465</v>
      </c>
      <c r="K56" s="93">
        <f t="shared" si="9"/>
        <v>5082</v>
      </c>
      <c r="L56" s="57">
        <f>K56-'[2]NEW GAA'!AR57</f>
        <v>0</v>
      </c>
    </row>
    <row r="57" spans="1:12" ht="15" customHeight="1">
      <c r="A57" s="131" t="s">
        <v>61</v>
      </c>
      <c r="B57" s="94">
        <f>'[2]NEW GAA'!H58</f>
        <v>0</v>
      </c>
      <c r="C57" s="94">
        <f>'[2]NEW GAA'!L58</f>
        <v>0</v>
      </c>
      <c r="D57" s="94">
        <f>'[2]NEW GAA'!O58</f>
        <v>0</v>
      </c>
      <c r="E57" s="93">
        <f>'[2]NEW GAA'!R58</f>
        <v>0</v>
      </c>
      <c r="F57" s="93">
        <f>'[2]NEW GAA'!V58</f>
        <v>0</v>
      </c>
      <c r="G57" s="93">
        <f>'[2]NEW GAA'!W58</f>
        <v>0</v>
      </c>
      <c r="H57" s="93">
        <f>'[2]NEW GAA'!Z58</f>
        <v>9206</v>
      </c>
      <c r="I57" s="94"/>
      <c r="J57" s="94">
        <f>'[2]NEW GAA'!AJ58</f>
        <v>33656</v>
      </c>
      <c r="K57" s="93">
        <f t="shared" si="9"/>
        <v>42862</v>
      </c>
      <c r="L57" s="57">
        <f>K57-'[2]NEW GAA'!AR58</f>
        <v>0</v>
      </c>
    </row>
    <row r="58" spans="1:12" ht="15" customHeight="1">
      <c r="A58" s="131" t="s">
        <v>62</v>
      </c>
      <c r="B58" s="94">
        <f>'[2]NEW GAA'!H59</f>
        <v>0</v>
      </c>
      <c r="C58" s="94">
        <f>'[2]NEW GAA'!L59</f>
        <v>0</v>
      </c>
      <c r="D58" s="94">
        <f>'[2]NEW GAA'!O59</f>
        <v>0</v>
      </c>
      <c r="E58" s="93">
        <f>'[2]NEW GAA'!R59</f>
        <v>0</v>
      </c>
      <c r="F58" s="93">
        <f>'[2]NEW GAA'!V59</f>
        <v>0</v>
      </c>
      <c r="G58" s="93">
        <f>'[2]NEW GAA'!W59</f>
        <v>0</v>
      </c>
      <c r="H58" s="93">
        <f>'[2]NEW GAA'!Z59</f>
        <v>931</v>
      </c>
      <c r="I58" s="94"/>
      <c r="J58" s="94">
        <f>'[2]NEW GAA'!AJ59</f>
        <v>0</v>
      </c>
      <c r="K58" s="93">
        <f t="shared" si="9"/>
        <v>931</v>
      </c>
      <c r="L58" s="57">
        <f>K58-'[2]NEW GAA'!AR59</f>
        <v>0</v>
      </c>
    </row>
    <row r="59" spans="1:12" ht="15" customHeight="1">
      <c r="A59" s="131" t="s">
        <v>220</v>
      </c>
      <c r="B59" s="94">
        <f>'[2]NEW GAA'!H60</f>
        <v>0</v>
      </c>
      <c r="C59" s="94">
        <f>'[2]NEW GAA'!L60</f>
        <v>0</v>
      </c>
      <c r="D59" s="94">
        <f>'[2]NEW GAA'!O60</f>
        <v>0</v>
      </c>
      <c r="E59" s="93">
        <f>'[2]NEW GAA'!R60</f>
        <v>0</v>
      </c>
      <c r="F59" s="93">
        <f>'[2]NEW GAA'!V60</f>
        <v>0</v>
      </c>
      <c r="G59" s="93">
        <f>'[2]NEW GAA'!W60</f>
        <v>0</v>
      </c>
      <c r="H59" s="93">
        <f>'[2]NEW GAA'!Z60</f>
        <v>2415</v>
      </c>
      <c r="I59" s="94"/>
      <c r="J59" s="94">
        <f>'[2]NEW GAA'!AJ60</f>
        <v>1662</v>
      </c>
      <c r="K59" s="93">
        <f t="shared" si="9"/>
        <v>4077</v>
      </c>
      <c r="L59" s="57">
        <f>K59-'[2]NEW GAA'!AR60</f>
        <v>0</v>
      </c>
    </row>
    <row r="60" spans="1:12" ht="15" customHeight="1">
      <c r="A60" s="131" t="s">
        <v>63</v>
      </c>
      <c r="B60" s="94">
        <f>'[2]NEW GAA'!H61</f>
        <v>0</v>
      </c>
      <c r="C60" s="94">
        <f>'[2]NEW GAA'!L61</f>
        <v>0</v>
      </c>
      <c r="D60" s="94">
        <f>'[2]NEW GAA'!O61</f>
        <v>0</v>
      </c>
      <c r="E60" s="93">
        <f>'[2]NEW GAA'!R61</f>
        <v>0</v>
      </c>
      <c r="F60" s="93">
        <f>'[2]NEW GAA'!V61</f>
        <v>0</v>
      </c>
      <c r="G60" s="93">
        <f>'[2]NEW GAA'!W61</f>
        <v>0</v>
      </c>
      <c r="H60" s="93">
        <f>'[2]NEW GAA'!Z61</f>
        <v>5022</v>
      </c>
      <c r="I60" s="94"/>
      <c r="J60" s="94">
        <f>'[2]NEW GAA'!AJ61</f>
        <v>236</v>
      </c>
      <c r="K60" s="93">
        <f t="shared" si="9"/>
        <v>5258</v>
      </c>
      <c r="L60" s="57">
        <f>K60-'[2]NEW GAA'!AR61</f>
        <v>0</v>
      </c>
    </row>
    <row r="61" spans="1:12" ht="15" customHeight="1">
      <c r="A61" s="131" t="s">
        <v>178</v>
      </c>
      <c r="B61" s="94">
        <f>'[2]NEW GAA'!H62</f>
        <v>0</v>
      </c>
      <c r="C61" s="94">
        <f>'[2]NEW GAA'!L62</f>
        <v>0</v>
      </c>
      <c r="D61" s="94">
        <f>'[2]NEW GAA'!O62</f>
        <v>0</v>
      </c>
      <c r="E61" s="93">
        <f>'[2]NEW GAA'!R62</f>
        <v>0</v>
      </c>
      <c r="F61" s="93">
        <f>'[2]NEW GAA'!V62</f>
        <v>0</v>
      </c>
      <c r="G61" s="93">
        <f>'[2]NEW GAA'!W62</f>
        <v>0</v>
      </c>
      <c r="H61" s="93">
        <f>'[2]NEW GAA'!Z62</f>
        <v>7968</v>
      </c>
      <c r="I61" s="94"/>
      <c r="J61" s="94">
        <f>'[2]NEW GAA'!AJ62</f>
        <v>0</v>
      </c>
      <c r="K61" s="93">
        <f t="shared" si="9"/>
        <v>7968</v>
      </c>
      <c r="L61" s="57">
        <f>K61-'[2]NEW GAA'!AR62</f>
        <v>0</v>
      </c>
    </row>
    <row r="62" spans="1:12" ht="15" customHeight="1">
      <c r="A62" s="131" t="s">
        <v>64</v>
      </c>
      <c r="B62" s="94">
        <f>'[2]NEW GAA'!H63</f>
        <v>0</v>
      </c>
      <c r="C62" s="94">
        <f>'[2]NEW GAA'!L63</f>
        <v>0</v>
      </c>
      <c r="D62" s="94">
        <f>'[2]NEW GAA'!O63</f>
        <v>0</v>
      </c>
      <c r="E62" s="93">
        <f>'[2]NEW GAA'!R63</f>
        <v>0</v>
      </c>
      <c r="F62" s="93">
        <f>'[2]NEW GAA'!V63</f>
        <v>0</v>
      </c>
      <c r="G62" s="93">
        <f>'[2]NEW GAA'!W63</f>
        <v>0</v>
      </c>
      <c r="H62" s="93">
        <f>'[2]NEW GAA'!Z63</f>
        <v>16381</v>
      </c>
      <c r="I62" s="94"/>
      <c r="J62" s="94">
        <f>'[2]NEW GAA'!AJ63</f>
        <v>3109</v>
      </c>
      <c r="K62" s="93">
        <f t="shared" si="9"/>
        <v>19490</v>
      </c>
      <c r="L62" s="57">
        <f>K62-'[2]NEW GAA'!AR63</f>
        <v>0</v>
      </c>
    </row>
    <row r="63" spans="1:12" ht="15" customHeight="1">
      <c r="A63" s="131" t="s">
        <v>65</v>
      </c>
      <c r="B63" s="94">
        <f>'[2]NEW GAA'!H64</f>
        <v>0</v>
      </c>
      <c r="C63" s="94">
        <f>'[2]NEW GAA'!L64</f>
        <v>0</v>
      </c>
      <c r="D63" s="94">
        <f>'[2]NEW GAA'!O64</f>
        <v>0</v>
      </c>
      <c r="E63" s="93">
        <f>'[2]NEW GAA'!R64</f>
        <v>0</v>
      </c>
      <c r="F63" s="93">
        <f>'[2]NEW GAA'!V64</f>
        <v>0</v>
      </c>
      <c r="G63" s="93">
        <f>'[2]NEW GAA'!W64</f>
        <v>0</v>
      </c>
      <c r="H63" s="93">
        <f>'[2]NEW GAA'!Z64</f>
        <v>3781</v>
      </c>
      <c r="I63" s="94"/>
      <c r="J63" s="94">
        <f>'[2]NEW GAA'!AJ64</f>
        <v>0</v>
      </c>
      <c r="K63" s="93">
        <f t="shared" si="9"/>
        <v>3781</v>
      </c>
      <c r="L63" s="57">
        <f>K63-'[2]NEW GAA'!AR64</f>
        <v>0</v>
      </c>
    </row>
    <row r="64" spans="1:12" ht="15" customHeight="1">
      <c r="A64" s="131" t="s">
        <v>66</v>
      </c>
      <c r="B64" s="94">
        <f>'[2]NEW GAA'!H65</f>
        <v>0</v>
      </c>
      <c r="C64" s="94">
        <f>'[2]NEW GAA'!L65</f>
        <v>0</v>
      </c>
      <c r="D64" s="94">
        <f>'[2]NEW GAA'!O65</f>
        <v>0</v>
      </c>
      <c r="E64" s="93">
        <f>'[2]NEW GAA'!R65</f>
        <v>0</v>
      </c>
      <c r="F64" s="93">
        <f>'[2]NEW GAA'!V65</f>
        <v>0</v>
      </c>
      <c r="G64" s="93">
        <f>'[2]NEW GAA'!W65</f>
        <v>10730</v>
      </c>
      <c r="H64" s="93">
        <f>'[2]NEW GAA'!Z65</f>
        <v>3258</v>
      </c>
      <c r="I64" s="94"/>
      <c r="J64" s="94">
        <f>'[2]NEW GAA'!AJ65</f>
        <v>0</v>
      </c>
      <c r="K64" s="93">
        <f t="shared" si="9"/>
        <v>13988</v>
      </c>
      <c r="L64" s="57">
        <f>K64-'[2]NEW GAA'!AR65</f>
        <v>0</v>
      </c>
    </row>
    <row r="65" spans="1:12" ht="15" customHeight="1">
      <c r="A65" s="131" t="s">
        <v>67</v>
      </c>
      <c r="B65" s="94">
        <f>'[2]NEW GAA'!H66</f>
        <v>0</v>
      </c>
      <c r="C65" s="94">
        <f>'[2]NEW GAA'!L66</f>
        <v>0</v>
      </c>
      <c r="D65" s="94">
        <f>'[2]NEW GAA'!O66</f>
        <v>0</v>
      </c>
      <c r="E65" s="93">
        <f>'[2]NEW GAA'!R66</f>
        <v>0</v>
      </c>
      <c r="F65" s="93">
        <f>'[2]NEW GAA'!V66</f>
        <v>0</v>
      </c>
      <c r="G65" s="93">
        <f>'[2]NEW GAA'!W66</f>
        <v>0</v>
      </c>
      <c r="H65" s="93">
        <f>'[2]NEW GAA'!Z66</f>
        <v>1741</v>
      </c>
      <c r="I65" s="94"/>
      <c r="J65" s="94">
        <f>'[2]NEW GAA'!AJ66</f>
        <v>0</v>
      </c>
      <c r="K65" s="93">
        <f t="shared" si="9"/>
        <v>1741</v>
      </c>
      <c r="L65" s="57">
        <f>K65-'[2]NEW GAA'!AR66</f>
        <v>0</v>
      </c>
    </row>
    <row r="66" spans="1:12" ht="15" customHeight="1">
      <c r="A66" s="131" t="s">
        <v>68</v>
      </c>
      <c r="B66" s="94">
        <f>'[2]NEW GAA'!H67</f>
        <v>0</v>
      </c>
      <c r="C66" s="94">
        <f>'[2]NEW GAA'!L67</f>
        <v>0</v>
      </c>
      <c r="D66" s="94">
        <f>'[2]NEW GAA'!O67</f>
        <v>0</v>
      </c>
      <c r="E66" s="93">
        <f>'[2]NEW GAA'!R67</f>
        <v>0</v>
      </c>
      <c r="F66" s="93">
        <f>'[2]NEW GAA'!V67</f>
        <v>0</v>
      </c>
      <c r="G66" s="93">
        <f>'[2]NEW GAA'!W67</f>
        <v>0</v>
      </c>
      <c r="H66" s="93">
        <f>'[2]NEW GAA'!Z67</f>
        <v>2268</v>
      </c>
      <c r="I66" s="94"/>
      <c r="J66" s="94">
        <f>'[2]NEW GAA'!AJ67</f>
        <v>0</v>
      </c>
      <c r="K66" s="93">
        <f t="shared" si="9"/>
        <v>2268</v>
      </c>
      <c r="L66" s="57">
        <f>K66-'[2]NEW GAA'!AR67</f>
        <v>0</v>
      </c>
    </row>
    <row r="67" spans="1:12" ht="15" customHeight="1">
      <c r="A67" s="18" t="s">
        <v>69</v>
      </c>
      <c r="B67" s="303">
        <f t="shared" ref="B67:K67" si="10">SUM(B68:B71)</f>
        <v>0</v>
      </c>
      <c r="C67" s="303">
        <f t="shared" si="10"/>
        <v>0</v>
      </c>
      <c r="D67" s="303">
        <f t="shared" si="10"/>
        <v>0</v>
      </c>
      <c r="E67" s="214">
        <f t="shared" si="10"/>
        <v>0</v>
      </c>
      <c r="F67" s="214">
        <f t="shared" si="10"/>
        <v>0</v>
      </c>
      <c r="G67" s="303">
        <f t="shared" si="10"/>
        <v>0</v>
      </c>
      <c r="H67" s="303">
        <f t="shared" si="10"/>
        <v>16133</v>
      </c>
      <c r="I67" s="303"/>
      <c r="J67" s="303">
        <f t="shared" si="10"/>
        <v>2410</v>
      </c>
      <c r="K67" s="214">
        <f t="shared" si="10"/>
        <v>18543</v>
      </c>
      <c r="L67" s="57">
        <f>K67-'[2]NEW GAA'!AR68</f>
        <v>0</v>
      </c>
    </row>
    <row r="68" spans="1:12" ht="15" customHeight="1">
      <c r="A68" s="18" t="s">
        <v>70</v>
      </c>
      <c r="B68" s="94">
        <f>'[2]NEW GAA'!H69</f>
        <v>0</v>
      </c>
      <c r="C68" s="94">
        <f>'[2]NEW GAA'!L69</f>
        <v>0</v>
      </c>
      <c r="D68" s="94">
        <f>'[2]NEW GAA'!O69</f>
        <v>0</v>
      </c>
      <c r="E68" s="93">
        <f>'[2]NEW GAA'!R69</f>
        <v>0</v>
      </c>
      <c r="F68" s="93">
        <f>'[2]NEW GAA'!V69</f>
        <v>0</v>
      </c>
      <c r="G68" s="93">
        <f>'[2]NEW GAA'!W69</f>
        <v>0</v>
      </c>
      <c r="H68" s="93">
        <f>'[2]NEW GAA'!Z69</f>
        <v>2177</v>
      </c>
      <c r="I68" s="94"/>
      <c r="J68" s="94">
        <f>'[2]NEW GAA'!AJ69</f>
        <v>0</v>
      </c>
      <c r="K68" s="93">
        <f t="shared" ref="K68:K87" si="11">SUM(B68:J68)</f>
        <v>2177</v>
      </c>
      <c r="L68" s="57">
        <f>K68-'[2]NEW GAA'!AR69</f>
        <v>0</v>
      </c>
    </row>
    <row r="69" spans="1:12" ht="15" customHeight="1">
      <c r="A69" s="18" t="s">
        <v>71</v>
      </c>
      <c r="B69" s="94">
        <f>'[2]NEW GAA'!H70</f>
        <v>0</v>
      </c>
      <c r="C69" s="94">
        <f>'[2]NEW GAA'!L70</f>
        <v>0</v>
      </c>
      <c r="D69" s="94">
        <f>'[2]NEW GAA'!O70</f>
        <v>0</v>
      </c>
      <c r="E69" s="93">
        <f>'[2]NEW GAA'!R70</f>
        <v>0</v>
      </c>
      <c r="F69" s="93">
        <f>'[2]NEW GAA'!V70</f>
        <v>0</v>
      </c>
      <c r="G69" s="93">
        <f>'[2]NEW GAA'!W70</f>
        <v>0</v>
      </c>
      <c r="H69" s="93">
        <f>'[2]NEW GAA'!Z70</f>
        <v>5381</v>
      </c>
      <c r="I69" s="94"/>
      <c r="J69" s="94">
        <f>'[2]NEW GAA'!AJ70</f>
        <v>420</v>
      </c>
      <c r="K69" s="93">
        <f t="shared" si="11"/>
        <v>5801</v>
      </c>
      <c r="L69" s="57">
        <f>K69-'[2]NEW GAA'!AR70</f>
        <v>0</v>
      </c>
    </row>
    <row r="70" spans="1:12" ht="15" customHeight="1">
      <c r="A70" s="18" t="s">
        <v>72</v>
      </c>
      <c r="B70" s="94">
        <f>'[2]NEW GAA'!H71</f>
        <v>0</v>
      </c>
      <c r="C70" s="94">
        <f>'[2]NEW GAA'!L71</f>
        <v>0</v>
      </c>
      <c r="D70" s="94">
        <f>'[2]NEW GAA'!O71</f>
        <v>0</v>
      </c>
      <c r="E70" s="93">
        <f>'[2]NEW GAA'!R71</f>
        <v>0</v>
      </c>
      <c r="F70" s="93">
        <f>'[2]NEW GAA'!V71</f>
        <v>0</v>
      </c>
      <c r="G70" s="93">
        <f>'[2]NEW GAA'!W71</f>
        <v>0</v>
      </c>
      <c r="H70" s="93">
        <f>'[2]NEW GAA'!Z71</f>
        <v>4834</v>
      </c>
      <c r="I70" s="94"/>
      <c r="J70" s="94">
        <f>'[2]NEW GAA'!AJ71</f>
        <v>1034</v>
      </c>
      <c r="K70" s="93">
        <f t="shared" si="11"/>
        <v>5868</v>
      </c>
      <c r="L70" s="57">
        <f>K70-'[2]NEW GAA'!AR71</f>
        <v>0</v>
      </c>
    </row>
    <row r="71" spans="1:12" ht="15" customHeight="1">
      <c r="A71" s="18" t="s">
        <v>73</v>
      </c>
      <c r="B71" s="94">
        <f>'[2]NEW GAA'!H72</f>
        <v>0</v>
      </c>
      <c r="C71" s="94">
        <f>'[2]NEW GAA'!L72</f>
        <v>0</v>
      </c>
      <c r="D71" s="94">
        <f>'[2]NEW GAA'!O72</f>
        <v>0</v>
      </c>
      <c r="E71" s="93">
        <f>'[2]NEW GAA'!R72</f>
        <v>0</v>
      </c>
      <c r="F71" s="93">
        <f>'[2]NEW GAA'!V72</f>
        <v>0</v>
      </c>
      <c r="G71" s="93">
        <f>'[2]NEW GAA'!W72</f>
        <v>0</v>
      </c>
      <c r="H71" s="93">
        <f>'[2]NEW GAA'!Z72</f>
        <v>3741</v>
      </c>
      <c r="I71" s="94"/>
      <c r="J71" s="94">
        <f>'[2]NEW GAA'!AJ72</f>
        <v>956</v>
      </c>
      <c r="K71" s="93">
        <f t="shared" si="11"/>
        <v>4697</v>
      </c>
      <c r="L71" s="57">
        <f>K71-'[2]NEW GAA'!AR72</f>
        <v>0</v>
      </c>
    </row>
    <row r="72" spans="1:12" ht="15" customHeight="1">
      <c r="A72" s="18" t="s">
        <v>74</v>
      </c>
      <c r="B72" s="94">
        <f>'[2]NEW GAA'!H73</f>
        <v>0</v>
      </c>
      <c r="C72" s="94">
        <f>'[2]NEW GAA'!L73</f>
        <v>0</v>
      </c>
      <c r="D72" s="94">
        <f>'[2]NEW GAA'!O73</f>
        <v>0</v>
      </c>
      <c r="E72" s="93">
        <f>'[2]NEW GAA'!R73</f>
        <v>0</v>
      </c>
      <c r="F72" s="93">
        <f>'[2]NEW GAA'!V73</f>
        <v>0</v>
      </c>
      <c r="G72" s="93">
        <f>'[2]NEW GAA'!W73</f>
        <v>0</v>
      </c>
      <c r="H72" s="93">
        <f>'[2]NEW GAA'!Z73</f>
        <v>33108</v>
      </c>
      <c r="I72" s="94"/>
      <c r="J72" s="94">
        <f>'[2]NEW GAA'!AJ73</f>
        <v>79181</v>
      </c>
      <c r="K72" s="93">
        <f t="shared" si="11"/>
        <v>112289</v>
      </c>
      <c r="L72" s="57">
        <f>K72-'[2]NEW GAA'!AR73</f>
        <v>0</v>
      </c>
    </row>
    <row r="73" spans="1:12" ht="15" customHeight="1">
      <c r="A73" s="18" t="s">
        <v>139</v>
      </c>
      <c r="B73" s="94">
        <f>'[2]NEW GAA'!H74</f>
        <v>0</v>
      </c>
      <c r="C73" s="94">
        <f>'[2]NEW GAA'!L74</f>
        <v>0</v>
      </c>
      <c r="D73" s="94">
        <f>'[2]NEW GAA'!O74</f>
        <v>0</v>
      </c>
      <c r="E73" s="93">
        <f>'[2]NEW GAA'!R74</f>
        <v>5003</v>
      </c>
      <c r="F73" s="93">
        <f>'[2]NEW GAA'!V74</f>
        <v>0</v>
      </c>
      <c r="G73" s="93">
        <f>'[2]NEW GAA'!W74</f>
        <v>0</v>
      </c>
      <c r="H73" s="93">
        <f>'[2]NEW GAA'!Z74</f>
        <v>22681</v>
      </c>
      <c r="I73" s="94"/>
      <c r="J73" s="94">
        <f>'[2]NEW GAA'!AJ74</f>
        <v>31566</v>
      </c>
      <c r="K73" s="93">
        <f t="shared" si="11"/>
        <v>59250</v>
      </c>
      <c r="L73" s="57">
        <f>K73-'[2]NEW GAA'!AR74</f>
        <v>0</v>
      </c>
    </row>
    <row r="74" spans="1:12" ht="15" customHeight="1">
      <c r="A74" s="18" t="s">
        <v>75</v>
      </c>
      <c r="B74" s="94">
        <f>'[2]NEW GAA'!H75</f>
        <v>0</v>
      </c>
      <c r="C74" s="94">
        <f>'[2]NEW GAA'!L75</f>
        <v>0</v>
      </c>
      <c r="D74" s="94">
        <f>'[2]NEW GAA'!O75</f>
        <v>0</v>
      </c>
      <c r="E74" s="93">
        <f>'[2]NEW GAA'!R75</f>
        <v>0</v>
      </c>
      <c r="F74" s="93">
        <f>'[2]NEW GAA'!V75</f>
        <v>0</v>
      </c>
      <c r="G74" s="93">
        <f>'[2]NEW GAA'!W75</f>
        <v>0</v>
      </c>
      <c r="H74" s="93">
        <f>'[2]NEW GAA'!Z75</f>
        <v>24513</v>
      </c>
      <c r="I74" s="94"/>
      <c r="J74" s="94">
        <f>'[2]NEW GAA'!AJ75</f>
        <v>4177</v>
      </c>
      <c r="K74" s="93">
        <f t="shared" si="11"/>
        <v>28690</v>
      </c>
      <c r="L74" s="57">
        <f>K74-'[2]NEW GAA'!AR75</f>
        <v>0</v>
      </c>
    </row>
    <row r="75" spans="1:12" ht="15" customHeight="1">
      <c r="A75" s="18" t="s">
        <v>76</v>
      </c>
      <c r="B75" s="94">
        <f>'[2]NEW GAA'!H76</f>
        <v>0</v>
      </c>
      <c r="C75" s="94">
        <f>'[2]NEW GAA'!L76</f>
        <v>0</v>
      </c>
      <c r="D75" s="94">
        <f>'[2]NEW GAA'!O76</f>
        <v>0</v>
      </c>
      <c r="E75" s="93">
        <f>'[2]NEW GAA'!R76</f>
        <v>0</v>
      </c>
      <c r="F75" s="93">
        <f>'[2]NEW GAA'!V76</f>
        <v>0</v>
      </c>
      <c r="G75" s="93">
        <f>'[2]NEW GAA'!W76</f>
        <v>0</v>
      </c>
      <c r="H75" s="93">
        <f>'[2]NEW GAA'!Z76</f>
        <v>3556</v>
      </c>
      <c r="I75" s="94"/>
      <c r="J75" s="94">
        <f>'[2]NEW GAA'!AJ76</f>
        <v>145</v>
      </c>
      <c r="K75" s="93">
        <f t="shared" si="11"/>
        <v>3701</v>
      </c>
      <c r="L75" s="57">
        <f>K75-'[2]NEW GAA'!AR76</f>
        <v>0</v>
      </c>
    </row>
    <row r="76" spans="1:12" ht="15" customHeight="1">
      <c r="A76" s="18" t="s">
        <v>77</v>
      </c>
      <c r="B76" s="94">
        <f>'[2]NEW GAA'!H77</f>
        <v>0</v>
      </c>
      <c r="C76" s="94">
        <f>'[2]NEW GAA'!L77</f>
        <v>0</v>
      </c>
      <c r="D76" s="94">
        <f>'[2]NEW GAA'!O77</f>
        <v>0</v>
      </c>
      <c r="E76" s="93">
        <f>'[2]NEW GAA'!R77</f>
        <v>0</v>
      </c>
      <c r="F76" s="93">
        <f>'[2]NEW GAA'!V77</f>
        <v>0</v>
      </c>
      <c r="G76" s="93">
        <f>'[2]NEW GAA'!W77</f>
        <v>3250</v>
      </c>
      <c r="H76" s="93">
        <f>'[2]NEW GAA'!Z77</f>
        <v>16380</v>
      </c>
      <c r="I76" s="94"/>
      <c r="J76" s="94">
        <f>'[2]NEW GAA'!AJ77</f>
        <v>3496</v>
      </c>
      <c r="K76" s="93">
        <f t="shared" si="11"/>
        <v>23126</v>
      </c>
      <c r="L76" s="57">
        <f>K76-'[2]NEW GAA'!AR77</f>
        <v>0</v>
      </c>
    </row>
    <row r="77" spans="1:12" ht="15" customHeight="1">
      <c r="A77" s="18" t="s">
        <v>78</v>
      </c>
      <c r="B77" s="94">
        <f>'[2]NEW GAA'!H78</f>
        <v>0</v>
      </c>
      <c r="C77" s="94">
        <f>'[2]NEW GAA'!L78</f>
        <v>0</v>
      </c>
      <c r="D77" s="94">
        <f>'[2]NEW GAA'!O78</f>
        <v>0</v>
      </c>
      <c r="E77" s="93">
        <f>'[2]NEW GAA'!R78</f>
        <v>0</v>
      </c>
      <c r="F77" s="93">
        <f>'[2]NEW GAA'!V78</f>
        <v>0</v>
      </c>
      <c r="G77" s="93">
        <f>'[2]NEW GAA'!W78</f>
        <v>0</v>
      </c>
      <c r="H77" s="93">
        <f>'[2]NEW GAA'!Z78</f>
        <v>5029</v>
      </c>
      <c r="I77" s="94"/>
      <c r="J77" s="94">
        <f>'[2]NEW GAA'!AJ78</f>
        <v>0</v>
      </c>
      <c r="K77" s="93">
        <f t="shared" si="11"/>
        <v>5029</v>
      </c>
      <c r="L77" s="57">
        <f>K77-'[2]NEW GAA'!AR78</f>
        <v>0</v>
      </c>
    </row>
    <row r="78" spans="1:12" ht="15" customHeight="1">
      <c r="A78" s="18" t="s">
        <v>179</v>
      </c>
      <c r="B78" s="94">
        <f>'[2]NEW GAA'!H79</f>
        <v>0</v>
      </c>
      <c r="C78" s="94">
        <f>'[2]NEW GAA'!L79</f>
        <v>0</v>
      </c>
      <c r="D78" s="94">
        <f>'[2]NEW GAA'!O79</f>
        <v>0</v>
      </c>
      <c r="E78" s="93">
        <f>'[2]NEW GAA'!R79</f>
        <v>0</v>
      </c>
      <c r="F78" s="93">
        <f>'[2]NEW GAA'!V79</f>
        <v>0</v>
      </c>
      <c r="G78" s="93">
        <f>'[2]NEW GAA'!W79</f>
        <v>0</v>
      </c>
      <c r="H78" s="93">
        <f>'[2]NEW GAA'!Z79</f>
        <v>2108</v>
      </c>
      <c r="I78" s="94"/>
      <c r="J78" s="94">
        <f>'[2]NEW GAA'!AJ79</f>
        <v>914</v>
      </c>
      <c r="K78" s="93">
        <f t="shared" si="11"/>
        <v>3022</v>
      </c>
      <c r="L78" s="57">
        <f>K78-'[2]NEW GAA'!AR79</f>
        <v>0</v>
      </c>
    </row>
    <row r="79" spans="1:12" ht="15" customHeight="1">
      <c r="A79" s="18" t="s">
        <v>81</v>
      </c>
      <c r="B79" s="94">
        <f>'[2]NEW GAA'!H80</f>
        <v>0</v>
      </c>
      <c r="C79" s="94">
        <f>'[2]NEW GAA'!L80</f>
        <v>0</v>
      </c>
      <c r="D79" s="94">
        <f>'[2]NEW GAA'!O80</f>
        <v>0</v>
      </c>
      <c r="E79" s="93">
        <f>'[2]NEW GAA'!R80</f>
        <v>0</v>
      </c>
      <c r="F79" s="93">
        <f>'[2]NEW GAA'!V80</f>
        <v>0</v>
      </c>
      <c r="G79" s="93">
        <f>'[2]NEW GAA'!W80</f>
        <v>0</v>
      </c>
      <c r="H79" s="93">
        <f>'[2]NEW GAA'!Z80</f>
        <v>555</v>
      </c>
      <c r="I79" s="94"/>
      <c r="J79" s="94">
        <f>'[2]NEW GAA'!AJ80</f>
        <v>0</v>
      </c>
      <c r="K79" s="93">
        <f t="shared" si="11"/>
        <v>555</v>
      </c>
      <c r="L79" s="57">
        <f>K79-'[2]NEW GAA'!AR80</f>
        <v>0</v>
      </c>
    </row>
    <row r="80" spans="1:12" ht="15" customHeight="1">
      <c r="A80" s="18" t="s">
        <v>140</v>
      </c>
      <c r="B80" s="94">
        <f>'[2]NEW GAA'!H81</f>
        <v>0</v>
      </c>
      <c r="C80" s="94">
        <f>'[2]NEW GAA'!L81</f>
        <v>0</v>
      </c>
      <c r="D80" s="94">
        <f>'[2]NEW GAA'!O81</f>
        <v>0</v>
      </c>
      <c r="E80" s="93">
        <f>'[2]NEW GAA'!R81</f>
        <v>0</v>
      </c>
      <c r="F80" s="93">
        <f>'[2]NEW GAA'!V81</f>
        <v>0</v>
      </c>
      <c r="G80" s="93">
        <f>'[2]NEW GAA'!W81</f>
        <v>3830</v>
      </c>
      <c r="H80" s="93">
        <f>'[2]NEW GAA'!Z81</f>
        <v>2218</v>
      </c>
      <c r="I80" s="94"/>
      <c r="J80" s="94">
        <f>'[2]NEW GAA'!AJ81</f>
        <v>690</v>
      </c>
      <c r="K80" s="93">
        <f t="shared" si="11"/>
        <v>6738</v>
      </c>
      <c r="L80" s="57">
        <f>K80-'[2]NEW GAA'!AR81</f>
        <v>0</v>
      </c>
    </row>
    <row r="81" spans="1:12" ht="15" customHeight="1">
      <c r="A81" s="18" t="s">
        <v>79</v>
      </c>
      <c r="B81" s="94">
        <f>'[2]NEW GAA'!H82</f>
        <v>0</v>
      </c>
      <c r="C81" s="94">
        <f>'[2]NEW GAA'!L82</f>
        <v>0</v>
      </c>
      <c r="D81" s="94">
        <f>'[2]NEW GAA'!O82</f>
        <v>0</v>
      </c>
      <c r="E81" s="93">
        <f>'[2]NEW GAA'!R82</f>
        <v>0</v>
      </c>
      <c r="F81" s="93">
        <f>'[2]NEW GAA'!V82</f>
        <v>0</v>
      </c>
      <c r="G81" s="93">
        <f>'[2]NEW GAA'!W82</f>
        <v>0</v>
      </c>
      <c r="H81" s="93">
        <f>'[2]NEW GAA'!Z82</f>
        <v>69267</v>
      </c>
      <c r="I81" s="94"/>
      <c r="J81" s="94">
        <f>'[2]NEW GAA'!AJ82</f>
        <v>34398</v>
      </c>
      <c r="K81" s="93">
        <f t="shared" si="11"/>
        <v>103665</v>
      </c>
      <c r="L81" s="57">
        <f>K81-'[2]NEW GAA'!AR82</f>
        <v>0</v>
      </c>
    </row>
    <row r="82" spans="1:12" ht="15" customHeight="1">
      <c r="A82" s="18" t="s">
        <v>80</v>
      </c>
      <c r="B82" s="94">
        <f>'[2]NEW GAA'!H83</f>
        <v>0</v>
      </c>
      <c r="C82" s="94">
        <f>'[2]NEW GAA'!L83</f>
        <v>0</v>
      </c>
      <c r="D82" s="94">
        <f>'[2]NEW GAA'!O83</f>
        <v>0</v>
      </c>
      <c r="E82" s="93">
        <f>'[2]NEW GAA'!R83</f>
        <v>0</v>
      </c>
      <c r="F82" s="93">
        <f>'[2]NEW GAA'!V83</f>
        <v>0</v>
      </c>
      <c r="G82" s="93">
        <f>'[2]NEW GAA'!W83</f>
        <v>0</v>
      </c>
      <c r="H82" s="93">
        <f>'[2]NEW GAA'!Z83</f>
        <v>2555</v>
      </c>
      <c r="I82" s="94"/>
      <c r="J82" s="94">
        <f>'[2]NEW GAA'!AJ83</f>
        <v>793</v>
      </c>
      <c r="K82" s="93">
        <f t="shared" si="11"/>
        <v>3348</v>
      </c>
      <c r="L82" s="57">
        <f>K82-'[2]NEW GAA'!AR83</f>
        <v>0</v>
      </c>
    </row>
    <row r="83" spans="1:12" ht="15" customHeight="1">
      <c r="A83" s="18" t="s">
        <v>82</v>
      </c>
      <c r="B83" s="94">
        <f>'[2]NEW GAA'!H84</f>
        <v>0</v>
      </c>
      <c r="C83" s="94">
        <f>'[2]NEW GAA'!L84</f>
        <v>0</v>
      </c>
      <c r="D83" s="94">
        <f>'[2]NEW GAA'!O84</f>
        <v>0</v>
      </c>
      <c r="E83" s="93">
        <f>'[2]NEW GAA'!R84</f>
        <v>0</v>
      </c>
      <c r="F83" s="93">
        <f>'[2]NEW GAA'!V84</f>
        <v>0</v>
      </c>
      <c r="G83" s="93">
        <f>'[2]NEW GAA'!W84</f>
        <v>0</v>
      </c>
      <c r="H83" s="93">
        <f>'[2]NEW GAA'!Z84</f>
        <v>3864</v>
      </c>
      <c r="I83" s="94"/>
      <c r="J83" s="94">
        <f>'[2]NEW GAA'!AJ84</f>
        <v>29</v>
      </c>
      <c r="K83" s="93">
        <f t="shared" si="11"/>
        <v>3893</v>
      </c>
      <c r="L83" s="57">
        <f>K83-'[2]NEW GAA'!AR84</f>
        <v>0</v>
      </c>
    </row>
    <row r="84" spans="1:12" ht="15" customHeight="1">
      <c r="A84" s="18" t="s">
        <v>83</v>
      </c>
      <c r="B84" s="94">
        <f>'[2]NEW GAA'!H85</f>
        <v>0</v>
      </c>
      <c r="C84" s="94">
        <f>'[2]NEW GAA'!L85</f>
        <v>0</v>
      </c>
      <c r="D84" s="94">
        <f>'[2]NEW GAA'!O85</f>
        <v>0</v>
      </c>
      <c r="E84" s="93">
        <f>'[2]NEW GAA'!R85</f>
        <v>0</v>
      </c>
      <c r="F84" s="93">
        <f>'[2]NEW GAA'!V85</f>
        <v>0</v>
      </c>
      <c r="G84" s="93">
        <f>'[2]NEW GAA'!W85</f>
        <v>0</v>
      </c>
      <c r="H84" s="93">
        <f>'[2]NEW GAA'!Z85</f>
        <v>4727</v>
      </c>
      <c r="I84" s="94"/>
      <c r="J84" s="94">
        <f>'[2]NEW GAA'!AJ85</f>
        <v>46</v>
      </c>
      <c r="K84" s="93">
        <f t="shared" si="11"/>
        <v>4773</v>
      </c>
      <c r="L84" s="57">
        <f>K84-'[2]NEW GAA'!AR85</f>
        <v>0</v>
      </c>
    </row>
    <row r="85" spans="1:12" ht="15" customHeight="1">
      <c r="A85" s="18" t="s">
        <v>210</v>
      </c>
      <c r="B85" s="94">
        <f>'[2]NEW GAA'!H86</f>
        <v>0</v>
      </c>
      <c r="C85" s="94">
        <f>'[2]NEW GAA'!L86</f>
        <v>0</v>
      </c>
      <c r="D85" s="94">
        <f>'[2]NEW GAA'!O86</f>
        <v>0</v>
      </c>
      <c r="E85" s="93">
        <f>'[2]NEW GAA'!R86</f>
        <v>0</v>
      </c>
      <c r="F85" s="93">
        <f>'[2]NEW GAA'!V86</f>
        <v>0</v>
      </c>
      <c r="G85" s="93">
        <f>'[2]NEW GAA'!W86</f>
        <v>0</v>
      </c>
      <c r="H85" s="93">
        <f>'[2]NEW GAA'!Z86</f>
        <v>1435</v>
      </c>
      <c r="I85" s="94"/>
      <c r="J85" s="94">
        <f>'[2]NEW GAA'!AJ86</f>
        <v>0</v>
      </c>
      <c r="K85" s="93">
        <f t="shared" si="11"/>
        <v>1435</v>
      </c>
      <c r="L85" s="57">
        <f>K85-'[2]NEW GAA'!AR86</f>
        <v>0</v>
      </c>
    </row>
    <row r="86" spans="1:12" ht="15" customHeight="1">
      <c r="A86" s="18" t="s">
        <v>84</v>
      </c>
      <c r="B86" s="94">
        <f>'[2]NEW GAA'!H87</f>
        <v>0</v>
      </c>
      <c r="C86" s="94">
        <f>'[2]NEW GAA'!L87</f>
        <v>0</v>
      </c>
      <c r="D86" s="94">
        <f>'[2]NEW GAA'!O87</f>
        <v>0</v>
      </c>
      <c r="E86" s="93">
        <f>'[2]NEW GAA'!R87</f>
        <v>0</v>
      </c>
      <c r="F86" s="93">
        <f>'[2]NEW GAA'!V87</f>
        <v>0</v>
      </c>
      <c r="G86" s="93">
        <f>'[2]NEW GAA'!W87</f>
        <v>0</v>
      </c>
      <c r="H86" s="93">
        <f>'[2]NEW GAA'!Z87</f>
        <v>1752</v>
      </c>
      <c r="I86" s="94"/>
      <c r="J86" s="94">
        <f>'[2]NEW GAA'!AJ87</f>
        <v>765</v>
      </c>
      <c r="K86" s="93">
        <f t="shared" si="11"/>
        <v>2517</v>
      </c>
      <c r="L86" s="57">
        <f>K86-'[2]NEW GAA'!AR87</f>
        <v>0</v>
      </c>
    </row>
    <row r="87" spans="1:12" ht="15" customHeight="1">
      <c r="A87" s="18" t="s">
        <v>85</v>
      </c>
      <c r="B87" s="94">
        <f>'[2]NEW GAA'!H88</f>
        <v>0</v>
      </c>
      <c r="C87" s="94">
        <f>'[2]NEW GAA'!L88</f>
        <v>0</v>
      </c>
      <c r="D87" s="94">
        <f>'[2]NEW GAA'!O88</f>
        <v>0</v>
      </c>
      <c r="E87" s="93">
        <f>'[2]NEW GAA'!R88</f>
        <v>0</v>
      </c>
      <c r="F87" s="93">
        <f>'[2]NEW GAA'!V88</f>
        <v>0</v>
      </c>
      <c r="G87" s="93">
        <f>'[2]NEW GAA'!W88</f>
        <v>0</v>
      </c>
      <c r="H87" s="93">
        <f>'[2]NEW GAA'!Z88</f>
        <v>10638</v>
      </c>
      <c r="I87" s="94"/>
      <c r="J87" s="94">
        <f>'[2]NEW GAA'!AJ88</f>
        <v>4475</v>
      </c>
      <c r="K87" s="93">
        <f t="shared" si="11"/>
        <v>15113</v>
      </c>
      <c r="L87" s="57">
        <f>K87-'[2]NEW GAA'!AR88</f>
        <v>0</v>
      </c>
    </row>
    <row r="88" spans="1:12" ht="15" hidden="1" customHeight="1">
      <c r="A88" s="304"/>
      <c r="B88" s="94"/>
      <c r="C88" s="94"/>
      <c r="D88" s="94"/>
      <c r="E88" s="93"/>
      <c r="F88" s="93"/>
      <c r="G88" s="93"/>
      <c r="H88" s="93"/>
      <c r="I88" s="94"/>
      <c r="J88" s="94"/>
      <c r="K88" s="93"/>
      <c r="L88" s="57">
        <f>K88-'[2]NEW GAA'!AR89</f>
        <v>0</v>
      </c>
    </row>
    <row r="89" spans="1:12" ht="15" customHeight="1">
      <c r="A89" s="131" t="s">
        <v>147</v>
      </c>
      <c r="B89" s="94">
        <f>'[2]NEW GAA'!H90</f>
        <v>90832381</v>
      </c>
      <c r="C89" s="94">
        <f>'[2]NEW GAA'!L90</f>
        <v>0</v>
      </c>
      <c r="D89" s="94">
        <f>'[2]NEW GAA'!O90</f>
        <v>0</v>
      </c>
      <c r="E89" s="93">
        <f>'[2]NEW GAA'!R90</f>
        <v>0</v>
      </c>
      <c r="F89" s="93">
        <f>'[2]NEW GAA'!V90</f>
        <v>0</v>
      </c>
      <c r="G89" s="93">
        <f>'[2]NEW GAA'!W90</f>
        <v>0</v>
      </c>
      <c r="H89" s="93">
        <f>'[2]NEW GAA'!Z90</f>
        <v>0</v>
      </c>
      <c r="I89" s="94">
        <f>'[2]NEW GAA'!AD90</f>
        <v>0</v>
      </c>
      <c r="J89" s="94">
        <f>'[2]NEW GAA'!AJ90</f>
        <v>42779</v>
      </c>
      <c r="K89" s="93">
        <f>SUM(B89:J89)</f>
        <v>90875160</v>
      </c>
      <c r="L89" s="57">
        <f>K89-'[2]NEW GAA'!AR90</f>
        <v>0</v>
      </c>
    </row>
    <row r="90" spans="1:12" ht="15" customHeight="1">
      <c r="A90" s="305" t="s">
        <v>148</v>
      </c>
      <c r="B90" s="94">
        <f>SUM(B91:B92)</f>
        <v>0</v>
      </c>
      <c r="C90" s="94">
        <f>SUM(C91:C92)</f>
        <v>8002432</v>
      </c>
      <c r="D90" s="94">
        <f t="shared" ref="D90:J90" si="12">SUM(D91:D92)</f>
        <v>0</v>
      </c>
      <c r="E90" s="93">
        <f t="shared" si="12"/>
        <v>0</v>
      </c>
      <c r="F90" s="93">
        <f t="shared" si="12"/>
        <v>0</v>
      </c>
      <c r="G90" s="93">
        <f t="shared" si="12"/>
        <v>0</v>
      </c>
      <c r="H90" s="93">
        <f t="shared" si="12"/>
        <v>0</v>
      </c>
      <c r="I90" s="94"/>
      <c r="J90" s="94">
        <f t="shared" si="12"/>
        <v>60272</v>
      </c>
      <c r="K90" s="93">
        <f>SUM(K91:K92)</f>
        <v>8062704</v>
      </c>
      <c r="L90" s="57">
        <f>K90-'[2]NEW GAA'!AR91</f>
        <v>0</v>
      </c>
    </row>
    <row r="91" spans="1:12" ht="15" hidden="1" customHeight="1">
      <c r="A91" s="305" t="s">
        <v>149</v>
      </c>
      <c r="B91" s="94">
        <f>'[2]NEW GAA'!H92</f>
        <v>0</v>
      </c>
      <c r="C91" s="94">
        <f>'[2]NEW GAA'!L92</f>
        <v>6239215</v>
      </c>
      <c r="D91" s="94">
        <f>'[2]NEW GAA'!O92</f>
        <v>0</v>
      </c>
      <c r="E91" s="93">
        <f>'[2]NEW GAA'!R92</f>
        <v>0</v>
      </c>
      <c r="F91" s="93">
        <f>'[2]NEW GAA'!V92</f>
        <v>0</v>
      </c>
      <c r="G91" s="93">
        <f>'[2]NEW GAA'!W92</f>
        <v>0</v>
      </c>
      <c r="H91" s="93">
        <f>'[2]NEW GAA'!Z92</f>
        <v>0</v>
      </c>
      <c r="I91" s="94"/>
      <c r="J91" s="94">
        <f>'[2]NEW GAA'!AJ92</f>
        <v>0</v>
      </c>
      <c r="K91" s="93">
        <f>SUM(B91:J91)</f>
        <v>6239215</v>
      </c>
      <c r="L91" s="57">
        <f>K91-'[2]NEW GAA'!AR92</f>
        <v>0</v>
      </c>
    </row>
    <row r="92" spans="1:12" ht="15" hidden="1" customHeight="1">
      <c r="A92" s="305" t="s">
        <v>150</v>
      </c>
      <c r="B92" s="94">
        <f>'[2]NEW GAA'!H93</f>
        <v>0</v>
      </c>
      <c r="C92" s="94">
        <f>'[2]NEW GAA'!L93</f>
        <v>1763217</v>
      </c>
      <c r="D92" s="94">
        <f>'[2]NEW GAA'!O93</f>
        <v>0</v>
      </c>
      <c r="E92" s="93">
        <f>'[2]NEW GAA'!R93</f>
        <v>0</v>
      </c>
      <c r="F92" s="93">
        <f>'[2]NEW GAA'!V93</f>
        <v>0</v>
      </c>
      <c r="G92" s="93">
        <f>'[2]NEW GAA'!W93</f>
        <v>0</v>
      </c>
      <c r="H92" s="93">
        <f>'[2]NEW GAA'!Z93</f>
        <v>0</v>
      </c>
      <c r="I92" s="94"/>
      <c r="J92" s="94">
        <f>'[2]NEW GAA'!AJ93</f>
        <v>60272</v>
      </c>
      <c r="K92" s="93">
        <f>SUM(B92:J92)</f>
        <v>1823489</v>
      </c>
      <c r="L92" s="57">
        <f>K92-'[2]NEW GAA'!AR93</f>
        <v>0</v>
      </c>
    </row>
    <row r="93" spans="1:12" ht="15" customHeight="1">
      <c r="A93" s="131" t="s">
        <v>151</v>
      </c>
      <c r="B93" s="94">
        <f>'[2]NEW GAA'!H94</f>
        <v>0</v>
      </c>
      <c r="C93" s="94">
        <f>'[2]NEW GAA'!L94</f>
        <v>1979540</v>
      </c>
      <c r="D93" s="94">
        <f>'[2]NEW GAA'!O94</f>
        <v>0</v>
      </c>
      <c r="E93" s="93">
        <f>'[2]NEW GAA'!R94</f>
        <v>0</v>
      </c>
      <c r="F93" s="93">
        <f>'[2]NEW GAA'!V94</f>
        <v>0</v>
      </c>
      <c r="G93" s="93">
        <f>'[2]NEW GAA'!W94</f>
        <v>0</v>
      </c>
      <c r="H93" s="93">
        <f>'[2]NEW GAA'!Z94</f>
        <v>1439</v>
      </c>
      <c r="I93" s="94"/>
      <c r="J93" s="94">
        <f>'[2]NEW GAA'!AJ94</f>
        <v>2102</v>
      </c>
      <c r="K93" s="93">
        <f>SUM(B93:J93)</f>
        <v>1983081</v>
      </c>
      <c r="L93" s="57">
        <f>K93-'[2]NEW GAA'!AR94</f>
        <v>0</v>
      </c>
    </row>
    <row r="94" spans="1:12" ht="15" hidden="1" customHeight="1">
      <c r="A94" s="304"/>
      <c r="B94" s="94"/>
      <c r="C94" s="94"/>
      <c r="D94" s="94"/>
      <c r="E94" s="93"/>
      <c r="F94" s="93"/>
      <c r="G94" s="93"/>
      <c r="H94" s="93"/>
      <c r="I94" s="94"/>
      <c r="J94" s="94"/>
      <c r="K94" s="93"/>
    </row>
    <row r="95" spans="1:12" ht="18.75" customHeight="1" thickBot="1">
      <c r="A95" s="306" t="s">
        <v>13</v>
      </c>
      <c r="B95" s="307">
        <f t="shared" ref="B95:K95" si="13">SUM(B6:B12)+SUM(B15:B20)+SUM(B23:B25)+SUM(B28:B29)+SUM(B32:B48)+B90+B94+B89+B93</f>
        <v>90832381</v>
      </c>
      <c r="C95" s="307">
        <f t="shared" si="13"/>
        <v>10005539</v>
      </c>
      <c r="D95" s="307">
        <f t="shared" si="13"/>
        <v>4596096</v>
      </c>
      <c r="E95" s="307">
        <f t="shared" si="13"/>
        <v>615904</v>
      </c>
      <c r="F95" s="307">
        <f t="shared" si="13"/>
        <v>221133</v>
      </c>
      <c r="G95" s="307">
        <f t="shared" si="13"/>
        <v>7993386</v>
      </c>
      <c r="H95" s="307">
        <f t="shared" si="13"/>
        <v>67948769</v>
      </c>
      <c r="I95" s="307">
        <f t="shared" si="13"/>
        <v>0</v>
      </c>
      <c r="J95" s="307">
        <f t="shared" si="13"/>
        <v>92282363</v>
      </c>
      <c r="K95" s="307">
        <f t="shared" si="13"/>
        <v>274495571</v>
      </c>
      <c r="L95" s="57">
        <f>K95-'[2]NEW GAA'!AR96</f>
        <v>0</v>
      </c>
    </row>
    <row r="96" spans="1:12" ht="13.5" thickTop="1"/>
  </sheetData>
  <printOptions gridLines="1"/>
  <pageMargins left="0.97" right="0.21" top="0.47" bottom="0.28000000000000003" header="0.19" footer="0.2"/>
  <pageSetup paperSize="9" scale="80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116"/>
  <sheetViews>
    <sheetView zoomScale="148" zoomScaleNormal="148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100" sqref="H100"/>
    </sheetView>
  </sheetViews>
  <sheetFormatPr defaultRowHeight="12" customHeight="1"/>
  <cols>
    <col min="1" max="1" width="14.140625" style="284" customWidth="1"/>
    <col min="2" max="2" width="10.42578125" style="284" customWidth="1"/>
    <col min="3" max="3" width="9.5703125" style="284" customWidth="1"/>
    <col min="4" max="4" width="8.85546875" style="284" customWidth="1"/>
    <col min="5" max="5" width="10.42578125" style="284" customWidth="1"/>
    <col min="6" max="6" width="8.42578125" style="284" customWidth="1"/>
    <col min="7" max="7" width="8.7109375" style="284" customWidth="1"/>
    <col min="8" max="8" width="8.5703125" style="284" customWidth="1"/>
    <col min="9" max="9" width="9.42578125" style="284" customWidth="1"/>
    <col min="10" max="10" width="8.28515625" style="284" customWidth="1"/>
    <col min="11" max="11" width="10.7109375" style="284" customWidth="1"/>
    <col min="12" max="12" width="10.28515625" style="284" customWidth="1"/>
    <col min="13" max="13" width="9.85546875" style="284" customWidth="1"/>
    <col min="14" max="256" width="9.140625" style="57"/>
    <col min="257" max="257" width="14.140625" style="57" customWidth="1"/>
    <col min="258" max="258" width="10.42578125" style="57" customWidth="1"/>
    <col min="259" max="259" width="9.5703125" style="57" customWidth="1"/>
    <col min="260" max="260" width="8.85546875" style="57" customWidth="1"/>
    <col min="261" max="261" width="10.42578125" style="57" customWidth="1"/>
    <col min="262" max="262" width="8.42578125" style="57" customWidth="1"/>
    <col min="263" max="263" width="8.7109375" style="57" customWidth="1"/>
    <col min="264" max="264" width="8.5703125" style="57" customWidth="1"/>
    <col min="265" max="265" width="9.42578125" style="57" customWidth="1"/>
    <col min="266" max="266" width="8.28515625" style="57" customWidth="1"/>
    <col min="267" max="267" width="10.7109375" style="57" customWidth="1"/>
    <col min="268" max="268" width="10.28515625" style="57" customWidth="1"/>
    <col min="269" max="269" width="9.85546875" style="57" customWidth="1"/>
    <col min="270" max="512" width="9.140625" style="57"/>
    <col min="513" max="513" width="14.140625" style="57" customWidth="1"/>
    <col min="514" max="514" width="10.42578125" style="57" customWidth="1"/>
    <col min="515" max="515" width="9.5703125" style="57" customWidth="1"/>
    <col min="516" max="516" width="8.85546875" style="57" customWidth="1"/>
    <col min="517" max="517" width="10.42578125" style="57" customWidth="1"/>
    <col min="518" max="518" width="8.42578125" style="57" customWidth="1"/>
    <col min="519" max="519" width="8.7109375" style="57" customWidth="1"/>
    <col min="520" max="520" width="8.5703125" style="57" customWidth="1"/>
    <col min="521" max="521" width="9.42578125" style="57" customWidth="1"/>
    <col min="522" max="522" width="8.28515625" style="57" customWidth="1"/>
    <col min="523" max="523" width="10.7109375" style="57" customWidth="1"/>
    <col min="524" max="524" width="10.28515625" style="57" customWidth="1"/>
    <col min="525" max="525" width="9.85546875" style="57" customWidth="1"/>
    <col min="526" max="768" width="9.140625" style="57"/>
    <col min="769" max="769" width="14.140625" style="57" customWidth="1"/>
    <col min="770" max="770" width="10.42578125" style="57" customWidth="1"/>
    <col min="771" max="771" width="9.5703125" style="57" customWidth="1"/>
    <col min="772" max="772" width="8.85546875" style="57" customWidth="1"/>
    <col min="773" max="773" width="10.42578125" style="57" customWidth="1"/>
    <col min="774" max="774" width="8.42578125" style="57" customWidth="1"/>
    <col min="775" max="775" width="8.7109375" style="57" customWidth="1"/>
    <col min="776" max="776" width="8.5703125" style="57" customWidth="1"/>
    <col min="777" max="777" width="9.42578125" style="57" customWidth="1"/>
    <col min="778" max="778" width="8.28515625" style="57" customWidth="1"/>
    <col min="779" max="779" width="10.7109375" style="57" customWidth="1"/>
    <col min="780" max="780" width="10.28515625" style="57" customWidth="1"/>
    <col min="781" max="781" width="9.85546875" style="57" customWidth="1"/>
    <col min="782" max="1024" width="9.140625" style="57"/>
    <col min="1025" max="1025" width="14.140625" style="57" customWidth="1"/>
    <col min="1026" max="1026" width="10.42578125" style="57" customWidth="1"/>
    <col min="1027" max="1027" width="9.5703125" style="57" customWidth="1"/>
    <col min="1028" max="1028" width="8.85546875" style="57" customWidth="1"/>
    <col min="1029" max="1029" width="10.42578125" style="57" customWidth="1"/>
    <col min="1030" max="1030" width="8.42578125" style="57" customWidth="1"/>
    <col min="1031" max="1031" width="8.7109375" style="57" customWidth="1"/>
    <col min="1032" max="1032" width="8.5703125" style="57" customWidth="1"/>
    <col min="1033" max="1033" width="9.42578125" style="57" customWidth="1"/>
    <col min="1034" max="1034" width="8.28515625" style="57" customWidth="1"/>
    <col min="1035" max="1035" width="10.7109375" style="57" customWidth="1"/>
    <col min="1036" max="1036" width="10.28515625" style="57" customWidth="1"/>
    <col min="1037" max="1037" width="9.85546875" style="57" customWidth="1"/>
    <col min="1038" max="1280" width="9.140625" style="57"/>
    <col min="1281" max="1281" width="14.140625" style="57" customWidth="1"/>
    <col min="1282" max="1282" width="10.42578125" style="57" customWidth="1"/>
    <col min="1283" max="1283" width="9.5703125" style="57" customWidth="1"/>
    <col min="1284" max="1284" width="8.85546875" style="57" customWidth="1"/>
    <col min="1285" max="1285" width="10.42578125" style="57" customWidth="1"/>
    <col min="1286" max="1286" width="8.42578125" style="57" customWidth="1"/>
    <col min="1287" max="1287" width="8.7109375" style="57" customWidth="1"/>
    <col min="1288" max="1288" width="8.5703125" style="57" customWidth="1"/>
    <col min="1289" max="1289" width="9.42578125" style="57" customWidth="1"/>
    <col min="1290" max="1290" width="8.28515625" style="57" customWidth="1"/>
    <col min="1291" max="1291" width="10.7109375" style="57" customWidth="1"/>
    <col min="1292" max="1292" width="10.28515625" style="57" customWidth="1"/>
    <col min="1293" max="1293" width="9.85546875" style="57" customWidth="1"/>
    <col min="1294" max="1536" width="9.140625" style="57"/>
    <col min="1537" max="1537" width="14.140625" style="57" customWidth="1"/>
    <col min="1538" max="1538" width="10.42578125" style="57" customWidth="1"/>
    <col min="1539" max="1539" width="9.5703125" style="57" customWidth="1"/>
    <col min="1540" max="1540" width="8.85546875" style="57" customWidth="1"/>
    <col min="1541" max="1541" width="10.42578125" style="57" customWidth="1"/>
    <col min="1542" max="1542" width="8.42578125" style="57" customWidth="1"/>
    <col min="1543" max="1543" width="8.7109375" style="57" customWidth="1"/>
    <col min="1544" max="1544" width="8.5703125" style="57" customWidth="1"/>
    <col min="1545" max="1545" width="9.42578125" style="57" customWidth="1"/>
    <col min="1546" max="1546" width="8.28515625" style="57" customWidth="1"/>
    <col min="1547" max="1547" width="10.7109375" style="57" customWidth="1"/>
    <col min="1548" max="1548" width="10.28515625" style="57" customWidth="1"/>
    <col min="1549" max="1549" width="9.85546875" style="57" customWidth="1"/>
    <col min="1550" max="1792" width="9.140625" style="57"/>
    <col min="1793" max="1793" width="14.140625" style="57" customWidth="1"/>
    <col min="1794" max="1794" width="10.42578125" style="57" customWidth="1"/>
    <col min="1795" max="1795" width="9.5703125" style="57" customWidth="1"/>
    <col min="1796" max="1796" width="8.85546875" style="57" customWidth="1"/>
    <col min="1797" max="1797" width="10.42578125" style="57" customWidth="1"/>
    <col min="1798" max="1798" width="8.42578125" style="57" customWidth="1"/>
    <col min="1799" max="1799" width="8.7109375" style="57" customWidth="1"/>
    <col min="1800" max="1800" width="8.5703125" style="57" customWidth="1"/>
    <col min="1801" max="1801" width="9.42578125" style="57" customWidth="1"/>
    <col min="1802" max="1802" width="8.28515625" style="57" customWidth="1"/>
    <col min="1803" max="1803" width="10.7109375" style="57" customWidth="1"/>
    <col min="1804" max="1804" width="10.28515625" style="57" customWidth="1"/>
    <col min="1805" max="1805" width="9.85546875" style="57" customWidth="1"/>
    <col min="1806" max="2048" width="9.140625" style="57"/>
    <col min="2049" max="2049" width="14.140625" style="57" customWidth="1"/>
    <col min="2050" max="2050" width="10.42578125" style="57" customWidth="1"/>
    <col min="2051" max="2051" width="9.5703125" style="57" customWidth="1"/>
    <col min="2052" max="2052" width="8.85546875" style="57" customWidth="1"/>
    <col min="2053" max="2053" width="10.42578125" style="57" customWidth="1"/>
    <col min="2054" max="2054" width="8.42578125" style="57" customWidth="1"/>
    <col min="2055" max="2055" width="8.7109375" style="57" customWidth="1"/>
    <col min="2056" max="2056" width="8.5703125" style="57" customWidth="1"/>
    <col min="2057" max="2057" width="9.42578125" style="57" customWidth="1"/>
    <col min="2058" max="2058" width="8.28515625" style="57" customWidth="1"/>
    <col min="2059" max="2059" width="10.7109375" style="57" customWidth="1"/>
    <col min="2060" max="2060" width="10.28515625" style="57" customWidth="1"/>
    <col min="2061" max="2061" width="9.85546875" style="57" customWidth="1"/>
    <col min="2062" max="2304" width="9.140625" style="57"/>
    <col min="2305" max="2305" width="14.140625" style="57" customWidth="1"/>
    <col min="2306" max="2306" width="10.42578125" style="57" customWidth="1"/>
    <col min="2307" max="2307" width="9.5703125" style="57" customWidth="1"/>
    <col min="2308" max="2308" width="8.85546875" style="57" customWidth="1"/>
    <col min="2309" max="2309" width="10.42578125" style="57" customWidth="1"/>
    <col min="2310" max="2310" width="8.42578125" style="57" customWidth="1"/>
    <col min="2311" max="2311" width="8.7109375" style="57" customWidth="1"/>
    <col min="2312" max="2312" width="8.5703125" style="57" customWidth="1"/>
    <col min="2313" max="2313" width="9.42578125" style="57" customWidth="1"/>
    <col min="2314" max="2314" width="8.28515625" style="57" customWidth="1"/>
    <col min="2315" max="2315" width="10.7109375" style="57" customWidth="1"/>
    <col min="2316" max="2316" width="10.28515625" style="57" customWidth="1"/>
    <col min="2317" max="2317" width="9.85546875" style="57" customWidth="1"/>
    <col min="2318" max="2560" width="9.140625" style="57"/>
    <col min="2561" max="2561" width="14.140625" style="57" customWidth="1"/>
    <col min="2562" max="2562" width="10.42578125" style="57" customWidth="1"/>
    <col min="2563" max="2563" width="9.5703125" style="57" customWidth="1"/>
    <col min="2564" max="2564" width="8.85546875" style="57" customWidth="1"/>
    <col min="2565" max="2565" width="10.42578125" style="57" customWidth="1"/>
    <col min="2566" max="2566" width="8.42578125" style="57" customWidth="1"/>
    <col min="2567" max="2567" width="8.7109375" style="57" customWidth="1"/>
    <col min="2568" max="2568" width="8.5703125" style="57" customWidth="1"/>
    <col min="2569" max="2569" width="9.42578125" style="57" customWidth="1"/>
    <col min="2570" max="2570" width="8.28515625" style="57" customWidth="1"/>
    <col min="2571" max="2571" width="10.7109375" style="57" customWidth="1"/>
    <col min="2572" max="2572" width="10.28515625" style="57" customWidth="1"/>
    <col min="2573" max="2573" width="9.85546875" style="57" customWidth="1"/>
    <col min="2574" max="2816" width="9.140625" style="57"/>
    <col min="2817" max="2817" width="14.140625" style="57" customWidth="1"/>
    <col min="2818" max="2818" width="10.42578125" style="57" customWidth="1"/>
    <col min="2819" max="2819" width="9.5703125" style="57" customWidth="1"/>
    <col min="2820" max="2820" width="8.85546875" style="57" customWidth="1"/>
    <col min="2821" max="2821" width="10.42578125" style="57" customWidth="1"/>
    <col min="2822" max="2822" width="8.42578125" style="57" customWidth="1"/>
    <col min="2823" max="2823" width="8.7109375" style="57" customWidth="1"/>
    <col min="2824" max="2824" width="8.5703125" style="57" customWidth="1"/>
    <col min="2825" max="2825" width="9.42578125" style="57" customWidth="1"/>
    <col min="2826" max="2826" width="8.28515625" style="57" customWidth="1"/>
    <col min="2827" max="2827" width="10.7109375" style="57" customWidth="1"/>
    <col min="2828" max="2828" width="10.28515625" style="57" customWidth="1"/>
    <col min="2829" max="2829" width="9.85546875" style="57" customWidth="1"/>
    <col min="2830" max="3072" width="9.140625" style="57"/>
    <col min="3073" max="3073" width="14.140625" style="57" customWidth="1"/>
    <col min="3074" max="3074" width="10.42578125" style="57" customWidth="1"/>
    <col min="3075" max="3075" width="9.5703125" style="57" customWidth="1"/>
    <col min="3076" max="3076" width="8.85546875" style="57" customWidth="1"/>
    <col min="3077" max="3077" width="10.42578125" style="57" customWidth="1"/>
    <col min="3078" max="3078" width="8.42578125" style="57" customWidth="1"/>
    <col min="3079" max="3079" width="8.7109375" style="57" customWidth="1"/>
    <col min="3080" max="3080" width="8.5703125" style="57" customWidth="1"/>
    <col min="3081" max="3081" width="9.42578125" style="57" customWidth="1"/>
    <col min="3082" max="3082" width="8.28515625" style="57" customWidth="1"/>
    <col min="3083" max="3083" width="10.7109375" style="57" customWidth="1"/>
    <col min="3084" max="3084" width="10.28515625" style="57" customWidth="1"/>
    <col min="3085" max="3085" width="9.85546875" style="57" customWidth="1"/>
    <col min="3086" max="3328" width="9.140625" style="57"/>
    <col min="3329" max="3329" width="14.140625" style="57" customWidth="1"/>
    <col min="3330" max="3330" width="10.42578125" style="57" customWidth="1"/>
    <col min="3331" max="3331" width="9.5703125" style="57" customWidth="1"/>
    <col min="3332" max="3332" width="8.85546875" style="57" customWidth="1"/>
    <col min="3333" max="3333" width="10.42578125" style="57" customWidth="1"/>
    <col min="3334" max="3334" width="8.42578125" style="57" customWidth="1"/>
    <col min="3335" max="3335" width="8.7109375" style="57" customWidth="1"/>
    <col min="3336" max="3336" width="8.5703125" style="57" customWidth="1"/>
    <col min="3337" max="3337" width="9.42578125" style="57" customWidth="1"/>
    <col min="3338" max="3338" width="8.28515625" style="57" customWidth="1"/>
    <col min="3339" max="3339" width="10.7109375" style="57" customWidth="1"/>
    <col min="3340" max="3340" width="10.28515625" style="57" customWidth="1"/>
    <col min="3341" max="3341" width="9.85546875" style="57" customWidth="1"/>
    <col min="3342" max="3584" width="9.140625" style="57"/>
    <col min="3585" max="3585" width="14.140625" style="57" customWidth="1"/>
    <col min="3586" max="3586" width="10.42578125" style="57" customWidth="1"/>
    <col min="3587" max="3587" width="9.5703125" style="57" customWidth="1"/>
    <col min="3588" max="3588" width="8.85546875" style="57" customWidth="1"/>
    <col min="3589" max="3589" width="10.42578125" style="57" customWidth="1"/>
    <col min="3590" max="3590" width="8.42578125" style="57" customWidth="1"/>
    <col min="3591" max="3591" width="8.7109375" style="57" customWidth="1"/>
    <col min="3592" max="3592" width="8.5703125" style="57" customWidth="1"/>
    <col min="3593" max="3593" width="9.42578125" style="57" customWidth="1"/>
    <col min="3594" max="3594" width="8.28515625" style="57" customWidth="1"/>
    <col min="3595" max="3595" width="10.7109375" style="57" customWidth="1"/>
    <col min="3596" max="3596" width="10.28515625" style="57" customWidth="1"/>
    <col min="3597" max="3597" width="9.85546875" style="57" customWidth="1"/>
    <col min="3598" max="3840" width="9.140625" style="57"/>
    <col min="3841" max="3841" width="14.140625" style="57" customWidth="1"/>
    <col min="3842" max="3842" width="10.42578125" style="57" customWidth="1"/>
    <col min="3843" max="3843" width="9.5703125" style="57" customWidth="1"/>
    <col min="3844" max="3844" width="8.85546875" style="57" customWidth="1"/>
    <col min="3845" max="3845" width="10.42578125" style="57" customWidth="1"/>
    <col min="3846" max="3846" width="8.42578125" style="57" customWidth="1"/>
    <col min="3847" max="3847" width="8.7109375" style="57" customWidth="1"/>
    <col min="3848" max="3848" width="8.5703125" style="57" customWidth="1"/>
    <col min="3849" max="3849" width="9.42578125" style="57" customWidth="1"/>
    <col min="3850" max="3850" width="8.28515625" style="57" customWidth="1"/>
    <col min="3851" max="3851" width="10.7109375" style="57" customWidth="1"/>
    <col min="3852" max="3852" width="10.28515625" style="57" customWidth="1"/>
    <col min="3853" max="3853" width="9.85546875" style="57" customWidth="1"/>
    <col min="3854" max="4096" width="9.140625" style="57"/>
    <col min="4097" max="4097" width="14.140625" style="57" customWidth="1"/>
    <col min="4098" max="4098" width="10.42578125" style="57" customWidth="1"/>
    <col min="4099" max="4099" width="9.5703125" style="57" customWidth="1"/>
    <col min="4100" max="4100" width="8.85546875" style="57" customWidth="1"/>
    <col min="4101" max="4101" width="10.42578125" style="57" customWidth="1"/>
    <col min="4102" max="4102" width="8.42578125" style="57" customWidth="1"/>
    <col min="4103" max="4103" width="8.7109375" style="57" customWidth="1"/>
    <col min="4104" max="4104" width="8.5703125" style="57" customWidth="1"/>
    <col min="4105" max="4105" width="9.42578125" style="57" customWidth="1"/>
    <col min="4106" max="4106" width="8.28515625" style="57" customWidth="1"/>
    <col min="4107" max="4107" width="10.7109375" style="57" customWidth="1"/>
    <col min="4108" max="4108" width="10.28515625" style="57" customWidth="1"/>
    <col min="4109" max="4109" width="9.85546875" style="57" customWidth="1"/>
    <col min="4110" max="4352" width="9.140625" style="57"/>
    <col min="4353" max="4353" width="14.140625" style="57" customWidth="1"/>
    <col min="4354" max="4354" width="10.42578125" style="57" customWidth="1"/>
    <col min="4355" max="4355" width="9.5703125" style="57" customWidth="1"/>
    <col min="4356" max="4356" width="8.85546875" style="57" customWidth="1"/>
    <col min="4357" max="4357" width="10.42578125" style="57" customWidth="1"/>
    <col min="4358" max="4358" width="8.42578125" style="57" customWidth="1"/>
    <col min="4359" max="4359" width="8.7109375" style="57" customWidth="1"/>
    <col min="4360" max="4360" width="8.5703125" style="57" customWidth="1"/>
    <col min="4361" max="4361" width="9.42578125" style="57" customWidth="1"/>
    <col min="4362" max="4362" width="8.28515625" style="57" customWidth="1"/>
    <col min="4363" max="4363" width="10.7109375" style="57" customWidth="1"/>
    <col min="4364" max="4364" width="10.28515625" style="57" customWidth="1"/>
    <col min="4365" max="4365" width="9.85546875" style="57" customWidth="1"/>
    <col min="4366" max="4608" width="9.140625" style="57"/>
    <col min="4609" max="4609" width="14.140625" style="57" customWidth="1"/>
    <col min="4610" max="4610" width="10.42578125" style="57" customWidth="1"/>
    <col min="4611" max="4611" width="9.5703125" style="57" customWidth="1"/>
    <col min="4612" max="4612" width="8.85546875" style="57" customWidth="1"/>
    <col min="4613" max="4613" width="10.42578125" style="57" customWidth="1"/>
    <col min="4614" max="4614" width="8.42578125" style="57" customWidth="1"/>
    <col min="4615" max="4615" width="8.7109375" style="57" customWidth="1"/>
    <col min="4616" max="4616" width="8.5703125" style="57" customWidth="1"/>
    <col min="4617" max="4617" width="9.42578125" style="57" customWidth="1"/>
    <col min="4618" max="4618" width="8.28515625" style="57" customWidth="1"/>
    <col min="4619" max="4619" width="10.7109375" style="57" customWidth="1"/>
    <col min="4620" max="4620" width="10.28515625" style="57" customWidth="1"/>
    <col min="4621" max="4621" width="9.85546875" style="57" customWidth="1"/>
    <col min="4622" max="4864" width="9.140625" style="57"/>
    <col min="4865" max="4865" width="14.140625" style="57" customWidth="1"/>
    <col min="4866" max="4866" width="10.42578125" style="57" customWidth="1"/>
    <col min="4867" max="4867" width="9.5703125" style="57" customWidth="1"/>
    <col min="4868" max="4868" width="8.85546875" style="57" customWidth="1"/>
    <col min="4869" max="4869" width="10.42578125" style="57" customWidth="1"/>
    <col min="4870" max="4870" width="8.42578125" style="57" customWidth="1"/>
    <col min="4871" max="4871" width="8.7109375" style="57" customWidth="1"/>
    <col min="4872" max="4872" width="8.5703125" style="57" customWidth="1"/>
    <col min="4873" max="4873" width="9.42578125" style="57" customWidth="1"/>
    <col min="4874" max="4874" width="8.28515625" style="57" customWidth="1"/>
    <col min="4875" max="4875" width="10.7109375" style="57" customWidth="1"/>
    <col min="4876" max="4876" width="10.28515625" style="57" customWidth="1"/>
    <col min="4877" max="4877" width="9.85546875" style="57" customWidth="1"/>
    <col min="4878" max="5120" width="9.140625" style="57"/>
    <col min="5121" max="5121" width="14.140625" style="57" customWidth="1"/>
    <col min="5122" max="5122" width="10.42578125" style="57" customWidth="1"/>
    <col min="5123" max="5123" width="9.5703125" style="57" customWidth="1"/>
    <col min="5124" max="5124" width="8.85546875" style="57" customWidth="1"/>
    <col min="5125" max="5125" width="10.42578125" style="57" customWidth="1"/>
    <col min="5126" max="5126" width="8.42578125" style="57" customWidth="1"/>
    <col min="5127" max="5127" width="8.7109375" style="57" customWidth="1"/>
    <col min="5128" max="5128" width="8.5703125" style="57" customWidth="1"/>
    <col min="5129" max="5129" width="9.42578125" style="57" customWidth="1"/>
    <col min="5130" max="5130" width="8.28515625" style="57" customWidth="1"/>
    <col min="5131" max="5131" width="10.7109375" style="57" customWidth="1"/>
    <col min="5132" max="5132" width="10.28515625" style="57" customWidth="1"/>
    <col min="5133" max="5133" width="9.85546875" style="57" customWidth="1"/>
    <col min="5134" max="5376" width="9.140625" style="57"/>
    <col min="5377" max="5377" width="14.140625" style="57" customWidth="1"/>
    <col min="5378" max="5378" width="10.42578125" style="57" customWidth="1"/>
    <col min="5379" max="5379" width="9.5703125" style="57" customWidth="1"/>
    <col min="5380" max="5380" width="8.85546875" style="57" customWidth="1"/>
    <col min="5381" max="5381" width="10.42578125" style="57" customWidth="1"/>
    <col min="5382" max="5382" width="8.42578125" style="57" customWidth="1"/>
    <col min="5383" max="5383" width="8.7109375" style="57" customWidth="1"/>
    <col min="5384" max="5384" width="8.5703125" style="57" customWidth="1"/>
    <col min="5385" max="5385" width="9.42578125" style="57" customWidth="1"/>
    <col min="5386" max="5386" width="8.28515625" style="57" customWidth="1"/>
    <col min="5387" max="5387" width="10.7109375" style="57" customWidth="1"/>
    <col min="5388" max="5388" width="10.28515625" style="57" customWidth="1"/>
    <col min="5389" max="5389" width="9.85546875" style="57" customWidth="1"/>
    <col min="5390" max="5632" width="9.140625" style="57"/>
    <col min="5633" max="5633" width="14.140625" style="57" customWidth="1"/>
    <col min="5634" max="5634" width="10.42578125" style="57" customWidth="1"/>
    <col min="5635" max="5635" width="9.5703125" style="57" customWidth="1"/>
    <col min="5636" max="5636" width="8.85546875" style="57" customWidth="1"/>
    <col min="5637" max="5637" width="10.42578125" style="57" customWidth="1"/>
    <col min="5638" max="5638" width="8.42578125" style="57" customWidth="1"/>
    <col min="5639" max="5639" width="8.7109375" style="57" customWidth="1"/>
    <col min="5640" max="5640" width="8.5703125" style="57" customWidth="1"/>
    <col min="5641" max="5641" width="9.42578125" style="57" customWidth="1"/>
    <col min="5642" max="5642" width="8.28515625" style="57" customWidth="1"/>
    <col min="5643" max="5643" width="10.7109375" style="57" customWidth="1"/>
    <col min="5644" max="5644" width="10.28515625" style="57" customWidth="1"/>
    <col min="5645" max="5645" width="9.85546875" style="57" customWidth="1"/>
    <col min="5646" max="5888" width="9.140625" style="57"/>
    <col min="5889" max="5889" width="14.140625" style="57" customWidth="1"/>
    <col min="5890" max="5890" width="10.42578125" style="57" customWidth="1"/>
    <col min="5891" max="5891" width="9.5703125" style="57" customWidth="1"/>
    <col min="5892" max="5892" width="8.85546875" style="57" customWidth="1"/>
    <col min="5893" max="5893" width="10.42578125" style="57" customWidth="1"/>
    <col min="5894" max="5894" width="8.42578125" style="57" customWidth="1"/>
    <col min="5895" max="5895" width="8.7109375" style="57" customWidth="1"/>
    <col min="5896" max="5896" width="8.5703125" style="57" customWidth="1"/>
    <col min="5897" max="5897" width="9.42578125" style="57" customWidth="1"/>
    <col min="5898" max="5898" width="8.28515625" style="57" customWidth="1"/>
    <col min="5899" max="5899" width="10.7109375" style="57" customWidth="1"/>
    <col min="5900" max="5900" width="10.28515625" style="57" customWidth="1"/>
    <col min="5901" max="5901" width="9.85546875" style="57" customWidth="1"/>
    <col min="5902" max="6144" width="9.140625" style="57"/>
    <col min="6145" max="6145" width="14.140625" style="57" customWidth="1"/>
    <col min="6146" max="6146" width="10.42578125" style="57" customWidth="1"/>
    <col min="6147" max="6147" width="9.5703125" style="57" customWidth="1"/>
    <col min="6148" max="6148" width="8.85546875" style="57" customWidth="1"/>
    <col min="6149" max="6149" width="10.42578125" style="57" customWidth="1"/>
    <col min="6150" max="6150" width="8.42578125" style="57" customWidth="1"/>
    <col min="6151" max="6151" width="8.7109375" style="57" customWidth="1"/>
    <col min="6152" max="6152" width="8.5703125" style="57" customWidth="1"/>
    <col min="6153" max="6153" width="9.42578125" style="57" customWidth="1"/>
    <col min="6154" max="6154" width="8.28515625" style="57" customWidth="1"/>
    <col min="6155" max="6155" width="10.7109375" style="57" customWidth="1"/>
    <col min="6156" max="6156" width="10.28515625" style="57" customWidth="1"/>
    <col min="6157" max="6157" width="9.85546875" style="57" customWidth="1"/>
    <col min="6158" max="6400" width="9.140625" style="57"/>
    <col min="6401" max="6401" width="14.140625" style="57" customWidth="1"/>
    <col min="6402" max="6402" width="10.42578125" style="57" customWidth="1"/>
    <col min="6403" max="6403" width="9.5703125" style="57" customWidth="1"/>
    <col min="6404" max="6404" width="8.85546875" style="57" customWidth="1"/>
    <col min="6405" max="6405" width="10.42578125" style="57" customWidth="1"/>
    <col min="6406" max="6406" width="8.42578125" style="57" customWidth="1"/>
    <col min="6407" max="6407" width="8.7109375" style="57" customWidth="1"/>
    <col min="6408" max="6408" width="8.5703125" style="57" customWidth="1"/>
    <col min="6409" max="6409" width="9.42578125" style="57" customWidth="1"/>
    <col min="6410" max="6410" width="8.28515625" style="57" customWidth="1"/>
    <col min="6411" max="6411" width="10.7109375" style="57" customWidth="1"/>
    <col min="6412" max="6412" width="10.28515625" style="57" customWidth="1"/>
    <col min="6413" max="6413" width="9.85546875" style="57" customWidth="1"/>
    <col min="6414" max="6656" width="9.140625" style="57"/>
    <col min="6657" max="6657" width="14.140625" style="57" customWidth="1"/>
    <col min="6658" max="6658" width="10.42578125" style="57" customWidth="1"/>
    <col min="6659" max="6659" width="9.5703125" style="57" customWidth="1"/>
    <col min="6660" max="6660" width="8.85546875" style="57" customWidth="1"/>
    <col min="6661" max="6661" width="10.42578125" style="57" customWidth="1"/>
    <col min="6662" max="6662" width="8.42578125" style="57" customWidth="1"/>
    <col min="6663" max="6663" width="8.7109375" style="57" customWidth="1"/>
    <col min="6664" max="6664" width="8.5703125" style="57" customWidth="1"/>
    <col min="6665" max="6665" width="9.42578125" style="57" customWidth="1"/>
    <col min="6666" max="6666" width="8.28515625" style="57" customWidth="1"/>
    <col min="6667" max="6667" width="10.7109375" style="57" customWidth="1"/>
    <col min="6668" max="6668" width="10.28515625" style="57" customWidth="1"/>
    <col min="6669" max="6669" width="9.85546875" style="57" customWidth="1"/>
    <col min="6670" max="6912" width="9.140625" style="57"/>
    <col min="6913" max="6913" width="14.140625" style="57" customWidth="1"/>
    <col min="6914" max="6914" width="10.42578125" style="57" customWidth="1"/>
    <col min="6915" max="6915" width="9.5703125" style="57" customWidth="1"/>
    <col min="6916" max="6916" width="8.85546875" style="57" customWidth="1"/>
    <col min="6917" max="6917" width="10.42578125" style="57" customWidth="1"/>
    <col min="6918" max="6918" width="8.42578125" style="57" customWidth="1"/>
    <col min="6919" max="6919" width="8.7109375" style="57" customWidth="1"/>
    <col min="6920" max="6920" width="8.5703125" style="57" customWidth="1"/>
    <col min="6921" max="6921" width="9.42578125" style="57" customWidth="1"/>
    <col min="6922" max="6922" width="8.28515625" style="57" customWidth="1"/>
    <col min="6923" max="6923" width="10.7109375" style="57" customWidth="1"/>
    <col min="6924" max="6924" width="10.28515625" style="57" customWidth="1"/>
    <col min="6925" max="6925" width="9.85546875" style="57" customWidth="1"/>
    <col min="6926" max="7168" width="9.140625" style="57"/>
    <col min="7169" max="7169" width="14.140625" style="57" customWidth="1"/>
    <col min="7170" max="7170" width="10.42578125" style="57" customWidth="1"/>
    <col min="7171" max="7171" width="9.5703125" style="57" customWidth="1"/>
    <col min="7172" max="7172" width="8.85546875" style="57" customWidth="1"/>
    <col min="7173" max="7173" width="10.42578125" style="57" customWidth="1"/>
    <col min="7174" max="7174" width="8.42578125" style="57" customWidth="1"/>
    <col min="7175" max="7175" width="8.7109375" style="57" customWidth="1"/>
    <col min="7176" max="7176" width="8.5703125" style="57" customWidth="1"/>
    <col min="7177" max="7177" width="9.42578125" style="57" customWidth="1"/>
    <col min="7178" max="7178" width="8.28515625" style="57" customWidth="1"/>
    <col min="7179" max="7179" width="10.7109375" style="57" customWidth="1"/>
    <col min="7180" max="7180" width="10.28515625" style="57" customWidth="1"/>
    <col min="7181" max="7181" width="9.85546875" style="57" customWidth="1"/>
    <col min="7182" max="7424" width="9.140625" style="57"/>
    <col min="7425" max="7425" width="14.140625" style="57" customWidth="1"/>
    <col min="7426" max="7426" width="10.42578125" style="57" customWidth="1"/>
    <col min="7427" max="7427" width="9.5703125" style="57" customWidth="1"/>
    <col min="7428" max="7428" width="8.85546875" style="57" customWidth="1"/>
    <col min="7429" max="7429" width="10.42578125" style="57" customWidth="1"/>
    <col min="7430" max="7430" width="8.42578125" style="57" customWidth="1"/>
    <col min="7431" max="7431" width="8.7109375" style="57" customWidth="1"/>
    <col min="7432" max="7432" width="8.5703125" style="57" customWidth="1"/>
    <col min="7433" max="7433" width="9.42578125" style="57" customWidth="1"/>
    <col min="7434" max="7434" width="8.28515625" style="57" customWidth="1"/>
    <col min="7435" max="7435" width="10.7109375" style="57" customWidth="1"/>
    <col min="7436" max="7436" width="10.28515625" style="57" customWidth="1"/>
    <col min="7437" max="7437" width="9.85546875" style="57" customWidth="1"/>
    <col min="7438" max="7680" width="9.140625" style="57"/>
    <col min="7681" max="7681" width="14.140625" style="57" customWidth="1"/>
    <col min="7682" max="7682" width="10.42578125" style="57" customWidth="1"/>
    <col min="7683" max="7683" width="9.5703125" style="57" customWidth="1"/>
    <col min="7684" max="7684" width="8.85546875" style="57" customWidth="1"/>
    <col min="7685" max="7685" width="10.42578125" style="57" customWidth="1"/>
    <col min="7686" max="7686" width="8.42578125" style="57" customWidth="1"/>
    <col min="7687" max="7687" width="8.7109375" style="57" customWidth="1"/>
    <col min="7688" max="7688" width="8.5703125" style="57" customWidth="1"/>
    <col min="7689" max="7689" width="9.42578125" style="57" customWidth="1"/>
    <col min="7690" max="7690" width="8.28515625" style="57" customWidth="1"/>
    <col min="7691" max="7691" width="10.7109375" style="57" customWidth="1"/>
    <col min="7692" max="7692" width="10.28515625" style="57" customWidth="1"/>
    <col min="7693" max="7693" width="9.85546875" style="57" customWidth="1"/>
    <col min="7694" max="7936" width="9.140625" style="57"/>
    <col min="7937" max="7937" width="14.140625" style="57" customWidth="1"/>
    <col min="7938" max="7938" width="10.42578125" style="57" customWidth="1"/>
    <col min="7939" max="7939" width="9.5703125" style="57" customWidth="1"/>
    <col min="7940" max="7940" width="8.85546875" style="57" customWidth="1"/>
    <col min="7941" max="7941" width="10.42578125" style="57" customWidth="1"/>
    <col min="7942" max="7942" width="8.42578125" style="57" customWidth="1"/>
    <col min="7943" max="7943" width="8.7109375" style="57" customWidth="1"/>
    <col min="7944" max="7944" width="8.5703125" style="57" customWidth="1"/>
    <col min="7945" max="7945" width="9.42578125" style="57" customWidth="1"/>
    <col min="7946" max="7946" width="8.28515625" style="57" customWidth="1"/>
    <col min="7947" max="7947" width="10.7109375" style="57" customWidth="1"/>
    <col min="7948" max="7948" width="10.28515625" style="57" customWidth="1"/>
    <col min="7949" max="7949" width="9.85546875" style="57" customWidth="1"/>
    <col min="7950" max="8192" width="9.140625" style="57"/>
    <col min="8193" max="8193" width="14.140625" style="57" customWidth="1"/>
    <col min="8194" max="8194" width="10.42578125" style="57" customWidth="1"/>
    <col min="8195" max="8195" width="9.5703125" style="57" customWidth="1"/>
    <col min="8196" max="8196" width="8.85546875" style="57" customWidth="1"/>
    <col min="8197" max="8197" width="10.42578125" style="57" customWidth="1"/>
    <col min="8198" max="8198" width="8.42578125" style="57" customWidth="1"/>
    <col min="8199" max="8199" width="8.7109375" style="57" customWidth="1"/>
    <col min="8200" max="8200" width="8.5703125" style="57" customWidth="1"/>
    <col min="8201" max="8201" width="9.42578125" style="57" customWidth="1"/>
    <col min="8202" max="8202" width="8.28515625" style="57" customWidth="1"/>
    <col min="8203" max="8203" width="10.7109375" style="57" customWidth="1"/>
    <col min="8204" max="8204" width="10.28515625" style="57" customWidth="1"/>
    <col min="8205" max="8205" width="9.85546875" style="57" customWidth="1"/>
    <col min="8206" max="8448" width="9.140625" style="57"/>
    <col min="8449" max="8449" width="14.140625" style="57" customWidth="1"/>
    <col min="8450" max="8450" width="10.42578125" style="57" customWidth="1"/>
    <col min="8451" max="8451" width="9.5703125" style="57" customWidth="1"/>
    <col min="8452" max="8452" width="8.85546875" style="57" customWidth="1"/>
    <col min="8453" max="8453" width="10.42578125" style="57" customWidth="1"/>
    <col min="8454" max="8454" width="8.42578125" style="57" customWidth="1"/>
    <col min="8455" max="8455" width="8.7109375" style="57" customWidth="1"/>
    <col min="8456" max="8456" width="8.5703125" style="57" customWidth="1"/>
    <col min="8457" max="8457" width="9.42578125" style="57" customWidth="1"/>
    <col min="8458" max="8458" width="8.28515625" style="57" customWidth="1"/>
    <col min="8459" max="8459" width="10.7109375" style="57" customWidth="1"/>
    <col min="8460" max="8460" width="10.28515625" style="57" customWidth="1"/>
    <col min="8461" max="8461" width="9.85546875" style="57" customWidth="1"/>
    <col min="8462" max="8704" width="9.140625" style="57"/>
    <col min="8705" max="8705" width="14.140625" style="57" customWidth="1"/>
    <col min="8706" max="8706" width="10.42578125" style="57" customWidth="1"/>
    <col min="8707" max="8707" width="9.5703125" style="57" customWidth="1"/>
    <col min="8708" max="8708" width="8.85546875" style="57" customWidth="1"/>
    <col min="8709" max="8709" width="10.42578125" style="57" customWidth="1"/>
    <col min="8710" max="8710" width="8.42578125" style="57" customWidth="1"/>
    <col min="8711" max="8711" width="8.7109375" style="57" customWidth="1"/>
    <col min="8712" max="8712" width="8.5703125" style="57" customWidth="1"/>
    <col min="8713" max="8713" width="9.42578125" style="57" customWidth="1"/>
    <col min="8714" max="8714" width="8.28515625" style="57" customWidth="1"/>
    <col min="8715" max="8715" width="10.7109375" style="57" customWidth="1"/>
    <col min="8716" max="8716" width="10.28515625" style="57" customWidth="1"/>
    <col min="8717" max="8717" width="9.85546875" style="57" customWidth="1"/>
    <col min="8718" max="8960" width="9.140625" style="57"/>
    <col min="8961" max="8961" width="14.140625" style="57" customWidth="1"/>
    <col min="8962" max="8962" width="10.42578125" style="57" customWidth="1"/>
    <col min="8963" max="8963" width="9.5703125" style="57" customWidth="1"/>
    <col min="8964" max="8964" width="8.85546875" style="57" customWidth="1"/>
    <col min="8965" max="8965" width="10.42578125" style="57" customWidth="1"/>
    <col min="8966" max="8966" width="8.42578125" style="57" customWidth="1"/>
    <col min="8967" max="8967" width="8.7109375" style="57" customWidth="1"/>
    <col min="8968" max="8968" width="8.5703125" style="57" customWidth="1"/>
    <col min="8969" max="8969" width="9.42578125" style="57" customWidth="1"/>
    <col min="8970" max="8970" width="8.28515625" style="57" customWidth="1"/>
    <col min="8971" max="8971" width="10.7109375" style="57" customWidth="1"/>
    <col min="8972" max="8972" width="10.28515625" style="57" customWidth="1"/>
    <col min="8973" max="8973" width="9.85546875" style="57" customWidth="1"/>
    <col min="8974" max="9216" width="9.140625" style="57"/>
    <col min="9217" max="9217" width="14.140625" style="57" customWidth="1"/>
    <col min="9218" max="9218" width="10.42578125" style="57" customWidth="1"/>
    <col min="9219" max="9219" width="9.5703125" style="57" customWidth="1"/>
    <col min="9220" max="9220" width="8.85546875" style="57" customWidth="1"/>
    <col min="9221" max="9221" width="10.42578125" style="57" customWidth="1"/>
    <col min="9222" max="9222" width="8.42578125" style="57" customWidth="1"/>
    <col min="9223" max="9223" width="8.7109375" style="57" customWidth="1"/>
    <col min="9224" max="9224" width="8.5703125" style="57" customWidth="1"/>
    <col min="9225" max="9225" width="9.42578125" style="57" customWidth="1"/>
    <col min="9226" max="9226" width="8.28515625" style="57" customWidth="1"/>
    <col min="9227" max="9227" width="10.7109375" style="57" customWidth="1"/>
    <col min="9228" max="9228" width="10.28515625" style="57" customWidth="1"/>
    <col min="9229" max="9229" width="9.85546875" style="57" customWidth="1"/>
    <col min="9230" max="9472" width="9.140625" style="57"/>
    <col min="9473" max="9473" width="14.140625" style="57" customWidth="1"/>
    <col min="9474" max="9474" width="10.42578125" style="57" customWidth="1"/>
    <col min="9475" max="9475" width="9.5703125" style="57" customWidth="1"/>
    <col min="9476" max="9476" width="8.85546875" style="57" customWidth="1"/>
    <col min="9477" max="9477" width="10.42578125" style="57" customWidth="1"/>
    <col min="9478" max="9478" width="8.42578125" style="57" customWidth="1"/>
    <col min="9479" max="9479" width="8.7109375" style="57" customWidth="1"/>
    <col min="9480" max="9480" width="8.5703125" style="57" customWidth="1"/>
    <col min="9481" max="9481" width="9.42578125" style="57" customWidth="1"/>
    <col min="9482" max="9482" width="8.28515625" style="57" customWidth="1"/>
    <col min="9483" max="9483" width="10.7109375" style="57" customWidth="1"/>
    <col min="9484" max="9484" width="10.28515625" style="57" customWidth="1"/>
    <col min="9485" max="9485" width="9.85546875" style="57" customWidth="1"/>
    <col min="9486" max="9728" width="9.140625" style="57"/>
    <col min="9729" max="9729" width="14.140625" style="57" customWidth="1"/>
    <col min="9730" max="9730" width="10.42578125" style="57" customWidth="1"/>
    <col min="9731" max="9731" width="9.5703125" style="57" customWidth="1"/>
    <col min="9732" max="9732" width="8.85546875" style="57" customWidth="1"/>
    <col min="9733" max="9733" width="10.42578125" style="57" customWidth="1"/>
    <col min="9734" max="9734" width="8.42578125" style="57" customWidth="1"/>
    <col min="9735" max="9735" width="8.7109375" style="57" customWidth="1"/>
    <col min="9736" max="9736" width="8.5703125" style="57" customWidth="1"/>
    <col min="9737" max="9737" width="9.42578125" style="57" customWidth="1"/>
    <col min="9738" max="9738" width="8.28515625" style="57" customWidth="1"/>
    <col min="9739" max="9739" width="10.7109375" style="57" customWidth="1"/>
    <col min="9740" max="9740" width="10.28515625" style="57" customWidth="1"/>
    <col min="9741" max="9741" width="9.85546875" style="57" customWidth="1"/>
    <col min="9742" max="9984" width="9.140625" style="57"/>
    <col min="9985" max="9985" width="14.140625" style="57" customWidth="1"/>
    <col min="9986" max="9986" width="10.42578125" style="57" customWidth="1"/>
    <col min="9987" max="9987" width="9.5703125" style="57" customWidth="1"/>
    <col min="9988" max="9988" width="8.85546875" style="57" customWidth="1"/>
    <col min="9989" max="9989" width="10.42578125" style="57" customWidth="1"/>
    <col min="9990" max="9990" width="8.42578125" style="57" customWidth="1"/>
    <col min="9991" max="9991" width="8.7109375" style="57" customWidth="1"/>
    <col min="9992" max="9992" width="8.5703125" style="57" customWidth="1"/>
    <col min="9993" max="9993" width="9.42578125" style="57" customWidth="1"/>
    <col min="9994" max="9994" width="8.28515625" style="57" customWidth="1"/>
    <col min="9995" max="9995" width="10.7109375" style="57" customWidth="1"/>
    <col min="9996" max="9996" width="10.28515625" style="57" customWidth="1"/>
    <col min="9997" max="9997" width="9.85546875" style="57" customWidth="1"/>
    <col min="9998" max="10240" width="9.140625" style="57"/>
    <col min="10241" max="10241" width="14.140625" style="57" customWidth="1"/>
    <col min="10242" max="10242" width="10.42578125" style="57" customWidth="1"/>
    <col min="10243" max="10243" width="9.5703125" style="57" customWidth="1"/>
    <col min="10244" max="10244" width="8.85546875" style="57" customWidth="1"/>
    <col min="10245" max="10245" width="10.42578125" style="57" customWidth="1"/>
    <col min="10246" max="10246" width="8.42578125" style="57" customWidth="1"/>
    <col min="10247" max="10247" width="8.7109375" style="57" customWidth="1"/>
    <col min="10248" max="10248" width="8.5703125" style="57" customWidth="1"/>
    <col min="10249" max="10249" width="9.42578125" style="57" customWidth="1"/>
    <col min="10250" max="10250" width="8.28515625" style="57" customWidth="1"/>
    <col min="10251" max="10251" width="10.7109375" style="57" customWidth="1"/>
    <col min="10252" max="10252" width="10.28515625" style="57" customWidth="1"/>
    <col min="10253" max="10253" width="9.85546875" style="57" customWidth="1"/>
    <col min="10254" max="10496" width="9.140625" style="57"/>
    <col min="10497" max="10497" width="14.140625" style="57" customWidth="1"/>
    <col min="10498" max="10498" width="10.42578125" style="57" customWidth="1"/>
    <col min="10499" max="10499" width="9.5703125" style="57" customWidth="1"/>
    <col min="10500" max="10500" width="8.85546875" style="57" customWidth="1"/>
    <col min="10501" max="10501" width="10.42578125" style="57" customWidth="1"/>
    <col min="10502" max="10502" width="8.42578125" style="57" customWidth="1"/>
    <col min="10503" max="10503" width="8.7109375" style="57" customWidth="1"/>
    <col min="10504" max="10504" width="8.5703125" style="57" customWidth="1"/>
    <col min="10505" max="10505" width="9.42578125" style="57" customWidth="1"/>
    <col min="10506" max="10506" width="8.28515625" style="57" customWidth="1"/>
    <col min="10507" max="10507" width="10.7109375" style="57" customWidth="1"/>
    <col min="10508" max="10508" width="10.28515625" style="57" customWidth="1"/>
    <col min="10509" max="10509" width="9.85546875" style="57" customWidth="1"/>
    <col min="10510" max="10752" width="9.140625" style="57"/>
    <col min="10753" max="10753" width="14.140625" style="57" customWidth="1"/>
    <col min="10754" max="10754" width="10.42578125" style="57" customWidth="1"/>
    <col min="10755" max="10755" width="9.5703125" style="57" customWidth="1"/>
    <col min="10756" max="10756" width="8.85546875" style="57" customWidth="1"/>
    <col min="10757" max="10757" width="10.42578125" style="57" customWidth="1"/>
    <col min="10758" max="10758" width="8.42578125" style="57" customWidth="1"/>
    <col min="10759" max="10759" width="8.7109375" style="57" customWidth="1"/>
    <col min="10760" max="10760" width="8.5703125" style="57" customWidth="1"/>
    <col min="10761" max="10761" width="9.42578125" style="57" customWidth="1"/>
    <col min="10762" max="10762" width="8.28515625" style="57" customWidth="1"/>
    <col min="10763" max="10763" width="10.7109375" style="57" customWidth="1"/>
    <col min="10764" max="10764" width="10.28515625" style="57" customWidth="1"/>
    <col min="10765" max="10765" width="9.85546875" style="57" customWidth="1"/>
    <col min="10766" max="11008" width="9.140625" style="57"/>
    <col min="11009" max="11009" width="14.140625" style="57" customWidth="1"/>
    <col min="11010" max="11010" width="10.42578125" style="57" customWidth="1"/>
    <col min="11011" max="11011" width="9.5703125" style="57" customWidth="1"/>
    <col min="11012" max="11012" width="8.85546875" style="57" customWidth="1"/>
    <col min="11013" max="11013" width="10.42578125" style="57" customWidth="1"/>
    <col min="11014" max="11014" width="8.42578125" style="57" customWidth="1"/>
    <col min="11015" max="11015" width="8.7109375" style="57" customWidth="1"/>
    <col min="11016" max="11016" width="8.5703125" style="57" customWidth="1"/>
    <col min="11017" max="11017" width="9.42578125" style="57" customWidth="1"/>
    <col min="11018" max="11018" width="8.28515625" style="57" customWidth="1"/>
    <col min="11019" max="11019" width="10.7109375" style="57" customWidth="1"/>
    <col min="11020" max="11020" width="10.28515625" style="57" customWidth="1"/>
    <col min="11021" max="11021" width="9.85546875" style="57" customWidth="1"/>
    <col min="11022" max="11264" width="9.140625" style="57"/>
    <col min="11265" max="11265" width="14.140625" style="57" customWidth="1"/>
    <col min="11266" max="11266" width="10.42578125" style="57" customWidth="1"/>
    <col min="11267" max="11267" width="9.5703125" style="57" customWidth="1"/>
    <col min="11268" max="11268" width="8.85546875" style="57" customWidth="1"/>
    <col min="11269" max="11269" width="10.42578125" style="57" customWidth="1"/>
    <col min="11270" max="11270" width="8.42578125" style="57" customWidth="1"/>
    <col min="11271" max="11271" width="8.7109375" style="57" customWidth="1"/>
    <col min="11272" max="11272" width="8.5703125" style="57" customWidth="1"/>
    <col min="11273" max="11273" width="9.42578125" style="57" customWidth="1"/>
    <col min="11274" max="11274" width="8.28515625" style="57" customWidth="1"/>
    <col min="11275" max="11275" width="10.7109375" style="57" customWidth="1"/>
    <col min="11276" max="11276" width="10.28515625" style="57" customWidth="1"/>
    <col min="11277" max="11277" width="9.85546875" style="57" customWidth="1"/>
    <col min="11278" max="11520" width="9.140625" style="57"/>
    <col min="11521" max="11521" width="14.140625" style="57" customWidth="1"/>
    <col min="11522" max="11522" width="10.42578125" style="57" customWidth="1"/>
    <col min="11523" max="11523" width="9.5703125" style="57" customWidth="1"/>
    <col min="11524" max="11524" width="8.85546875" style="57" customWidth="1"/>
    <col min="11525" max="11525" width="10.42578125" style="57" customWidth="1"/>
    <col min="11526" max="11526" width="8.42578125" style="57" customWidth="1"/>
    <col min="11527" max="11527" width="8.7109375" style="57" customWidth="1"/>
    <col min="11528" max="11528" width="8.5703125" style="57" customWidth="1"/>
    <col min="11529" max="11529" width="9.42578125" style="57" customWidth="1"/>
    <col min="11530" max="11530" width="8.28515625" style="57" customWidth="1"/>
    <col min="11531" max="11531" width="10.7109375" style="57" customWidth="1"/>
    <col min="11532" max="11532" width="10.28515625" style="57" customWidth="1"/>
    <col min="11533" max="11533" width="9.85546875" style="57" customWidth="1"/>
    <col min="11534" max="11776" width="9.140625" style="57"/>
    <col min="11777" max="11777" width="14.140625" style="57" customWidth="1"/>
    <col min="11778" max="11778" width="10.42578125" style="57" customWidth="1"/>
    <col min="11779" max="11779" width="9.5703125" style="57" customWidth="1"/>
    <col min="11780" max="11780" width="8.85546875" style="57" customWidth="1"/>
    <col min="11781" max="11781" width="10.42578125" style="57" customWidth="1"/>
    <col min="11782" max="11782" width="8.42578125" style="57" customWidth="1"/>
    <col min="11783" max="11783" width="8.7109375" style="57" customWidth="1"/>
    <col min="11784" max="11784" width="8.5703125" style="57" customWidth="1"/>
    <col min="11785" max="11785" width="9.42578125" style="57" customWidth="1"/>
    <col min="11786" max="11786" width="8.28515625" style="57" customWidth="1"/>
    <col min="11787" max="11787" width="10.7109375" style="57" customWidth="1"/>
    <col min="11788" max="11788" width="10.28515625" style="57" customWidth="1"/>
    <col min="11789" max="11789" width="9.85546875" style="57" customWidth="1"/>
    <col min="11790" max="12032" width="9.140625" style="57"/>
    <col min="12033" max="12033" width="14.140625" style="57" customWidth="1"/>
    <col min="12034" max="12034" width="10.42578125" style="57" customWidth="1"/>
    <col min="12035" max="12035" width="9.5703125" style="57" customWidth="1"/>
    <col min="12036" max="12036" width="8.85546875" style="57" customWidth="1"/>
    <col min="12037" max="12037" width="10.42578125" style="57" customWidth="1"/>
    <col min="12038" max="12038" width="8.42578125" style="57" customWidth="1"/>
    <col min="12039" max="12039" width="8.7109375" style="57" customWidth="1"/>
    <col min="12040" max="12040" width="8.5703125" style="57" customWidth="1"/>
    <col min="12041" max="12041" width="9.42578125" style="57" customWidth="1"/>
    <col min="12042" max="12042" width="8.28515625" style="57" customWidth="1"/>
    <col min="12043" max="12043" width="10.7109375" style="57" customWidth="1"/>
    <col min="12044" max="12044" width="10.28515625" style="57" customWidth="1"/>
    <col min="12045" max="12045" width="9.85546875" style="57" customWidth="1"/>
    <col min="12046" max="12288" width="9.140625" style="57"/>
    <col min="12289" max="12289" width="14.140625" style="57" customWidth="1"/>
    <col min="12290" max="12290" width="10.42578125" style="57" customWidth="1"/>
    <col min="12291" max="12291" width="9.5703125" style="57" customWidth="1"/>
    <col min="12292" max="12292" width="8.85546875" style="57" customWidth="1"/>
    <col min="12293" max="12293" width="10.42578125" style="57" customWidth="1"/>
    <col min="12294" max="12294" width="8.42578125" style="57" customWidth="1"/>
    <col min="12295" max="12295" width="8.7109375" style="57" customWidth="1"/>
    <col min="12296" max="12296" width="8.5703125" style="57" customWidth="1"/>
    <col min="12297" max="12297" width="9.42578125" style="57" customWidth="1"/>
    <col min="12298" max="12298" width="8.28515625" style="57" customWidth="1"/>
    <col min="12299" max="12299" width="10.7109375" style="57" customWidth="1"/>
    <col min="12300" max="12300" width="10.28515625" style="57" customWidth="1"/>
    <col min="12301" max="12301" width="9.85546875" style="57" customWidth="1"/>
    <col min="12302" max="12544" width="9.140625" style="57"/>
    <col min="12545" max="12545" width="14.140625" style="57" customWidth="1"/>
    <col min="12546" max="12546" width="10.42578125" style="57" customWidth="1"/>
    <col min="12547" max="12547" width="9.5703125" style="57" customWidth="1"/>
    <col min="12548" max="12548" width="8.85546875" style="57" customWidth="1"/>
    <col min="12549" max="12549" width="10.42578125" style="57" customWidth="1"/>
    <col min="12550" max="12550" width="8.42578125" style="57" customWidth="1"/>
    <col min="12551" max="12551" width="8.7109375" style="57" customWidth="1"/>
    <col min="12552" max="12552" width="8.5703125" style="57" customWidth="1"/>
    <col min="12553" max="12553" width="9.42578125" style="57" customWidth="1"/>
    <col min="12554" max="12554" width="8.28515625" style="57" customWidth="1"/>
    <col min="12555" max="12555" width="10.7109375" style="57" customWidth="1"/>
    <col min="12556" max="12556" width="10.28515625" style="57" customWidth="1"/>
    <col min="12557" max="12557" width="9.85546875" style="57" customWidth="1"/>
    <col min="12558" max="12800" width="9.140625" style="57"/>
    <col min="12801" max="12801" width="14.140625" style="57" customWidth="1"/>
    <col min="12802" max="12802" width="10.42578125" style="57" customWidth="1"/>
    <col min="12803" max="12803" width="9.5703125" style="57" customWidth="1"/>
    <col min="12804" max="12804" width="8.85546875" style="57" customWidth="1"/>
    <col min="12805" max="12805" width="10.42578125" style="57" customWidth="1"/>
    <col min="12806" max="12806" width="8.42578125" style="57" customWidth="1"/>
    <col min="12807" max="12807" width="8.7109375" style="57" customWidth="1"/>
    <col min="12808" max="12808" width="8.5703125" style="57" customWidth="1"/>
    <col min="12809" max="12809" width="9.42578125" style="57" customWidth="1"/>
    <col min="12810" max="12810" width="8.28515625" style="57" customWidth="1"/>
    <col min="12811" max="12811" width="10.7109375" style="57" customWidth="1"/>
    <col min="12812" max="12812" width="10.28515625" style="57" customWidth="1"/>
    <col min="12813" max="12813" width="9.85546875" style="57" customWidth="1"/>
    <col min="12814" max="13056" width="9.140625" style="57"/>
    <col min="13057" max="13057" width="14.140625" style="57" customWidth="1"/>
    <col min="13058" max="13058" width="10.42578125" style="57" customWidth="1"/>
    <col min="13059" max="13059" width="9.5703125" style="57" customWidth="1"/>
    <col min="13060" max="13060" width="8.85546875" style="57" customWidth="1"/>
    <col min="13061" max="13061" width="10.42578125" style="57" customWidth="1"/>
    <col min="13062" max="13062" width="8.42578125" style="57" customWidth="1"/>
    <col min="13063" max="13063" width="8.7109375" style="57" customWidth="1"/>
    <col min="13064" max="13064" width="8.5703125" style="57" customWidth="1"/>
    <col min="13065" max="13065" width="9.42578125" style="57" customWidth="1"/>
    <col min="13066" max="13066" width="8.28515625" style="57" customWidth="1"/>
    <col min="13067" max="13067" width="10.7109375" style="57" customWidth="1"/>
    <col min="13068" max="13068" width="10.28515625" style="57" customWidth="1"/>
    <col min="13069" max="13069" width="9.85546875" style="57" customWidth="1"/>
    <col min="13070" max="13312" width="9.140625" style="57"/>
    <col min="13313" max="13313" width="14.140625" style="57" customWidth="1"/>
    <col min="13314" max="13314" width="10.42578125" style="57" customWidth="1"/>
    <col min="13315" max="13315" width="9.5703125" style="57" customWidth="1"/>
    <col min="13316" max="13316" width="8.85546875" style="57" customWidth="1"/>
    <col min="13317" max="13317" width="10.42578125" style="57" customWidth="1"/>
    <col min="13318" max="13318" width="8.42578125" style="57" customWidth="1"/>
    <col min="13319" max="13319" width="8.7109375" style="57" customWidth="1"/>
    <col min="13320" max="13320" width="8.5703125" style="57" customWidth="1"/>
    <col min="13321" max="13321" width="9.42578125" style="57" customWidth="1"/>
    <col min="13322" max="13322" width="8.28515625" style="57" customWidth="1"/>
    <col min="13323" max="13323" width="10.7109375" style="57" customWidth="1"/>
    <col min="13324" max="13324" width="10.28515625" style="57" customWidth="1"/>
    <col min="13325" max="13325" width="9.85546875" style="57" customWidth="1"/>
    <col min="13326" max="13568" width="9.140625" style="57"/>
    <col min="13569" max="13569" width="14.140625" style="57" customWidth="1"/>
    <col min="13570" max="13570" width="10.42578125" style="57" customWidth="1"/>
    <col min="13571" max="13571" width="9.5703125" style="57" customWidth="1"/>
    <col min="13572" max="13572" width="8.85546875" style="57" customWidth="1"/>
    <col min="13573" max="13573" width="10.42578125" style="57" customWidth="1"/>
    <col min="13574" max="13574" width="8.42578125" style="57" customWidth="1"/>
    <col min="13575" max="13575" width="8.7109375" style="57" customWidth="1"/>
    <col min="13576" max="13576" width="8.5703125" style="57" customWidth="1"/>
    <col min="13577" max="13577" width="9.42578125" style="57" customWidth="1"/>
    <col min="13578" max="13578" width="8.28515625" style="57" customWidth="1"/>
    <col min="13579" max="13579" width="10.7109375" style="57" customWidth="1"/>
    <col min="13580" max="13580" width="10.28515625" style="57" customWidth="1"/>
    <col min="13581" max="13581" width="9.85546875" style="57" customWidth="1"/>
    <col min="13582" max="13824" width="9.140625" style="57"/>
    <col min="13825" max="13825" width="14.140625" style="57" customWidth="1"/>
    <col min="13826" max="13826" width="10.42578125" style="57" customWidth="1"/>
    <col min="13827" max="13827" width="9.5703125" style="57" customWidth="1"/>
    <col min="13828" max="13828" width="8.85546875" style="57" customWidth="1"/>
    <col min="13829" max="13829" width="10.42578125" style="57" customWidth="1"/>
    <col min="13830" max="13830" width="8.42578125" style="57" customWidth="1"/>
    <col min="13831" max="13831" width="8.7109375" style="57" customWidth="1"/>
    <col min="13832" max="13832" width="8.5703125" style="57" customWidth="1"/>
    <col min="13833" max="13833" width="9.42578125" style="57" customWidth="1"/>
    <col min="13834" max="13834" width="8.28515625" style="57" customWidth="1"/>
    <col min="13835" max="13835" width="10.7109375" style="57" customWidth="1"/>
    <col min="13836" max="13836" width="10.28515625" style="57" customWidth="1"/>
    <col min="13837" max="13837" width="9.85546875" style="57" customWidth="1"/>
    <col min="13838" max="14080" width="9.140625" style="57"/>
    <col min="14081" max="14081" width="14.140625" style="57" customWidth="1"/>
    <col min="14082" max="14082" width="10.42578125" style="57" customWidth="1"/>
    <col min="14083" max="14083" width="9.5703125" style="57" customWidth="1"/>
    <col min="14084" max="14084" width="8.85546875" style="57" customWidth="1"/>
    <col min="14085" max="14085" width="10.42578125" style="57" customWidth="1"/>
    <col min="14086" max="14086" width="8.42578125" style="57" customWidth="1"/>
    <col min="14087" max="14087" width="8.7109375" style="57" customWidth="1"/>
    <col min="14088" max="14088" width="8.5703125" style="57" customWidth="1"/>
    <col min="14089" max="14089" width="9.42578125" style="57" customWidth="1"/>
    <col min="14090" max="14090" width="8.28515625" style="57" customWidth="1"/>
    <col min="14091" max="14091" width="10.7109375" style="57" customWidth="1"/>
    <col min="14092" max="14092" width="10.28515625" style="57" customWidth="1"/>
    <col min="14093" max="14093" width="9.85546875" style="57" customWidth="1"/>
    <col min="14094" max="14336" width="9.140625" style="57"/>
    <col min="14337" max="14337" width="14.140625" style="57" customWidth="1"/>
    <col min="14338" max="14338" width="10.42578125" style="57" customWidth="1"/>
    <col min="14339" max="14339" width="9.5703125" style="57" customWidth="1"/>
    <col min="14340" max="14340" width="8.85546875" style="57" customWidth="1"/>
    <col min="14341" max="14341" width="10.42578125" style="57" customWidth="1"/>
    <col min="14342" max="14342" width="8.42578125" style="57" customWidth="1"/>
    <col min="14343" max="14343" width="8.7109375" style="57" customWidth="1"/>
    <col min="14344" max="14344" width="8.5703125" style="57" customWidth="1"/>
    <col min="14345" max="14345" width="9.42578125" style="57" customWidth="1"/>
    <col min="14346" max="14346" width="8.28515625" style="57" customWidth="1"/>
    <col min="14347" max="14347" width="10.7109375" style="57" customWidth="1"/>
    <col min="14348" max="14348" width="10.28515625" style="57" customWidth="1"/>
    <col min="14349" max="14349" width="9.85546875" style="57" customWidth="1"/>
    <col min="14350" max="14592" width="9.140625" style="57"/>
    <col min="14593" max="14593" width="14.140625" style="57" customWidth="1"/>
    <col min="14594" max="14594" width="10.42578125" style="57" customWidth="1"/>
    <col min="14595" max="14595" width="9.5703125" style="57" customWidth="1"/>
    <col min="14596" max="14596" width="8.85546875" style="57" customWidth="1"/>
    <col min="14597" max="14597" width="10.42578125" style="57" customWidth="1"/>
    <col min="14598" max="14598" width="8.42578125" style="57" customWidth="1"/>
    <col min="14599" max="14599" width="8.7109375" style="57" customWidth="1"/>
    <col min="14600" max="14600" width="8.5703125" style="57" customWidth="1"/>
    <col min="14601" max="14601" width="9.42578125" style="57" customWidth="1"/>
    <col min="14602" max="14602" width="8.28515625" style="57" customWidth="1"/>
    <col min="14603" max="14603" width="10.7109375" style="57" customWidth="1"/>
    <col min="14604" max="14604" width="10.28515625" style="57" customWidth="1"/>
    <col min="14605" max="14605" width="9.85546875" style="57" customWidth="1"/>
    <col min="14606" max="14848" width="9.140625" style="57"/>
    <col min="14849" max="14849" width="14.140625" style="57" customWidth="1"/>
    <col min="14850" max="14850" width="10.42578125" style="57" customWidth="1"/>
    <col min="14851" max="14851" width="9.5703125" style="57" customWidth="1"/>
    <col min="14852" max="14852" width="8.85546875" style="57" customWidth="1"/>
    <col min="14853" max="14853" width="10.42578125" style="57" customWidth="1"/>
    <col min="14854" max="14854" width="8.42578125" style="57" customWidth="1"/>
    <col min="14855" max="14855" width="8.7109375" style="57" customWidth="1"/>
    <col min="14856" max="14856" width="8.5703125" style="57" customWidth="1"/>
    <col min="14857" max="14857" width="9.42578125" style="57" customWidth="1"/>
    <col min="14858" max="14858" width="8.28515625" style="57" customWidth="1"/>
    <col min="14859" max="14859" width="10.7109375" style="57" customWidth="1"/>
    <col min="14860" max="14860" width="10.28515625" style="57" customWidth="1"/>
    <col min="14861" max="14861" width="9.85546875" style="57" customWidth="1"/>
    <col min="14862" max="15104" width="9.140625" style="57"/>
    <col min="15105" max="15105" width="14.140625" style="57" customWidth="1"/>
    <col min="15106" max="15106" width="10.42578125" style="57" customWidth="1"/>
    <col min="15107" max="15107" width="9.5703125" style="57" customWidth="1"/>
    <col min="15108" max="15108" width="8.85546875" style="57" customWidth="1"/>
    <col min="15109" max="15109" width="10.42578125" style="57" customWidth="1"/>
    <col min="15110" max="15110" width="8.42578125" style="57" customWidth="1"/>
    <col min="15111" max="15111" width="8.7109375" style="57" customWidth="1"/>
    <col min="15112" max="15112" width="8.5703125" style="57" customWidth="1"/>
    <col min="15113" max="15113" width="9.42578125" style="57" customWidth="1"/>
    <col min="15114" max="15114" width="8.28515625" style="57" customWidth="1"/>
    <col min="15115" max="15115" width="10.7109375" style="57" customWidth="1"/>
    <col min="15116" max="15116" width="10.28515625" style="57" customWidth="1"/>
    <col min="15117" max="15117" width="9.85546875" style="57" customWidth="1"/>
    <col min="15118" max="15360" width="9.140625" style="57"/>
    <col min="15361" max="15361" width="14.140625" style="57" customWidth="1"/>
    <col min="15362" max="15362" width="10.42578125" style="57" customWidth="1"/>
    <col min="15363" max="15363" width="9.5703125" style="57" customWidth="1"/>
    <col min="15364" max="15364" width="8.85546875" style="57" customWidth="1"/>
    <col min="15365" max="15365" width="10.42578125" style="57" customWidth="1"/>
    <col min="15366" max="15366" width="8.42578125" style="57" customWidth="1"/>
    <col min="15367" max="15367" width="8.7109375" style="57" customWidth="1"/>
    <col min="15368" max="15368" width="8.5703125" style="57" customWidth="1"/>
    <col min="15369" max="15369" width="9.42578125" style="57" customWidth="1"/>
    <col min="15370" max="15370" width="8.28515625" style="57" customWidth="1"/>
    <col min="15371" max="15371" width="10.7109375" style="57" customWidth="1"/>
    <col min="15372" max="15372" width="10.28515625" style="57" customWidth="1"/>
    <col min="15373" max="15373" width="9.85546875" style="57" customWidth="1"/>
    <col min="15374" max="15616" width="9.140625" style="57"/>
    <col min="15617" max="15617" width="14.140625" style="57" customWidth="1"/>
    <col min="15618" max="15618" width="10.42578125" style="57" customWidth="1"/>
    <col min="15619" max="15619" width="9.5703125" style="57" customWidth="1"/>
    <col min="15620" max="15620" width="8.85546875" style="57" customWidth="1"/>
    <col min="15621" max="15621" width="10.42578125" style="57" customWidth="1"/>
    <col min="15622" max="15622" width="8.42578125" style="57" customWidth="1"/>
    <col min="15623" max="15623" width="8.7109375" style="57" customWidth="1"/>
    <col min="15624" max="15624" width="8.5703125" style="57" customWidth="1"/>
    <col min="15625" max="15625" width="9.42578125" style="57" customWidth="1"/>
    <col min="15626" max="15626" width="8.28515625" style="57" customWidth="1"/>
    <col min="15627" max="15627" width="10.7109375" style="57" customWidth="1"/>
    <col min="15628" max="15628" width="10.28515625" style="57" customWidth="1"/>
    <col min="15629" max="15629" width="9.85546875" style="57" customWidth="1"/>
    <col min="15630" max="15872" width="9.140625" style="57"/>
    <col min="15873" max="15873" width="14.140625" style="57" customWidth="1"/>
    <col min="15874" max="15874" width="10.42578125" style="57" customWidth="1"/>
    <col min="15875" max="15875" width="9.5703125" style="57" customWidth="1"/>
    <col min="15876" max="15876" width="8.85546875" style="57" customWidth="1"/>
    <col min="15877" max="15877" width="10.42578125" style="57" customWidth="1"/>
    <col min="15878" max="15878" width="8.42578125" style="57" customWidth="1"/>
    <col min="15879" max="15879" width="8.7109375" style="57" customWidth="1"/>
    <col min="15880" max="15880" width="8.5703125" style="57" customWidth="1"/>
    <col min="15881" max="15881" width="9.42578125" style="57" customWidth="1"/>
    <col min="15882" max="15882" width="8.28515625" style="57" customWidth="1"/>
    <col min="15883" max="15883" width="10.7109375" style="57" customWidth="1"/>
    <col min="15884" max="15884" width="10.28515625" style="57" customWidth="1"/>
    <col min="15885" max="15885" width="9.85546875" style="57" customWidth="1"/>
    <col min="15886" max="16128" width="9.140625" style="57"/>
    <col min="16129" max="16129" width="14.140625" style="57" customWidth="1"/>
    <col min="16130" max="16130" width="10.42578125" style="57" customWidth="1"/>
    <col min="16131" max="16131" width="9.5703125" style="57" customWidth="1"/>
    <col min="16132" max="16132" width="8.85546875" style="57" customWidth="1"/>
    <col min="16133" max="16133" width="10.42578125" style="57" customWidth="1"/>
    <col min="16134" max="16134" width="8.42578125" style="57" customWidth="1"/>
    <col min="16135" max="16135" width="8.7109375" style="57" customWidth="1"/>
    <col min="16136" max="16136" width="8.5703125" style="57" customWidth="1"/>
    <col min="16137" max="16137" width="9.42578125" style="57" customWidth="1"/>
    <col min="16138" max="16138" width="8.28515625" style="57" customWidth="1"/>
    <col min="16139" max="16139" width="10.7109375" style="57" customWidth="1"/>
    <col min="16140" max="16140" width="10.28515625" style="57" customWidth="1"/>
    <col min="16141" max="16141" width="9.85546875" style="57" customWidth="1"/>
    <col min="16142" max="16384" width="9.140625" style="57"/>
  </cols>
  <sheetData>
    <row r="1" spans="1:13" s="289" customFormat="1" ht="12" customHeight="1">
      <c r="A1" s="288" t="str">
        <f>[2]SUM!A1</f>
        <v>CY 2015 ALLOTMENT RELEASES</v>
      </c>
      <c r="B1" s="288"/>
      <c r="C1" s="288"/>
      <c r="M1" s="290"/>
    </row>
    <row r="2" spans="1:13" s="289" customFormat="1" ht="12" customHeight="1">
      <c r="A2" s="291" t="s">
        <v>256</v>
      </c>
      <c r="B2" s="291"/>
      <c r="C2" s="291"/>
    </row>
    <row r="3" spans="1:13" s="289" customFormat="1" ht="12" customHeight="1">
      <c r="A3" s="288" t="str">
        <f>[2]SUM!A3</f>
        <v>January 1-October 31, 2015</v>
      </c>
      <c r="B3" s="288"/>
      <c r="C3" s="288"/>
      <c r="D3" s="53"/>
    </row>
    <row r="4" spans="1:13" s="289" customFormat="1" ht="12" customHeight="1">
      <c r="A4" s="288" t="s">
        <v>0</v>
      </c>
      <c r="B4" s="288"/>
      <c r="C4" s="288"/>
    </row>
    <row r="5" spans="1:13" ht="61.5" customHeight="1">
      <c r="A5" s="336" t="s">
        <v>1</v>
      </c>
      <c r="B5" s="336" t="s">
        <v>257</v>
      </c>
      <c r="C5" s="297" t="s">
        <v>141</v>
      </c>
      <c r="D5" s="299" t="s">
        <v>142</v>
      </c>
      <c r="E5" s="337" t="s">
        <v>233</v>
      </c>
      <c r="F5" s="297" t="s">
        <v>143</v>
      </c>
      <c r="G5" s="337" t="s">
        <v>258</v>
      </c>
      <c r="H5" s="297" t="s">
        <v>259</v>
      </c>
      <c r="I5" s="337" t="s">
        <v>145</v>
      </c>
      <c r="J5" s="296" t="s">
        <v>231</v>
      </c>
      <c r="K5" s="296" t="s">
        <v>249</v>
      </c>
      <c r="L5" s="299" t="s">
        <v>260</v>
      </c>
      <c r="M5" s="299" t="s">
        <v>261</v>
      </c>
    </row>
    <row r="6" spans="1:13" ht="20.100000000000001" hidden="1" customHeight="1">
      <c r="A6" s="301" t="s">
        <v>102</v>
      </c>
      <c r="B6" s="133">
        <f>'[2]CONT-RA10633'!B7</f>
        <v>0</v>
      </c>
      <c r="C6" s="284">
        <f>'[2]CONT-RA10633'!E7</f>
        <v>0</v>
      </c>
      <c r="D6" s="284">
        <f>'[2]CONT-RA10633'!H7</f>
        <v>0</v>
      </c>
      <c r="E6" s="284">
        <f>'[2]CONT-RA10633'!K7</f>
        <v>0</v>
      </c>
      <c r="F6" s="284">
        <f>'[2]CONT-RA10633'!N7</f>
        <v>0</v>
      </c>
      <c r="G6" s="284">
        <f>'[2]CONT-RA10633'!O7</f>
        <v>0</v>
      </c>
      <c r="H6" s="284">
        <f>'[2]CONT-RA10633'!R7</f>
        <v>0</v>
      </c>
      <c r="I6" s="284">
        <f>'[2]CONT-RA10633'!S7</f>
        <v>0</v>
      </c>
      <c r="K6" s="284">
        <f>'[2]CONT-RA10633'!AA7</f>
        <v>0</v>
      </c>
      <c r="L6" s="284">
        <f t="shared" ref="L6:L11" si="0">SUM(C6:K6)</f>
        <v>0</v>
      </c>
      <c r="M6" s="284">
        <f t="shared" ref="M6:M46" si="1">L6+B6</f>
        <v>0</v>
      </c>
    </row>
    <row r="7" spans="1:13" ht="20.100000000000001" hidden="1" customHeight="1">
      <c r="A7" s="45" t="s">
        <v>103</v>
      </c>
      <c r="B7" s="133">
        <f>'[2]CONT-RA10633'!B8</f>
        <v>0</v>
      </c>
      <c r="C7" s="284">
        <f>'[2]CONT-RA10633'!E8</f>
        <v>0</v>
      </c>
      <c r="D7" s="284">
        <f>'[2]CONT-RA10633'!H8</f>
        <v>0</v>
      </c>
      <c r="E7" s="284">
        <f>'[2]CONT-RA10633'!K8</f>
        <v>0</v>
      </c>
      <c r="F7" s="284">
        <f>'[2]CONT-RA10633'!N8</f>
        <v>0</v>
      </c>
      <c r="G7" s="284">
        <f>'[2]CONT-RA10633'!O8</f>
        <v>0</v>
      </c>
      <c r="H7" s="284">
        <f>'[2]CONT-RA10633'!R8</f>
        <v>0</v>
      </c>
      <c r="I7" s="284">
        <f>'[2]CONT-RA10633'!S8</f>
        <v>0</v>
      </c>
      <c r="K7" s="284">
        <f>'[2]CONT-RA10633'!AA8</f>
        <v>0</v>
      </c>
      <c r="L7" s="284">
        <f t="shared" si="0"/>
        <v>0</v>
      </c>
      <c r="M7" s="284">
        <f t="shared" si="1"/>
        <v>0</v>
      </c>
    </row>
    <row r="8" spans="1:13" ht="20.100000000000001" hidden="1" customHeight="1">
      <c r="A8" s="45" t="s">
        <v>104</v>
      </c>
      <c r="B8" s="133">
        <f>'[2]CONT-RA10633'!B9</f>
        <v>0</v>
      </c>
      <c r="C8" s="284">
        <f>'[2]CONT-RA10633'!E9</f>
        <v>0</v>
      </c>
      <c r="D8" s="284">
        <f>'[2]CONT-RA10633'!H9</f>
        <v>0</v>
      </c>
      <c r="E8" s="284">
        <f>'[2]CONT-RA10633'!K9</f>
        <v>0</v>
      </c>
      <c r="F8" s="284">
        <f>'[2]CONT-RA10633'!N9</f>
        <v>0</v>
      </c>
      <c r="G8" s="284">
        <f>'[2]CONT-RA10633'!O9</f>
        <v>0</v>
      </c>
      <c r="H8" s="284">
        <f>'[2]CONT-RA10633'!R9</f>
        <v>0</v>
      </c>
      <c r="I8" s="284">
        <f>'[2]CONT-RA10633'!S9</f>
        <v>0</v>
      </c>
      <c r="K8" s="284">
        <f>'[2]CONT-RA10633'!AA9</f>
        <v>0</v>
      </c>
      <c r="L8" s="284">
        <f t="shared" si="0"/>
        <v>0</v>
      </c>
      <c r="M8" s="284">
        <f t="shared" si="1"/>
        <v>0</v>
      </c>
    </row>
    <row r="9" spans="1:13" ht="20.100000000000001" hidden="1" customHeight="1">
      <c r="A9" s="45" t="s">
        <v>105</v>
      </c>
      <c r="B9" s="133">
        <f>'[2]CONT-RA10633'!B10</f>
        <v>0</v>
      </c>
      <c r="C9" s="284">
        <f>'[2]CONT-RA10633'!E10</f>
        <v>0</v>
      </c>
      <c r="D9" s="284">
        <f>'[2]CONT-RA10633'!H10</f>
        <v>0</v>
      </c>
      <c r="E9" s="284">
        <f>'[2]CONT-RA10633'!K10</f>
        <v>0</v>
      </c>
      <c r="F9" s="284">
        <f>'[2]CONT-RA10633'!N10</f>
        <v>0</v>
      </c>
      <c r="G9" s="284">
        <f>'[2]CONT-RA10633'!O10</f>
        <v>0</v>
      </c>
      <c r="H9" s="284">
        <f>'[2]CONT-RA10633'!R10</f>
        <v>0</v>
      </c>
      <c r="I9" s="284">
        <f>'[2]CONT-RA10633'!S10</f>
        <v>0</v>
      </c>
      <c r="K9" s="284">
        <f>'[2]CONT-RA10633'!AA10</f>
        <v>0</v>
      </c>
      <c r="L9" s="284">
        <f t="shared" si="0"/>
        <v>0</v>
      </c>
      <c r="M9" s="284">
        <f t="shared" si="1"/>
        <v>0</v>
      </c>
    </row>
    <row r="10" spans="1:13" ht="20.100000000000001" customHeight="1">
      <c r="A10" s="45" t="s">
        <v>106</v>
      </c>
      <c r="B10" s="133">
        <f>'[2]CONT-RA10633'!B11</f>
        <v>80000</v>
      </c>
      <c r="C10" s="284">
        <f>'[2]CONT-RA10633'!E11</f>
        <v>0</v>
      </c>
      <c r="D10" s="284">
        <f>'[2]CONT-RA10633'!H11</f>
        <v>0</v>
      </c>
      <c r="E10" s="284">
        <f>'[2]CONT-RA10633'!K11</f>
        <v>0</v>
      </c>
      <c r="F10" s="284">
        <f>'[2]CONT-RA10633'!N11</f>
        <v>0</v>
      </c>
      <c r="G10" s="284">
        <f>'[2]CONT-RA10633'!O11</f>
        <v>0</v>
      </c>
      <c r="H10" s="284">
        <f>'[2]CONT-RA10633'!R11</f>
        <v>0</v>
      </c>
      <c r="I10" s="284">
        <f>'[2]CONT-RA10633'!S11</f>
        <v>0</v>
      </c>
      <c r="K10" s="284">
        <f>'[2]CONT-RA10633'!X11</f>
        <v>234091</v>
      </c>
      <c r="L10" s="284">
        <f t="shared" si="0"/>
        <v>234091</v>
      </c>
      <c r="M10" s="284">
        <f t="shared" si="1"/>
        <v>314091</v>
      </c>
    </row>
    <row r="11" spans="1:13" ht="20.100000000000001" customHeight="1">
      <c r="A11" s="45" t="s">
        <v>107</v>
      </c>
      <c r="B11" s="133">
        <f>'[2]CONT-RA10633'!B12</f>
        <v>0</v>
      </c>
      <c r="C11" s="284">
        <f>'[2]CONT-RA10633'!E12</f>
        <v>0</v>
      </c>
      <c r="D11" s="284">
        <f>'[2]CONT-RA10633'!H12</f>
        <v>0</v>
      </c>
      <c r="E11" s="284">
        <f>'[2]CONT-RA10633'!K12</f>
        <v>0</v>
      </c>
      <c r="F11" s="284">
        <f>'[2]CONT-RA10633'!N12</f>
        <v>0</v>
      </c>
      <c r="G11" s="284">
        <f>'[2]CONT-RA10633'!O12</f>
        <v>0</v>
      </c>
      <c r="H11" s="284">
        <f>'[2]CONT-RA10633'!R12</f>
        <v>495074</v>
      </c>
      <c r="I11" s="284">
        <f>'[2]CONT-RA10633'!S12</f>
        <v>0</v>
      </c>
      <c r="K11" s="284">
        <f>'[2]CONT-RA10633'!AA12</f>
        <v>0</v>
      </c>
      <c r="L11" s="284">
        <f t="shared" si="0"/>
        <v>495074</v>
      </c>
      <c r="M11" s="284">
        <f t="shared" si="1"/>
        <v>495074</v>
      </c>
    </row>
    <row r="12" spans="1:13" ht="20.100000000000001" customHeight="1">
      <c r="A12" s="131" t="s">
        <v>108</v>
      </c>
      <c r="B12" s="284">
        <f t="shared" ref="B12:K12" si="2">SUM(B13:B14)</f>
        <v>2192619</v>
      </c>
      <c r="C12" s="284">
        <f t="shared" si="2"/>
        <v>0</v>
      </c>
      <c r="D12" s="284">
        <f t="shared" si="2"/>
        <v>0</v>
      </c>
      <c r="E12" s="284">
        <f t="shared" si="2"/>
        <v>0</v>
      </c>
      <c r="F12" s="284">
        <f t="shared" si="2"/>
        <v>0</v>
      </c>
      <c r="G12" s="284">
        <f t="shared" si="2"/>
        <v>58959</v>
      </c>
      <c r="H12" s="284">
        <f t="shared" si="2"/>
        <v>0</v>
      </c>
      <c r="I12" s="284">
        <f t="shared" si="2"/>
        <v>0</v>
      </c>
      <c r="K12" s="284">
        <f t="shared" si="2"/>
        <v>0</v>
      </c>
      <c r="L12" s="284">
        <f>SUM(L13:L14)</f>
        <v>58959</v>
      </c>
      <c r="M12" s="284">
        <f t="shared" si="1"/>
        <v>2251578</v>
      </c>
    </row>
    <row r="13" spans="1:13" ht="20.100000000000001" hidden="1" customHeight="1">
      <c r="A13" s="131" t="s">
        <v>109</v>
      </c>
      <c r="B13" s="133">
        <f>'[2]CONT-RA10633'!B14</f>
        <v>2192619</v>
      </c>
      <c r="C13" s="284">
        <f>'[2]CONT-RA10633'!E14</f>
        <v>0</v>
      </c>
      <c r="D13" s="284">
        <f>'[2]CONT-RA10633'!H14</f>
        <v>0</v>
      </c>
      <c r="E13" s="284">
        <f>'[2]CONT-RA10633'!K14</f>
        <v>0</v>
      </c>
      <c r="F13" s="284">
        <f>'[2]CONT-RA10633'!N14</f>
        <v>0</v>
      </c>
      <c r="G13" s="284">
        <f>'[2]CONT-RA10633'!O14</f>
        <v>58959</v>
      </c>
      <c r="H13" s="284">
        <f>'[2]CONT-RA10633'!R14</f>
        <v>0</v>
      </c>
      <c r="I13" s="284">
        <f>'[2]CONT-RA10633'!S14</f>
        <v>0</v>
      </c>
      <c r="K13" s="284">
        <f>'[2]CONT-RA10633'!AA14</f>
        <v>0</v>
      </c>
      <c r="L13" s="284">
        <f t="shared" ref="L13:L19" si="3">SUM(C13:K13)</f>
        <v>58959</v>
      </c>
      <c r="M13" s="284">
        <f t="shared" si="1"/>
        <v>2251578</v>
      </c>
    </row>
    <row r="14" spans="1:13" ht="20.100000000000001" hidden="1" customHeight="1">
      <c r="A14" s="131" t="s">
        <v>110</v>
      </c>
      <c r="B14" s="133">
        <f>'[2]CONT-RA10633'!B15</f>
        <v>0</v>
      </c>
      <c r="C14" s="284">
        <f>'[2]CONT-RA10633'!E15</f>
        <v>0</v>
      </c>
      <c r="D14" s="284">
        <f>'[2]CONT-RA10633'!H15</f>
        <v>0</v>
      </c>
      <c r="E14" s="284">
        <f>'[2]CONT-RA10633'!K15</f>
        <v>0</v>
      </c>
      <c r="F14" s="284">
        <f>'[2]CONT-RA10633'!N15</f>
        <v>0</v>
      </c>
      <c r="G14" s="284">
        <f>'[2]CONT-RA10633'!O15</f>
        <v>0</v>
      </c>
      <c r="H14" s="284">
        <f>'[2]CONT-RA10633'!R15</f>
        <v>0</v>
      </c>
      <c r="I14" s="284">
        <f>'[2]CONT-RA10633'!S15</f>
        <v>0</v>
      </c>
      <c r="K14" s="284">
        <f>'[2]CONT-RA10633'!AA15</f>
        <v>0</v>
      </c>
      <c r="L14" s="284">
        <f t="shared" si="3"/>
        <v>0</v>
      </c>
      <c r="M14" s="284">
        <f t="shared" si="1"/>
        <v>0</v>
      </c>
    </row>
    <row r="15" spans="1:13" ht="20.100000000000001" customHeight="1">
      <c r="A15" s="131" t="s">
        <v>111</v>
      </c>
      <c r="B15" s="133">
        <f>'[2]CONT-RA10633'!B16</f>
        <v>259505</v>
      </c>
      <c r="C15" s="284">
        <f>'[2]CONT-RA10633'!E16</f>
        <v>0</v>
      </c>
      <c r="D15" s="284">
        <f>'[2]CONT-RA10633'!H16</f>
        <v>0</v>
      </c>
      <c r="E15" s="284">
        <f>'[2]CONT-RA10633'!K16</f>
        <v>0</v>
      </c>
      <c r="F15" s="284">
        <f>'[2]CONT-RA10633'!N16</f>
        <v>0</v>
      </c>
      <c r="G15" s="284">
        <f>'[2]CONT-RA10633'!O16</f>
        <v>0</v>
      </c>
      <c r="H15" s="284">
        <f>'[2]CONT-RA10633'!R16</f>
        <v>0</v>
      </c>
      <c r="I15" s="284">
        <f>'[2]CONT-RA10633'!S16</f>
        <v>0</v>
      </c>
      <c r="K15" s="284">
        <f>'[2]CONT-RA10633'!X16</f>
        <v>341536</v>
      </c>
      <c r="L15" s="284">
        <f t="shared" si="3"/>
        <v>341536</v>
      </c>
      <c r="M15" s="284">
        <f t="shared" si="1"/>
        <v>601041</v>
      </c>
    </row>
    <row r="16" spans="1:13" ht="20.100000000000001" hidden="1" customHeight="1">
      <c r="A16" s="131" t="s">
        <v>112</v>
      </c>
      <c r="B16" s="133">
        <f>'[2]CONT-RA10633'!B17</f>
        <v>0</v>
      </c>
      <c r="C16" s="284">
        <f>'[2]CONT-RA10633'!E17</f>
        <v>0</v>
      </c>
      <c r="D16" s="284">
        <f>'[2]CONT-RA10633'!H17</f>
        <v>0</v>
      </c>
      <c r="E16" s="284">
        <f>'[2]CONT-RA10633'!K17</f>
        <v>0</v>
      </c>
      <c r="F16" s="284">
        <f>'[2]CONT-RA10633'!N17</f>
        <v>0</v>
      </c>
      <c r="G16" s="284">
        <f>'[2]CONT-RA10633'!O17</f>
        <v>0</v>
      </c>
      <c r="H16" s="284">
        <f>'[2]CONT-RA10633'!R17</f>
        <v>0</v>
      </c>
      <c r="I16" s="284">
        <f>'[2]CONT-RA10633'!S17</f>
        <v>0</v>
      </c>
      <c r="K16" s="284">
        <f>'[2]CONT-RA10633'!AA17</f>
        <v>0</v>
      </c>
      <c r="L16" s="284">
        <f t="shared" si="3"/>
        <v>0</v>
      </c>
      <c r="M16" s="284">
        <f t="shared" si="1"/>
        <v>0</v>
      </c>
    </row>
    <row r="17" spans="1:13" ht="20.100000000000001" customHeight="1">
      <c r="A17" s="131" t="s">
        <v>113</v>
      </c>
      <c r="B17" s="133">
        <f>'[2]CONT-RA10633'!B18</f>
        <v>0</v>
      </c>
      <c r="C17" s="284">
        <f>'[2]CONT-RA10633'!E18</f>
        <v>0</v>
      </c>
      <c r="D17" s="284">
        <f>'[2]CONT-RA10633'!H18</f>
        <v>0</v>
      </c>
      <c r="E17" s="284">
        <f>'[2]CONT-RA10633'!K18</f>
        <v>0</v>
      </c>
      <c r="F17" s="284">
        <f>'[2]CONT-RA10633'!N18</f>
        <v>0</v>
      </c>
      <c r="G17" s="284">
        <f>'[2]CONT-RA10633'!O18</f>
        <v>0</v>
      </c>
      <c r="H17" s="284">
        <f>'[2]CONT-RA10633'!R18</f>
        <v>0</v>
      </c>
      <c r="I17" s="284">
        <f>'[2]CONT-RA10633'!S18</f>
        <v>0</v>
      </c>
      <c r="K17" s="284">
        <f>'[2]CONT-RA10633'!X18</f>
        <v>1000000</v>
      </c>
      <c r="L17" s="284">
        <f t="shared" si="3"/>
        <v>1000000</v>
      </c>
      <c r="M17" s="284">
        <f t="shared" si="1"/>
        <v>1000000</v>
      </c>
    </row>
    <row r="18" spans="1:13" ht="20.100000000000001" customHeight="1">
      <c r="A18" s="131" t="s">
        <v>114</v>
      </c>
      <c r="B18" s="133">
        <f>'[2]CONT-RA10633'!B19</f>
        <v>524581</v>
      </c>
      <c r="C18" s="284">
        <f>'[2]CONT-RA10633'!E19</f>
        <v>0</v>
      </c>
      <c r="D18" s="284">
        <f>'[2]CONT-RA10633'!H19</f>
        <v>0</v>
      </c>
      <c r="E18" s="284">
        <f>'[2]CONT-RA10633'!K19</f>
        <v>0</v>
      </c>
      <c r="F18" s="284">
        <f>'[2]CONT-RA10633'!N19</f>
        <v>0</v>
      </c>
      <c r="G18" s="284">
        <f>'[2]CONT-RA10633'!O19</f>
        <v>0</v>
      </c>
      <c r="H18" s="284">
        <f>'[2]CONT-RA10633'!R19</f>
        <v>51647</v>
      </c>
      <c r="I18" s="284">
        <f>'[2]CONT-RA10633'!S19</f>
        <v>9700</v>
      </c>
      <c r="K18" s="284">
        <f>'[2]CONT-RA10633'!AA19</f>
        <v>0</v>
      </c>
      <c r="L18" s="284">
        <f t="shared" si="3"/>
        <v>61347</v>
      </c>
      <c r="M18" s="284">
        <f t="shared" si="1"/>
        <v>585928</v>
      </c>
    </row>
    <row r="19" spans="1:13" ht="20.100000000000001" customHeight="1">
      <c r="A19" s="131" t="s">
        <v>115</v>
      </c>
      <c r="B19" s="133">
        <f>'[2]CONT-RA10633'!B20</f>
        <v>434529</v>
      </c>
      <c r="C19" s="284">
        <f>'[2]CONT-RA10633'!E20</f>
        <v>0</v>
      </c>
      <c r="D19" s="284">
        <f>'[2]CONT-RA10633'!H20</f>
        <v>0</v>
      </c>
      <c r="E19" s="284">
        <f>'[2]CONT-RA10633'!K20</f>
        <v>0</v>
      </c>
      <c r="F19" s="284">
        <f>'[2]CONT-RA10633'!N20</f>
        <v>4573</v>
      </c>
      <c r="G19" s="284">
        <f>'[2]CONT-RA10633'!O20</f>
        <v>0</v>
      </c>
      <c r="H19" s="284">
        <f>'[2]CONT-RA10633'!R20</f>
        <v>0</v>
      </c>
      <c r="I19" s="284">
        <f>'[2]CONT-RA10633'!S20</f>
        <v>12585</v>
      </c>
      <c r="K19" s="284">
        <f>'[2]CONT-RA10633'!AA20</f>
        <v>0</v>
      </c>
      <c r="L19" s="284">
        <f t="shared" si="3"/>
        <v>17158</v>
      </c>
      <c r="M19" s="284">
        <f t="shared" si="1"/>
        <v>451687</v>
      </c>
    </row>
    <row r="20" spans="1:13" ht="20.100000000000001" customHeight="1">
      <c r="A20" s="131" t="s">
        <v>116</v>
      </c>
      <c r="B20" s="284">
        <f t="shared" ref="B20:K20" si="4">+B21+B22</f>
        <v>0</v>
      </c>
      <c r="C20" s="284">
        <f t="shared" si="4"/>
        <v>0</v>
      </c>
      <c r="D20" s="284">
        <f t="shared" si="4"/>
        <v>0</v>
      </c>
      <c r="E20" s="284">
        <f t="shared" si="4"/>
        <v>0</v>
      </c>
      <c r="F20" s="284">
        <f t="shared" si="4"/>
        <v>0</v>
      </c>
      <c r="G20" s="284">
        <f t="shared" si="4"/>
        <v>0</v>
      </c>
      <c r="H20" s="284">
        <f t="shared" si="4"/>
        <v>89419</v>
      </c>
      <c r="I20" s="284">
        <f t="shared" si="4"/>
        <v>0</v>
      </c>
      <c r="K20" s="284">
        <f t="shared" si="4"/>
        <v>0</v>
      </c>
      <c r="L20" s="284">
        <f>+L21+L22</f>
        <v>89419</v>
      </c>
      <c r="M20" s="284">
        <f t="shared" si="1"/>
        <v>89419</v>
      </c>
    </row>
    <row r="21" spans="1:13" ht="20.100000000000001" hidden="1" customHeight="1">
      <c r="A21" s="131" t="s">
        <v>109</v>
      </c>
      <c r="B21" s="133">
        <f>'[2]CONT-RA10633'!B22</f>
        <v>0</v>
      </c>
      <c r="C21" s="284">
        <f>'[2]CONT-RA10633'!E22</f>
        <v>0</v>
      </c>
      <c r="D21" s="284">
        <f>'[2]CONT-RA10633'!H22</f>
        <v>0</v>
      </c>
      <c r="E21" s="284">
        <f>'[2]CONT-RA10633'!K22</f>
        <v>0</v>
      </c>
      <c r="F21" s="284">
        <f>'[2]CONT-RA10633'!N22</f>
        <v>0</v>
      </c>
      <c r="G21" s="284">
        <f>'[2]CONT-RA10633'!O22</f>
        <v>0</v>
      </c>
      <c r="H21" s="284">
        <f>'[2]CONT-RA10633'!R22</f>
        <v>89419</v>
      </c>
      <c r="I21" s="284">
        <f>'[2]CONT-RA10633'!S22</f>
        <v>0</v>
      </c>
      <c r="K21" s="284">
        <f>'[2]CONT-RA10633'!AA22</f>
        <v>0</v>
      </c>
      <c r="L21" s="284">
        <f>SUM(C21:K21)</f>
        <v>89419</v>
      </c>
      <c r="M21" s="284">
        <f t="shared" si="1"/>
        <v>89419</v>
      </c>
    </row>
    <row r="22" spans="1:13" ht="20.100000000000001" hidden="1" customHeight="1">
      <c r="A22" s="131" t="s">
        <v>110</v>
      </c>
      <c r="B22" s="133">
        <f>'[2]CONT-RA10633'!B23</f>
        <v>0</v>
      </c>
      <c r="C22" s="284">
        <f>'[2]CONT-RA10633'!E23</f>
        <v>0</v>
      </c>
      <c r="D22" s="284">
        <f>'[2]CONT-RA10633'!H23</f>
        <v>0</v>
      </c>
      <c r="E22" s="284">
        <f>'[2]CONT-RA10633'!K23</f>
        <v>0</v>
      </c>
      <c r="F22" s="284">
        <f>'[2]CONT-RA10633'!N23</f>
        <v>0</v>
      </c>
      <c r="G22" s="284">
        <f>'[2]CONT-RA10633'!O23</f>
        <v>0</v>
      </c>
      <c r="H22" s="284">
        <f>'[2]CONT-RA10633'!R23</f>
        <v>0</v>
      </c>
      <c r="I22" s="284">
        <f>'[2]CONT-RA10633'!S23</f>
        <v>0</v>
      </c>
      <c r="K22" s="284">
        <f>'[2]CONT-RA10633'!AA23</f>
        <v>0</v>
      </c>
      <c r="L22" s="284">
        <f>SUM(C22:K22)</f>
        <v>0</v>
      </c>
      <c r="M22" s="284">
        <f t="shared" si="1"/>
        <v>0</v>
      </c>
    </row>
    <row r="23" spans="1:13" ht="20.100000000000001" customHeight="1">
      <c r="A23" s="131" t="s">
        <v>117</v>
      </c>
      <c r="B23" s="133">
        <f>'[2]CONT-RA10633'!B24</f>
        <v>470000</v>
      </c>
      <c r="C23" s="284">
        <f>'[2]CONT-RA10633'!E24</f>
        <v>0</v>
      </c>
      <c r="D23" s="284">
        <f>'[2]CONT-RA10633'!H24</f>
        <v>0</v>
      </c>
      <c r="E23" s="284">
        <f>'[2]CONT-RA10633'!K24</f>
        <v>0</v>
      </c>
      <c r="F23" s="284">
        <f>'[2]CONT-RA10633'!N24</f>
        <v>0</v>
      </c>
      <c r="G23" s="284">
        <f>'[2]CONT-RA10633'!O24</f>
        <v>0</v>
      </c>
      <c r="H23" s="284">
        <f>'[2]CONT-RA10633'!R24</f>
        <v>0</v>
      </c>
      <c r="I23" s="284">
        <f>'[2]CONT-RA10633'!S24</f>
        <v>0</v>
      </c>
      <c r="K23" s="284">
        <f>'[2]CONT-RA10633'!AA24</f>
        <v>0</v>
      </c>
      <c r="L23" s="284">
        <f>SUM(C23:K23)</f>
        <v>0</v>
      </c>
      <c r="M23" s="284">
        <f t="shared" si="1"/>
        <v>470000</v>
      </c>
    </row>
    <row r="24" spans="1:13" ht="20.100000000000001" customHeight="1">
      <c r="A24" s="131" t="s">
        <v>118</v>
      </c>
      <c r="B24" s="133">
        <f>'[2]CONT-RA10633'!B25</f>
        <v>0</v>
      </c>
      <c r="C24" s="284">
        <f>'[2]CONT-RA10633'!E25</f>
        <v>0</v>
      </c>
      <c r="D24" s="284">
        <f>'[2]CONT-RA10633'!H25</f>
        <v>0</v>
      </c>
      <c r="E24" s="284">
        <f>'[2]CONT-RA10633'!K25</f>
        <v>0</v>
      </c>
      <c r="F24" s="284">
        <f>'[2]CONT-RA10633'!N25</f>
        <v>0</v>
      </c>
      <c r="G24" s="284">
        <f>'[2]CONT-RA10633'!O25</f>
        <v>0</v>
      </c>
      <c r="H24" s="284">
        <f>'[2]CONT-RA10633'!R25</f>
        <v>47108</v>
      </c>
      <c r="I24" s="284">
        <f>'[2]CONT-RA10633'!S25</f>
        <v>0</v>
      </c>
      <c r="K24" s="284">
        <f>'[2]CONT-RA10633'!AA25</f>
        <v>0</v>
      </c>
      <c r="L24" s="284">
        <f>SUM(C24:K24)</f>
        <v>47108</v>
      </c>
      <c r="M24" s="284">
        <f t="shared" si="1"/>
        <v>47108</v>
      </c>
    </row>
    <row r="25" spans="1:13" ht="20.100000000000001" hidden="1" customHeight="1">
      <c r="A25" s="131" t="s">
        <v>119</v>
      </c>
      <c r="B25" s="284">
        <f t="shared" ref="B25:H25" si="5">+B26+B27</f>
        <v>0</v>
      </c>
      <c r="C25" s="284">
        <f t="shared" si="5"/>
        <v>0</v>
      </c>
      <c r="D25" s="284">
        <f t="shared" si="5"/>
        <v>0</v>
      </c>
      <c r="E25" s="284">
        <f t="shared" si="5"/>
        <v>0</v>
      </c>
      <c r="F25" s="284">
        <f t="shared" si="5"/>
        <v>0</v>
      </c>
      <c r="G25" s="284">
        <f t="shared" si="5"/>
        <v>0</v>
      </c>
      <c r="H25" s="284">
        <f t="shared" si="5"/>
        <v>0</v>
      </c>
      <c r="I25" s="284">
        <f>+I26+I27</f>
        <v>0</v>
      </c>
      <c r="K25" s="284">
        <f>+K26+K27</f>
        <v>0</v>
      </c>
      <c r="L25" s="284">
        <f>+L26+L27</f>
        <v>0</v>
      </c>
      <c r="M25" s="284">
        <f t="shared" si="1"/>
        <v>0</v>
      </c>
    </row>
    <row r="26" spans="1:13" ht="20.100000000000001" hidden="1" customHeight="1">
      <c r="A26" s="131" t="s">
        <v>109</v>
      </c>
      <c r="B26" s="133">
        <f>'[2]CONT-RA10633'!B27</f>
        <v>0</v>
      </c>
      <c r="C26" s="284">
        <f>'[2]CONT-RA10633'!E27</f>
        <v>0</v>
      </c>
      <c r="D26" s="284">
        <f>'[2]CONT-RA10633'!H27</f>
        <v>0</v>
      </c>
      <c r="E26" s="284">
        <f>'[2]CONT-RA10633'!K27</f>
        <v>0</v>
      </c>
      <c r="F26" s="284">
        <f>'[2]CONT-RA10633'!N27</f>
        <v>0</v>
      </c>
      <c r="G26" s="284">
        <f>'[2]CONT-RA10633'!O27</f>
        <v>0</v>
      </c>
      <c r="H26" s="284">
        <f>'[2]CONT-RA10633'!R27</f>
        <v>0</v>
      </c>
      <c r="I26" s="284">
        <f>'[2]CONT-RA10633'!S27</f>
        <v>0</v>
      </c>
      <c r="K26" s="284">
        <f>'[2]CONT-RA10633'!AA27</f>
        <v>0</v>
      </c>
      <c r="L26" s="284">
        <f>SUM(C26:K26)</f>
        <v>0</v>
      </c>
      <c r="M26" s="284">
        <f t="shared" si="1"/>
        <v>0</v>
      </c>
    </row>
    <row r="27" spans="1:13" ht="20.100000000000001" hidden="1" customHeight="1">
      <c r="A27" s="131" t="s">
        <v>110</v>
      </c>
      <c r="B27" s="133">
        <f>'[2]CONT-RA10633'!B28</f>
        <v>0</v>
      </c>
      <c r="C27" s="284">
        <f>'[2]CONT-RA10633'!E28</f>
        <v>0</v>
      </c>
      <c r="D27" s="284">
        <f>'[2]CONT-RA10633'!H28</f>
        <v>0</v>
      </c>
      <c r="E27" s="284">
        <f>'[2]CONT-RA10633'!K28</f>
        <v>0</v>
      </c>
      <c r="F27" s="284">
        <f>'[2]CONT-RA10633'!N28</f>
        <v>0</v>
      </c>
      <c r="G27" s="284">
        <f>'[2]CONT-RA10633'!O28</f>
        <v>0</v>
      </c>
      <c r="H27" s="284">
        <f>'[2]CONT-RA10633'!R28</f>
        <v>0</v>
      </c>
      <c r="I27" s="284">
        <f>'[2]CONT-RA10633'!S28</f>
        <v>0</v>
      </c>
      <c r="K27" s="284">
        <f>'[2]CONT-RA10633'!AA28</f>
        <v>0</v>
      </c>
      <c r="L27" s="284">
        <f>SUM(C27:K27)</f>
        <v>0</v>
      </c>
      <c r="M27" s="284">
        <f t="shared" si="1"/>
        <v>0</v>
      </c>
    </row>
    <row r="28" spans="1:13" ht="20.100000000000001" hidden="1" customHeight="1">
      <c r="A28" s="131" t="s">
        <v>120</v>
      </c>
      <c r="B28" s="133">
        <f>'[2]CONT-RA10633'!B29</f>
        <v>0</v>
      </c>
      <c r="C28" s="284">
        <f>'[2]CONT-RA10633'!E29</f>
        <v>0</v>
      </c>
      <c r="D28" s="284">
        <f>'[2]CONT-RA10633'!H29</f>
        <v>0</v>
      </c>
      <c r="E28" s="284">
        <f>'[2]CONT-RA10633'!K29</f>
        <v>0</v>
      </c>
      <c r="F28" s="284">
        <f>'[2]CONT-RA10633'!N29</f>
        <v>0</v>
      </c>
      <c r="G28" s="284">
        <f>'[2]CONT-RA10633'!O29</f>
        <v>0</v>
      </c>
      <c r="H28" s="284">
        <f>'[2]CONT-RA10633'!R29</f>
        <v>0</v>
      </c>
      <c r="I28" s="284">
        <f>'[2]CONT-RA10633'!S29</f>
        <v>0</v>
      </c>
      <c r="K28" s="284">
        <f>'[2]CONT-RA10633'!AA29</f>
        <v>0</v>
      </c>
      <c r="L28" s="284">
        <f>SUM(C28:K28)</f>
        <v>0</v>
      </c>
      <c r="M28" s="284">
        <f t="shared" si="1"/>
        <v>0</v>
      </c>
    </row>
    <row r="29" spans="1:13" ht="20.100000000000001" customHeight="1">
      <c r="A29" s="131" t="s">
        <v>121</v>
      </c>
      <c r="B29" s="284">
        <f t="shared" ref="B29:L29" si="6">+B30+B31</f>
        <v>24090304</v>
      </c>
      <c r="C29" s="284">
        <f t="shared" si="6"/>
        <v>0</v>
      </c>
      <c r="D29" s="284">
        <f t="shared" si="6"/>
        <v>0</v>
      </c>
      <c r="E29" s="284">
        <f t="shared" si="6"/>
        <v>41026</v>
      </c>
      <c r="F29" s="284">
        <f t="shared" si="6"/>
        <v>0</v>
      </c>
      <c r="G29" s="284">
        <f t="shared" si="6"/>
        <v>654265</v>
      </c>
      <c r="H29" s="284">
        <f t="shared" si="6"/>
        <v>0</v>
      </c>
      <c r="I29" s="284">
        <f t="shared" si="6"/>
        <v>0</v>
      </c>
      <c r="K29" s="284">
        <f t="shared" si="6"/>
        <v>2141762</v>
      </c>
      <c r="L29" s="284">
        <f t="shared" si="6"/>
        <v>2837053</v>
      </c>
      <c r="M29" s="284">
        <f t="shared" si="1"/>
        <v>26927357</v>
      </c>
    </row>
    <row r="30" spans="1:13" ht="20.100000000000001" hidden="1" customHeight="1">
      <c r="A30" s="131" t="s">
        <v>109</v>
      </c>
      <c r="B30" s="133">
        <f>'[2]CONT-RA10633'!B31</f>
        <v>24090304</v>
      </c>
      <c r="C30" s="284">
        <f>'[2]CONT-RA10633'!E31</f>
        <v>0</v>
      </c>
      <c r="D30" s="284">
        <f>'[2]CONT-RA10633'!H31</f>
        <v>0</v>
      </c>
      <c r="E30" s="284">
        <f>'[2]CONT-RA10633'!K31</f>
        <v>41026</v>
      </c>
      <c r="F30" s="284">
        <f>'[2]CONT-RA10633'!N31</f>
        <v>0</v>
      </c>
      <c r="G30" s="284">
        <f>'[2]CONT-RA10633'!O31</f>
        <v>654265</v>
      </c>
      <c r="H30" s="284">
        <f>'[2]CONT-RA10633'!R31</f>
        <v>0</v>
      </c>
      <c r="I30" s="284">
        <f>'[2]CONT-RA10633'!S31</f>
        <v>0</v>
      </c>
      <c r="K30" s="284">
        <f>'[2]CONT-RA10633'!W31</f>
        <v>2141762</v>
      </c>
      <c r="L30" s="284">
        <f t="shared" ref="L30:L46" si="7">SUM(C30:K30)</f>
        <v>2837053</v>
      </c>
      <c r="M30" s="284">
        <f t="shared" si="1"/>
        <v>26927357</v>
      </c>
    </row>
    <row r="31" spans="1:13" ht="20.100000000000001" hidden="1" customHeight="1">
      <c r="A31" s="131" t="s">
        <v>110</v>
      </c>
      <c r="B31" s="133">
        <f>'[2]CONT-RA10633'!B32</f>
        <v>0</v>
      </c>
      <c r="C31" s="284">
        <f>'[2]CONT-RA10633'!E32</f>
        <v>0</v>
      </c>
      <c r="D31" s="284">
        <f>'[2]CONT-RA10633'!H32</f>
        <v>0</v>
      </c>
      <c r="E31" s="284">
        <f>'[2]CONT-RA10633'!K32</f>
        <v>0</v>
      </c>
      <c r="F31" s="284">
        <f>'[2]CONT-RA10633'!N32</f>
        <v>0</v>
      </c>
      <c r="G31" s="284">
        <f>'[2]CONT-RA10633'!O32</f>
        <v>0</v>
      </c>
      <c r="H31" s="284">
        <f>'[2]CONT-RA10633'!R32</f>
        <v>0</v>
      </c>
      <c r="I31" s="284">
        <f>'[2]CONT-RA10633'!S32</f>
        <v>0</v>
      </c>
      <c r="K31" s="284">
        <f>'[2]CONT-RA10633'!AA32</f>
        <v>0</v>
      </c>
      <c r="L31" s="284">
        <f t="shared" si="7"/>
        <v>0</v>
      </c>
      <c r="M31" s="284">
        <f t="shared" si="1"/>
        <v>0</v>
      </c>
    </row>
    <row r="32" spans="1:13" ht="20.100000000000001" customHeight="1">
      <c r="A32" s="131" t="s">
        <v>122</v>
      </c>
      <c r="B32" s="133">
        <f>'[2]CONT-RA10633'!B33</f>
        <v>0</v>
      </c>
      <c r="C32" s="284">
        <f>'[2]CONT-RA10633'!E33</f>
        <v>0</v>
      </c>
      <c r="D32" s="284">
        <f>'[2]CONT-RA10633'!H33</f>
        <v>0</v>
      </c>
      <c r="E32" s="284">
        <f>'[2]CONT-RA10633'!K33</f>
        <v>17600</v>
      </c>
      <c r="F32" s="284">
        <f>'[2]CONT-RA10633'!N33</f>
        <v>0</v>
      </c>
      <c r="G32" s="284">
        <f>'[2]CONT-RA10633'!O33</f>
        <v>0</v>
      </c>
      <c r="H32" s="284">
        <f>'[2]CONT-RA10633'!R33</f>
        <v>0</v>
      </c>
      <c r="I32" s="284">
        <f>'[2]CONT-RA10633'!S33</f>
        <v>2682</v>
      </c>
      <c r="K32" s="284">
        <f>'[2]CONT-RA10633'!AA33</f>
        <v>0</v>
      </c>
      <c r="L32" s="284">
        <f t="shared" si="7"/>
        <v>20282</v>
      </c>
      <c r="M32" s="284">
        <f t="shared" si="1"/>
        <v>20282</v>
      </c>
    </row>
    <row r="33" spans="1:13" ht="20.100000000000001" customHeight="1">
      <c r="A33" s="131" t="s">
        <v>123</v>
      </c>
      <c r="B33" s="133">
        <f>'[2]CONT-RA10633'!B34</f>
        <v>53517</v>
      </c>
      <c r="C33" s="284">
        <f>'[2]CONT-RA10633'!E34</f>
        <v>0</v>
      </c>
      <c r="D33" s="284">
        <f>'[2]CONT-RA10633'!H34</f>
        <v>0</v>
      </c>
      <c r="E33" s="284">
        <f>'[2]CONT-RA10633'!K34</f>
        <v>0</v>
      </c>
      <c r="F33" s="284">
        <f>'[2]CONT-RA10633'!N34</f>
        <v>0</v>
      </c>
      <c r="G33" s="284">
        <f>'[2]CONT-RA10633'!O34</f>
        <v>0</v>
      </c>
      <c r="H33" s="284">
        <f>'[2]CONT-RA10633'!R34</f>
        <v>0</v>
      </c>
      <c r="I33" s="284">
        <f>'[2]CONT-RA10633'!S34</f>
        <v>0</v>
      </c>
      <c r="K33" s="284">
        <f>'[2]CONT-RA10633'!AA34</f>
        <v>0</v>
      </c>
      <c r="L33" s="284">
        <f t="shared" si="7"/>
        <v>0</v>
      </c>
      <c r="M33" s="284">
        <f t="shared" si="1"/>
        <v>53517</v>
      </c>
    </row>
    <row r="34" spans="1:13" ht="20.100000000000001" hidden="1" customHeight="1">
      <c r="A34" s="131" t="s">
        <v>124</v>
      </c>
      <c r="B34" s="133">
        <f>'[2]CONT-RA10633'!B35</f>
        <v>0</v>
      </c>
      <c r="C34" s="284">
        <f>'[2]CONT-RA10633'!E35</f>
        <v>0</v>
      </c>
      <c r="D34" s="284">
        <f>'[2]CONT-RA10633'!H35</f>
        <v>0</v>
      </c>
      <c r="E34" s="284">
        <f>'[2]CONT-RA10633'!K35</f>
        <v>0</v>
      </c>
      <c r="F34" s="284">
        <f>'[2]CONT-RA10633'!N35</f>
        <v>0</v>
      </c>
      <c r="G34" s="284">
        <f>'[2]CONT-RA10633'!O35</f>
        <v>0</v>
      </c>
      <c r="H34" s="284">
        <f>'[2]CONT-RA10633'!R35</f>
        <v>0</v>
      </c>
      <c r="I34" s="284">
        <f>'[2]CONT-RA10633'!S35</f>
        <v>0</v>
      </c>
      <c r="K34" s="284">
        <f>'[2]CONT-RA10633'!AA35</f>
        <v>0</v>
      </c>
      <c r="L34" s="284">
        <f t="shared" si="7"/>
        <v>0</v>
      </c>
      <c r="M34" s="284">
        <f t="shared" si="1"/>
        <v>0</v>
      </c>
    </row>
    <row r="35" spans="1:13" ht="20.100000000000001" customHeight="1">
      <c r="A35" s="131" t="s">
        <v>125</v>
      </c>
      <c r="B35" s="133">
        <f>'[2]CONT-RA10633'!B36</f>
        <v>770000</v>
      </c>
      <c r="C35" s="284">
        <f>'[2]CONT-RA10633'!E36</f>
        <v>0</v>
      </c>
      <c r="D35" s="284">
        <f>'[2]CONT-RA10633'!H36</f>
        <v>0</v>
      </c>
      <c r="E35" s="284">
        <f>'[2]CONT-RA10633'!K36</f>
        <v>0</v>
      </c>
      <c r="F35" s="284">
        <f>'[2]CONT-RA10633'!N36</f>
        <v>0</v>
      </c>
      <c r="G35" s="284">
        <f>'[2]CONT-RA10633'!O36</f>
        <v>0</v>
      </c>
      <c r="H35" s="284">
        <f>'[2]CONT-RA10633'!R36</f>
        <v>0</v>
      </c>
      <c r="I35" s="284">
        <f>'[2]CONT-RA10633'!S36</f>
        <v>0</v>
      </c>
      <c r="K35" s="284">
        <f>'[2]CONT-RA10633'!AA36</f>
        <v>0</v>
      </c>
      <c r="L35" s="284">
        <f t="shared" si="7"/>
        <v>0</v>
      </c>
      <c r="M35" s="284">
        <f t="shared" si="1"/>
        <v>770000</v>
      </c>
    </row>
    <row r="36" spans="1:13" ht="20.100000000000001" hidden="1" customHeight="1">
      <c r="A36" s="131" t="s">
        <v>126</v>
      </c>
      <c r="B36" s="133">
        <f>'[2]CONT-RA10633'!B37</f>
        <v>0</v>
      </c>
      <c r="C36" s="284">
        <f>'[2]CONT-RA10633'!E37</f>
        <v>0</v>
      </c>
      <c r="D36" s="284">
        <f>'[2]CONT-RA10633'!H37</f>
        <v>0</v>
      </c>
      <c r="E36" s="284">
        <f>'[2]CONT-RA10633'!K37</f>
        <v>0</v>
      </c>
      <c r="F36" s="284">
        <f>'[2]CONT-RA10633'!N37</f>
        <v>0</v>
      </c>
      <c r="G36" s="284">
        <f>'[2]CONT-RA10633'!O37</f>
        <v>0</v>
      </c>
      <c r="H36" s="284">
        <f>'[2]CONT-RA10633'!R37</f>
        <v>0</v>
      </c>
      <c r="I36" s="284">
        <f>'[2]CONT-RA10633'!S37</f>
        <v>0</v>
      </c>
      <c r="K36" s="284">
        <f>'[2]CONT-RA10633'!AA37</f>
        <v>0</v>
      </c>
      <c r="L36" s="284">
        <f t="shared" si="7"/>
        <v>0</v>
      </c>
      <c r="M36" s="284">
        <f t="shared" si="1"/>
        <v>0</v>
      </c>
    </row>
    <row r="37" spans="1:13" ht="20.100000000000001" customHeight="1">
      <c r="A37" s="131" t="s">
        <v>127</v>
      </c>
      <c r="B37" s="133">
        <f>'[2]CONT-RA10633'!B38</f>
        <v>0</v>
      </c>
      <c r="C37" s="284">
        <f>'[2]CONT-RA10633'!E38</f>
        <v>0</v>
      </c>
      <c r="D37" s="284">
        <f>'[2]CONT-RA10633'!H38</f>
        <v>0</v>
      </c>
      <c r="E37" s="284">
        <f>'[2]CONT-RA10633'!K38</f>
        <v>0</v>
      </c>
      <c r="F37" s="284">
        <f>'[2]CONT-RA10633'!N38</f>
        <v>0</v>
      </c>
      <c r="G37" s="284">
        <f>'[2]CONT-RA10633'!O38</f>
        <v>0</v>
      </c>
      <c r="H37" s="284">
        <f>'[2]CONT-RA10633'!R38</f>
        <v>0</v>
      </c>
      <c r="I37" s="284">
        <f>'[2]CONT-RA10633'!S38</f>
        <v>0</v>
      </c>
      <c r="J37" s="284">
        <f>'[2]CONT-RA10633'!T38</f>
        <v>82595</v>
      </c>
      <c r="K37" s="284">
        <f>'[2]CONT-RA10633'!AA38</f>
        <v>0</v>
      </c>
      <c r="L37" s="284">
        <f t="shared" si="7"/>
        <v>82595</v>
      </c>
      <c r="M37" s="284">
        <f t="shared" si="1"/>
        <v>82595</v>
      </c>
    </row>
    <row r="38" spans="1:13" ht="20.100000000000001" hidden="1" customHeight="1">
      <c r="A38" s="131" t="s">
        <v>128</v>
      </c>
      <c r="B38" s="133">
        <f>'[2]CONT-RA10633'!B39</f>
        <v>0</v>
      </c>
      <c r="C38" s="284">
        <f>'[2]CONT-RA10633'!E39</f>
        <v>0</v>
      </c>
      <c r="D38" s="284">
        <f>'[2]CONT-RA10633'!H39</f>
        <v>0</v>
      </c>
      <c r="E38" s="284">
        <f>'[2]CONT-RA10633'!K39</f>
        <v>0</v>
      </c>
      <c r="F38" s="284">
        <f>'[2]CONT-RA10633'!N39</f>
        <v>0</v>
      </c>
      <c r="G38" s="284">
        <f>'[2]CONT-RA10633'!O39</f>
        <v>0</v>
      </c>
      <c r="H38" s="284">
        <f>'[2]CONT-RA10633'!R39</f>
        <v>0</v>
      </c>
      <c r="I38" s="284">
        <f>'[2]CONT-RA10633'!S39</f>
        <v>0</v>
      </c>
      <c r="K38" s="284">
        <f>'[2]CONT-RA10633'!AA39</f>
        <v>0</v>
      </c>
      <c r="L38" s="284">
        <f t="shared" si="7"/>
        <v>0</v>
      </c>
      <c r="M38" s="284">
        <f t="shared" si="1"/>
        <v>0</v>
      </c>
    </row>
    <row r="39" spans="1:13" ht="20.100000000000001" customHeight="1">
      <c r="A39" s="131" t="s">
        <v>152</v>
      </c>
      <c r="B39" s="133">
        <f>'[2]CONT-RA10633'!B40</f>
        <v>343759</v>
      </c>
      <c r="C39" s="284">
        <f>'[2]CONT-RA10633'!E40</f>
        <v>0</v>
      </c>
      <c r="D39" s="284">
        <f>'[2]CONT-RA10633'!H40</f>
        <v>0</v>
      </c>
      <c r="E39" s="284">
        <f>'[2]CONT-RA10633'!K40</f>
        <v>0</v>
      </c>
      <c r="F39" s="284">
        <f>'[2]CONT-RA10633'!N40</f>
        <v>0</v>
      </c>
      <c r="G39" s="284">
        <f>'[2]CONT-RA10633'!O40</f>
        <v>1040</v>
      </c>
      <c r="H39" s="284">
        <f>'[2]CONT-RA10633'!R40</f>
        <v>0</v>
      </c>
      <c r="I39" s="284">
        <f>'[2]CONT-RA10633'!S40</f>
        <v>0</v>
      </c>
      <c r="K39" s="284">
        <f>'[2]CONT-RA10633'!AA40</f>
        <v>0</v>
      </c>
      <c r="L39" s="284">
        <f t="shared" si="7"/>
        <v>1040</v>
      </c>
      <c r="M39" s="284">
        <f t="shared" si="1"/>
        <v>344799</v>
      </c>
    </row>
    <row r="40" spans="1:13" ht="20.100000000000001" hidden="1" customHeight="1">
      <c r="A40" s="131" t="s">
        <v>129</v>
      </c>
      <c r="B40" s="133">
        <f>'[2]CONT-RA10633'!B41</f>
        <v>0</v>
      </c>
      <c r="C40" s="284">
        <f>'[2]CONT-RA10633'!E41</f>
        <v>0</v>
      </c>
      <c r="D40" s="284">
        <f>'[2]CONT-RA10633'!H41</f>
        <v>0</v>
      </c>
      <c r="E40" s="284">
        <f>'[2]CONT-RA10633'!K41</f>
        <v>0</v>
      </c>
      <c r="F40" s="284">
        <f>'[2]CONT-RA10633'!N41</f>
        <v>0</v>
      </c>
      <c r="G40" s="284">
        <f>'[2]CONT-RA10633'!O41</f>
        <v>0</v>
      </c>
      <c r="H40" s="284">
        <f>'[2]CONT-RA10633'!R41</f>
        <v>0</v>
      </c>
      <c r="I40" s="284">
        <f>'[2]CONT-RA10633'!S41</f>
        <v>0</v>
      </c>
      <c r="K40" s="284">
        <f>'[2]CONT-RA10633'!AA41</f>
        <v>0</v>
      </c>
      <c r="L40" s="284">
        <f t="shared" si="7"/>
        <v>0</v>
      </c>
      <c r="M40" s="284">
        <f t="shared" si="1"/>
        <v>0</v>
      </c>
    </row>
    <row r="41" spans="1:13" ht="20.100000000000001" hidden="1" customHeight="1">
      <c r="A41" s="131" t="s">
        <v>130</v>
      </c>
      <c r="B41" s="133">
        <f>'[2]CONT-RA10633'!B42</f>
        <v>0</v>
      </c>
      <c r="C41" s="284">
        <f>'[2]CONT-RA10633'!E42</f>
        <v>0</v>
      </c>
      <c r="D41" s="284">
        <f>'[2]CONT-RA10633'!H42</f>
        <v>0</v>
      </c>
      <c r="E41" s="284">
        <f>'[2]CONT-RA10633'!K42</f>
        <v>0</v>
      </c>
      <c r="F41" s="284">
        <f>'[2]CONT-RA10633'!N42</f>
        <v>0</v>
      </c>
      <c r="G41" s="284">
        <f>'[2]CONT-RA10633'!O42</f>
        <v>0</v>
      </c>
      <c r="H41" s="284">
        <f>'[2]CONT-RA10633'!R42</f>
        <v>0</v>
      </c>
      <c r="I41" s="284">
        <f>'[2]CONT-RA10633'!S42</f>
        <v>0</v>
      </c>
      <c r="K41" s="284">
        <f>'[2]CONT-RA10633'!AA42</f>
        <v>0</v>
      </c>
      <c r="L41" s="284">
        <f t="shared" si="7"/>
        <v>0</v>
      </c>
      <c r="M41" s="284">
        <f t="shared" si="1"/>
        <v>0</v>
      </c>
    </row>
    <row r="42" spans="1:13" ht="20.100000000000001" hidden="1" customHeight="1">
      <c r="A42" s="131" t="s">
        <v>131</v>
      </c>
      <c r="B42" s="133">
        <f>'[2]CONT-RA10633'!B43</f>
        <v>0</v>
      </c>
      <c r="C42" s="284">
        <f>'[2]CONT-RA10633'!E43</f>
        <v>0</v>
      </c>
      <c r="D42" s="284">
        <f>'[2]CONT-RA10633'!H43</f>
        <v>0</v>
      </c>
      <c r="E42" s="284">
        <f>'[2]CONT-RA10633'!K43</f>
        <v>0</v>
      </c>
      <c r="F42" s="284">
        <f>'[2]CONT-RA10633'!N43</f>
        <v>0</v>
      </c>
      <c r="G42" s="284">
        <f>'[2]CONT-RA10633'!O43</f>
        <v>0</v>
      </c>
      <c r="H42" s="284">
        <f>'[2]CONT-RA10633'!R43</f>
        <v>0</v>
      </c>
      <c r="I42" s="284">
        <f>'[2]CONT-RA10633'!S43</f>
        <v>0</v>
      </c>
      <c r="K42" s="284">
        <f>'[2]CONT-RA10633'!AA43</f>
        <v>0</v>
      </c>
      <c r="L42" s="284">
        <f t="shared" si="7"/>
        <v>0</v>
      </c>
      <c r="M42" s="284">
        <f t="shared" si="1"/>
        <v>0</v>
      </c>
    </row>
    <row r="43" spans="1:13" ht="20.100000000000001" hidden="1" customHeight="1">
      <c r="A43" s="131" t="s">
        <v>132</v>
      </c>
      <c r="B43" s="133">
        <f>'[2]CONT-RA10633'!B44</f>
        <v>0</v>
      </c>
      <c r="C43" s="284">
        <f>'[2]CONT-RA10633'!E44</f>
        <v>0</v>
      </c>
      <c r="D43" s="284">
        <f>'[2]CONT-RA10633'!H44</f>
        <v>0</v>
      </c>
      <c r="E43" s="284">
        <f>'[2]CONT-RA10633'!K44</f>
        <v>0</v>
      </c>
      <c r="F43" s="284">
        <f>'[2]CONT-RA10633'!N44</f>
        <v>0</v>
      </c>
      <c r="G43" s="284">
        <f>'[2]CONT-RA10633'!O44</f>
        <v>0</v>
      </c>
      <c r="H43" s="284">
        <f>'[2]CONT-RA10633'!R44</f>
        <v>0</v>
      </c>
      <c r="I43" s="284">
        <f>'[2]CONT-RA10633'!S44</f>
        <v>0</v>
      </c>
      <c r="K43" s="284">
        <f>'[2]CONT-RA10633'!AA44</f>
        <v>0</v>
      </c>
      <c r="L43" s="284">
        <f t="shared" si="7"/>
        <v>0</v>
      </c>
      <c r="M43" s="284">
        <f t="shared" si="1"/>
        <v>0</v>
      </c>
    </row>
    <row r="44" spans="1:13" ht="20.100000000000001" hidden="1" customHeight="1">
      <c r="A44" s="131" t="s">
        <v>133</v>
      </c>
      <c r="B44" s="133">
        <f>'[2]CONT-RA10633'!B45</f>
        <v>0</v>
      </c>
      <c r="C44" s="284">
        <f>'[2]CONT-RA10633'!E45</f>
        <v>0</v>
      </c>
      <c r="D44" s="284">
        <f>'[2]CONT-RA10633'!H45</f>
        <v>0</v>
      </c>
      <c r="E44" s="284">
        <f>'[2]CONT-RA10633'!K45</f>
        <v>0</v>
      </c>
      <c r="F44" s="284">
        <f>'[2]CONT-RA10633'!N45</f>
        <v>0</v>
      </c>
      <c r="G44" s="284">
        <f>'[2]CONT-RA10633'!O45</f>
        <v>0</v>
      </c>
      <c r="H44" s="284">
        <f>'[2]CONT-RA10633'!R45</f>
        <v>0</v>
      </c>
      <c r="I44" s="284">
        <f>'[2]CONT-RA10633'!S45</f>
        <v>0</v>
      </c>
      <c r="K44" s="284">
        <f>'[2]CONT-RA10633'!AA45</f>
        <v>0</v>
      </c>
      <c r="L44" s="284">
        <f t="shared" si="7"/>
        <v>0</v>
      </c>
      <c r="M44" s="284">
        <f t="shared" si="1"/>
        <v>0</v>
      </c>
    </row>
    <row r="45" spans="1:13" ht="20.100000000000001" hidden="1" customHeight="1">
      <c r="A45" s="131" t="s">
        <v>134</v>
      </c>
      <c r="B45" s="133">
        <f>'[2]CONT-RA10633'!B46</f>
        <v>0</v>
      </c>
      <c r="C45" s="284">
        <f>'[2]CONT-RA10633'!E46</f>
        <v>0</v>
      </c>
      <c r="D45" s="284">
        <f>'[2]CONT-RA10633'!H46</f>
        <v>0</v>
      </c>
      <c r="E45" s="284">
        <f>'[2]CONT-RA10633'!K46</f>
        <v>0</v>
      </c>
      <c r="F45" s="284">
        <f>'[2]CONT-RA10633'!N46</f>
        <v>0</v>
      </c>
      <c r="G45" s="284">
        <f>'[2]CONT-RA10633'!O46</f>
        <v>0</v>
      </c>
      <c r="H45" s="284">
        <f>'[2]CONT-RA10633'!R46</f>
        <v>0</v>
      </c>
      <c r="I45" s="284">
        <f>'[2]CONT-RA10633'!S46</f>
        <v>0</v>
      </c>
      <c r="K45" s="284">
        <f>'[2]CONT-RA10633'!AA46</f>
        <v>0</v>
      </c>
      <c r="L45" s="284">
        <f t="shared" si="7"/>
        <v>0</v>
      </c>
      <c r="M45" s="284">
        <f t="shared" si="1"/>
        <v>0</v>
      </c>
    </row>
    <row r="46" spans="1:13" ht="20.100000000000001" hidden="1" customHeight="1">
      <c r="A46" s="131" t="s">
        <v>135</v>
      </c>
      <c r="B46" s="133">
        <f>'[2]CONT-RA10633'!B47</f>
        <v>0</v>
      </c>
      <c r="C46" s="284">
        <f>'[2]CONT-RA10633'!E47</f>
        <v>0</v>
      </c>
      <c r="D46" s="284">
        <f>'[2]CONT-RA10633'!H47</f>
        <v>0</v>
      </c>
      <c r="E46" s="284">
        <f>'[2]CONT-RA10633'!K47</f>
        <v>0</v>
      </c>
      <c r="F46" s="284">
        <f>'[2]CONT-RA10633'!N47</f>
        <v>0</v>
      </c>
      <c r="G46" s="284">
        <f>'[2]CONT-RA10633'!O47</f>
        <v>0</v>
      </c>
      <c r="H46" s="284">
        <f>'[2]CONT-RA10633'!R47</f>
        <v>0</v>
      </c>
      <c r="I46" s="284">
        <f>'[2]CONT-RA10633'!S47</f>
        <v>0</v>
      </c>
      <c r="K46" s="284">
        <f>'[2]CONT-RA10633'!AA47</f>
        <v>0</v>
      </c>
      <c r="L46" s="284">
        <f t="shared" si="7"/>
        <v>0</v>
      </c>
      <c r="M46" s="284">
        <f t="shared" si="1"/>
        <v>0</v>
      </c>
    </row>
    <row r="47" spans="1:13" ht="20.100000000000001" hidden="1" customHeight="1">
      <c r="A47" s="131"/>
      <c r="B47" s="133"/>
    </row>
    <row r="48" spans="1:13" ht="20.100000000000001" customHeight="1">
      <c r="A48" s="131" t="s">
        <v>136</v>
      </c>
      <c r="B48" s="319">
        <f>SUM(B49:B52)+SUM(B55:B67)+SUM(B72:B88)</f>
        <v>0</v>
      </c>
      <c r="C48" s="319">
        <f t="shared" ref="C48:M48" si="8">SUM(C49:C52)+SUM(C55:C67)+SUM(C72:C88)</f>
        <v>0</v>
      </c>
      <c r="D48" s="319">
        <f t="shared" si="8"/>
        <v>0</v>
      </c>
      <c r="E48" s="319">
        <f t="shared" si="8"/>
        <v>0</v>
      </c>
      <c r="F48" s="319">
        <f t="shared" si="8"/>
        <v>0</v>
      </c>
      <c r="G48" s="319">
        <f t="shared" si="8"/>
        <v>0</v>
      </c>
      <c r="H48" s="319">
        <f t="shared" si="8"/>
        <v>141182</v>
      </c>
      <c r="I48" s="319">
        <f t="shared" si="8"/>
        <v>0</v>
      </c>
      <c r="J48" s="319"/>
      <c r="K48" s="319">
        <f t="shared" si="8"/>
        <v>0</v>
      </c>
      <c r="L48" s="319">
        <f t="shared" si="8"/>
        <v>141182</v>
      </c>
      <c r="M48" s="319">
        <f t="shared" si="8"/>
        <v>141182</v>
      </c>
    </row>
    <row r="49" spans="1:13" ht="20.100000000000001" hidden="1" customHeight="1">
      <c r="A49" s="131" t="s">
        <v>53</v>
      </c>
      <c r="B49" s="133">
        <f>'[2]CONT-RA10633'!B50</f>
        <v>0</v>
      </c>
      <c r="C49" s="284">
        <f>'[2]CONT-RA10633'!E50</f>
        <v>0</v>
      </c>
      <c r="D49" s="284">
        <f>'[2]CONT-RA10633'!H50</f>
        <v>0</v>
      </c>
      <c r="E49" s="284">
        <f>'[2]CONT-RA10633'!K50</f>
        <v>0</v>
      </c>
      <c r="F49" s="284">
        <f>'[2]CONT-RA10633'!N50</f>
        <v>0</v>
      </c>
      <c r="G49" s="284">
        <f>'[2]CONT-RA10633'!O50</f>
        <v>0</v>
      </c>
      <c r="H49" s="284">
        <f>'[2]CONT-RA10633'!R50</f>
        <v>0</v>
      </c>
      <c r="I49" s="284">
        <f>'[2]CONT-RA10633'!S50</f>
        <v>0</v>
      </c>
      <c r="K49" s="284">
        <f>'[2]CONT-RA10633'!AA50</f>
        <v>0</v>
      </c>
      <c r="L49" s="284">
        <f>SUM(C49:K49)</f>
        <v>0</v>
      </c>
      <c r="M49" s="284">
        <f t="shared" ref="M49:M60" si="9">L49+B49</f>
        <v>0</v>
      </c>
    </row>
    <row r="50" spans="1:13" ht="20.100000000000001" hidden="1" customHeight="1">
      <c r="A50" s="131" t="s">
        <v>54</v>
      </c>
      <c r="B50" s="133">
        <f>'[2]CONT-RA10633'!B51</f>
        <v>0</v>
      </c>
      <c r="C50" s="284">
        <f>'[2]CONT-RA10633'!E51</f>
        <v>0</v>
      </c>
      <c r="D50" s="284">
        <f>'[2]CONT-RA10633'!H51</f>
        <v>0</v>
      </c>
      <c r="E50" s="284">
        <f>'[2]CONT-RA10633'!K51</f>
        <v>0</v>
      </c>
      <c r="F50" s="284">
        <f>'[2]CONT-RA10633'!N51</f>
        <v>0</v>
      </c>
      <c r="G50" s="284">
        <f>'[2]CONT-RA10633'!O51</f>
        <v>0</v>
      </c>
      <c r="H50" s="284">
        <f>'[2]CONT-RA10633'!R51</f>
        <v>0</v>
      </c>
      <c r="I50" s="284">
        <f>'[2]CONT-RA10633'!S51</f>
        <v>0</v>
      </c>
      <c r="K50" s="284">
        <f>'[2]CONT-RA10633'!AA51</f>
        <v>0</v>
      </c>
      <c r="L50" s="284">
        <f>SUM(C50:K50)</f>
        <v>0</v>
      </c>
      <c r="M50" s="284">
        <f t="shared" si="9"/>
        <v>0</v>
      </c>
    </row>
    <row r="51" spans="1:13" ht="20.100000000000001" hidden="1" customHeight="1">
      <c r="A51" s="131" t="s">
        <v>55</v>
      </c>
      <c r="B51" s="133">
        <f>'[2]CONT-RA10633'!B52</f>
        <v>0</v>
      </c>
      <c r="C51" s="284">
        <f>'[2]CONT-RA10633'!E52</f>
        <v>0</v>
      </c>
      <c r="D51" s="284">
        <f>'[2]CONT-RA10633'!H52</f>
        <v>0</v>
      </c>
      <c r="E51" s="284">
        <f>'[2]CONT-RA10633'!K52</f>
        <v>0</v>
      </c>
      <c r="F51" s="284">
        <f>'[2]CONT-RA10633'!N52</f>
        <v>0</v>
      </c>
      <c r="G51" s="284">
        <f>'[2]CONT-RA10633'!O52</f>
        <v>0</v>
      </c>
      <c r="H51" s="284">
        <f>'[2]CONT-RA10633'!R52</f>
        <v>0</v>
      </c>
      <c r="I51" s="284">
        <f>'[2]CONT-RA10633'!S52</f>
        <v>0</v>
      </c>
      <c r="K51" s="284">
        <f>'[2]CONT-RA10633'!AA52</f>
        <v>0</v>
      </c>
      <c r="L51" s="284">
        <f>SUM(C51:K51)</f>
        <v>0</v>
      </c>
      <c r="M51" s="284">
        <f t="shared" si="9"/>
        <v>0</v>
      </c>
    </row>
    <row r="52" spans="1:13" ht="20.100000000000001" customHeight="1">
      <c r="A52" s="131" t="s">
        <v>56</v>
      </c>
      <c r="B52" s="284">
        <f t="shared" ref="B52:L52" si="10">+B53+B54</f>
        <v>0</v>
      </c>
      <c r="C52" s="284">
        <f t="shared" si="10"/>
        <v>0</v>
      </c>
      <c r="D52" s="284">
        <f t="shared" si="10"/>
        <v>0</v>
      </c>
      <c r="E52" s="284">
        <f t="shared" si="10"/>
        <v>0</v>
      </c>
      <c r="F52" s="284">
        <f t="shared" si="10"/>
        <v>0</v>
      </c>
      <c r="G52" s="284">
        <f t="shared" si="10"/>
        <v>0</v>
      </c>
      <c r="H52" s="284">
        <f t="shared" si="10"/>
        <v>83812</v>
      </c>
      <c r="I52" s="284">
        <f t="shared" si="10"/>
        <v>0</v>
      </c>
      <c r="K52" s="284">
        <f t="shared" si="10"/>
        <v>0</v>
      </c>
      <c r="L52" s="284">
        <f t="shared" si="10"/>
        <v>83812</v>
      </c>
      <c r="M52" s="284">
        <f t="shared" si="9"/>
        <v>83812</v>
      </c>
    </row>
    <row r="53" spans="1:13" ht="20.100000000000001" hidden="1" customHeight="1">
      <c r="A53" s="131" t="s">
        <v>137</v>
      </c>
      <c r="B53" s="133">
        <f>'[2]CONT-RA10633'!B54</f>
        <v>0</v>
      </c>
      <c r="C53" s="284">
        <f>'[2]CONT-RA10633'!E54</f>
        <v>0</v>
      </c>
      <c r="D53" s="284">
        <f>'[2]CONT-RA10633'!H54</f>
        <v>0</v>
      </c>
      <c r="E53" s="284">
        <f>'[2]CONT-RA10633'!K54</f>
        <v>0</v>
      </c>
      <c r="F53" s="284">
        <f>'[2]CONT-RA10633'!N54</f>
        <v>0</v>
      </c>
      <c r="G53" s="284">
        <f>'[2]CONT-RA10633'!O54</f>
        <v>0</v>
      </c>
      <c r="H53" s="284">
        <f>'[2]CONT-RA10633'!R54</f>
        <v>83812</v>
      </c>
      <c r="I53" s="284">
        <f>'[2]CONT-RA10633'!S54</f>
        <v>0</v>
      </c>
      <c r="K53" s="284">
        <f>'[2]CONT-RA10633'!AA54</f>
        <v>0</v>
      </c>
      <c r="L53" s="284">
        <f t="shared" ref="L53:L66" si="11">SUM(C53:K53)</f>
        <v>83812</v>
      </c>
      <c r="M53" s="284">
        <f t="shared" si="9"/>
        <v>83812</v>
      </c>
    </row>
    <row r="54" spans="1:13" ht="20.100000000000001" hidden="1" customHeight="1">
      <c r="A54" s="131" t="s">
        <v>138</v>
      </c>
      <c r="B54" s="133">
        <f>'[2]CONT-RA10633'!B55</f>
        <v>0</v>
      </c>
      <c r="C54" s="284">
        <f>'[2]CONT-RA10633'!E55</f>
        <v>0</v>
      </c>
      <c r="D54" s="284">
        <f>'[2]CONT-RA10633'!H55</f>
        <v>0</v>
      </c>
      <c r="E54" s="284">
        <f>'[2]CONT-RA10633'!K55</f>
        <v>0</v>
      </c>
      <c r="F54" s="284">
        <f>'[2]CONT-RA10633'!N55</f>
        <v>0</v>
      </c>
      <c r="G54" s="284">
        <f>'[2]CONT-RA10633'!O55</f>
        <v>0</v>
      </c>
      <c r="H54" s="284">
        <f>'[2]CONT-RA10633'!R55</f>
        <v>0</v>
      </c>
      <c r="I54" s="284">
        <f>'[2]CONT-RA10633'!S55</f>
        <v>0</v>
      </c>
      <c r="K54" s="284">
        <f>'[2]CONT-RA10633'!AA55</f>
        <v>0</v>
      </c>
      <c r="L54" s="284">
        <f t="shared" si="11"/>
        <v>0</v>
      </c>
      <c r="M54" s="284">
        <f t="shared" si="9"/>
        <v>0</v>
      </c>
    </row>
    <row r="55" spans="1:13" ht="20.100000000000001" hidden="1" customHeight="1">
      <c r="A55" s="131" t="s">
        <v>59</v>
      </c>
      <c r="B55" s="133">
        <f>'[2]CONT-RA10633'!B56</f>
        <v>0</v>
      </c>
      <c r="C55" s="284">
        <f>'[2]CONT-RA10633'!E56</f>
        <v>0</v>
      </c>
      <c r="D55" s="284">
        <f>'[2]CONT-RA10633'!H56</f>
        <v>0</v>
      </c>
      <c r="E55" s="284">
        <f>'[2]CONT-RA10633'!K56</f>
        <v>0</v>
      </c>
      <c r="F55" s="284">
        <f>'[2]CONT-RA10633'!N56</f>
        <v>0</v>
      </c>
      <c r="G55" s="284">
        <f>'[2]CONT-RA10633'!O56</f>
        <v>0</v>
      </c>
      <c r="H55" s="284">
        <f>'[2]CONT-RA10633'!R56</f>
        <v>0</v>
      </c>
      <c r="I55" s="284">
        <f>'[2]CONT-RA10633'!S56</f>
        <v>0</v>
      </c>
      <c r="K55" s="284">
        <f>'[2]CONT-RA10633'!AA56</f>
        <v>0</v>
      </c>
      <c r="L55" s="284">
        <f t="shared" si="11"/>
        <v>0</v>
      </c>
      <c r="M55" s="284">
        <f t="shared" si="9"/>
        <v>0</v>
      </c>
    </row>
    <row r="56" spans="1:13" ht="20.100000000000001" hidden="1" customHeight="1">
      <c r="A56" s="131" t="s">
        <v>60</v>
      </c>
      <c r="B56" s="133">
        <f>'[2]CONT-RA10633'!B57</f>
        <v>0</v>
      </c>
      <c r="C56" s="284">
        <f>'[2]CONT-RA10633'!E57</f>
        <v>0</v>
      </c>
      <c r="D56" s="284">
        <f>'[2]CONT-RA10633'!H57</f>
        <v>0</v>
      </c>
      <c r="E56" s="284">
        <f>'[2]CONT-RA10633'!K57</f>
        <v>0</v>
      </c>
      <c r="F56" s="284">
        <f>'[2]CONT-RA10633'!N57</f>
        <v>0</v>
      </c>
      <c r="G56" s="284">
        <f>'[2]CONT-RA10633'!O57</f>
        <v>0</v>
      </c>
      <c r="H56" s="284">
        <f>'[2]CONT-RA10633'!R57</f>
        <v>0</v>
      </c>
      <c r="I56" s="284">
        <f>'[2]CONT-RA10633'!S57</f>
        <v>0</v>
      </c>
      <c r="K56" s="284">
        <f>'[2]CONT-RA10633'!AA57</f>
        <v>0</v>
      </c>
      <c r="L56" s="284">
        <f t="shared" si="11"/>
        <v>0</v>
      </c>
      <c r="M56" s="284">
        <f t="shared" si="9"/>
        <v>0</v>
      </c>
    </row>
    <row r="57" spans="1:13" ht="20.100000000000001" hidden="1" customHeight="1">
      <c r="A57" s="131" t="s">
        <v>61</v>
      </c>
      <c r="B57" s="133">
        <f>'[2]CONT-RA10633'!B58</f>
        <v>0</v>
      </c>
      <c r="C57" s="284">
        <f>'[2]CONT-RA10633'!E58</f>
        <v>0</v>
      </c>
      <c r="D57" s="284">
        <f>'[2]CONT-RA10633'!H58</f>
        <v>0</v>
      </c>
      <c r="E57" s="284">
        <f>'[2]CONT-RA10633'!K58</f>
        <v>0</v>
      </c>
      <c r="F57" s="284">
        <f>'[2]CONT-RA10633'!N58</f>
        <v>0</v>
      </c>
      <c r="G57" s="284">
        <f>'[2]CONT-RA10633'!O58</f>
        <v>0</v>
      </c>
      <c r="H57" s="284">
        <f>'[2]CONT-RA10633'!R58</f>
        <v>0</v>
      </c>
      <c r="I57" s="284">
        <f>'[2]CONT-RA10633'!S58</f>
        <v>0</v>
      </c>
      <c r="K57" s="284">
        <f>'[2]CONT-RA10633'!AA58</f>
        <v>0</v>
      </c>
      <c r="L57" s="284">
        <f t="shared" si="11"/>
        <v>0</v>
      </c>
      <c r="M57" s="284">
        <f t="shared" si="9"/>
        <v>0</v>
      </c>
    </row>
    <row r="58" spans="1:13" ht="20.100000000000001" hidden="1" customHeight="1">
      <c r="A58" s="131" t="s">
        <v>62</v>
      </c>
      <c r="B58" s="133">
        <f>'[2]CONT-RA10633'!B59</f>
        <v>0</v>
      </c>
      <c r="C58" s="284">
        <f>'[2]CONT-RA10633'!E59</f>
        <v>0</v>
      </c>
      <c r="D58" s="284">
        <f>'[2]CONT-RA10633'!H59</f>
        <v>0</v>
      </c>
      <c r="E58" s="284">
        <f>'[2]CONT-RA10633'!K59</f>
        <v>0</v>
      </c>
      <c r="F58" s="284">
        <f>'[2]CONT-RA10633'!N59</f>
        <v>0</v>
      </c>
      <c r="G58" s="284">
        <f>'[2]CONT-RA10633'!O59</f>
        <v>0</v>
      </c>
      <c r="H58" s="284">
        <f>'[2]CONT-RA10633'!R59</f>
        <v>0</v>
      </c>
      <c r="I58" s="284">
        <f>'[2]CONT-RA10633'!S59</f>
        <v>0</v>
      </c>
      <c r="K58" s="284">
        <f>'[2]CONT-RA10633'!AA59</f>
        <v>0</v>
      </c>
      <c r="L58" s="284">
        <f t="shared" si="11"/>
        <v>0</v>
      </c>
      <c r="M58" s="284">
        <f t="shared" si="9"/>
        <v>0</v>
      </c>
    </row>
    <row r="59" spans="1:13" ht="20.100000000000001" hidden="1" customHeight="1">
      <c r="A59" s="131" t="s">
        <v>220</v>
      </c>
      <c r="B59" s="133"/>
    </row>
    <row r="60" spans="1:13" ht="20.100000000000001" hidden="1" customHeight="1">
      <c r="A60" s="131" t="s">
        <v>63</v>
      </c>
      <c r="B60" s="133">
        <f>'[2]CONT-RA10633'!B61</f>
        <v>0</v>
      </c>
      <c r="C60" s="284">
        <f>'[2]CONT-RA10633'!E61</f>
        <v>0</v>
      </c>
      <c r="D60" s="284">
        <f>'[2]CONT-RA10633'!H61</f>
        <v>0</v>
      </c>
      <c r="E60" s="284">
        <f>'[2]CONT-RA10633'!K61</f>
        <v>0</v>
      </c>
      <c r="F60" s="284">
        <f>'[2]CONT-RA10633'!N61</f>
        <v>0</v>
      </c>
      <c r="G60" s="284">
        <f>'[2]CONT-RA10633'!O61</f>
        <v>0</v>
      </c>
      <c r="H60" s="284">
        <f>'[2]CONT-RA10633'!R61</f>
        <v>0</v>
      </c>
      <c r="I60" s="284">
        <f>'[2]CONT-RA10633'!S61</f>
        <v>0</v>
      </c>
      <c r="K60" s="284">
        <f>'[2]CONT-RA10633'!AA61</f>
        <v>0</v>
      </c>
      <c r="L60" s="284">
        <f t="shared" si="11"/>
        <v>0</v>
      </c>
      <c r="M60" s="284">
        <f t="shared" si="9"/>
        <v>0</v>
      </c>
    </row>
    <row r="61" spans="1:13" ht="20.100000000000001" hidden="1" customHeight="1">
      <c r="A61" s="131" t="s">
        <v>178</v>
      </c>
      <c r="B61" s="133">
        <f>'[2]CONT-RA10633'!B62</f>
        <v>0</v>
      </c>
      <c r="C61" s="284">
        <f>'[2]CONT-RA10633'!E62</f>
        <v>0</v>
      </c>
      <c r="D61" s="284">
        <f>'[2]CONT-RA10633'!H62</f>
        <v>0</v>
      </c>
      <c r="E61" s="284">
        <f>'[2]CONT-RA10633'!K62</f>
        <v>0</v>
      </c>
      <c r="F61" s="284">
        <f>'[2]CONT-RA10633'!N62</f>
        <v>0</v>
      </c>
      <c r="G61" s="284">
        <f>'[2]CONT-RA10633'!O62</f>
        <v>0</v>
      </c>
      <c r="H61" s="284">
        <f>'[2]CONT-RA10633'!R62</f>
        <v>0</v>
      </c>
      <c r="I61" s="284">
        <f>'[2]CONT-RA10633'!S62</f>
        <v>0</v>
      </c>
      <c r="K61" s="284">
        <f>'[2]CONT-RA10633'!AA62</f>
        <v>0</v>
      </c>
      <c r="L61" s="284">
        <f t="shared" si="11"/>
        <v>0</v>
      </c>
      <c r="M61" s="284">
        <f>L61+B61</f>
        <v>0</v>
      </c>
    </row>
    <row r="62" spans="1:13" ht="20.100000000000001" hidden="1" customHeight="1">
      <c r="A62" s="131" t="s">
        <v>64</v>
      </c>
      <c r="B62" s="133">
        <f>'[2]CONT-RA10633'!B63</f>
        <v>0</v>
      </c>
      <c r="C62" s="284">
        <f>'[2]CONT-RA10633'!E63</f>
        <v>0</v>
      </c>
      <c r="D62" s="284">
        <f>'[2]CONT-RA10633'!H63</f>
        <v>0</v>
      </c>
      <c r="E62" s="284">
        <f>'[2]CONT-RA10633'!K63</f>
        <v>0</v>
      </c>
      <c r="F62" s="284">
        <f>'[2]CONT-RA10633'!N63</f>
        <v>0</v>
      </c>
      <c r="G62" s="284">
        <f>'[2]CONT-RA10633'!O63</f>
        <v>0</v>
      </c>
      <c r="H62" s="284">
        <f>'[2]CONT-RA10633'!R63</f>
        <v>0</v>
      </c>
      <c r="I62" s="284">
        <f>'[2]CONT-RA10633'!S63</f>
        <v>0</v>
      </c>
      <c r="K62" s="284">
        <f>'[2]CONT-RA10633'!AA63</f>
        <v>0</v>
      </c>
      <c r="L62" s="284">
        <f t="shared" si="11"/>
        <v>0</v>
      </c>
      <c r="M62" s="284">
        <f t="shared" ref="M62:M87" si="12">L62+B62</f>
        <v>0</v>
      </c>
    </row>
    <row r="63" spans="1:13" ht="20.100000000000001" hidden="1" customHeight="1">
      <c r="A63" s="131" t="s">
        <v>65</v>
      </c>
      <c r="B63" s="133">
        <f>'[2]CONT-RA10633'!B64</f>
        <v>0</v>
      </c>
      <c r="C63" s="284">
        <f>'[2]CONT-RA10633'!E64</f>
        <v>0</v>
      </c>
      <c r="D63" s="284">
        <f>'[2]CONT-RA10633'!H64</f>
        <v>0</v>
      </c>
      <c r="E63" s="284">
        <f>'[2]CONT-RA10633'!K64</f>
        <v>0</v>
      </c>
      <c r="F63" s="284">
        <f>'[2]CONT-RA10633'!N64</f>
        <v>0</v>
      </c>
      <c r="G63" s="284">
        <f>'[2]CONT-RA10633'!O64</f>
        <v>0</v>
      </c>
      <c r="H63" s="284">
        <f>'[2]CONT-RA10633'!R64</f>
        <v>0</v>
      </c>
      <c r="I63" s="284">
        <f>'[2]CONT-RA10633'!S64</f>
        <v>0</v>
      </c>
      <c r="K63" s="284">
        <f>'[2]CONT-RA10633'!AA64</f>
        <v>0</v>
      </c>
      <c r="L63" s="284">
        <f t="shared" si="11"/>
        <v>0</v>
      </c>
      <c r="M63" s="284">
        <f t="shared" si="12"/>
        <v>0</v>
      </c>
    </row>
    <row r="64" spans="1:13" ht="20.100000000000001" hidden="1" customHeight="1">
      <c r="A64" s="131" t="s">
        <v>66</v>
      </c>
      <c r="B64" s="133">
        <f>'[2]CONT-RA10633'!B65</f>
        <v>0</v>
      </c>
      <c r="C64" s="284">
        <f>'[2]CONT-RA10633'!E65</f>
        <v>0</v>
      </c>
      <c r="D64" s="284">
        <f>'[2]CONT-RA10633'!H65</f>
        <v>0</v>
      </c>
      <c r="E64" s="284">
        <f>'[2]CONT-RA10633'!K65</f>
        <v>0</v>
      </c>
      <c r="F64" s="284">
        <f>'[2]CONT-RA10633'!N65</f>
        <v>0</v>
      </c>
      <c r="G64" s="284">
        <f>'[2]CONT-RA10633'!O65</f>
        <v>0</v>
      </c>
      <c r="H64" s="284">
        <f>'[2]CONT-RA10633'!R65</f>
        <v>0</v>
      </c>
      <c r="I64" s="284">
        <f>'[2]CONT-RA10633'!S65</f>
        <v>0</v>
      </c>
      <c r="K64" s="284">
        <f>'[2]CONT-RA10633'!AA65</f>
        <v>0</v>
      </c>
      <c r="L64" s="284">
        <f t="shared" si="11"/>
        <v>0</v>
      </c>
      <c r="M64" s="284">
        <f t="shared" si="12"/>
        <v>0</v>
      </c>
    </row>
    <row r="65" spans="1:13" ht="20.100000000000001" hidden="1" customHeight="1">
      <c r="A65" s="131" t="s">
        <v>67</v>
      </c>
      <c r="B65" s="133">
        <f>'[2]CONT-RA10633'!B66</f>
        <v>0</v>
      </c>
      <c r="C65" s="284">
        <f>'[2]CONT-RA10633'!E66</f>
        <v>0</v>
      </c>
      <c r="D65" s="284">
        <f>'[2]CONT-RA10633'!H66</f>
        <v>0</v>
      </c>
      <c r="E65" s="284">
        <f>'[2]CONT-RA10633'!K66</f>
        <v>0</v>
      </c>
      <c r="F65" s="284">
        <f>'[2]CONT-RA10633'!N66</f>
        <v>0</v>
      </c>
      <c r="G65" s="284">
        <f>'[2]CONT-RA10633'!O66</f>
        <v>0</v>
      </c>
      <c r="H65" s="284">
        <f>'[2]CONT-RA10633'!R66</f>
        <v>0</v>
      </c>
      <c r="I65" s="284">
        <f>'[2]CONT-RA10633'!S66</f>
        <v>0</v>
      </c>
      <c r="K65" s="284">
        <f>'[2]CONT-RA10633'!AA66</f>
        <v>0</v>
      </c>
      <c r="L65" s="284">
        <f t="shared" si="11"/>
        <v>0</v>
      </c>
      <c r="M65" s="284">
        <f t="shared" si="12"/>
        <v>0</v>
      </c>
    </row>
    <row r="66" spans="1:13" ht="20.100000000000001" hidden="1" customHeight="1">
      <c r="A66" s="131" t="s">
        <v>68</v>
      </c>
      <c r="B66" s="133">
        <f>'[2]CONT-RA10633'!B67</f>
        <v>0</v>
      </c>
      <c r="C66" s="284">
        <f>'[2]CONT-RA10633'!E67</f>
        <v>0</v>
      </c>
      <c r="D66" s="284">
        <f>'[2]CONT-RA10633'!H67</f>
        <v>0</v>
      </c>
      <c r="E66" s="284">
        <f>'[2]CONT-RA10633'!K67</f>
        <v>0</v>
      </c>
      <c r="F66" s="284">
        <f>'[2]CONT-RA10633'!N67</f>
        <v>0</v>
      </c>
      <c r="G66" s="284">
        <f>'[2]CONT-RA10633'!O67</f>
        <v>0</v>
      </c>
      <c r="H66" s="284">
        <f>'[2]CONT-RA10633'!R67</f>
        <v>0</v>
      </c>
      <c r="I66" s="284">
        <f>'[2]CONT-RA10633'!S67</f>
        <v>0</v>
      </c>
      <c r="K66" s="284">
        <f>'[2]CONT-RA10633'!AA67</f>
        <v>0</v>
      </c>
      <c r="L66" s="284">
        <f t="shared" si="11"/>
        <v>0</v>
      </c>
      <c r="M66" s="284">
        <f t="shared" si="12"/>
        <v>0</v>
      </c>
    </row>
    <row r="67" spans="1:13" ht="20.100000000000001" customHeight="1">
      <c r="A67" s="18" t="s">
        <v>69</v>
      </c>
      <c r="B67" s="303">
        <f t="shared" ref="B67:L67" si="13">SUM(B68:B71)</f>
        <v>0</v>
      </c>
      <c r="C67" s="319">
        <f t="shared" si="13"/>
        <v>0</v>
      </c>
      <c r="D67" s="319">
        <f t="shared" si="13"/>
        <v>0</v>
      </c>
      <c r="E67" s="319">
        <f t="shared" si="13"/>
        <v>0</v>
      </c>
      <c r="F67" s="319">
        <f t="shared" si="13"/>
        <v>0</v>
      </c>
      <c r="G67" s="319">
        <f t="shared" si="13"/>
        <v>0</v>
      </c>
      <c r="H67" s="319">
        <f t="shared" si="13"/>
        <v>28470</v>
      </c>
      <c r="I67" s="319">
        <f t="shared" si="13"/>
        <v>0</v>
      </c>
      <c r="J67" s="319"/>
      <c r="K67" s="319">
        <f t="shared" si="13"/>
        <v>0</v>
      </c>
      <c r="L67" s="319">
        <f t="shared" si="13"/>
        <v>28470</v>
      </c>
      <c r="M67" s="319">
        <f t="shared" si="12"/>
        <v>28470</v>
      </c>
    </row>
    <row r="68" spans="1:13" ht="20.100000000000001" hidden="1" customHeight="1">
      <c r="A68" s="18" t="s">
        <v>70</v>
      </c>
      <c r="B68" s="133">
        <f>'[2]CONT-RA10633'!B69</f>
        <v>0</v>
      </c>
      <c r="C68" s="284">
        <f>'[2]CONT-RA10633'!E69</f>
        <v>0</v>
      </c>
      <c r="D68" s="284">
        <f>'[2]CONT-RA10633'!H69</f>
        <v>0</v>
      </c>
      <c r="E68" s="284">
        <f>'[2]CONT-RA10633'!K69</f>
        <v>0</v>
      </c>
      <c r="F68" s="284">
        <f>'[2]CONT-RA10633'!N69</f>
        <v>0</v>
      </c>
      <c r="G68" s="284">
        <f>'[2]CONT-RA10633'!O69</f>
        <v>0</v>
      </c>
      <c r="H68" s="284">
        <f>'[2]CONT-RA10633'!R69</f>
        <v>0</v>
      </c>
      <c r="I68" s="284">
        <f>'[2]CONT-RA10633'!S69</f>
        <v>0</v>
      </c>
      <c r="K68" s="284">
        <f>'[2]CONT-RA10633'!AA69</f>
        <v>0</v>
      </c>
      <c r="L68" s="284">
        <f>SUM(C68:K68)</f>
        <v>0</v>
      </c>
      <c r="M68" s="284">
        <f t="shared" si="12"/>
        <v>0</v>
      </c>
    </row>
    <row r="69" spans="1:13" ht="20.100000000000001" hidden="1" customHeight="1">
      <c r="A69" s="18" t="s">
        <v>71</v>
      </c>
      <c r="B69" s="133">
        <f>'[2]CONT-RA10633'!B70</f>
        <v>0</v>
      </c>
      <c r="C69" s="284">
        <f>'[2]CONT-RA10633'!E70</f>
        <v>0</v>
      </c>
      <c r="D69" s="284">
        <f>'[2]CONT-RA10633'!H70</f>
        <v>0</v>
      </c>
      <c r="E69" s="284">
        <f>'[2]CONT-RA10633'!K70</f>
        <v>0</v>
      </c>
      <c r="F69" s="284">
        <f>'[2]CONT-RA10633'!N70</f>
        <v>0</v>
      </c>
      <c r="G69" s="284">
        <f>'[2]CONT-RA10633'!O70</f>
        <v>0</v>
      </c>
      <c r="H69" s="284">
        <f>'[2]CONT-RA10633'!R70</f>
        <v>0</v>
      </c>
      <c r="I69" s="284">
        <f>'[2]CONT-RA10633'!S70</f>
        <v>0</v>
      </c>
      <c r="K69" s="284">
        <f>'[2]CONT-RA10633'!AA70</f>
        <v>0</v>
      </c>
      <c r="L69" s="284">
        <f>SUM(C69:K69)</f>
        <v>0</v>
      </c>
      <c r="M69" s="284">
        <f t="shared" si="12"/>
        <v>0</v>
      </c>
    </row>
    <row r="70" spans="1:13" ht="20.100000000000001" customHeight="1">
      <c r="A70" s="18" t="s">
        <v>72</v>
      </c>
      <c r="B70" s="133">
        <f>'[2]CONT-RA10633'!B71</f>
        <v>0</v>
      </c>
      <c r="C70" s="284">
        <f>'[2]CONT-RA10633'!E71</f>
        <v>0</v>
      </c>
      <c r="D70" s="284">
        <f>'[2]CONT-RA10633'!H71</f>
        <v>0</v>
      </c>
      <c r="E70" s="284">
        <f>'[2]CONT-RA10633'!K71</f>
        <v>0</v>
      </c>
      <c r="F70" s="284">
        <f>'[2]CONT-RA10633'!N71</f>
        <v>0</v>
      </c>
      <c r="G70" s="284">
        <f>'[2]CONT-RA10633'!O71</f>
        <v>0</v>
      </c>
      <c r="H70" s="284">
        <f>'[2]CONT-RA10633'!R71</f>
        <v>28470</v>
      </c>
      <c r="I70" s="284">
        <f>'[2]CONT-RA10633'!S71</f>
        <v>0</v>
      </c>
      <c r="K70" s="284">
        <f>'[2]CONT-RA10633'!AA71</f>
        <v>0</v>
      </c>
      <c r="L70" s="284">
        <f>SUM(C70:K70)</f>
        <v>28470</v>
      </c>
      <c r="M70" s="284">
        <f t="shared" si="12"/>
        <v>28470</v>
      </c>
    </row>
    <row r="71" spans="1:13" ht="20.100000000000001" hidden="1" customHeight="1">
      <c r="A71" s="18" t="s">
        <v>73</v>
      </c>
      <c r="B71" s="133">
        <f>'[2]CONT-RA10633'!B72</f>
        <v>0</v>
      </c>
      <c r="C71" s="284">
        <f>'[2]CONT-RA10633'!E72</f>
        <v>0</v>
      </c>
      <c r="D71" s="284">
        <f>'[2]CONT-RA10633'!H72</f>
        <v>0</v>
      </c>
      <c r="E71" s="284">
        <f>'[2]CONT-RA10633'!K72</f>
        <v>0</v>
      </c>
      <c r="F71" s="284">
        <f>'[2]CONT-RA10633'!N72</f>
        <v>0</v>
      </c>
      <c r="G71" s="284">
        <f>'[2]CONT-RA10633'!O72</f>
        <v>0</v>
      </c>
      <c r="H71" s="284">
        <f>'[2]CONT-RA10633'!R72</f>
        <v>0</v>
      </c>
      <c r="I71" s="284">
        <f>'[2]CONT-RA10633'!S72</f>
        <v>0</v>
      </c>
      <c r="K71" s="284">
        <f>'[2]CONT-RA10633'!AA72</f>
        <v>0</v>
      </c>
      <c r="L71" s="284">
        <f>SUM(C71:K71)</f>
        <v>0</v>
      </c>
      <c r="M71" s="284">
        <f t="shared" si="12"/>
        <v>0</v>
      </c>
    </row>
    <row r="72" spans="1:13" ht="20.100000000000001" hidden="1" customHeight="1">
      <c r="A72" s="18" t="s">
        <v>74</v>
      </c>
      <c r="B72" s="133">
        <f>'[2]CONT-RA10633'!B73</f>
        <v>0</v>
      </c>
      <c r="C72" s="284">
        <f>'[2]CONT-RA10633'!E73</f>
        <v>0</v>
      </c>
      <c r="D72" s="284">
        <f>'[2]CONT-RA10633'!H73</f>
        <v>0</v>
      </c>
      <c r="E72" s="284">
        <f>'[2]CONT-RA10633'!K73</f>
        <v>0</v>
      </c>
      <c r="F72" s="284">
        <f>'[2]CONT-RA10633'!N73</f>
        <v>0</v>
      </c>
      <c r="G72" s="284">
        <f>'[2]CONT-RA10633'!O73</f>
        <v>0</v>
      </c>
      <c r="H72" s="284">
        <f>'[2]CONT-RA10633'!R73</f>
        <v>0</v>
      </c>
      <c r="I72" s="284">
        <f>'[2]CONT-RA10633'!S73</f>
        <v>0</v>
      </c>
      <c r="K72" s="284">
        <f>'[2]CONT-RA10633'!AA73</f>
        <v>0</v>
      </c>
      <c r="L72" s="284">
        <f>SUM(C72:K72)</f>
        <v>0</v>
      </c>
      <c r="M72" s="284">
        <f t="shared" si="12"/>
        <v>0</v>
      </c>
    </row>
    <row r="73" spans="1:13" ht="20.100000000000001" hidden="1" customHeight="1">
      <c r="A73" s="18" t="s">
        <v>139</v>
      </c>
      <c r="B73" s="133">
        <f>'[2]CONT-RA10633'!B74</f>
        <v>0</v>
      </c>
      <c r="C73" s="284">
        <f>'[2]CONT-RA10633'!E74</f>
        <v>0</v>
      </c>
      <c r="D73" s="284">
        <f>'[2]CONT-RA10633'!H74</f>
        <v>0</v>
      </c>
      <c r="E73" s="284">
        <f>'[2]CONT-RA10633'!K74</f>
        <v>0</v>
      </c>
      <c r="F73" s="284">
        <f>'[2]CONT-RA10633'!N74</f>
        <v>0</v>
      </c>
      <c r="G73" s="284">
        <f>'[2]CONT-RA10633'!O74</f>
        <v>0</v>
      </c>
      <c r="H73" s="284">
        <f>'[2]CONT-RA10633'!R74</f>
        <v>0</v>
      </c>
      <c r="I73" s="284">
        <f>'[2]CONT-RA10633'!S74</f>
        <v>0</v>
      </c>
      <c r="K73" s="284">
        <f>'[2]CONT-RA10633'!AA74</f>
        <v>0</v>
      </c>
      <c r="L73" s="284">
        <f t="shared" ref="L73:L87" si="14">SUM(C73:K73)</f>
        <v>0</v>
      </c>
      <c r="M73" s="284">
        <f t="shared" si="12"/>
        <v>0</v>
      </c>
    </row>
    <row r="74" spans="1:13" ht="20.100000000000001" hidden="1" customHeight="1">
      <c r="A74" s="18" t="s">
        <v>75</v>
      </c>
      <c r="B74" s="133">
        <f>'[2]CONT-RA10633'!B75</f>
        <v>0</v>
      </c>
      <c r="C74" s="284">
        <f>'[2]CONT-RA10633'!E75</f>
        <v>0</v>
      </c>
      <c r="D74" s="284">
        <f>'[2]CONT-RA10633'!H75</f>
        <v>0</v>
      </c>
      <c r="E74" s="284">
        <f>'[2]CONT-RA10633'!K75</f>
        <v>0</v>
      </c>
      <c r="F74" s="284">
        <f>'[2]CONT-RA10633'!N75</f>
        <v>0</v>
      </c>
      <c r="G74" s="284">
        <f>'[2]CONT-RA10633'!O75</f>
        <v>0</v>
      </c>
      <c r="H74" s="284">
        <f>'[2]CONT-RA10633'!R75</f>
        <v>0</v>
      </c>
      <c r="I74" s="284">
        <f>'[2]CONT-RA10633'!S75</f>
        <v>0</v>
      </c>
      <c r="K74" s="284">
        <f>'[2]CONT-RA10633'!AA75</f>
        <v>0</v>
      </c>
      <c r="L74" s="284">
        <f t="shared" si="14"/>
        <v>0</v>
      </c>
      <c r="M74" s="284">
        <f t="shared" si="12"/>
        <v>0</v>
      </c>
    </row>
    <row r="75" spans="1:13" ht="20.100000000000001" hidden="1" customHeight="1">
      <c r="A75" s="18" t="s">
        <v>76</v>
      </c>
      <c r="B75" s="133">
        <f>'[2]CONT-RA10633'!B76</f>
        <v>0</v>
      </c>
      <c r="C75" s="284">
        <f>'[2]CONT-RA10633'!E76</f>
        <v>0</v>
      </c>
      <c r="D75" s="284">
        <f>'[2]CONT-RA10633'!H76</f>
        <v>0</v>
      </c>
      <c r="E75" s="284">
        <f>'[2]CONT-RA10633'!K76</f>
        <v>0</v>
      </c>
      <c r="F75" s="284">
        <f>'[2]CONT-RA10633'!N76</f>
        <v>0</v>
      </c>
      <c r="G75" s="284">
        <f>'[2]CONT-RA10633'!O76</f>
        <v>0</v>
      </c>
      <c r="H75" s="284">
        <f>'[2]CONT-RA10633'!R76</f>
        <v>0</v>
      </c>
      <c r="I75" s="284">
        <f>'[2]CONT-RA10633'!S76</f>
        <v>0</v>
      </c>
      <c r="K75" s="284">
        <f>'[2]CONT-RA10633'!AA76</f>
        <v>0</v>
      </c>
      <c r="L75" s="284">
        <f t="shared" si="14"/>
        <v>0</v>
      </c>
      <c r="M75" s="284">
        <f t="shared" si="12"/>
        <v>0</v>
      </c>
    </row>
    <row r="76" spans="1:13" ht="20.100000000000001" hidden="1" customHeight="1">
      <c r="A76" s="18" t="s">
        <v>77</v>
      </c>
      <c r="B76" s="133">
        <f>'[2]CONT-RA10633'!B77</f>
        <v>0</v>
      </c>
      <c r="C76" s="284">
        <f>'[2]CONT-RA10633'!E77</f>
        <v>0</v>
      </c>
      <c r="D76" s="284">
        <f>'[2]CONT-RA10633'!H77</f>
        <v>0</v>
      </c>
      <c r="E76" s="284">
        <f>'[2]CONT-RA10633'!K77</f>
        <v>0</v>
      </c>
      <c r="F76" s="284">
        <f>'[2]CONT-RA10633'!N77</f>
        <v>0</v>
      </c>
      <c r="G76" s="284">
        <f>'[2]CONT-RA10633'!O77</f>
        <v>0</v>
      </c>
      <c r="H76" s="284">
        <f>'[2]CONT-RA10633'!R77</f>
        <v>0</v>
      </c>
      <c r="I76" s="284">
        <f>'[2]CONT-RA10633'!S77</f>
        <v>0</v>
      </c>
      <c r="K76" s="284">
        <f>'[2]CONT-RA10633'!AA77</f>
        <v>0</v>
      </c>
      <c r="L76" s="284">
        <f t="shared" si="14"/>
        <v>0</v>
      </c>
      <c r="M76" s="284">
        <f t="shared" si="12"/>
        <v>0</v>
      </c>
    </row>
    <row r="77" spans="1:13" ht="20.100000000000001" hidden="1" customHeight="1">
      <c r="A77" s="18" t="s">
        <v>78</v>
      </c>
      <c r="B77" s="133">
        <f>'[2]CONT-RA10633'!B78</f>
        <v>0</v>
      </c>
      <c r="C77" s="284">
        <f>'[2]CONT-RA10633'!E78</f>
        <v>0</v>
      </c>
      <c r="D77" s="284">
        <f>'[2]CONT-RA10633'!H78</f>
        <v>0</v>
      </c>
      <c r="E77" s="284">
        <f>'[2]CONT-RA10633'!K78</f>
        <v>0</v>
      </c>
      <c r="F77" s="284">
        <f>'[2]CONT-RA10633'!N78</f>
        <v>0</v>
      </c>
      <c r="G77" s="284">
        <f>'[2]CONT-RA10633'!O78</f>
        <v>0</v>
      </c>
      <c r="H77" s="284">
        <f>'[2]CONT-RA10633'!R78</f>
        <v>0</v>
      </c>
      <c r="I77" s="284">
        <f>'[2]CONT-RA10633'!S78</f>
        <v>0</v>
      </c>
      <c r="K77" s="284">
        <f>'[2]CONT-RA10633'!AA78</f>
        <v>0</v>
      </c>
      <c r="L77" s="284">
        <f t="shared" si="14"/>
        <v>0</v>
      </c>
      <c r="M77" s="284">
        <f t="shared" si="12"/>
        <v>0</v>
      </c>
    </row>
    <row r="78" spans="1:13" ht="20.100000000000001" hidden="1" customHeight="1">
      <c r="A78" s="18" t="s">
        <v>179</v>
      </c>
      <c r="B78" s="133">
        <f>'[2]CONT-RA10633'!B79</f>
        <v>0</v>
      </c>
      <c r="C78" s="284">
        <f>'[2]CONT-RA10633'!E79</f>
        <v>0</v>
      </c>
      <c r="D78" s="284">
        <f>'[2]CONT-RA10633'!H79</f>
        <v>0</v>
      </c>
      <c r="E78" s="284">
        <f>'[2]CONT-RA10633'!K79</f>
        <v>0</v>
      </c>
      <c r="F78" s="284">
        <f>'[2]CONT-RA10633'!N79</f>
        <v>0</v>
      </c>
      <c r="G78" s="284">
        <f>'[2]CONT-RA10633'!O79</f>
        <v>0</v>
      </c>
      <c r="H78" s="284">
        <f>'[2]CONT-RA10633'!R79</f>
        <v>0</v>
      </c>
      <c r="I78" s="284">
        <f>'[2]CONT-RA10633'!S79</f>
        <v>0</v>
      </c>
      <c r="K78" s="284">
        <f>'[2]CONT-RA10633'!AA79</f>
        <v>0</v>
      </c>
      <c r="L78" s="284">
        <f t="shared" si="14"/>
        <v>0</v>
      </c>
      <c r="M78" s="284">
        <f t="shared" si="12"/>
        <v>0</v>
      </c>
    </row>
    <row r="79" spans="1:13" ht="20.100000000000001" hidden="1" customHeight="1">
      <c r="A79" s="18" t="s">
        <v>81</v>
      </c>
      <c r="B79" s="133">
        <f>'[2]CONT-RA10633'!B80</f>
        <v>0</v>
      </c>
      <c r="C79" s="284">
        <f>'[2]CONT-RA10633'!E80</f>
        <v>0</v>
      </c>
      <c r="D79" s="284">
        <f>'[2]CONT-RA10633'!H80</f>
        <v>0</v>
      </c>
      <c r="E79" s="284">
        <f>'[2]CONT-RA10633'!K80</f>
        <v>0</v>
      </c>
      <c r="F79" s="284">
        <f>'[2]CONT-RA10633'!N80</f>
        <v>0</v>
      </c>
      <c r="G79" s="284">
        <f>'[2]CONT-RA10633'!O80</f>
        <v>0</v>
      </c>
      <c r="H79" s="284">
        <f>'[2]CONT-RA10633'!R80</f>
        <v>0</v>
      </c>
      <c r="I79" s="284">
        <f>'[2]CONT-RA10633'!S80</f>
        <v>0</v>
      </c>
      <c r="K79" s="284">
        <f>'[2]CONT-RA10633'!AA80</f>
        <v>0</v>
      </c>
      <c r="L79" s="284">
        <f t="shared" si="14"/>
        <v>0</v>
      </c>
      <c r="M79" s="284">
        <f t="shared" si="12"/>
        <v>0</v>
      </c>
    </row>
    <row r="80" spans="1:13" ht="20.100000000000001" hidden="1" customHeight="1">
      <c r="A80" s="18" t="s">
        <v>140</v>
      </c>
      <c r="B80" s="133">
        <f>'[2]CONT-RA10633'!B81</f>
        <v>0</v>
      </c>
      <c r="C80" s="284">
        <f>'[2]CONT-RA10633'!E81</f>
        <v>0</v>
      </c>
      <c r="D80" s="284">
        <f>'[2]CONT-RA10633'!H81</f>
        <v>0</v>
      </c>
      <c r="E80" s="284">
        <f>'[2]CONT-RA10633'!K81</f>
        <v>0</v>
      </c>
      <c r="F80" s="284">
        <f>'[2]CONT-RA10633'!N81</f>
        <v>0</v>
      </c>
      <c r="G80" s="284">
        <f>'[2]CONT-RA10633'!O81</f>
        <v>0</v>
      </c>
      <c r="H80" s="284">
        <f>'[2]CONT-RA10633'!R81</f>
        <v>0</v>
      </c>
      <c r="I80" s="284">
        <f>'[2]CONT-RA10633'!S81</f>
        <v>0</v>
      </c>
      <c r="K80" s="284">
        <f>'[2]CONT-RA10633'!AA81</f>
        <v>0</v>
      </c>
      <c r="L80" s="284">
        <f t="shared" si="14"/>
        <v>0</v>
      </c>
      <c r="M80" s="284">
        <f t="shared" si="12"/>
        <v>0</v>
      </c>
    </row>
    <row r="81" spans="1:13" ht="20.100000000000001" hidden="1" customHeight="1">
      <c r="A81" s="18" t="s">
        <v>79</v>
      </c>
      <c r="B81" s="133">
        <f>'[2]CONT-RA10633'!B82</f>
        <v>0</v>
      </c>
      <c r="C81" s="284">
        <f>'[2]CONT-RA10633'!E82</f>
        <v>0</v>
      </c>
      <c r="D81" s="284">
        <f>'[2]CONT-RA10633'!H82</f>
        <v>0</v>
      </c>
      <c r="E81" s="284">
        <f>'[2]CONT-RA10633'!K82</f>
        <v>0</v>
      </c>
      <c r="F81" s="284">
        <f>'[2]CONT-RA10633'!N82</f>
        <v>0</v>
      </c>
      <c r="G81" s="284">
        <f>'[2]CONT-RA10633'!O82</f>
        <v>0</v>
      </c>
      <c r="H81" s="284">
        <f>'[2]CONT-RA10633'!R82</f>
        <v>0</v>
      </c>
      <c r="I81" s="284">
        <f>'[2]CONT-RA10633'!S82</f>
        <v>0</v>
      </c>
      <c r="K81" s="284">
        <f>'[2]CONT-RA10633'!AA82</f>
        <v>0</v>
      </c>
      <c r="L81" s="284">
        <f t="shared" si="14"/>
        <v>0</v>
      </c>
      <c r="M81" s="284">
        <f t="shared" si="12"/>
        <v>0</v>
      </c>
    </row>
    <row r="82" spans="1:13" ht="20.100000000000001" hidden="1" customHeight="1">
      <c r="A82" s="18" t="s">
        <v>80</v>
      </c>
      <c r="B82" s="133">
        <f>'[2]CONT-RA10633'!B83</f>
        <v>0</v>
      </c>
      <c r="C82" s="284">
        <f>'[2]CONT-RA10633'!E83</f>
        <v>0</v>
      </c>
      <c r="D82" s="284">
        <f>'[2]CONT-RA10633'!H83</f>
        <v>0</v>
      </c>
      <c r="E82" s="284">
        <f>'[2]CONT-RA10633'!K83</f>
        <v>0</v>
      </c>
      <c r="F82" s="284">
        <f>'[2]CONT-RA10633'!N83</f>
        <v>0</v>
      </c>
      <c r="G82" s="284">
        <f>'[2]CONT-RA10633'!O83</f>
        <v>0</v>
      </c>
      <c r="H82" s="284">
        <f>'[2]CONT-RA10633'!R83</f>
        <v>0</v>
      </c>
      <c r="I82" s="284">
        <f>'[2]CONT-RA10633'!S83</f>
        <v>0</v>
      </c>
      <c r="K82" s="284">
        <f>'[2]CONT-RA10633'!AA83</f>
        <v>0</v>
      </c>
      <c r="L82" s="284">
        <f t="shared" si="14"/>
        <v>0</v>
      </c>
      <c r="M82" s="284">
        <f t="shared" si="12"/>
        <v>0</v>
      </c>
    </row>
    <row r="83" spans="1:13" ht="20.100000000000001" hidden="1" customHeight="1">
      <c r="A83" s="18" t="s">
        <v>82</v>
      </c>
      <c r="B83" s="133">
        <f>'[2]CONT-RA10633'!B84</f>
        <v>0</v>
      </c>
      <c r="C83" s="284">
        <f>'[2]CONT-RA10633'!E84</f>
        <v>0</v>
      </c>
      <c r="D83" s="284">
        <f>'[2]CONT-RA10633'!H84</f>
        <v>0</v>
      </c>
      <c r="E83" s="284">
        <f>'[2]CONT-RA10633'!K84</f>
        <v>0</v>
      </c>
      <c r="F83" s="284">
        <f>'[2]CONT-RA10633'!N84</f>
        <v>0</v>
      </c>
      <c r="G83" s="284">
        <f>'[2]CONT-RA10633'!O84</f>
        <v>0</v>
      </c>
      <c r="H83" s="284">
        <f>'[2]CONT-RA10633'!R84</f>
        <v>0</v>
      </c>
      <c r="I83" s="284">
        <f>'[2]CONT-RA10633'!S84</f>
        <v>0</v>
      </c>
      <c r="K83" s="284">
        <f>'[2]CONT-RA10633'!AA84</f>
        <v>0</v>
      </c>
      <c r="L83" s="284">
        <f t="shared" si="14"/>
        <v>0</v>
      </c>
      <c r="M83" s="284">
        <f t="shared" si="12"/>
        <v>0</v>
      </c>
    </row>
    <row r="84" spans="1:13" ht="20.100000000000001" hidden="1" customHeight="1">
      <c r="A84" s="18" t="s">
        <v>83</v>
      </c>
      <c r="B84" s="133">
        <f>'[2]CONT-RA10633'!B85</f>
        <v>0</v>
      </c>
      <c r="C84" s="284">
        <f>'[2]CONT-RA10633'!E85</f>
        <v>0</v>
      </c>
      <c r="D84" s="284">
        <f>'[2]CONT-RA10633'!H85</f>
        <v>0</v>
      </c>
      <c r="E84" s="284">
        <f>'[2]CONT-RA10633'!K85</f>
        <v>0</v>
      </c>
      <c r="F84" s="284">
        <f>'[2]CONT-RA10633'!N85</f>
        <v>0</v>
      </c>
      <c r="G84" s="284">
        <f>'[2]CONT-RA10633'!O85</f>
        <v>0</v>
      </c>
      <c r="H84" s="284">
        <f>'[2]CONT-RA10633'!R85</f>
        <v>0</v>
      </c>
      <c r="I84" s="284">
        <f>'[2]CONT-RA10633'!S85</f>
        <v>0</v>
      </c>
      <c r="K84" s="284">
        <f>'[2]CONT-RA10633'!AA85</f>
        <v>0</v>
      </c>
      <c r="L84" s="284">
        <f t="shared" si="14"/>
        <v>0</v>
      </c>
      <c r="M84" s="284">
        <f t="shared" si="12"/>
        <v>0</v>
      </c>
    </row>
    <row r="85" spans="1:13" ht="20.100000000000001" customHeight="1">
      <c r="A85" s="18" t="s">
        <v>326</v>
      </c>
      <c r="B85" s="133">
        <f>'[2]CONT-RA10633'!B86</f>
        <v>0</v>
      </c>
      <c r="C85" s="284">
        <f>'[2]CONT-RA10633'!E86</f>
        <v>0</v>
      </c>
      <c r="D85" s="284">
        <f>'[2]CONT-RA10633'!H86</f>
        <v>0</v>
      </c>
      <c r="E85" s="284">
        <f>'[2]CONT-RA10633'!K86</f>
        <v>0</v>
      </c>
      <c r="F85" s="284">
        <f>'[2]CONT-RA10633'!N86</f>
        <v>0</v>
      </c>
      <c r="G85" s="284">
        <f>'[2]CONT-RA10633'!O86</f>
        <v>0</v>
      </c>
      <c r="H85" s="284">
        <f>'[2]CONT-RA10633'!R86</f>
        <v>28900</v>
      </c>
      <c r="I85" s="284">
        <f>'[2]CONT-RA10633'!S86</f>
        <v>0</v>
      </c>
      <c r="K85" s="284">
        <f>'[2]CONT-RA10633'!AA86</f>
        <v>0</v>
      </c>
      <c r="L85" s="284">
        <f t="shared" si="14"/>
        <v>28900</v>
      </c>
      <c r="M85" s="284">
        <f t="shared" si="12"/>
        <v>28900</v>
      </c>
    </row>
    <row r="86" spans="1:13" ht="20.100000000000001" hidden="1" customHeight="1">
      <c r="A86" s="18" t="s">
        <v>84</v>
      </c>
      <c r="B86" s="133">
        <f>'[2]CONT-RA10633'!B87</f>
        <v>0</v>
      </c>
      <c r="C86" s="284">
        <f>'[2]CONT-RA10633'!E87</f>
        <v>0</v>
      </c>
      <c r="D86" s="284">
        <f>'[2]CONT-RA10633'!H87</f>
        <v>0</v>
      </c>
      <c r="E86" s="284">
        <f>'[2]CONT-RA10633'!K87</f>
        <v>0</v>
      </c>
      <c r="F86" s="284">
        <f>'[2]CONT-RA10633'!N87</f>
        <v>0</v>
      </c>
      <c r="G86" s="284">
        <f>'[2]CONT-RA10633'!O87</f>
        <v>0</v>
      </c>
      <c r="H86" s="284">
        <f>'[2]CONT-RA10633'!R87</f>
        <v>0</v>
      </c>
      <c r="I86" s="284">
        <f>'[2]CONT-RA10633'!S87</f>
        <v>0</v>
      </c>
      <c r="K86" s="284">
        <f>'[2]CONT-RA10633'!AA87</f>
        <v>0</v>
      </c>
      <c r="L86" s="284">
        <f t="shared" si="14"/>
        <v>0</v>
      </c>
      <c r="M86" s="284">
        <f t="shared" si="12"/>
        <v>0</v>
      </c>
    </row>
    <row r="87" spans="1:13" ht="20.100000000000001" hidden="1" customHeight="1">
      <c r="A87" s="18" t="s">
        <v>85</v>
      </c>
      <c r="B87" s="133">
        <f>'[2]CONT-RA10633'!B88</f>
        <v>0</v>
      </c>
      <c r="C87" s="284">
        <f>'[2]CONT-RA10633'!E88</f>
        <v>0</v>
      </c>
      <c r="D87" s="284">
        <f>'[2]CONT-RA10633'!H88</f>
        <v>0</v>
      </c>
      <c r="E87" s="284">
        <f>'[2]CONT-RA10633'!K88</f>
        <v>0</v>
      </c>
      <c r="F87" s="284">
        <f>'[2]CONT-RA10633'!N88</f>
        <v>0</v>
      </c>
      <c r="G87" s="284">
        <f>'[2]CONT-RA10633'!O88</f>
        <v>0</v>
      </c>
      <c r="H87" s="284">
        <f>'[2]CONT-RA10633'!R88</f>
        <v>0</v>
      </c>
      <c r="I87" s="284">
        <f>'[2]CONT-RA10633'!S88</f>
        <v>0</v>
      </c>
      <c r="K87" s="284">
        <f>'[2]CONT-RA10633'!AA88</f>
        <v>0</v>
      </c>
      <c r="L87" s="284">
        <f t="shared" si="14"/>
        <v>0</v>
      </c>
      <c r="M87" s="284">
        <f t="shared" si="12"/>
        <v>0</v>
      </c>
    </row>
    <row r="88" spans="1:13" ht="20.100000000000001" hidden="1" customHeight="1">
      <c r="A88" s="304"/>
      <c r="B88" s="133"/>
    </row>
    <row r="89" spans="1:13" ht="13.5" customHeight="1">
      <c r="A89" s="304"/>
      <c r="B89" s="338"/>
    </row>
    <row r="90" spans="1:13" ht="20.100000000000001" customHeight="1">
      <c r="A90" s="131" t="s">
        <v>147</v>
      </c>
      <c r="B90" s="133">
        <f>'[2]CONT-RA10633'!B90</f>
        <v>0</v>
      </c>
      <c r="C90" s="284">
        <f>'[2]CONT-RA10633'!E90</f>
        <v>871002</v>
      </c>
      <c r="D90" s="284">
        <f>'[2]CONT-RA10633'!H90</f>
        <v>0</v>
      </c>
      <c r="E90" s="284">
        <f>'[2]CONT-RA10633'!K90</f>
        <v>0</v>
      </c>
      <c r="F90" s="284">
        <f>'[2]CONT-RA10633'!N90</f>
        <v>0</v>
      </c>
      <c r="G90" s="284">
        <f>'[2]CONT-RA10633'!O90</f>
        <v>0</v>
      </c>
      <c r="H90" s="284">
        <f>'[2]CONT-RA10633'!R90</f>
        <v>0</v>
      </c>
      <c r="I90" s="284">
        <f>'[2]CONT-RA10633'!S90</f>
        <v>0</v>
      </c>
      <c r="K90" s="284">
        <f>'[2]CONT-RA10633'!X90</f>
        <v>1321900</v>
      </c>
      <c r="L90" s="284">
        <f>SUM(C90:K90)</f>
        <v>2192902</v>
      </c>
      <c r="M90" s="284">
        <f>L90+B90</f>
        <v>2192902</v>
      </c>
    </row>
    <row r="91" spans="1:13" ht="21.75" customHeight="1">
      <c r="A91" s="305" t="s">
        <v>284</v>
      </c>
      <c r="B91" s="339">
        <f t="shared" ref="B91:K91" si="15">SUM(B92:B93)</f>
        <v>0</v>
      </c>
      <c r="C91" s="339">
        <f t="shared" si="15"/>
        <v>0</v>
      </c>
      <c r="D91" s="339">
        <f t="shared" si="15"/>
        <v>8189354</v>
      </c>
      <c r="E91" s="339">
        <f t="shared" si="15"/>
        <v>0</v>
      </c>
      <c r="F91" s="339">
        <f t="shared" si="15"/>
        <v>0</v>
      </c>
      <c r="G91" s="339">
        <f t="shared" si="15"/>
        <v>0</v>
      </c>
      <c r="H91" s="339">
        <f t="shared" si="15"/>
        <v>0</v>
      </c>
      <c r="I91" s="339">
        <f t="shared" si="15"/>
        <v>0</v>
      </c>
      <c r="J91" s="339"/>
      <c r="K91" s="339">
        <f t="shared" si="15"/>
        <v>0</v>
      </c>
      <c r="L91" s="339">
        <f>SUM(L92:L93)</f>
        <v>8189354</v>
      </c>
      <c r="M91" s="339">
        <f>L91+B91</f>
        <v>8189354</v>
      </c>
    </row>
    <row r="92" spans="1:13" ht="20.100000000000001" hidden="1" customHeight="1">
      <c r="A92" s="305" t="s">
        <v>149</v>
      </c>
      <c r="B92" s="327">
        <f>'[2]CONT-RA10633'!B92</f>
        <v>0</v>
      </c>
      <c r="C92" s="284">
        <f>'[2]CONT-RA10633'!E92</f>
        <v>0</v>
      </c>
      <c r="D92" s="284">
        <f>'[2]CONT-RA10633'!H92</f>
        <v>230643</v>
      </c>
      <c r="E92" s="284">
        <f>'[2]CONT-RA10633'!K92</f>
        <v>0</v>
      </c>
      <c r="F92" s="284">
        <f>'[2]CONT-RA10633'!N92</f>
        <v>0</v>
      </c>
      <c r="G92" s="284">
        <f>'[2]CONT-RA10633'!O92</f>
        <v>0</v>
      </c>
      <c r="H92" s="284">
        <f>'[2]CONT-RA10633'!R92</f>
        <v>0</v>
      </c>
      <c r="I92" s="284">
        <f>'[2]CONT-RA10633'!S92</f>
        <v>0</v>
      </c>
      <c r="K92" s="284">
        <f>'[2]CONT-RA10633'!AA92</f>
        <v>0</v>
      </c>
      <c r="L92" s="284">
        <f>SUM(C92:K92)</f>
        <v>230643</v>
      </c>
      <c r="M92" s="284">
        <f>L92+B92</f>
        <v>230643</v>
      </c>
    </row>
    <row r="93" spans="1:13" ht="20.100000000000001" hidden="1" customHeight="1">
      <c r="A93" s="305" t="s">
        <v>150</v>
      </c>
      <c r="B93" s="327">
        <f>'[2]CONT-RA10633'!B93</f>
        <v>0</v>
      </c>
      <c r="C93" s="284">
        <f>'[2]CONT-RA10633'!E93</f>
        <v>0</v>
      </c>
      <c r="D93" s="284">
        <f>'[2]CONT-RA10633'!H93</f>
        <v>7958711</v>
      </c>
      <c r="E93" s="284">
        <f>'[2]CONT-RA10633'!K93</f>
        <v>0</v>
      </c>
      <c r="F93" s="284">
        <f>'[2]CONT-RA10633'!N93</f>
        <v>0</v>
      </c>
      <c r="G93" s="284">
        <f>'[2]CONT-RA10633'!O93</f>
        <v>0</v>
      </c>
      <c r="H93" s="284">
        <f>'[2]CONT-RA10633'!R93</f>
        <v>0</v>
      </c>
      <c r="I93" s="284">
        <f>'[2]CONT-RA10633'!S93</f>
        <v>0</v>
      </c>
      <c r="K93" s="284">
        <f>'[2]CONT-RA10633'!AA93</f>
        <v>0</v>
      </c>
      <c r="L93" s="284">
        <f>SUM(C93:K93)</f>
        <v>7958711</v>
      </c>
      <c r="M93" s="284">
        <f>L93+B93</f>
        <v>7958711</v>
      </c>
    </row>
    <row r="94" spans="1:13" ht="20.100000000000001" hidden="1" customHeight="1">
      <c r="A94" s="131" t="s">
        <v>315</v>
      </c>
      <c r="B94" s="133">
        <f>'[2]CONT-RA10633'!B94</f>
        <v>0</v>
      </c>
      <c r="C94" s="284">
        <f>'[2]CONT-RA10633'!E94</f>
        <v>0</v>
      </c>
      <c r="D94" s="284">
        <f>'[2]CONT-RA10633'!H94</f>
        <v>0</v>
      </c>
      <c r="E94" s="284">
        <f>'[2]CONT-RA10633'!K94</f>
        <v>0</v>
      </c>
      <c r="F94" s="284">
        <f>'[2]CONT-RA10633'!N94</f>
        <v>0</v>
      </c>
      <c r="G94" s="284">
        <f>'[2]CONT-RA10633'!O94</f>
        <v>0</v>
      </c>
      <c r="H94" s="284">
        <f>'[2]CONT-RA10633'!R94</f>
        <v>0</v>
      </c>
      <c r="I94" s="284">
        <f>'[2]CONT-RA10633'!S94</f>
        <v>0</v>
      </c>
      <c r="K94" s="284">
        <f>'[2]CONT-RA10633'!AA94</f>
        <v>0</v>
      </c>
      <c r="L94" s="284">
        <f>SUM(C94:K94)</f>
        <v>0</v>
      </c>
      <c r="M94" s="284">
        <f>L94+B94</f>
        <v>0</v>
      </c>
    </row>
    <row r="95" spans="1:13" ht="20.100000000000001" hidden="1" customHeight="1">
      <c r="A95" s="304"/>
      <c r="B95" s="133"/>
    </row>
    <row r="96" spans="1:13" ht="22.5" customHeight="1" thickBot="1">
      <c r="A96" s="306" t="s">
        <v>13</v>
      </c>
      <c r="B96" s="331">
        <f t="shared" ref="B96:M96" si="16">SUM(B6:B12)+SUM(B15:B20)+SUM(B23:B25)+SUM(B28:B29)+SUM(B32:B48)+B91+B90+B94+B95</f>
        <v>29218814</v>
      </c>
      <c r="C96" s="331">
        <f t="shared" si="16"/>
        <v>871002</v>
      </c>
      <c r="D96" s="331">
        <f t="shared" si="16"/>
        <v>8189354</v>
      </c>
      <c r="E96" s="331">
        <f t="shared" si="16"/>
        <v>58626</v>
      </c>
      <c r="F96" s="331">
        <f t="shared" si="16"/>
        <v>4573</v>
      </c>
      <c r="G96" s="331">
        <f t="shared" si="16"/>
        <v>714264</v>
      </c>
      <c r="H96" s="331">
        <f t="shared" si="16"/>
        <v>824430</v>
      </c>
      <c r="I96" s="331">
        <f t="shared" si="16"/>
        <v>24967</v>
      </c>
      <c r="J96" s="331">
        <f t="shared" si="16"/>
        <v>82595</v>
      </c>
      <c r="K96" s="331">
        <f t="shared" si="16"/>
        <v>5039289</v>
      </c>
      <c r="L96" s="331">
        <f t="shared" si="16"/>
        <v>15809100</v>
      </c>
      <c r="M96" s="331">
        <f t="shared" si="16"/>
        <v>45027914</v>
      </c>
    </row>
    <row r="97" spans="1:11" ht="12" customHeight="1" thickTop="1">
      <c r="D97" s="150"/>
      <c r="I97" s="150"/>
      <c r="J97" s="150"/>
      <c r="K97" s="150"/>
    </row>
    <row r="98" spans="1:11" ht="12" customHeight="1">
      <c r="D98" s="150"/>
      <c r="I98" s="150"/>
      <c r="J98" s="150"/>
      <c r="K98" s="150"/>
    </row>
    <row r="99" spans="1:11" ht="12" customHeight="1">
      <c r="D99" s="150"/>
      <c r="I99" s="150"/>
      <c r="J99" s="150"/>
      <c r="K99" s="150"/>
    </row>
    <row r="100" spans="1:11" ht="12" customHeight="1">
      <c r="D100" s="150"/>
      <c r="I100" s="150"/>
      <c r="J100" s="150"/>
      <c r="K100" s="150"/>
    </row>
    <row r="101" spans="1:11" ht="12" customHeight="1">
      <c r="D101" s="150"/>
      <c r="I101" s="150"/>
      <c r="J101" s="150"/>
      <c r="K101" s="150"/>
    </row>
    <row r="102" spans="1:11" ht="12" customHeight="1">
      <c r="D102" s="150"/>
      <c r="I102" s="150"/>
      <c r="J102" s="150"/>
      <c r="K102" s="150"/>
    </row>
    <row r="103" spans="1:11" ht="12" customHeight="1">
      <c r="D103" s="340"/>
      <c r="I103" s="150"/>
      <c r="J103" s="150"/>
      <c r="K103" s="150"/>
    </row>
    <row r="104" spans="1:11" ht="12" customHeight="1">
      <c r="D104" s="150"/>
      <c r="I104" s="150"/>
      <c r="J104" s="150"/>
      <c r="K104" s="150"/>
    </row>
    <row r="105" spans="1:11" ht="12" customHeight="1">
      <c r="D105" s="150"/>
      <c r="I105" s="150"/>
      <c r="J105" s="150"/>
      <c r="K105" s="150"/>
    </row>
    <row r="106" spans="1:11" s="284" customFormat="1" ht="12" customHeight="1">
      <c r="D106" s="150"/>
      <c r="I106" s="150"/>
      <c r="J106" s="150"/>
      <c r="K106" s="150"/>
    </row>
    <row r="107" spans="1:11" s="284" customFormat="1" ht="12" customHeight="1">
      <c r="D107" s="150"/>
      <c r="I107" s="150"/>
      <c r="J107" s="150"/>
      <c r="K107" s="150"/>
    </row>
    <row r="108" spans="1:11" s="284" customFormat="1" ht="12" customHeight="1">
      <c r="D108" s="150"/>
      <c r="I108" s="150"/>
      <c r="J108" s="150"/>
      <c r="K108" s="150"/>
    </row>
    <row r="109" spans="1:11" s="284" customFormat="1" ht="12" customHeight="1">
      <c r="I109" s="150"/>
      <c r="J109" s="150"/>
      <c r="K109" s="150"/>
    </row>
    <row r="110" spans="1:11" s="284" customFormat="1" ht="12" customHeight="1">
      <c r="I110" s="150"/>
      <c r="J110" s="150"/>
      <c r="K110" s="150"/>
    </row>
    <row r="111" spans="1:11" s="284" customFormat="1" ht="12" customHeight="1">
      <c r="K111" s="150"/>
    </row>
    <row r="112" spans="1:11" s="284" customFormat="1" ht="12" customHeight="1">
      <c r="A112" s="57"/>
      <c r="B112" s="57"/>
      <c r="C112" s="57"/>
      <c r="K112" s="150"/>
    </row>
    <row r="113" spans="11:11" s="284" customFormat="1" ht="12" customHeight="1">
      <c r="K113" s="150"/>
    </row>
    <row r="114" spans="11:11" s="284" customFormat="1" ht="12" customHeight="1">
      <c r="K114" s="150"/>
    </row>
    <row r="115" spans="11:11" s="284" customFormat="1" ht="12" customHeight="1">
      <c r="K115" s="150"/>
    </row>
    <row r="116" spans="11:11" s="284" customFormat="1" ht="12" customHeight="1">
      <c r="K116" s="150"/>
    </row>
  </sheetData>
  <printOptions gridLines="1"/>
  <pageMargins left="0.43" right="0.25" top="0.94" bottom="0.35" header="0.23" footer="0.19"/>
  <pageSetup paperSize="9" scale="75" orientation="portrait" r:id="rId1"/>
  <headerFooter alignWithMargins="0">
    <oddFooter>&amp;L&amp;7                        &amp;D/&amp;T&amp;CPage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O96"/>
  <sheetViews>
    <sheetView zoomScale="118" zoomScaleNormal="118" zoomScaleSheetLayoutView="80" workbookViewId="0">
      <pane xSplit="1" ySplit="5" topLeftCell="B84" activePane="bottomRight" state="frozen"/>
      <selection pane="topRight" activeCell="B1" sqref="B1"/>
      <selection pane="bottomLeft" activeCell="A7" sqref="A7"/>
      <selection pane="bottomRight" activeCell="C100" sqref="C100"/>
    </sheetView>
  </sheetViews>
  <sheetFormatPr defaultRowHeight="12.75"/>
  <cols>
    <col min="1" max="1" width="17.140625" style="284" customWidth="1"/>
    <col min="2" max="2" width="9.85546875" style="284" customWidth="1"/>
    <col min="3" max="3" width="9" style="284" customWidth="1"/>
    <col min="4" max="4" width="9.85546875" style="284" customWidth="1"/>
    <col min="5" max="5" width="9.140625" style="284"/>
    <col min="6" max="6" width="9.85546875" style="284" customWidth="1"/>
    <col min="7" max="7" width="10" style="284" hidden="1" customWidth="1"/>
    <col min="8" max="8" width="8.28515625" style="284" customWidth="1"/>
    <col min="9" max="9" width="10.42578125" style="284" customWidth="1"/>
    <col min="10" max="10" width="9" style="284" customWidth="1"/>
    <col min="11" max="11" width="8.42578125" style="284" customWidth="1"/>
    <col min="12" max="12" width="10.5703125" style="284" customWidth="1"/>
    <col min="13" max="13" width="10.85546875" style="284" customWidth="1"/>
    <col min="14" max="14" width="8.85546875" style="284" hidden="1" customWidth="1"/>
    <col min="15" max="15" width="10.5703125" style="284" customWidth="1"/>
    <col min="16" max="256" width="9.140625" style="57"/>
    <col min="257" max="257" width="17.140625" style="57" customWidth="1"/>
    <col min="258" max="258" width="9.85546875" style="57" customWidth="1"/>
    <col min="259" max="259" width="9" style="57" customWidth="1"/>
    <col min="260" max="260" width="9.85546875" style="57" customWidth="1"/>
    <col min="261" max="261" width="9.140625" style="57"/>
    <col min="262" max="262" width="9.85546875" style="57" customWidth="1"/>
    <col min="263" max="263" width="0" style="57" hidden="1" customWidth="1"/>
    <col min="264" max="264" width="8.28515625" style="57" customWidth="1"/>
    <col min="265" max="265" width="10.42578125" style="57" customWidth="1"/>
    <col min="266" max="266" width="10" style="57" customWidth="1"/>
    <col min="267" max="267" width="8.42578125" style="57" customWidth="1"/>
    <col min="268" max="268" width="10.5703125" style="57" customWidth="1"/>
    <col min="269" max="269" width="10.85546875" style="57" customWidth="1"/>
    <col min="270" max="270" width="0" style="57" hidden="1" customWidth="1"/>
    <col min="271" max="271" width="10.5703125" style="57" customWidth="1"/>
    <col min="272" max="512" width="9.140625" style="57"/>
    <col min="513" max="513" width="17.140625" style="57" customWidth="1"/>
    <col min="514" max="514" width="9.85546875" style="57" customWidth="1"/>
    <col min="515" max="515" width="9" style="57" customWidth="1"/>
    <col min="516" max="516" width="9.85546875" style="57" customWidth="1"/>
    <col min="517" max="517" width="9.140625" style="57"/>
    <col min="518" max="518" width="9.85546875" style="57" customWidth="1"/>
    <col min="519" max="519" width="0" style="57" hidden="1" customWidth="1"/>
    <col min="520" max="520" width="8.28515625" style="57" customWidth="1"/>
    <col min="521" max="521" width="10.42578125" style="57" customWidth="1"/>
    <col min="522" max="522" width="10" style="57" customWidth="1"/>
    <col min="523" max="523" width="8.42578125" style="57" customWidth="1"/>
    <col min="524" max="524" width="10.5703125" style="57" customWidth="1"/>
    <col min="525" max="525" width="10.85546875" style="57" customWidth="1"/>
    <col min="526" max="526" width="0" style="57" hidden="1" customWidth="1"/>
    <col min="527" max="527" width="10.5703125" style="57" customWidth="1"/>
    <col min="528" max="768" width="9.140625" style="57"/>
    <col min="769" max="769" width="17.140625" style="57" customWidth="1"/>
    <col min="770" max="770" width="9.85546875" style="57" customWidth="1"/>
    <col min="771" max="771" width="9" style="57" customWidth="1"/>
    <col min="772" max="772" width="9.85546875" style="57" customWidth="1"/>
    <col min="773" max="773" width="9.140625" style="57"/>
    <col min="774" max="774" width="9.85546875" style="57" customWidth="1"/>
    <col min="775" max="775" width="0" style="57" hidden="1" customWidth="1"/>
    <col min="776" max="776" width="8.28515625" style="57" customWidth="1"/>
    <col min="777" max="777" width="10.42578125" style="57" customWidth="1"/>
    <col min="778" max="778" width="10" style="57" customWidth="1"/>
    <col min="779" max="779" width="8.42578125" style="57" customWidth="1"/>
    <col min="780" max="780" width="10.5703125" style="57" customWidth="1"/>
    <col min="781" max="781" width="10.85546875" style="57" customWidth="1"/>
    <col min="782" max="782" width="0" style="57" hidden="1" customWidth="1"/>
    <col min="783" max="783" width="10.5703125" style="57" customWidth="1"/>
    <col min="784" max="1024" width="9.140625" style="57"/>
    <col min="1025" max="1025" width="17.140625" style="57" customWidth="1"/>
    <col min="1026" max="1026" width="9.85546875" style="57" customWidth="1"/>
    <col min="1027" max="1027" width="9" style="57" customWidth="1"/>
    <col min="1028" max="1028" width="9.85546875" style="57" customWidth="1"/>
    <col min="1029" max="1029" width="9.140625" style="57"/>
    <col min="1030" max="1030" width="9.85546875" style="57" customWidth="1"/>
    <col min="1031" max="1031" width="0" style="57" hidden="1" customWidth="1"/>
    <col min="1032" max="1032" width="8.28515625" style="57" customWidth="1"/>
    <col min="1033" max="1033" width="10.42578125" style="57" customWidth="1"/>
    <col min="1034" max="1034" width="10" style="57" customWidth="1"/>
    <col min="1035" max="1035" width="8.42578125" style="57" customWidth="1"/>
    <col min="1036" max="1036" width="10.5703125" style="57" customWidth="1"/>
    <col min="1037" max="1037" width="10.85546875" style="57" customWidth="1"/>
    <col min="1038" max="1038" width="0" style="57" hidden="1" customWidth="1"/>
    <col min="1039" max="1039" width="10.5703125" style="57" customWidth="1"/>
    <col min="1040" max="1280" width="9.140625" style="57"/>
    <col min="1281" max="1281" width="17.140625" style="57" customWidth="1"/>
    <col min="1282" max="1282" width="9.85546875" style="57" customWidth="1"/>
    <col min="1283" max="1283" width="9" style="57" customWidth="1"/>
    <col min="1284" max="1284" width="9.85546875" style="57" customWidth="1"/>
    <col min="1285" max="1285" width="9.140625" style="57"/>
    <col min="1286" max="1286" width="9.85546875" style="57" customWidth="1"/>
    <col min="1287" max="1287" width="0" style="57" hidden="1" customWidth="1"/>
    <col min="1288" max="1288" width="8.28515625" style="57" customWidth="1"/>
    <col min="1289" max="1289" width="10.42578125" style="57" customWidth="1"/>
    <col min="1290" max="1290" width="10" style="57" customWidth="1"/>
    <col min="1291" max="1291" width="8.42578125" style="57" customWidth="1"/>
    <col min="1292" max="1292" width="10.5703125" style="57" customWidth="1"/>
    <col min="1293" max="1293" width="10.85546875" style="57" customWidth="1"/>
    <col min="1294" max="1294" width="0" style="57" hidden="1" customWidth="1"/>
    <col min="1295" max="1295" width="10.5703125" style="57" customWidth="1"/>
    <col min="1296" max="1536" width="9.140625" style="57"/>
    <col min="1537" max="1537" width="17.140625" style="57" customWidth="1"/>
    <col min="1538" max="1538" width="9.85546875" style="57" customWidth="1"/>
    <col min="1539" max="1539" width="9" style="57" customWidth="1"/>
    <col min="1540" max="1540" width="9.85546875" style="57" customWidth="1"/>
    <col min="1541" max="1541" width="9.140625" style="57"/>
    <col min="1542" max="1542" width="9.85546875" style="57" customWidth="1"/>
    <col min="1543" max="1543" width="0" style="57" hidden="1" customWidth="1"/>
    <col min="1544" max="1544" width="8.28515625" style="57" customWidth="1"/>
    <col min="1545" max="1545" width="10.42578125" style="57" customWidth="1"/>
    <col min="1546" max="1546" width="10" style="57" customWidth="1"/>
    <col min="1547" max="1547" width="8.42578125" style="57" customWidth="1"/>
    <col min="1548" max="1548" width="10.5703125" style="57" customWidth="1"/>
    <col min="1549" max="1549" width="10.85546875" style="57" customWidth="1"/>
    <col min="1550" max="1550" width="0" style="57" hidden="1" customWidth="1"/>
    <col min="1551" max="1551" width="10.5703125" style="57" customWidth="1"/>
    <col min="1552" max="1792" width="9.140625" style="57"/>
    <col min="1793" max="1793" width="17.140625" style="57" customWidth="1"/>
    <col min="1794" max="1794" width="9.85546875" style="57" customWidth="1"/>
    <col min="1795" max="1795" width="9" style="57" customWidth="1"/>
    <col min="1796" max="1796" width="9.85546875" style="57" customWidth="1"/>
    <col min="1797" max="1797" width="9.140625" style="57"/>
    <col min="1798" max="1798" width="9.85546875" style="57" customWidth="1"/>
    <col min="1799" max="1799" width="0" style="57" hidden="1" customWidth="1"/>
    <col min="1800" max="1800" width="8.28515625" style="57" customWidth="1"/>
    <col min="1801" max="1801" width="10.42578125" style="57" customWidth="1"/>
    <col min="1802" max="1802" width="10" style="57" customWidth="1"/>
    <col min="1803" max="1803" width="8.42578125" style="57" customWidth="1"/>
    <col min="1804" max="1804" width="10.5703125" style="57" customWidth="1"/>
    <col min="1805" max="1805" width="10.85546875" style="57" customWidth="1"/>
    <col min="1806" max="1806" width="0" style="57" hidden="1" customWidth="1"/>
    <col min="1807" max="1807" width="10.5703125" style="57" customWidth="1"/>
    <col min="1808" max="2048" width="9.140625" style="57"/>
    <col min="2049" max="2049" width="17.140625" style="57" customWidth="1"/>
    <col min="2050" max="2050" width="9.85546875" style="57" customWidth="1"/>
    <col min="2051" max="2051" width="9" style="57" customWidth="1"/>
    <col min="2052" max="2052" width="9.85546875" style="57" customWidth="1"/>
    <col min="2053" max="2053" width="9.140625" style="57"/>
    <col min="2054" max="2054" width="9.85546875" style="57" customWidth="1"/>
    <col min="2055" max="2055" width="0" style="57" hidden="1" customWidth="1"/>
    <col min="2056" max="2056" width="8.28515625" style="57" customWidth="1"/>
    <col min="2057" max="2057" width="10.42578125" style="57" customWidth="1"/>
    <col min="2058" max="2058" width="10" style="57" customWidth="1"/>
    <col min="2059" max="2059" width="8.42578125" style="57" customWidth="1"/>
    <col min="2060" max="2060" width="10.5703125" style="57" customWidth="1"/>
    <col min="2061" max="2061" width="10.85546875" style="57" customWidth="1"/>
    <col min="2062" max="2062" width="0" style="57" hidden="1" customWidth="1"/>
    <col min="2063" max="2063" width="10.5703125" style="57" customWidth="1"/>
    <col min="2064" max="2304" width="9.140625" style="57"/>
    <col min="2305" max="2305" width="17.140625" style="57" customWidth="1"/>
    <col min="2306" max="2306" width="9.85546875" style="57" customWidth="1"/>
    <col min="2307" max="2307" width="9" style="57" customWidth="1"/>
    <col min="2308" max="2308" width="9.85546875" style="57" customWidth="1"/>
    <col min="2309" max="2309" width="9.140625" style="57"/>
    <col min="2310" max="2310" width="9.85546875" style="57" customWidth="1"/>
    <col min="2311" max="2311" width="0" style="57" hidden="1" customWidth="1"/>
    <col min="2312" max="2312" width="8.28515625" style="57" customWidth="1"/>
    <col min="2313" max="2313" width="10.42578125" style="57" customWidth="1"/>
    <col min="2314" max="2314" width="10" style="57" customWidth="1"/>
    <col min="2315" max="2315" width="8.42578125" style="57" customWidth="1"/>
    <col min="2316" max="2316" width="10.5703125" style="57" customWidth="1"/>
    <col min="2317" max="2317" width="10.85546875" style="57" customWidth="1"/>
    <col min="2318" max="2318" width="0" style="57" hidden="1" customWidth="1"/>
    <col min="2319" max="2319" width="10.5703125" style="57" customWidth="1"/>
    <col min="2320" max="2560" width="9.140625" style="57"/>
    <col min="2561" max="2561" width="17.140625" style="57" customWidth="1"/>
    <col min="2562" max="2562" width="9.85546875" style="57" customWidth="1"/>
    <col min="2563" max="2563" width="9" style="57" customWidth="1"/>
    <col min="2564" max="2564" width="9.85546875" style="57" customWidth="1"/>
    <col min="2565" max="2565" width="9.140625" style="57"/>
    <col min="2566" max="2566" width="9.85546875" style="57" customWidth="1"/>
    <col min="2567" max="2567" width="0" style="57" hidden="1" customWidth="1"/>
    <col min="2568" max="2568" width="8.28515625" style="57" customWidth="1"/>
    <col min="2569" max="2569" width="10.42578125" style="57" customWidth="1"/>
    <col min="2570" max="2570" width="10" style="57" customWidth="1"/>
    <col min="2571" max="2571" width="8.42578125" style="57" customWidth="1"/>
    <col min="2572" max="2572" width="10.5703125" style="57" customWidth="1"/>
    <col min="2573" max="2573" width="10.85546875" style="57" customWidth="1"/>
    <col min="2574" max="2574" width="0" style="57" hidden="1" customWidth="1"/>
    <col min="2575" max="2575" width="10.5703125" style="57" customWidth="1"/>
    <col min="2576" max="2816" width="9.140625" style="57"/>
    <col min="2817" max="2817" width="17.140625" style="57" customWidth="1"/>
    <col min="2818" max="2818" width="9.85546875" style="57" customWidth="1"/>
    <col min="2819" max="2819" width="9" style="57" customWidth="1"/>
    <col min="2820" max="2820" width="9.85546875" style="57" customWidth="1"/>
    <col min="2821" max="2821" width="9.140625" style="57"/>
    <col min="2822" max="2822" width="9.85546875" style="57" customWidth="1"/>
    <col min="2823" max="2823" width="0" style="57" hidden="1" customWidth="1"/>
    <col min="2824" max="2824" width="8.28515625" style="57" customWidth="1"/>
    <col min="2825" max="2825" width="10.42578125" style="57" customWidth="1"/>
    <col min="2826" max="2826" width="10" style="57" customWidth="1"/>
    <col min="2827" max="2827" width="8.42578125" style="57" customWidth="1"/>
    <col min="2828" max="2828" width="10.5703125" style="57" customWidth="1"/>
    <col min="2829" max="2829" width="10.85546875" style="57" customWidth="1"/>
    <col min="2830" max="2830" width="0" style="57" hidden="1" customWidth="1"/>
    <col min="2831" max="2831" width="10.5703125" style="57" customWidth="1"/>
    <col min="2832" max="3072" width="9.140625" style="57"/>
    <col min="3073" max="3073" width="17.140625" style="57" customWidth="1"/>
    <col min="3074" max="3074" width="9.85546875" style="57" customWidth="1"/>
    <col min="3075" max="3075" width="9" style="57" customWidth="1"/>
    <col min="3076" max="3076" width="9.85546875" style="57" customWidth="1"/>
    <col min="3077" max="3077" width="9.140625" style="57"/>
    <col min="3078" max="3078" width="9.85546875" style="57" customWidth="1"/>
    <col min="3079" max="3079" width="0" style="57" hidden="1" customWidth="1"/>
    <col min="3080" max="3080" width="8.28515625" style="57" customWidth="1"/>
    <col min="3081" max="3081" width="10.42578125" style="57" customWidth="1"/>
    <col min="3082" max="3082" width="10" style="57" customWidth="1"/>
    <col min="3083" max="3083" width="8.42578125" style="57" customWidth="1"/>
    <col min="3084" max="3084" width="10.5703125" style="57" customWidth="1"/>
    <col min="3085" max="3085" width="10.85546875" style="57" customWidth="1"/>
    <col min="3086" max="3086" width="0" style="57" hidden="1" customWidth="1"/>
    <col min="3087" max="3087" width="10.5703125" style="57" customWidth="1"/>
    <col min="3088" max="3328" width="9.140625" style="57"/>
    <col min="3329" max="3329" width="17.140625" style="57" customWidth="1"/>
    <col min="3330" max="3330" width="9.85546875" style="57" customWidth="1"/>
    <col min="3331" max="3331" width="9" style="57" customWidth="1"/>
    <col min="3332" max="3332" width="9.85546875" style="57" customWidth="1"/>
    <col min="3333" max="3333" width="9.140625" style="57"/>
    <col min="3334" max="3334" width="9.85546875" style="57" customWidth="1"/>
    <col min="3335" max="3335" width="0" style="57" hidden="1" customWidth="1"/>
    <col min="3336" max="3336" width="8.28515625" style="57" customWidth="1"/>
    <col min="3337" max="3337" width="10.42578125" style="57" customWidth="1"/>
    <col min="3338" max="3338" width="10" style="57" customWidth="1"/>
    <col min="3339" max="3339" width="8.42578125" style="57" customWidth="1"/>
    <col min="3340" max="3340" width="10.5703125" style="57" customWidth="1"/>
    <col min="3341" max="3341" width="10.85546875" style="57" customWidth="1"/>
    <col min="3342" max="3342" width="0" style="57" hidden="1" customWidth="1"/>
    <col min="3343" max="3343" width="10.5703125" style="57" customWidth="1"/>
    <col min="3344" max="3584" width="9.140625" style="57"/>
    <col min="3585" max="3585" width="17.140625" style="57" customWidth="1"/>
    <col min="3586" max="3586" width="9.85546875" style="57" customWidth="1"/>
    <col min="3587" max="3587" width="9" style="57" customWidth="1"/>
    <col min="3588" max="3588" width="9.85546875" style="57" customWidth="1"/>
    <col min="3589" max="3589" width="9.140625" style="57"/>
    <col min="3590" max="3590" width="9.85546875" style="57" customWidth="1"/>
    <col min="3591" max="3591" width="0" style="57" hidden="1" customWidth="1"/>
    <col min="3592" max="3592" width="8.28515625" style="57" customWidth="1"/>
    <col min="3593" max="3593" width="10.42578125" style="57" customWidth="1"/>
    <col min="3594" max="3594" width="10" style="57" customWidth="1"/>
    <col min="3595" max="3595" width="8.42578125" style="57" customWidth="1"/>
    <col min="3596" max="3596" width="10.5703125" style="57" customWidth="1"/>
    <col min="3597" max="3597" width="10.85546875" style="57" customWidth="1"/>
    <col min="3598" max="3598" width="0" style="57" hidden="1" customWidth="1"/>
    <col min="3599" max="3599" width="10.5703125" style="57" customWidth="1"/>
    <col min="3600" max="3840" width="9.140625" style="57"/>
    <col min="3841" max="3841" width="17.140625" style="57" customWidth="1"/>
    <col min="3842" max="3842" width="9.85546875" style="57" customWidth="1"/>
    <col min="3843" max="3843" width="9" style="57" customWidth="1"/>
    <col min="3844" max="3844" width="9.85546875" style="57" customWidth="1"/>
    <col min="3845" max="3845" width="9.140625" style="57"/>
    <col min="3846" max="3846" width="9.85546875" style="57" customWidth="1"/>
    <col min="3847" max="3847" width="0" style="57" hidden="1" customWidth="1"/>
    <col min="3848" max="3848" width="8.28515625" style="57" customWidth="1"/>
    <col min="3849" max="3849" width="10.42578125" style="57" customWidth="1"/>
    <col min="3850" max="3850" width="10" style="57" customWidth="1"/>
    <col min="3851" max="3851" width="8.42578125" style="57" customWidth="1"/>
    <col min="3852" max="3852" width="10.5703125" style="57" customWidth="1"/>
    <col min="3853" max="3853" width="10.85546875" style="57" customWidth="1"/>
    <col min="3854" max="3854" width="0" style="57" hidden="1" customWidth="1"/>
    <col min="3855" max="3855" width="10.5703125" style="57" customWidth="1"/>
    <col min="3856" max="4096" width="9.140625" style="57"/>
    <col min="4097" max="4097" width="17.140625" style="57" customWidth="1"/>
    <col min="4098" max="4098" width="9.85546875" style="57" customWidth="1"/>
    <col min="4099" max="4099" width="9" style="57" customWidth="1"/>
    <col min="4100" max="4100" width="9.85546875" style="57" customWidth="1"/>
    <col min="4101" max="4101" width="9.140625" style="57"/>
    <col min="4102" max="4102" width="9.85546875" style="57" customWidth="1"/>
    <col min="4103" max="4103" width="0" style="57" hidden="1" customWidth="1"/>
    <col min="4104" max="4104" width="8.28515625" style="57" customWidth="1"/>
    <col min="4105" max="4105" width="10.42578125" style="57" customWidth="1"/>
    <col min="4106" max="4106" width="10" style="57" customWidth="1"/>
    <col min="4107" max="4107" width="8.42578125" style="57" customWidth="1"/>
    <col min="4108" max="4108" width="10.5703125" style="57" customWidth="1"/>
    <col min="4109" max="4109" width="10.85546875" style="57" customWidth="1"/>
    <col min="4110" max="4110" width="0" style="57" hidden="1" customWidth="1"/>
    <col min="4111" max="4111" width="10.5703125" style="57" customWidth="1"/>
    <col min="4112" max="4352" width="9.140625" style="57"/>
    <col min="4353" max="4353" width="17.140625" style="57" customWidth="1"/>
    <col min="4354" max="4354" width="9.85546875" style="57" customWidth="1"/>
    <col min="4355" max="4355" width="9" style="57" customWidth="1"/>
    <col min="4356" max="4356" width="9.85546875" style="57" customWidth="1"/>
    <col min="4357" max="4357" width="9.140625" style="57"/>
    <col min="4358" max="4358" width="9.85546875" style="57" customWidth="1"/>
    <col min="4359" max="4359" width="0" style="57" hidden="1" customWidth="1"/>
    <col min="4360" max="4360" width="8.28515625" style="57" customWidth="1"/>
    <col min="4361" max="4361" width="10.42578125" style="57" customWidth="1"/>
    <col min="4362" max="4362" width="10" style="57" customWidth="1"/>
    <col min="4363" max="4363" width="8.42578125" style="57" customWidth="1"/>
    <col min="4364" max="4364" width="10.5703125" style="57" customWidth="1"/>
    <col min="4365" max="4365" width="10.85546875" style="57" customWidth="1"/>
    <col min="4366" max="4366" width="0" style="57" hidden="1" customWidth="1"/>
    <col min="4367" max="4367" width="10.5703125" style="57" customWidth="1"/>
    <col min="4368" max="4608" width="9.140625" style="57"/>
    <col min="4609" max="4609" width="17.140625" style="57" customWidth="1"/>
    <col min="4610" max="4610" width="9.85546875" style="57" customWidth="1"/>
    <col min="4611" max="4611" width="9" style="57" customWidth="1"/>
    <col min="4612" max="4612" width="9.85546875" style="57" customWidth="1"/>
    <col min="4613" max="4613" width="9.140625" style="57"/>
    <col min="4614" max="4614" width="9.85546875" style="57" customWidth="1"/>
    <col min="4615" max="4615" width="0" style="57" hidden="1" customWidth="1"/>
    <col min="4616" max="4616" width="8.28515625" style="57" customWidth="1"/>
    <col min="4617" max="4617" width="10.42578125" style="57" customWidth="1"/>
    <col min="4618" max="4618" width="10" style="57" customWidth="1"/>
    <col min="4619" max="4619" width="8.42578125" style="57" customWidth="1"/>
    <col min="4620" max="4620" width="10.5703125" style="57" customWidth="1"/>
    <col min="4621" max="4621" width="10.85546875" style="57" customWidth="1"/>
    <col min="4622" max="4622" width="0" style="57" hidden="1" customWidth="1"/>
    <col min="4623" max="4623" width="10.5703125" style="57" customWidth="1"/>
    <col min="4624" max="4864" width="9.140625" style="57"/>
    <col min="4865" max="4865" width="17.140625" style="57" customWidth="1"/>
    <col min="4866" max="4866" width="9.85546875" style="57" customWidth="1"/>
    <col min="4867" max="4867" width="9" style="57" customWidth="1"/>
    <col min="4868" max="4868" width="9.85546875" style="57" customWidth="1"/>
    <col min="4869" max="4869" width="9.140625" style="57"/>
    <col min="4870" max="4870" width="9.85546875" style="57" customWidth="1"/>
    <col min="4871" max="4871" width="0" style="57" hidden="1" customWidth="1"/>
    <col min="4872" max="4872" width="8.28515625" style="57" customWidth="1"/>
    <col min="4873" max="4873" width="10.42578125" style="57" customWidth="1"/>
    <col min="4874" max="4874" width="10" style="57" customWidth="1"/>
    <col min="4875" max="4875" width="8.42578125" style="57" customWidth="1"/>
    <col min="4876" max="4876" width="10.5703125" style="57" customWidth="1"/>
    <col min="4877" max="4877" width="10.85546875" style="57" customWidth="1"/>
    <col min="4878" max="4878" width="0" style="57" hidden="1" customWidth="1"/>
    <col min="4879" max="4879" width="10.5703125" style="57" customWidth="1"/>
    <col min="4880" max="5120" width="9.140625" style="57"/>
    <col min="5121" max="5121" width="17.140625" style="57" customWidth="1"/>
    <col min="5122" max="5122" width="9.85546875" style="57" customWidth="1"/>
    <col min="5123" max="5123" width="9" style="57" customWidth="1"/>
    <col min="5124" max="5124" width="9.85546875" style="57" customWidth="1"/>
    <col min="5125" max="5125" width="9.140625" style="57"/>
    <col min="5126" max="5126" width="9.85546875" style="57" customWidth="1"/>
    <col min="5127" max="5127" width="0" style="57" hidden="1" customWidth="1"/>
    <col min="5128" max="5128" width="8.28515625" style="57" customWidth="1"/>
    <col min="5129" max="5129" width="10.42578125" style="57" customWidth="1"/>
    <col min="5130" max="5130" width="10" style="57" customWidth="1"/>
    <col min="5131" max="5131" width="8.42578125" style="57" customWidth="1"/>
    <col min="5132" max="5132" width="10.5703125" style="57" customWidth="1"/>
    <col min="5133" max="5133" width="10.85546875" style="57" customWidth="1"/>
    <col min="5134" max="5134" width="0" style="57" hidden="1" customWidth="1"/>
    <col min="5135" max="5135" width="10.5703125" style="57" customWidth="1"/>
    <col min="5136" max="5376" width="9.140625" style="57"/>
    <col min="5377" max="5377" width="17.140625" style="57" customWidth="1"/>
    <col min="5378" max="5378" width="9.85546875" style="57" customWidth="1"/>
    <col min="5379" max="5379" width="9" style="57" customWidth="1"/>
    <col min="5380" max="5380" width="9.85546875" style="57" customWidth="1"/>
    <col min="5381" max="5381" width="9.140625" style="57"/>
    <col min="5382" max="5382" width="9.85546875" style="57" customWidth="1"/>
    <col min="5383" max="5383" width="0" style="57" hidden="1" customWidth="1"/>
    <col min="5384" max="5384" width="8.28515625" style="57" customWidth="1"/>
    <col min="5385" max="5385" width="10.42578125" style="57" customWidth="1"/>
    <col min="5386" max="5386" width="10" style="57" customWidth="1"/>
    <col min="5387" max="5387" width="8.42578125" style="57" customWidth="1"/>
    <col min="5388" max="5388" width="10.5703125" style="57" customWidth="1"/>
    <col min="5389" max="5389" width="10.85546875" style="57" customWidth="1"/>
    <col min="5390" max="5390" width="0" style="57" hidden="1" customWidth="1"/>
    <col min="5391" max="5391" width="10.5703125" style="57" customWidth="1"/>
    <col min="5392" max="5632" width="9.140625" style="57"/>
    <col min="5633" max="5633" width="17.140625" style="57" customWidth="1"/>
    <col min="5634" max="5634" width="9.85546875" style="57" customWidth="1"/>
    <col min="5635" max="5635" width="9" style="57" customWidth="1"/>
    <col min="5636" max="5636" width="9.85546875" style="57" customWidth="1"/>
    <col min="5637" max="5637" width="9.140625" style="57"/>
    <col min="5638" max="5638" width="9.85546875" style="57" customWidth="1"/>
    <col min="5639" max="5639" width="0" style="57" hidden="1" customWidth="1"/>
    <col min="5640" max="5640" width="8.28515625" style="57" customWidth="1"/>
    <col min="5641" max="5641" width="10.42578125" style="57" customWidth="1"/>
    <col min="5642" max="5642" width="10" style="57" customWidth="1"/>
    <col min="5643" max="5643" width="8.42578125" style="57" customWidth="1"/>
    <col min="5644" max="5644" width="10.5703125" style="57" customWidth="1"/>
    <col min="5645" max="5645" width="10.85546875" style="57" customWidth="1"/>
    <col min="5646" max="5646" width="0" style="57" hidden="1" customWidth="1"/>
    <col min="5647" max="5647" width="10.5703125" style="57" customWidth="1"/>
    <col min="5648" max="5888" width="9.140625" style="57"/>
    <col min="5889" max="5889" width="17.140625" style="57" customWidth="1"/>
    <col min="5890" max="5890" width="9.85546875" style="57" customWidth="1"/>
    <col min="5891" max="5891" width="9" style="57" customWidth="1"/>
    <col min="5892" max="5892" width="9.85546875" style="57" customWidth="1"/>
    <col min="5893" max="5893" width="9.140625" style="57"/>
    <col min="5894" max="5894" width="9.85546875" style="57" customWidth="1"/>
    <col min="5895" max="5895" width="0" style="57" hidden="1" customWidth="1"/>
    <col min="5896" max="5896" width="8.28515625" style="57" customWidth="1"/>
    <col min="5897" max="5897" width="10.42578125" style="57" customWidth="1"/>
    <col min="5898" max="5898" width="10" style="57" customWidth="1"/>
    <col min="5899" max="5899" width="8.42578125" style="57" customWidth="1"/>
    <col min="5900" max="5900" width="10.5703125" style="57" customWidth="1"/>
    <col min="5901" max="5901" width="10.85546875" style="57" customWidth="1"/>
    <col min="5902" max="5902" width="0" style="57" hidden="1" customWidth="1"/>
    <col min="5903" max="5903" width="10.5703125" style="57" customWidth="1"/>
    <col min="5904" max="6144" width="9.140625" style="57"/>
    <col min="6145" max="6145" width="17.140625" style="57" customWidth="1"/>
    <col min="6146" max="6146" width="9.85546875" style="57" customWidth="1"/>
    <col min="6147" max="6147" width="9" style="57" customWidth="1"/>
    <col min="6148" max="6148" width="9.85546875" style="57" customWidth="1"/>
    <col min="6149" max="6149" width="9.140625" style="57"/>
    <col min="6150" max="6150" width="9.85546875" style="57" customWidth="1"/>
    <col min="6151" max="6151" width="0" style="57" hidden="1" customWidth="1"/>
    <col min="6152" max="6152" width="8.28515625" style="57" customWidth="1"/>
    <col min="6153" max="6153" width="10.42578125" style="57" customWidth="1"/>
    <col min="6154" max="6154" width="10" style="57" customWidth="1"/>
    <col min="6155" max="6155" width="8.42578125" style="57" customWidth="1"/>
    <col min="6156" max="6156" width="10.5703125" style="57" customWidth="1"/>
    <col min="6157" max="6157" width="10.85546875" style="57" customWidth="1"/>
    <col min="6158" max="6158" width="0" style="57" hidden="1" customWidth="1"/>
    <col min="6159" max="6159" width="10.5703125" style="57" customWidth="1"/>
    <col min="6160" max="6400" width="9.140625" style="57"/>
    <col min="6401" max="6401" width="17.140625" style="57" customWidth="1"/>
    <col min="6402" max="6402" width="9.85546875" style="57" customWidth="1"/>
    <col min="6403" max="6403" width="9" style="57" customWidth="1"/>
    <col min="6404" max="6404" width="9.85546875" style="57" customWidth="1"/>
    <col min="6405" max="6405" width="9.140625" style="57"/>
    <col min="6406" max="6406" width="9.85546875" style="57" customWidth="1"/>
    <col min="6407" max="6407" width="0" style="57" hidden="1" customWidth="1"/>
    <col min="6408" max="6408" width="8.28515625" style="57" customWidth="1"/>
    <col min="6409" max="6409" width="10.42578125" style="57" customWidth="1"/>
    <col min="6410" max="6410" width="10" style="57" customWidth="1"/>
    <col min="6411" max="6411" width="8.42578125" style="57" customWidth="1"/>
    <col min="6412" max="6412" width="10.5703125" style="57" customWidth="1"/>
    <col min="6413" max="6413" width="10.85546875" style="57" customWidth="1"/>
    <col min="6414" max="6414" width="0" style="57" hidden="1" customWidth="1"/>
    <col min="6415" max="6415" width="10.5703125" style="57" customWidth="1"/>
    <col min="6416" max="6656" width="9.140625" style="57"/>
    <col min="6657" max="6657" width="17.140625" style="57" customWidth="1"/>
    <col min="6658" max="6658" width="9.85546875" style="57" customWidth="1"/>
    <col min="6659" max="6659" width="9" style="57" customWidth="1"/>
    <col min="6660" max="6660" width="9.85546875" style="57" customWidth="1"/>
    <col min="6661" max="6661" width="9.140625" style="57"/>
    <col min="6662" max="6662" width="9.85546875" style="57" customWidth="1"/>
    <col min="6663" max="6663" width="0" style="57" hidden="1" customWidth="1"/>
    <col min="6664" max="6664" width="8.28515625" style="57" customWidth="1"/>
    <col min="6665" max="6665" width="10.42578125" style="57" customWidth="1"/>
    <col min="6666" max="6666" width="10" style="57" customWidth="1"/>
    <col min="6667" max="6667" width="8.42578125" style="57" customWidth="1"/>
    <col min="6668" max="6668" width="10.5703125" style="57" customWidth="1"/>
    <col min="6669" max="6669" width="10.85546875" style="57" customWidth="1"/>
    <col min="6670" max="6670" width="0" style="57" hidden="1" customWidth="1"/>
    <col min="6671" max="6671" width="10.5703125" style="57" customWidth="1"/>
    <col min="6672" max="6912" width="9.140625" style="57"/>
    <col min="6913" max="6913" width="17.140625" style="57" customWidth="1"/>
    <col min="6914" max="6914" width="9.85546875" style="57" customWidth="1"/>
    <col min="6915" max="6915" width="9" style="57" customWidth="1"/>
    <col min="6916" max="6916" width="9.85546875" style="57" customWidth="1"/>
    <col min="6917" max="6917" width="9.140625" style="57"/>
    <col min="6918" max="6918" width="9.85546875" style="57" customWidth="1"/>
    <col min="6919" max="6919" width="0" style="57" hidden="1" customWidth="1"/>
    <col min="6920" max="6920" width="8.28515625" style="57" customWidth="1"/>
    <col min="6921" max="6921" width="10.42578125" style="57" customWidth="1"/>
    <col min="6922" max="6922" width="10" style="57" customWidth="1"/>
    <col min="6923" max="6923" width="8.42578125" style="57" customWidth="1"/>
    <col min="6924" max="6924" width="10.5703125" style="57" customWidth="1"/>
    <col min="6925" max="6925" width="10.85546875" style="57" customWidth="1"/>
    <col min="6926" max="6926" width="0" style="57" hidden="1" customWidth="1"/>
    <col min="6927" max="6927" width="10.5703125" style="57" customWidth="1"/>
    <col min="6928" max="7168" width="9.140625" style="57"/>
    <col min="7169" max="7169" width="17.140625" style="57" customWidth="1"/>
    <col min="7170" max="7170" width="9.85546875" style="57" customWidth="1"/>
    <col min="7171" max="7171" width="9" style="57" customWidth="1"/>
    <col min="7172" max="7172" width="9.85546875" style="57" customWidth="1"/>
    <col min="7173" max="7173" width="9.140625" style="57"/>
    <col min="7174" max="7174" width="9.85546875" style="57" customWidth="1"/>
    <col min="7175" max="7175" width="0" style="57" hidden="1" customWidth="1"/>
    <col min="7176" max="7176" width="8.28515625" style="57" customWidth="1"/>
    <col min="7177" max="7177" width="10.42578125" style="57" customWidth="1"/>
    <col min="7178" max="7178" width="10" style="57" customWidth="1"/>
    <col min="7179" max="7179" width="8.42578125" style="57" customWidth="1"/>
    <col min="7180" max="7180" width="10.5703125" style="57" customWidth="1"/>
    <col min="7181" max="7181" width="10.85546875" style="57" customWidth="1"/>
    <col min="7182" max="7182" width="0" style="57" hidden="1" customWidth="1"/>
    <col min="7183" max="7183" width="10.5703125" style="57" customWidth="1"/>
    <col min="7184" max="7424" width="9.140625" style="57"/>
    <col min="7425" max="7425" width="17.140625" style="57" customWidth="1"/>
    <col min="7426" max="7426" width="9.85546875" style="57" customWidth="1"/>
    <col min="7427" max="7427" width="9" style="57" customWidth="1"/>
    <col min="7428" max="7428" width="9.85546875" style="57" customWidth="1"/>
    <col min="7429" max="7429" width="9.140625" style="57"/>
    <col min="7430" max="7430" width="9.85546875" style="57" customWidth="1"/>
    <col min="7431" max="7431" width="0" style="57" hidden="1" customWidth="1"/>
    <col min="7432" max="7432" width="8.28515625" style="57" customWidth="1"/>
    <col min="7433" max="7433" width="10.42578125" style="57" customWidth="1"/>
    <col min="7434" max="7434" width="10" style="57" customWidth="1"/>
    <col min="7435" max="7435" width="8.42578125" style="57" customWidth="1"/>
    <col min="7436" max="7436" width="10.5703125" style="57" customWidth="1"/>
    <col min="7437" max="7437" width="10.85546875" style="57" customWidth="1"/>
    <col min="7438" max="7438" width="0" style="57" hidden="1" customWidth="1"/>
    <col min="7439" max="7439" width="10.5703125" style="57" customWidth="1"/>
    <col min="7440" max="7680" width="9.140625" style="57"/>
    <col min="7681" max="7681" width="17.140625" style="57" customWidth="1"/>
    <col min="7682" max="7682" width="9.85546875" style="57" customWidth="1"/>
    <col min="7683" max="7683" width="9" style="57" customWidth="1"/>
    <col min="7684" max="7684" width="9.85546875" style="57" customWidth="1"/>
    <col min="7685" max="7685" width="9.140625" style="57"/>
    <col min="7686" max="7686" width="9.85546875" style="57" customWidth="1"/>
    <col min="7687" max="7687" width="0" style="57" hidden="1" customWidth="1"/>
    <col min="7688" max="7688" width="8.28515625" style="57" customWidth="1"/>
    <col min="7689" max="7689" width="10.42578125" style="57" customWidth="1"/>
    <col min="7690" max="7690" width="10" style="57" customWidth="1"/>
    <col min="7691" max="7691" width="8.42578125" style="57" customWidth="1"/>
    <col min="7692" max="7692" width="10.5703125" style="57" customWidth="1"/>
    <col min="7693" max="7693" width="10.85546875" style="57" customWidth="1"/>
    <col min="7694" max="7694" width="0" style="57" hidden="1" customWidth="1"/>
    <col min="7695" max="7695" width="10.5703125" style="57" customWidth="1"/>
    <col min="7696" max="7936" width="9.140625" style="57"/>
    <col min="7937" max="7937" width="17.140625" style="57" customWidth="1"/>
    <col min="7938" max="7938" width="9.85546875" style="57" customWidth="1"/>
    <col min="7939" max="7939" width="9" style="57" customWidth="1"/>
    <col min="7940" max="7940" width="9.85546875" style="57" customWidth="1"/>
    <col min="7941" max="7941" width="9.140625" style="57"/>
    <col min="7942" max="7942" width="9.85546875" style="57" customWidth="1"/>
    <col min="7943" max="7943" width="0" style="57" hidden="1" customWidth="1"/>
    <col min="7944" max="7944" width="8.28515625" style="57" customWidth="1"/>
    <col min="7945" max="7945" width="10.42578125" style="57" customWidth="1"/>
    <col min="7946" max="7946" width="10" style="57" customWidth="1"/>
    <col min="7947" max="7947" width="8.42578125" style="57" customWidth="1"/>
    <col min="7948" max="7948" width="10.5703125" style="57" customWidth="1"/>
    <col min="7949" max="7949" width="10.85546875" style="57" customWidth="1"/>
    <col min="7950" max="7950" width="0" style="57" hidden="1" customWidth="1"/>
    <col min="7951" max="7951" width="10.5703125" style="57" customWidth="1"/>
    <col min="7952" max="8192" width="9.140625" style="57"/>
    <col min="8193" max="8193" width="17.140625" style="57" customWidth="1"/>
    <col min="8194" max="8194" width="9.85546875" style="57" customWidth="1"/>
    <col min="8195" max="8195" width="9" style="57" customWidth="1"/>
    <col min="8196" max="8196" width="9.85546875" style="57" customWidth="1"/>
    <col min="8197" max="8197" width="9.140625" style="57"/>
    <col min="8198" max="8198" width="9.85546875" style="57" customWidth="1"/>
    <col min="8199" max="8199" width="0" style="57" hidden="1" customWidth="1"/>
    <col min="8200" max="8200" width="8.28515625" style="57" customWidth="1"/>
    <col min="8201" max="8201" width="10.42578125" style="57" customWidth="1"/>
    <col min="8202" max="8202" width="10" style="57" customWidth="1"/>
    <col min="8203" max="8203" width="8.42578125" style="57" customWidth="1"/>
    <col min="8204" max="8204" width="10.5703125" style="57" customWidth="1"/>
    <col min="8205" max="8205" width="10.85546875" style="57" customWidth="1"/>
    <col min="8206" max="8206" width="0" style="57" hidden="1" customWidth="1"/>
    <col min="8207" max="8207" width="10.5703125" style="57" customWidth="1"/>
    <col min="8208" max="8448" width="9.140625" style="57"/>
    <col min="8449" max="8449" width="17.140625" style="57" customWidth="1"/>
    <col min="8450" max="8450" width="9.85546875" style="57" customWidth="1"/>
    <col min="8451" max="8451" width="9" style="57" customWidth="1"/>
    <col min="8452" max="8452" width="9.85546875" style="57" customWidth="1"/>
    <col min="8453" max="8453" width="9.140625" style="57"/>
    <col min="8454" max="8454" width="9.85546875" style="57" customWidth="1"/>
    <col min="8455" max="8455" width="0" style="57" hidden="1" customWidth="1"/>
    <col min="8456" max="8456" width="8.28515625" style="57" customWidth="1"/>
    <col min="8457" max="8457" width="10.42578125" style="57" customWidth="1"/>
    <col min="8458" max="8458" width="10" style="57" customWidth="1"/>
    <col min="8459" max="8459" width="8.42578125" style="57" customWidth="1"/>
    <col min="8460" max="8460" width="10.5703125" style="57" customWidth="1"/>
    <col min="8461" max="8461" width="10.85546875" style="57" customWidth="1"/>
    <col min="8462" max="8462" width="0" style="57" hidden="1" customWidth="1"/>
    <col min="8463" max="8463" width="10.5703125" style="57" customWidth="1"/>
    <col min="8464" max="8704" width="9.140625" style="57"/>
    <col min="8705" max="8705" width="17.140625" style="57" customWidth="1"/>
    <col min="8706" max="8706" width="9.85546875" style="57" customWidth="1"/>
    <col min="8707" max="8707" width="9" style="57" customWidth="1"/>
    <col min="8708" max="8708" width="9.85546875" style="57" customWidth="1"/>
    <col min="8709" max="8709" width="9.140625" style="57"/>
    <col min="8710" max="8710" width="9.85546875" style="57" customWidth="1"/>
    <col min="8711" max="8711" width="0" style="57" hidden="1" customWidth="1"/>
    <col min="8712" max="8712" width="8.28515625" style="57" customWidth="1"/>
    <col min="8713" max="8713" width="10.42578125" style="57" customWidth="1"/>
    <col min="8714" max="8714" width="10" style="57" customWidth="1"/>
    <col min="8715" max="8715" width="8.42578125" style="57" customWidth="1"/>
    <col min="8716" max="8716" width="10.5703125" style="57" customWidth="1"/>
    <col min="8717" max="8717" width="10.85546875" style="57" customWidth="1"/>
    <col min="8718" max="8718" width="0" style="57" hidden="1" customWidth="1"/>
    <col min="8719" max="8719" width="10.5703125" style="57" customWidth="1"/>
    <col min="8720" max="8960" width="9.140625" style="57"/>
    <col min="8961" max="8961" width="17.140625" style="57" customWidth="1"/>
    <col min="8962" max="8962" width="9.85546875" style="57" customWidth="1"/>
    <col min="8963" max="8963" width="9" style="57" customWidth="1"/>
    <col min="8964" max="8964" width="9.85546875" style="57" customWidth="1"/>
    <col min="8965" max="8965" width="9.140625" style="57"/>
    <col min="8966" max="8966" width="9.85546875" style="57" customWidth="1"/>
    <col min="8967" max="8967" width="0" style="57" hidden="1" customWidth="1"/>
    <col min="8968" max="8968" width="8.28515625" style="57" customWidth="1"/>
    <col min="8969" max="8969" width="10.42578125" style="57" customWidth="1"/>
    <col min="8970" max="8970" width="10" style="57" customWidth="1"/>
    <col min="8971" max="8971" width="8.42578125" style="57" customWidth="1"/>
    <col min="8972" max="8972" width="10.5703125" style="57" customWidth="1"/>
    <col min="8973" max="8973" width="10.85546875" style="57" customWidth="1"/>
    <col min="8974" max="8974" width="0" style="57" hidden="1" customWidth="1"/>
    <col min="8975" max="8975" width="10.5703125" style="57" customWidth="1"/>
    <col min="8976" max="9216" width="9.140625" style="57"/>
    <col min="9217" max="9217" width="17.140625" style="57" customWidth="1"/>
    <col min="9218" max="9218" width="9.85546875" style="57" customWidth="1"/>
    <col min="9219" max="9219" width="9" style="57" customWidth="1"/>
    <col min="9220" max="9220" width="9.85546875" style="57" customWidth="1"/>
    <col min="9221" max="9221" width="9.140625" style="57"/>
    <col min="9222" max="9222" width="9.85546875" style="57" customWidth="1"/>
    <col min="9223" max="9223" width="0" style="57" hidden="1" customWidth="1"/>
    <col min="9224" max="9224" width="8.28515625" style="57" customWidth="1"/>
    <col min="9225" max="9225" width="10.42578125" style="57" customWidth="1"/>
    <col min="9226" max="9226" width="10" style="57" customWidth="1"/>
    <col min="9227" max="9227" width="8.42578125" style="57" customWidth="1"/>
    <col min="9228" max="9228" width="10.5703125" style="57" customWidth="1"/>
    <col min="9229" max="9229" width="10.85546875" style="57" customWidth="1"/>
    <col min="9230" max="9230" width="0" style="57" hidden="1" customWidth="1"/>
    <col min="9231" max="9231" width="10.5703125" style="57" customWidth="1"/>
    <col min="9232" max="9472" width="9.140625" style="57"/>
    <col min="9473" max="9473" width="17.140625" style="57" customWidth="1"/>
    <col min="9474" max="9474" width="9.85546875" style="57" customWidth="1"/>
    <col min="9475" max="9475" width="9" style="57" customWidth="1"/>
    <col min="9476" max="9476" width="9.85546875" style="57" customWidth="1"/>
    <col min="9477" max="9477" width="9.140625" style="57"/>
    <col min="9478" max="9478" width="9.85546875" style="57" customWidth="1"/>
    <col min="9479" max="9479" width="0" style="57" hidden="1" customWidth="1"/>
    <col min="9480" max="9480" width="8.28515625" style="57" customWidth="1"/>
    <col min="9481" max="9481" width="10.42578125" style="57" customWidth="1"/>
    <col min="9482" max="9482" width="10" style="57" customWidth="1"/>
    <col min="9483" max="9483" width="8.42578125" style="57" customWidth="1"/>
    <col min="9484" max="9484" width="10.5703125" style="57" customWidth="1"/>
    <col min="9485" max="9485" width="10.85546875" style="57" customWidth="1"/>
    <col min="9486" max="9486" width="0" style="57" hidden="1" customWidth="1"/>
    <col min="9487" max="9487" width="10.5703125" style="57" customWidth="1"/>
    <col min="9488" max="9728" width="9.140625" style="57"/>
    <col min="9729" max="9729" width="17.140625" style="57" customWidth="1"/>
    <col min="9730" max="9730" width="9.85546875" style="57" customWidth="1"/>
    <col min="9731" max="9731" width="9" style="57" customWidth="1"/>
    <col min="9732" max="9732" width="9.85546875" style="57" customWidth="1"/>
    <col min="9733" max="9733" width="9.140625" style="57"/>
    <col min="9734" max="9734" width="9.85546875" style="57" customWidth="1"/>
    <col min="9735" max="9735" width="0" style="57" hidden="1" customWidth="1"/>
    <col min="9736" max="9736" width="8.28515625" style="57" customWidth="1"/>
    <col min="9737" max="9737" width="10.42578125" style="57" customWidth="1"/>
    <col min="9738" max="9738" width="10" style="57" customWidth="1"/>
    <col min="9739" max="9739" width="8.42578125" style="57" customWidth="1"/>
    <col min="9740" max="9740" width="10.5703125" style="57" customWidth="1"/>
    <col min="9741" max="9741" width="10.85546875" style="57" customWidth="1"/>
    <col min="9742" max="9742" width="0" style="57" hidden="1" customWidth="1"/>
    <col min="9743" max="9743" width="10.5703125" style="57" customWidth="1"/>
    <col min="9744" max="9984" width="9.140625" style="57"/>
    <col min="9985" max="9985" width="17.140625" style="57" customWidth="1"/>
    <col min="9986" max="9986" width="9.85546875" style="57" customWidth="1"/>
    <col min="9987" max="9987" width="9" style="57" customWidth="1"/>
    <col min="9988" max="9988" width="9.85546875" style="57" customWidth="1"/>
    <col min="9989" max="9989" width="9.140625" style="57"/>
    <col min="9990" max="9990" width="9.85546875" style="57" customWidth="1"/>
    <col min="9991" max="9991" width="0" style="57" hidden="1" customWidth="1"/>
    <col min="9992" max="9992" width="8.28515625" style="57" customWidth="1"/>
    <col min="9993" max="9993" width="10.42578125" style="57" customWidth="1"/>
    <col min="9994" max="9994" width="10" style="57" customWidth="1"/>
    <col min="9995" max="9995" width="8.42578125" style="57" customWidth="1"/>
    <col min="9996" max="9996" width="10.5703125" style="57" customWidth="1"/>
    <col min="9997" max="9997" width="10.85546875" style="57" customWidth="1"/>
    <col min="9998" max="9998" width="0" style="57" hidden="1" customWidth="1"/>
    <col min="9999" max="9999" width="10.5703125" style="57" customWidth="1"/>
    <col min="10000" max="10240" width="9.140625" style="57"/>
    <col min="10241" max="10241" width="17.140625" style="57" customWidth="1"/>
    <col min="10242" max="10242" width="9.85546875" style="57" customWidth="1"/>
    <col min="10243" max="10243" width="9" style="57" customWidth="1"/>
    <col min="10244" max="10244" width="9.85546875" style="57" customWidth="1"/>
    <col min="10245" max="10245" width="9.140625" style="57"/>
    <col min="10246" max="10246" width="9.85546875" style="57" customWidth="1"/>
    <col min="10247" max="10247" width="0" style="57" hidden="1" customWidth="1"/>
    <col min="10248" max="10248" width="8.28515625" style="57" customWidth="1"/>
    <col min="10249" max="10249" width="10.42578125" style="57" customWidth="1"/>
    <col min="10250" max="10250" width="10" style="57" customWidth="1"/>
    <col min="10251" max="10251" width="8.42578125" style="57" customWidth="1"/>
    <col min="10252" max="10252" width="10.5703125" style="57" customWidth="1"/>
    <col min="10253" max="10253" width="10.85546875" style="57" customWidth="1"/>
    <col min="10254" max="10254" width="0" style="57" hidden="1" customWidth="1"/>
    <col min="10255" max="10255" width="10.5703125" style="57" customWidth="1"/>
    <col min="10256" max="10496" width="9.140625" style="57"/>
    <col min="10497" max="10497" width="17.140625" style="57" customWidth="1"/>
    <col min="10498" max="10498" width="9.85546875" style="57" customWidth="1"/>
    <col min="10499" max="10499" width="9" style="57" customWidth="1"/>
    <col min="10500" max="10500" width="9.85546875" style="57" customWidth="1"/>
    <col min="10501" max="10501" width="9.140625" style="57"/>
    <col min="10502" max="10502" width="9.85546875" style="57" customWidth="1"/>
    <col min="10503" max="10503" width="0" style="57" hidden="1" customWidth="1"/>
    <col min="10504" max="10504" width="8.28515625" style="57" customWidth="1"/>
    <col min="10505" max="10505" width="10.42578125" style="57" customWidth="1"/>
    <col min="10506" max="10506" width="10" style="57" customWidth="1"/>
    <col min="10507" max="10507" width="8.42578125" style="57" customWidth="1"/>
    <col min="10508" max="10508" width="10.5703125" style="57" customWidth="1"/>
    <col min="10509" max="10509" width="10.85546875" style="57" customWidth="1"/>
    <col min="10510" max="10510" width="0" style="57" hidden="1" customWidth="1"/>
    <col min="10511" max="10511" width="10.5703125" style="57" customWidth="1"/>
    <col min="10512" max="10752" width="9.140625" style="57"/>
    <col min="10753" max="10753" width="17.140625" style="57" customWidth="1"/>
    <col min="10754" max="10754" width="9.85546875" style="57" customWidth="1"/>
    <col min="10755" max="10755" width="9" style="57" customWidth="1"/>
    <col min="10756" max="10756" width="9.85546875" style="57" customWidth="1"/>
    <col min="10757" max="10757" width="9.140625" style="57"/>
    <col min="10758" max="10758" width="9.85546875" style="57" customWidth="1"/>
    <col min="10759" max="10759" width="0" style="57" hidden="1" customWidth="1"/>
    <col min="10760" max="10760" width="8.28515625" style="57" customWidth="1"/>
    <col min="10761" max="10761" width="10.42578125" style="57" customWidth="1"/>
    <col min="10762" max="10762" width="10" style="57" customWidth="1"/>
    <col min="10763" max="10763" width="8.42578125" style="57" customWidth="1"/>
    <col min="10764" max="10764" width="10.5703125" style="57" customWidth="1"/>
    <col min="10765" max="10765" width="10.85546875" style="57" customWidth="1"/>
    <col min="10766" max="10766" width="0" style="57" hidden="1" customWidth="1"/>
    <col min="10767" max="10767" width="10.5703125" style="57" customWidth="1"/>
    <col min="10768" max="11008" width="9.140625" style="57"/>
    <col min="11009" max="11009" width="17.140625" style="57" customWidth="1"/>
    <col min="11010" max="11010" width="9.85546875" style="57" customWidth="1"/>
    <col min="11011" max="11011" width="9" style="57" customWidth="1"/>
    <col min="11012" max="11012" width="9.85546875" style="57" customWidth="1"/>
    <col min="11013" max="11013" width="9.140625" style="57"/>
    <col min="11014" max="11014" width="9.85546875" style="57" customWidth="1"/>
    <col min="11015" max="11015" width="0" style="57" hidden="1" customWidth="1"/>
    <col min="11016" max="11016" width="8.28515625" style="57" customWidth="1"/>
    <col min="11017" max="11017" width="10.42578125" style="57" customWidth="1"/>
    <col min="11018" max="11018" width="10" style="57" customWidth="1"/>
    <col min="11019" max="11019" width="8.42578125" style="57" customWidth="1"/>
    <col min="11020" max="11020" width="10.5703125" style="57" customWidth="1"/>
    <col min="11021" max="11021" width="10.85546875" style="57" customWidth="1"/>
    <col min="11022" max="11022" width="0" style="57" hidden="1" customWidth="1"/>
    <col min="11023" max="11023" width="10.5703125" style="57" customWidth="1"/>
    <col min="11024" max="11264" width="9.140625" style="57"/>
    <col min="11265" max="11265" width="17.140625" style="57" customWidth="1"/>
    <col min="11266" max="11266" width="9.85546875" style="57" customWidth="1"/>
    <col min="11267" max="11267" width="9" style="57" customWidth="1"/>
    <col min="11268" max="11268" width="9.85546875" style="57" customWidth="1"/>
    <col min="11269" max="11269" width="9.140625" style="57"/>
    <col min="11270" max="11270" width="9.85546875" style="57" customWidth="1"/>
    <col min="11271" max="11271" width="0" style="57" hidden="1" customWidth="1"/>
    <col min="11272" max="11272" width="8.28515625" style="57" customWidth="1"/>
    <col min="11273" max="11273" width="10.42578125" style="57" customWidth="1"/>
    <col min="11274" max="11274" width="10" style="57" customWidth="1"/>
    <col min="11275" max="11275" width="8.42578125" style="57" customWidth="1"/>
    <col min="11276" max="11276" width="10.5703125" style="57" customWidth="1"/>
    <col min="11277" max="11277" width="10.85546875" style="57" customWidth="1"/>
    <col min="11278" max="11278" width="0" style="57" hidden="1" customWidth="1"/>
    <col min="11279" max="11279" width="10.5703125" style="57" customWidth="1"/>
    <col min="11280" max="11520" width="9.140625" style="57"/>
    <col min="11521" max="11521" width="17.140625" style="57" customWidth="1"/>
    <col min="11522" max="11522" width="9.85546875" style="57" customWidth="1"/>
    <col min="11523" max="11523" width="9" style="57" customWidth="1"/>
    <col min="11524" max="11524" width="9.85546875" style="57" customWidth="1"/>
    <col min="11525" max="11525" width="9.140625" style="57"/>
    <col min="11526" max="11526" width="9.85546875" style="57" customWidth="1"/>
    <col min="11527" max="11527" width="0" style="57" hidden="1" customWidth="1"/>
    <col min="11528" max="11528" width="8.28515625" style="57" customWidth="1"/>
    <col min="11529" max="11529" width="10.42578125" style="57" customWidth="1"/>
    <col min="11530" max="11530" width="10" style="57" customWidth="1"/>
    <col min="11531" max="11531" width="8.42578125" style="57" customWidth="1"/>
    <col min="11532" max="11532" width="10.5703125" style="57" customWidth="1"/>
    <col min="11533" max="11533" width="10.85546875" style="57" customWidth="1"/>
    <col min="11534" max="11534" width="0" style="57" hidden="1" customWidth="1"/>
    <col min="11535" max="11535" width="10.5703125" style="57" customWidth="1"/>
    <col min="11536" max="11776" width="9.140625" style="57"/>
    <col min="11777" max="11777" width="17.140625" style="57" customWidth="1"/>
    <col min="11778" max="11778" width="9.85546875" style="57" customWidth="1"/>
    <col min="11779" max="11779" width="9" style="57" customWidth="1"/>
    <col min="11780" max="11780" width="9.85546875" style="57" customWidth="1"/>
    <col min="11781" max="11781" width="9.140625" style="57"/>
    <col min="11782" max="11782" width="9.85546875" style="57" customWidth="1"/>
    <col min="11783" max="11783" width="0" style="57" hidden="1" customWidth="1"/>
    <col min="11784" max="11784" width="8.28515625" style="57" customWidth="1"/>
    <col min="11785" max="11785" width="10.42578125" style="57" customWidth="1"/>
    <col min="11786" max="11786" width="10" style="57" customWidth="1"/>
    <col min="11787" max="11787" width="8.42578125" style="57" customWidth="1"/>
    <col min="11788" max="11788" width="10.5703125" style="57" customWidth="1"/>
    <col min="11789" max="11789" width="10.85546875" style="57" customWidth="1"/>
    <col min="11790" max="11790" width="0" style="57" hidden="1" customWidth="1"/>
    <col min="11791" max="11791" width="10.5703125" style="57" customWidth="1"/>
    <col min="11792" max="12032" width="9.140625" style="57"/>
    <col min="12033" max="12033" width="17.140625" style="57" customWidth="1"/>
    <col min="12034" max="12034" width="9.85546875" style="57" customWidth="1"/>
    <col min="12035" max="12035" width="9" style="57" customWidth="1"/>
    <col min="12036" max="12036" width="9.85546875" style="57" customWidth="1"/>
    <col min="12037" max="12037" width="9.140625" style="57"/>
    <col min="12038" max="12038" width="9.85546875" style="57" customWidth="1"/>
    <col min="12039" max="12039" width="0" style="57" hidden="1" customWidth="1"/>
    <col min="12040" max="12040" width="8.28515625" style="57" customWidth="1"/>
    <col min="12041" max="12041" width="10.42578125" style="57" customWidth="1"/>
    <col min="12042" max="12042" width="10" style="57" customWidth="1"/>
    <col min="12043" max="12043" width="8.42578125" style="57" customWidth="1"/>
    <col min="12044" max="12044" width="10.5703125" style="57" customWidth="1"/>
    <col min="12045" max="12045" width="10.85546875" style="57" customWidth="1"/>
    <col min="12046" max="12046" width="0" style="57" hidden="1" customWidth="1"/>
    <col min="12047" max="12047" width="10.5703125" style="57" customWidth="1"/>
    <col min="12048" max="12288" width="9.140625" style="57"/>
    <col min="12289" max="12289" width="17.140625" style="57" customWidth="1"/>
    <col min="12290" max="12290" width="9.85546875" style="57" customWidth="1"/>
    <col min="12291" max="12291" width="9" style="57" customWidth="1"/>
    <col min="12292" max="12292" width="9.85546875" style="57" customWidth="1"/>
    <col min="12293" max="12293" width="9.140625" style="57"/>
    <col min="12294" max="12294" width="9.85546875" style="57" customWidth="1"/>
    <col min="12295" max="12295" width="0" style="57" hidden="1" customWidth="1"/>
    <col min="12296" max="12296" width="8.28515625" style="57" customWidth="1"/>
    <col min="12297" max="12297" width="10.42578125" style="57" customWidth="1"/>
    <col min="12298" max="12298" width="10" style="57" customWidth="1"/>
    <col min="12299" max="12299" width="8.42578125" style="57" customWidth="1"/>
    <col min="12300" max="12300" width="10.5703125" style="57" customWidth="1"/>
    <col min="12301" max="12301" width="10.85546875" style="57" customWidth="1"/>
    <col min="12302" max="12302" width="0" style="57" hidden="1" customWidth="1"/>
    <col min="12303" max="12303" width="10.5703125" style="57" customWidth="1"/>
    <col min="12304" max="12544" width="9.140625" style="57"/>
    <col min="12545" max="12545" width="17.140625" style="57" customWidth="1"/>
    <col min="12546" max="12546" width="9.85546875" style="57" customWidth="1"/>
    <col min="12547" max="12547" width="9" style="57" customWidth="1"/>
    <col min="12548" max="12548" width="9.85546875" style="57" customWidth="1"/>
    <col min="12549" max="12549" width="9.140625" style="57"/>
    <col min="12550" max="12550" width="9.85546875" style="57" customWidth="1"/>
    <col min="12551" max="12551" width="0" style="57" hidden="1" customWidth="1"/>
    <col min="12552" max="12552" width="8.28515625" style="57" customWidth="1"/>
    <col min="12553" max="12553" width="10.42578125" style="57" customWidth="1"/>
    <col min="12554" max="12554" width="10" style="57" customWidth="1"/>
    <col min="12555" max="12555" width="8.42578125" style="57" customWidth="1"/>
    <col min="12556" max="12556" width="10.5703125" style="57" customWidth="1"/>
    <col min="12557" max="12557" width="10.85546875" style="57" customWidth="1"/>
    <col min="12558" max="12558" width="0" style="57" hidden="1" customWidth="1"/>
    <col min="12559" max="12559" width="10.5703125" style="57" customWidth="1"/>
    <col min="12560" max="12800" width="9.140625" style="57"/>
    <col min="12801" max="12801" width="17.140625" style="57" customWidth="1"/>
    <col min="12802" max="12802" width="9.85546875" style="57" customWidth="1"/>
    <col min="12803" max="12803" width="9" style="57" customWidth="1"/>
    <col min="12804" max="12804" width="9.85546875" style="57" customWidth="1"/>
    <col min="12805" max="12805" width="9.140625" style="57"/>
    <col min="12806" max="12806" width="9.85546875" style="57" customWidth="1"/>
    <col min="12807" max="12807" width="0" style="57" hidden="1" customWidth="1"/>
    <col min="12808" max="12808" width="8.28515625" style="57" customWidth="1"/>
    <col min="12809" max="12809" width="10.42578125" style="57" customWidth="1"/>
    <col min="12810" max="12810" width="10" style="57" customWidth="1"/>
    <col min="12811" max="12811" width="8.42578125" style="57" customWidth="1"/>
    <col min="12812" max="12812" width="10.5703125" style="57" customWidth="1"/>
    <col min="12813" max="12813" width="10.85546875" style="57" customWidth="1"/>
    <col min="12814" max="12814" width="0" style="57" hidden="1" customWidth="1"/>
    <col min="12815" max="12815" width="10.5703125" style="57" customWidth="1"/>
    <col min="12816" max="13056" width="9.140625" style="57"/>
    <col min="13057" max="13057" width="17.140625" style="57" customWidth="1"/>
    <col min="13058" max="13058" width="9.85546875" style="57" customWidth="1"/>
    <col min="13059" max="13059" width="9" style="57" customWidth="1"/>
    <col min="13060" max="13060" width="9.85546875" style="57" customWidth="1"/>
    <col min="13061" max="13061" width="9.140625" style="57"/>
    <col min="13062" max="13062" width="9.85546875" style="57" customWidth="1"/>
    <col min="13063" max="13063" width="0" style="57" hidden="1" customWidth="1"/>
    <col min="13064" max="13064" width="8.28515625" style="57" customWidth="1"/>
    <col min="13065" max="13065" width="10.42578125" style="57" customWidth="1"/>
    <col min="13066" max="13066" width="10" style="57" customWidth="1"/>
    <col min="13067" max="13067" width="8.42578125" style="57" customWidth="1"/>
    <col min="13068" max="13068" width="10.5703125" style="57" customWidth="1"/>
    <col min="13069" max="13069" width="10.85546875" style="57" customWidth="1"/>
    <col min="13070" max="13070" width="0" style="57" hidden="1" customWidth="1"/>
    <col min="13071" max="13071" width="10.5703125" style="57" customWidth="1"/>
    <col min="13072" max="13312" width="9.140625" style="57"/>
    <col min="13313" max="13313" width="17.140625" style="57" customWidth="1"/>
    <col min="13314" max="13314" width="9.85546875" style="57" customWidth="1"/>
    <col min="13315" max="13315" width="9" style="57" customWidth="1"/>
    <col min="13316" max="13316" width="9.85546875" style="57" customWidth="1"/>
    <col min="13317" max="13317" width="9.140625" style="57"/>
    <col min="13318" max="13318" width="9.85546875" style="57" customWidth="1"/>
    <col min="13319" max="13319" width="0" style="57" hidden="1" customWidth="1"/>
    <col min="13320" max="13320" width="8.28515625" style="57" customWidth="1"/>
    <col min="13321" max="13321" width="10.42578125" style="57" customWidth="1"/>
    <col min="13322" max="13322" width="10" style="57" customWidth="1"/>
    <col min="13323" max="13323" width="8.42578125" style="57" customWidth="1"/>
    <col min="13324" max="13324" width="10.5703125" style="57" customWidth="1"/>
    <col min="13325" max="13325" width="10.85546875" style="57" customWidth="1"/>
    <col min="13326" max="13326" width="0" style="57" hidden="1" customWidth="1"/>
    <col min="13327" max="13327" width="10.5703125" style="57" customWidth="1"/>
    <col min="13328" max="13568" width="9.140625" style="57"/>
    <col min="13569" max="13569" width="17.140625" style="57" customWidth="1"/>
    <col min="13570" max="13570" width="9.85546875" style="57" customWidth="1"/>
    <col min="13571" max="13571" width="9" style="57" customWidth="1"/>
    <col min="13572" max="13572" width="9.85546875" style="57" customWidth="1"/>
    <col min="13573" max="13573" width="9.140625" style="57"/>
    <col min="13574" max="13574" width="9.85546875" style="57" customWidth="1"/>
    <col min="13575" max="13575" width="0" style="57" hidden="1" customWidth="1"/>
    <col min="13576" max="13576" width="8.28515625" style="57" customWidth="1"/>
    <col min="13577" max="13577" width="10.42578125" style="57" customWidth="1"/>
    <col min="13578" max="13578" width="10" style="57" customWidth="1"/>
    <col min="13579" max="13579" width="8.42578125" style="57" customWidth="1"/>
    <col min="13580" max="13580" width="10.5703125" style="57" customWidth="1"/>
    <col min="13581" max="13581" width="10.85546875" style="57" customWidth="1"/>
    <col min="13582" max="13582" width="0" style="57" hidden="1" customWidth="1"/>
    <col min="13583" max="13583" width="10.5703125" style="57" customWidth="1"/>
    <col min="13584" max="13824" width="9.140625" style="57"/>
    <col min="13825" max="13825" width="17.140625" style="57" customWidth="1"/>
    <col min="13826" max="13826" width="9.85546875" style="57" customWidth="1"/>
    <col min="13827" max="13827" width="9" style="57" customWidth="1"/>
    <col min="13828" max="13828" width="9.85546875" style="57" customWidth="1"/>
    <col min="13829" max="13829" width="9.140625" style="57"/>
    <col min="13830" max="13830" width="9.85546875" style="57" customWidth="1"/>
    <col min="13831" max="13831" width="0" style="57" hidden="1" customWidth="1"/>
    <col min="13832" max="13832" width="8.28515625" style="57" customWidth="1"/>
    <col min="13833" max="13833" width="10.42578125" style="57" customWidth="1"/>
    <col min="13834" max="13834" width="10" style="57" customWidth="1"/>
    <col min="13835" max="13835" width="8.42578125" style="57" customWidth="1"/>
    <col min="13836" max="13836" width="10.5703125" style="57" customWidth="1"/>
    <col min="13837" max="13837" width="10.85546875" style="57" customWidth="1"/>
    <col min="13838" max="13838" width="0" style="57" hidden="1" customWidth="1"/>
    <col min="13839" max="13839" width="10.5703125" style="57" customWidth="1"/>
    <col min="13840" max="14080" width="9.140625" style="57"/>
    <col min="14081" max="14081" width="17.140625" style="57" customWidth="1"/>
    <col min="14082" max="14082" width="9.85546875" style="57" customWidth="1"/>
    <col min="14083" max="14083" width="9" style="57" customWidth="1"/>
    <col min="14084" max="14084" width="9.85546875" style="57" customWidth="1"/>
    <col min="14085" max="14085" width="9.140625" style="57"/>
    <col min="14086" max="14086" width="9.85546875" style="57" customWidth="1"/>
    <col min="14087" max="14087" width="0" style="57" hidden="1" customWidth="1"/>
    <col min="14088" max="14088" width="8.28515625" style="57" customWidth="1"/>
    <col min="14089" max="14089" width="10.42578125" style="57" customWidth="1"/>
    <col min="14090" max="14090" width="10" style="57" customWidth="1"/>
    <col min="14091" max="14091" width="8.42578125" style="57" customWidth="1"/>
    <col min="14092" max="14092" width="10.5703125" style="57" customWidth="1"/>
    <col min="14093" max="14093" width="10.85546875" style="57" customWidth="1"/>
    <col min="14094" max="14094" width="0" style="57" hidden="1" customWidth="1"/>
    <col min="14095" max="14095" width="10.5703125" style="57" customWidth="1"/>
    <col min="14096" max="14336" width="9.140625" style="57"/>
    <col min="14337" max="14337" width="17.140625" style="57" customWidth="1"/>
    <col min="14338" max="14338" width="9.85546875" style="57" customWidth="1"/>
    <col min="14339" max="14339" width="9" style="57" customWidth="1"/>
    <col min="14340" max="14340" width="9.85546875" style="57" customWidth="1"/>
    <col min="14341" max="14341" width="9.140625" style="57"/>
    <col min="14342" max="14342" width="9.85546875" style="57" customWidth="1"/>
    <col min="14343" max="14343" width="0" style="57" hidden="1" customWidth="1"/>
    <col min="14344" max="14344" width="8.28515625" style="57" customWidth="1"/>
    <col min="14345" max="14345" width="10.42578125" style="57" customWidth="1"/>
    <col min="14346" max="14346" width="10" style="57" customWidth="1"/>
    <col min="14347" max="14347" width="8.42578125" style="57" customWidth="1"/>
    <col min="14348" max="14348" width="10.5703125" style="57" customWidth="1"/>
    <col min="14349" max="14349" width="10.85546875" style="57" customWidth="1"/>
    <col min="14350" max="14350" width="0" style="57" hidden="1" customWidth="1"/>
    <col min="14351" max="14351" width="10.5703125" style="57" customWidth="1"/>
    <col min="14352" max="14592" width="9.140625" style="57"/>
    <col min="14593" max="14593" width="17.140625" style="57" customWidth="1"/>
    <col min="14594" max="14594" width="9.85546875" style="57" customWidth="1"/>
    <col min="14595" max="14595" width="9" style="57" customWidth="1"/>
    <col min="14596" max="14596" width="9.85546875" style="57" customWidth="1"/>
    <col min="14597" max="14597" width="9.140625" style="57"/>
    <col min="14598" max="14598" width="9.85546875" style="57" customWidth="1"/>
    <col min="14599" max="14599" width="0" style="57" hidden="1" customWidth="1"/>
    <col min="14600" max="14600" width="8.28515625" style="57" customWidth="1"/>
    <col min="14601" max="14601" width="10.42578125" style="57" customWidth="1"/>
    <col min="14602" max="14602" width="10" style="57" customWidth="1"/>
    <col min="14603" max="14603" width="8.42578125" style="57" customWidth="1"/>
    <col min="14604" max="14604" width="10.5703125" style="57" customWidth="1"/>
    <col min="14605" max="14605" width="10.85546875" style="57" customWidth="1"/>
    <col min="14606" max="14606" width="0" style="57" hidden="1" customWidth="1"/>
    <col min="14607" max="14607" width="10.5703125" style="57" customWidth="1"/>
    <col min="14608" max="14848" width="9.140625" style="57"/>
    <col min="14849" max="14849" width="17.140625" style="57" customWidth="1"/>
    <col min="14850" max="14850" width="9.85546875" style="57" customWidth="1"/>
    <col min="14851" max="14851" width="9" style="57" customWidth="1"/>
    <col min="14852" max="14852" width="9.85546875" style="57" customWidth="1"/>
    <col min="14853" max="14853" width="9.140625" style="57"/>
    <col min="14854" max="14854" width="9.85546875" style="57" customWidth="1"/>
    <col min="14855" max="14855" width="0" style="57" hidden="1" customWidth="1"/>
    <col min="14856" max="14856" width="8.28515625" style="57" customWidth="1"/>
    <col min="14857" max="14857" width="10.42578125" style="57" customWidth="1"/>
    <col min="14858" max="14858" width="10" style="57" customWidth="1"/>
    <col min="14859" max="14859" width="8.42578125" style="57" customWidth="1"/>
    <col min="14860" max="14860" width="10.5703125" style="57" customWidth="1"/>
    <col min="14861" max="14861" width="10.85546875" style="57" customWidth="1"/>
    <col min="14862" max="14862" width="0" style="57" hidden="1" customWidth="1"/>
    <col min="14863" max="14863" width="10.5703125" style="57" customWidth="1"/>
    <col min="14864" max="15104" width="9.140625" style="57"/>
    <col min="15105" max="15105" width="17.140625" style="57" customWidth="1"/>
    <col min="15106" max="15106" width="9.85546875" style="57" customWidth="1"/>
    <col min="15107" max="15107" width="9" style="57" customWidth="1"/>
    <col min="15108" max="15108" width="9.85546875" style="57" customWidth="1"/>
    <col min="15109" max="15109" width="9.140625" style="57"/>
    <col min="15110" max="15110" width="9.85546875" style="57" customWidth="1"/>
    <col min="15111" max="15111" width="0" style="57" hidden="1" customWidth="1"/>
    <col min="15112" max="15112" width="8.28515625" style="57" customWidth="1"/>
    <col min="15113" max="15113" width="10.42578125" style="57" customWidth="1"/>
    <col min="15114" max="15114" width="10" style="57" customWidth="1"/>
    <col min="15115" max="15115" width="8.42578125" style="57" customWidth="1"/>
    <col min="15116" max="15116" width="10.5703125" style="57" customWidth="1"/>
    <col min="15117" max="15117" width="10.85546875" style="57" customWidth="1"/>
    <col min="15118" max="15118" width="0" style="57" hidden="1" customWidth="1"/>
    <col min="15119" max="15119" width="10.5703125" style="57" customWidth="1"/>
    <col min="15120" max="15360" width="9.140625" style="57"/>
    <col min="15361" max="15361" width="17.140625" style="57" customWidth="1"/>
    <col min="15362" max="15362" width="9.85546875" style="57" customWidth="1"/>
    <col min="15363" max="15363" width="9" style="57" customWidth="1"/>
    <col min="15364" max="15364" width="9.85546875" style="57" customWidth="1"/>
    <col min="15365" max="15365" width="9.140625" style="57"/>
    <col min="15366" max="15366" width="9.85546875" style="57" customWidth="1"/>
    <col min="15367" max="15367" width="0" style="57" hidden="1" customWidth="1"/>
    <col min="15368" max="15368" width="8.28515625" style="57" customWidth="1"/>
    <col min="15369" max="15369" width="10.42578125" style="57" customWidth="1"/>
    <col min="15370" max="15370" width="10" style="57" customWidth="1"/>
    <col min="15371" max="15371" width="8.42578125" style="57" customWidth="1"/>
    <col min="15372" max="15372" width="10.5703125" style="57" customWidth="1"/>
    <col min="15373" max="15373" width="10.85546875" style="57" customWidth="1"/>
    <col min="15374" max="15374" width="0" style="57" hidden="1" customWidth="1"/>
    <col min="15375" max="15375" width="10.5703125" style="57" customWidth="1"/>
    <col min="15376" max="15616" width="9.140625" style="57"/>
    <col min="15617" max="15617" width="17.140625" style="57" customWidth="1"/>
    <col min="15618" max="15618" width="9.85546875" style="57" customWidth="1"/>
    <col min="15619" max="15619" width="9" style="57" customWidth="1"/>
    <col min="15620" max="15620" width="9.85546875" style="57" customWidth="1"/>
    <col min="15621" max="15621" width="9.140625" style="57"/>
    <col min="15622" max="15622" width="9.85546875" style="57" customWidth="1"/>
    <col min="15623" max="15623" width="0" style="57" hidden="1" customWidth="1"/>
    <col min="15624" max="15624" width="8.28515625" style="57" customWidth="1"/>
    <col min="15625" max="15625" width="10.42578125" style="57" customWidth="1"/>
    <col min="15626" max="15626" width="10" style="57" customWidth="1"/>
    <col min="15627" max="15627" width="8.42578125" style="57" customWidth="1"/>
    <col min="15628" max="15628" width="10.5703125" style="57" customWidth="1"/>
    <col min="15629" max="15629" width="10.85546875" style="57" customWidth="1"/>
    <col min="15630" max="15630" width="0" style="57" hidden="1" customWidth="1"/>
    <col min="15631" max="15631" width="10.5703125" style="57" customWidth="1"/>
    <col min="15632" max="15872" width="9.140625" style="57"/>
    <col min="15873" max="15873" width="17.140625" style="57" customWidth="1"/>
    <col min="15874" max="15874" width="9.85546875" style="57" customWidth="1"/>
    <col min="15875" max="15875" width="9" style="57" customWidth="1"/>
    <col min="15876" max="15876" width="9.85546875" style="57" customWidth="1"/>
    <col min="15877" max="15877" width="9.140625" style="57"/>
    <col min="15878" max="15878" width="9.85546875" style="57" customWidth="1"/>
    <col min="15879" max="15879" width="0" style="57" hidden="1" customWidth="1"/>
    <col min="15880" max="15880" width="8.28515625" style="57" customWidth="1"/>
    <col min="15881" max="15881" width="10.42578125" style="57" customWidth="1"/>
    <col min="15882" max="15882" width="10" style="57" customWidth="1"/>
    <col min="15883" max="15883" width="8.42578125" style="57" customWidth="1"/>
    <col min="15884" max="15884" width="10.5703125" style="57" customWidth="1"/>
    <col min="15885" max="15885" width="10.85546875" style="57" customWidth="1"/>
    <col min="15886" max="15886" width="0" style="57" hidden="1" customWidth="1"/>
    <col min="15887" max="15887" width="10.5703125" style="57" customWidth="1"/>
    <col min="15888" max="16128" width="9.140625" style="57"/>
    <col min="16129" max="16129" width="17.140625" style="57" customWidth="1"/>
    <col min="16130" max="16130" width="9.85546875" style="57" customWidth="1"/>
    <col min="16131" max="16131" width="9" style="57" customWidth="1"/>
    <col min="16132" max="16132" width="9.85546875" style="57" customWidth="1"/>
    <col min="16133" max="16133" width="9.140625" style="57"/>
    <col min="16134" max="16134" width="9.85546875" style="57" customWidth="1"/>
    <col min="16135" max="16135" width="0" style="57" hidden="1" customWidth="1"/>
    <col min="16136" max="16136" width="8.28515625" style="57" customWidth="1"/>
    <col min="16137" max="16137" width="10.42578125" style="57" customWidth="1"/>
    <col min="16138" max="16138" width="10" style="57" customWidth="1"/>
    <col min="16139" max="16139" width="8.42578125" style="57" customWidth="1"/>
    <col min="16140" max="16140" width="10.5703125" style="57" customWidth="1"/>
    <col min="16141" max="16141" width="10.85546875" style="57" customWidth="1"/>
    <col min="16142" max="16142" width="0" style="57" hidden="1" customWidth="1"/>
    <col min="16143" max="16143" width="10.5703125" style="57" customWidth="1"/>
    <col min="16144" max="16384" width="9.140625" style="57"/>
  </cols>
  <sheetData>
    <row r="1" spans="1:15" s="289" customFormat="1" ht="16.5" customHeight="1">
      <c r="A1" s="288" t="str">
        <f>[2]SUM!A1</f>
        <v>CY 2015 ALLOTMENT RELEASES</v>
      </c>
      <c r="B1" s="288"/>
      <c r="C1" s="288"/>
      <c r="O1" s="290"/>
    </row>
    <row r="2" spans="1:15" s="289" customFormat="1">
      <c r="A2" s="291" t="s">
        <v>187</v>
      </c>
      <c r="B2" s="291"/>
      <c r="C2" s="291"/>
    </row>
    <row r="3" spans="1:15" s="289" customFormat="1" ht="15" customHeight="1">
      <c r="A3" s="288" t="str">
        <f>[2]SUM!A3</f>
        <v>January 1-October 31, 2015</v>
      </c>
      <c r="B3" s="288"/>
      <c r="C3" s="288"/>
      <c r="E3" s="53"/>
      <c r="F3" s="53"/>
    </row>
    <row r="4" spans="1:15" s="289" customFormat="1">
      <c r="A4" s="288" t="s">
        <v>0</v>
      </c>
      <c r="B4" s="288"/>
      <c r="C4" s="288"/>
      <c r="E4" s="53"/>
      <c r="F4" s="53"/>
    </row>
    <row r="5" spans="1:15" s="342" customFormat="1" ht="66" customHeight="1">
      <c r="A5" s="341" t="s">
        <v>1</v>
      </c>
      <c r="B5" s="298" t="s">
        <v>254</v>
      </c>
      <c r="C5" s="298" t="s">
        <v>290</v>
      </c>
      <c r="D5" s="298" t="s">
        <v>188</v>
      </c>
      <c r="E5" s="298" t="s">
        <v>189</v>
      </c>
      <c r="F5" s="298" t="s">
        <v>190</v>
      </c>
      <c r="G5" s="298" t="s">
        <v>191</v>
      </c>
      <c r="H5" s="298" t="s">
        <v>306</v>
      </c>
      <c r="I5" s="341" t="s">
        <v>283</v>
      </c>
      <c r="J5" s="341" t="s">
        <v>192</v>
      </c>
      <c r="K5" s="298" t="s">
        <v>193</v>
      </c>
      <c r="L5" s="298" t="s">
        <v>327</v>
      </c>
      <c r="M5" s="337" t="s">
        <v>194</v>
      </c>
      <c r="N5" s="298" t="s">
        <v>195</v>
      </c>
      <c r="O5" s="298" t="s">
        <v>13</v>
      </c>
    </row>
    <row r="6" spans="1:15" ht="14.25" customHeight="1">
      <c r="A6" s="301" t="s">
        <v>102</v>
      </c>
      <c r="B6" s="93">
        <f>[2]AUTO!F7</f>
        <v>324783</v>
      </c>
      <c r="C6" s="93">
        <f>[2]AUTO!K7</f>
        <v>0</v>
      </c>
      <c r="D6" s="93">
        <f>[2]AUTO!N7</f>
        <v>0</v>
      </c>
      <c r="E6" s="93">
        <f>[2]AUTO!S7</f>
        <v>0</v>
      </c>
      <c r="F6" s="93"/>
      <c r="G6" s="93">
        <f>[2]AUTO!AD7</f>
        <v>0</v>
      </c>
      <c r="H6" s="93">
        <f>[2]AUTO!AE7</f>
        <v>0</v>
      </c>
      <c r="I6" s="93">
        <f>[2]AUTO!AF7</f>
        <v>0</v>
      </c>
      <c r="J6" s="93">
        <f>[2]AUTO!AG7</f>
        <v>0</v>
      </c>
      <c r="K6" s="93">
        <f>[2]AUTO!AJ7</f>
        <v>0</v>
      </c>
      <c r="L6" s="93">
        <f>[2]AUTO!AM7</f>
        <v>0</v>
      </c>
      <c r="M6" s="93">
        <f>[2]AUTO!AQ7</f>
        <v>0</v>
      </c>
      <c r="N6" s="93">
        <f>[2]AUTO!AR7</f>
        <v>0</v>
      </c>
      <c r="O6" s="93">
        <f t="shared" ref="O6:O11" si="0">SUM(B6:N6)</f>
        <v>324783</v>
      </c>
    </row>
    <row r="7" spans="1:15">
      <c r="A7" s="45" t="s">
        <v>103</v>
      </c>
      <c r="B7" s="93">
        <f>[2]AUTO!F8</f>
        <v>34489</v>
      </c>
      <c r="C7" s="93">
        <f>[2]AUTO!K8</f>
        <v>0</v>
      </c>
      <c r="D7" s="93">
        <f>[2]AUTO!N8</f>
        <v>0</v>
      </c>
      <c r="E7" s="93">
        <f>[2]AUTO!S8</f>
        <v>0</v>
      </c>
      <c r="F7" s="93"/>
      <c r="G7" s="93">
        <f>[2]AUTO!AD8</f>
        <v>0</v>
      </c>
      <c r="H7" s="93">
        <f>[2]AUTO!AE8</f>
        <v>331</v>
      </c>
      <c r="I7" s="93">
        <f>[2]AUTO!AF8</f>
        <v>0</v>
      </c>
      <c r="J7" s="93">
        <f>[2]AUTO!AG8</f>
        <v>0</v>
      </c>
      <c r="K7" s="93">
        <f>[2]AUTO!AJ8</f>
        <v>0</v>
      </c>
      <c r="L7" s="93">
        <f>[2]AUTO!AM8</f>
        <v>0</v>
      </c>
      <c r="M7" s="93">
        <f>[2]AUTO!AQ8</f>
        <v>0</v>
      </c>
      <c r="N7" s="93">
        <f>[2]AUTO!AR8</f>
        <v>0</v>
      </c>
      <c r="O7" s="93">
        <f t="shared" si="0"/>
        <v>34820</v>
      </c>
    </row>
    <row r="8" spans="1:15">
      <c r="A8" s="45" t="s">
        <v>104</v>
      </c>
      <c r="B8" s="93">
        <f>[2]AUTO!F9</f>
        <v>3885</v>
      </c>
      <c r="C8" s="93">
        <f>[2]AUTO!K9</f>
        <v>0</v>
      </c>
      <c r="D8" s="93">
        <f>[2]AUTO!N9</f>
        <v>0</v>
      </c>
      <c r="E8" s="93">
        <f>[2]AUTO!S9</f>
        <v>0</v>
      </c>
      <c r="F8" s="93"/>
      <c r="G8" s="93">
        <f>[2]AUTO!AD9</f>
        <v>0</v>
      </c>
      <c r="H8" s="93">
        <f>[2]AUTO!AE9</f>
        <v>0</v>
      </c>
      <c r="I8" s="93">
        <f>[2]AUTO!AF9</f>
        <v>0</v>
      </c>
      <c r="J8" s="93">
        <f>[2]AUTO!AG9</f>
        <v>0</v>
      </c>
      <c r="K8" s="93">
        <f>[2]AUTO!AJ9</f>
        <v>0</v>
      </c>
      <c r="L8" s="93">
        <f>[2]AUTO!AM9</f>
        <v>0</v>
      </c>
      <c r="M8" s="93">
        <f>[2]AUTO!AQ9</f>
        <v>0</v>
      </c>
      <c r="N8" s="93">
        <f>[2]AUTO!AR9</f>
        <v>0</v>
      </c>
      <c r="O8" s="93">
        <f t="shared" si="0"/>
        <v>3885</v>
      </c>
    </row>
    <row r="9" spans="1:15">
      <c r="A9" s="45" t="s">
        <v>105</v>
      </c>
      <c r="B9" s="93">
        <f>[2]AUTO!F10</f>
        <v>323572</v>
      </c>
      <c r="C9" s="93">
        <f>[2]AUTO!K10</f>
        <v>0</v>
      </c>
      <c r="D9" s="93">
        <f>[2]AUTO!N10</f>
        <v>0</v>
      </c>
      <c r="E9" s="93">
        <f>[2]AUTO!S10</f>
        <v>0</v>
      </c>
      <c r="F9" s="93"/>
      <c r="G9" s="93">
        <f>[2]AUTO!AD10</f>
        <v>0</v>
      </c>
      <c r="H9" s="93">
        <f>[2]AUTO!AE10</f>
        <v>0</v>
      </c>
      <c r="I9" s="93">
        <f>[2]AUTO!AF10</f>
        <v>0</v>
      </c>
      <c r="J9" s="93">
        <f>[2]AUTO!AG10</f>
        <v>0</v>
      </c>
      <c r="K9" s="93">
        <f>[2]AUTO!AJ10</f>
        <v>0</v>
      </c>
      <c r="L9" s="93">
        <f>[2]AUTO!AM10</f>
        <v>0</v>
      </c>
      <c r="M9" s="93">
        <f>[2]AUTO!AQ10</f>
        <v>0</v>
      </c>
      <c r="N9" s="93">
        <f>[2]AUTO!AR10</f>
        <v>0</v>
      </c>
      <c r="O9" s="93">
        <f t="shared" si="0"/>
        <v>323572</v>
      </c>
    </row>
    <row r="10" spans="1:15">
      <c r="A10" s="45" t="s">
        <v>106</v>
      </c>
      <c r="B10" s="93">
        <f>[2]AUTO!F11</f>
        <v>245498</v>
      </c>
      <c r="C10" s="93">
        <f>[2]AUTO!K11</f>
        <v>72395</v>
      </c>
      <c r="D10" s="93">
        <f>[2]AUTO!N11</f>
        <v>0</v>
      </c>
      <c r="E10" s="93">
        <f>[2]AUTO!S11</f>
        <v>242607</v>
      </c>
      <c r="F10" s="93"/>
      <c r="G10" s="93">
        <f>[2]AUTO!AD11</f>
        <v>0</v>
      </c>
      <c r="H10" s="93">
        <f>[2]AUTO!AE11</f>
        <v>0</v>
      </c>
      <c r="I10" s="93">
        <f>[2]AUTO!AF11</f>
        <v>0</v>
      </c>
      <c r="J10" s="93">
        <f>[2]AUTO!AG11</f>
        <v>0</v>
      </c>
      <c r="K10" s="93">
        <f>[2]AUTO!AJ11</f>
        <v>0</v>
      </c>
      <c r="L10" s="93">
        <f>[2]AUTO!AM11</f>
        <v>0</v>
      </c>
      <c r="M10" s="93">
        <f>[2]AUTO!AQ11</f>
        <v>0</v>
      </c>
      <c r="N10" s="93">
        <f>[2]AUTO!AR11</f>
        <v>0</v>
      </c>
      <c r="O10" s="93">
        <f t="shared" si="0"/>
        <v>560500</v>
      </c>
    </row>
    <row r="11" spans="1:15">
      <c r="A11" s="45" t="s">
        <v>107</v>
      </c>
      <c r="B11" s="93">
        <f>[2]AUTO!F12</f>
        <v>618291</v>
      </c>
      <c r="C11" s="93">
        <f>[2]AUTO!K12</f>
        <v>9433</v>
      </c>
      <c r="D11" s="93">
        <f>[2]AUTO!N12</f>
        <v>1847</v>
      </c>
      <c r="E11" s="93">
        <f>[2]AUTO!S12</f>
        <v>0</v>
      </c>
      <c r="F11" s="93"/>
      <c r="G11" s="93">
        <f>[2]AUTO!AD12</f>
        <v>0</v>
      </c>
      <c r="H11" s="93">
        <f>[2]AUTO!AE12</f>
        <v>0</v>
      </c>
      <c r="I11" s="93">
        <f>[2]AUTO!AF12</f>
        <v>0</v>
      </c>
      <c r="J11" s="93">
        <f>[2]AUTO!AG12</f>
        <v>0</v>
      </c>
      <c r="K11" s="93">
        <f>[2]AUTO!AJ12</f>
        <v>0</v>
      </c>
      <c r="L11" s="93">
        <f>[2]AUTO!AM12</f>
        <v>0</v>
      </c>
      <c r="M11" s="93">
        <f>[2]AUTO!AQ12</f>
        <v>0</v>
      </c>
      <c r="N11" s="93">
        <f>[2]AUTO!AR12</f>
        <v>0</v>
      </c>
      <c r="O11" s="93">
        <f t="shared" si="0"/>
        <v>629571</v>
      </c>
    </row>
    <row r="12" spans="1:15">
      <c r="A12" s="131" t="s">
        <v>108</v>
      </c>
      <c r="B12" s="93">
        <f t="shared" ref="B12:N12" si="1">+B13+B14</f>
        <v>21026969</v>
      </c>
      <c r="C12" s="93">
        <f t="shared" si="1"/>
        <v>112141</v>
      </c>
      <c r="D12" s="93">
        <f t="shared" si="1"/>
        <v>1491</v>
      </c>
      <c r="E12" s="93">
        <f t="shared" si="1"/>
        <v>627840</v>
      </c>
      <c r="F12" s="93"/>
      <c r="G12" s="93">
        <f t="shared" si="1"/>
        <v>0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1"/>
        <v>0</v>
      </c>
      <c r="M12" s="93">
        <f t="shared" si="1"/>
        <v>0</v>
      </c>
      <c r="N12" s="93">
        <f t="shared" si="1"/>
        <v>0</v>
      </c>
      <c r="O12" s="93">
        <f>+O13+O14</f>
        <v>21768441</v>
      </c>
    </row>
    <row r="13" spans="1:15" hidden="1">
      <c r="A13" s="131" t="s">
        <v>109</v>
      </c>
      <c r="B13" s="93">
        <f>[2]AUTO!F14</f>
        <v>37697</v>
      </c>
      <c r="C13" s="93">
        <f>[2]AUTO!K14</f>
        <v>112141</v>
      </c>
      <c r="D13" s="93">
        <f>[2]AUTO!N14</f>
        <v>1491</v>
      </c>
      <c r="E13" s="93">
        <f>[2]AUTO!S14</f>
        <v>627840</v>
      </c>
      <c r="F13" s="93"/>
      <c r="G13" s="93">
        <f>[2]AUTO!AD14</f>
        <v>0</v>
      </c>
      <c r="H13" s="93">
        <f>[2]AUTO!AE14</f>
        <v>0</v>
      </c>
      <c r="I13" s="93">
        <f>[2]AUTO!AF14</f>
        <v>0</v>
      </c>
      <c r="J13" s="93">
        <f>[2]AUTO!AG14</f>
        <v>0</v>
      </c>
      <c r="K13" s="93">
        <f>[2]AUTO!AJ14</f>
        <v>0</v>
      </c>
      <c r="L13" s="93">
        <f>[2]AUTO!AM14</f>
        <v>0</v>
      </c>
      <c r="M13" s="93">
        <f>[2]AUTO!AQ14</f>
        <v>0</v>
      </c>
      <c r="N13" s="93">
        <f>[2]AUTO!AR14</f>
        <v>0</v>
      </c>
      <c r="O13" s="93">
        <f t="shared" ref="O13:O19" si="2">SUM(B13:N13)</f>
        <v>779169</v>
      </c>
    </row>
    <row r="14" spans="1:15" hidden="1">
      <c r="A14" s="131" t="s">
        <v>110</v>
      </c>
      <c r="B14" s="93">
        <f>[2]AUTO!F15</f>
        <v>20989272</v>
      </c>
      <c r="C14" s="93">
        <f>[2]AUTO!K15</f>
        <v>0</v>
      </c>
      <c r="D14" s="93">
        <f>[2]AUTO!N15</f>
        <v>0</v>
      </c>
      <c r="E14" s="93">
        <f>[2]AUTO!S15</f>
        <v>0</v>
      </c>
      <c r="F14" s="93"/>
      <c r="G14" s="93">
        <f>[2]AUTO!AD15</f>
        <v>0</v>
      </c>
      <c r="H14" s="93">
        <f>[2]AUTO!AE15</f>
        <v>0</v>
      </c>
      <c r="I14" s="93">
        <f>[2]AUTO!AF15</f>
        <v>0</v>
      </c>
      <c r="J14" s="93">
        <f>[2]AUTO!AG15</f>
        <v>0</v>
      </c>
      <c r="K14" s="93">
        <f>[2]AUTO!AJ15</f>
        <v>0</v>
      </c>
      <c r="L14" s="93">
        <f>[2]AUTO!AM15</f>
        <v>0</v>
      </c>
      <c r="M14" s="93">
        <f>[2]AUTO!AQ15</f>
        <v>0</v>
      </c>
      <c r="N14" s="93">
        <f>[2]AUTO!AR15</f>
        <v>0</v>
      </c>
      <c r="O14" s="93">
        <f t="shared" si="2"/>
        <v>20989272</v>
      </c>
    </row>
    <row r="15" spans="1:15">
      <c r="A15" s="131" t="s">
        <v>111</v>
      </c>
      <c r="B15" s="93">
        <f>[2]AUTO!F16</f>
        <v>2248580</v>
      </c>
      <c r="C15" s="93">
        <f>[2]AUTO!K16</f>
        <v>0</v>
      </c>
      <c r="D15" s="93">
        <f>[2]AUTO!N16</f>
        <v>0</v>
      </c>
      <c r="E15" s="93">
        <f>[2]AUTO!S16</f>
        <v>0</v>
      </c>
      <c r="F15" s="93"/>
      <c r="G15" s="93">
        <f>[2]AUTO!AD16</f>
        <v>0</v>
      </c>
      <c r="H15" s="93">
        <f>[2]AUTO!AE16</f>
        <v>0</v>
      </c>
      <c r="I15" s="93">
        <f>[2]AUTO!AF16</f>
        <v>0</v>
      </c>
      <c r="J15" s="93">
        <f>[2]AUTO!AG16</f>
        <v>0</v>
      </c>
      <c r="K15" s="93">
        <f>[2]AUTO!AJ16</f>
        <v>0</v>
      </c>
      <c r="L15" s="93">
        <f>[2]AUTO!AM16</f>
        <v>0</v>
      </c>
      <c r="M15" s="93">
        <f>[2]AUTO!AQ16</f>
        <v>0</v>
      </c>
      <c r="N15" s="93">
        <f>[2]AUTO!AR16</f>
        <v>0</v>
      </c>
      <c r="O15" s="93">
        <f t="shared" si="2"/>
        <v>2248580</v>
      </c>
    </row>
    <row r="16" spans="1:15">
      <c r="A16" s="131" t="s">
        <v>112</v>
      </c>
      <c r="B16" s="93">
        <f>[2]AUTO!F17</f>
        <v>27949</v>
      </c>
      <c r="C16" s="93">
        <f>[2]AUTO!K17</f>
        <v>140902</v>
      </c>
      <c r="D16" s="93">
        <f>[2]AUTO!N17</f>
        <v>34100</v>
      </c>
      <c r="E16" s="93">
        <f>[2]AUTO!S17</f>
        <v>974309</v>
      </c>
      <c r="F16" s="93"/>
      <c r="G16" s="93">
        <f>[2]AUTO!AD17</f>
        <v>0</v>
      </c>
      <c r="H16" s="93">
        <f>[2]AUTO!AE17</f>
        <v>0</v>
      </c>
      <c r="I16" s="93">
        <f>[2]AUTO!AF17</f>
        <v>0</v>
      </c>
      <c r="J16" s="93">
        <f>[2]AUTO!AG17</f>
        <v>0</v>
      </c>
      <c r="K16" s="93">
        <f>[2]AUTO!AJ17</f>
        <v>0</v>
      </c>
      <c r="L16" s="93">
        <f>[2]AUTO!AM17</f>
        <v>0</v>
      </c>
      <c r="M16" s="93">
        <f>[2]AUTO!AQ17</f>
        <v>0</v>
      </c>
      <c r="N16" s="93">
        <f>[2]AUTO!AR17</f>
        <v>0</v>
      </c>
      <c r="O16" s="93">
        <f t="shared" si="2"/>
        <v>1177260</v>
      </c>
    </row>
    <row r="17" spans="1:15">
      <c r="A17" s="131" t="s">
        <v>113</v>
      </c>
      <c r="B17" s="93">
        <f>[2]AUTO!F18</f>
        <v>340040</v>
      </c>
      <c r="C17" s="93">
        <f>[2]AUTO!K18</f>
        <v>121629</v>
      </c>
      <c r="D17" s="93">
        <f>[2]AUTO!N18</f>
        <v>1658</v>
      </c>
      <c r="E17" s="93">
        <f>[2]AUTO!S18</f>
        <v>79903</v>
      </c>
      <c r="F17" s="93"/>
      <c r="G17" s="93">
        <f>[2]AUTO!AD18</f>
        <v>0</v>
      </c>
      <c r="H17" s="93">
        <f>[2]AUTO!AE18</f>
        <v>0</v>
      </c>
      <c r="I17" s="93">
        <f>[2]AUTO!AF18</f>
        <v>0</v>
      </c>
      <c r="J17" s="93">
        <f>[2]AUTO!AG18</f>
        <v>0</v>
      </c>
      <c r="K17" s="93">
        <f>[2]AUTO!AJ18</f>
        <v>0</v>
      </c>
      <c r="L17" s="93">
        <f>[2]AUTO!AM18</f>
        <v>0</v>
      </c>
      <c r="M17" s="93">
        <f>[2]AUTO!AQ18</f>
        <v>0</v>
      </c>
      <c r="N17" s="93">
        <f>[2]AUTO!AR18</f>
        <v>0</v>
      </c>
      <c r="O17" s="93">
        <f t="shared" si="2"/>
        <v>543230</v>
      </c>
    </row>
    <row r="18" spans="1:15">
      <c r="A18" s="131" t="s">
        <v>114</v>
      </c>
      <c r="B18" s="93">
        <f>[2]AUTO!F19</f>
        <v>529923</v>
      </c>
      <c r="C18" s="93">
        <f>[2]AUTO!K19</f>
        <v>0</v>
      </c>
      <c r="D18" s="93">
        <f>[2]AUTO!N19</f>
        <v>3858747</v>
      </c>
      <c r="E18" s="93">
        <f>[2]AUTO!S19</f>
        <v>566921</v>
      </c>
      <c r="F18" s="93"/>
      <c r="G18" s="93">
        <f>[2]AUTO!AD19</f>
        <v>0</v>
      </c>
      <c r="H18" s="93">
        <f>[2]AUTO!AE19</f>
        <v>0</v>
      </c>
      <c r="I18" s="93">
        <f>[2]AUTO!AF19</f>
        <v>0</v>
      </c>
      <c r="J18" s="93">
        <f>[2]AUTO!AG19</f>
        <v>0</v>
      </c>
      <c r="K18" s="93">
        <f>[2]AUTO!AJ19</f>
        <v>0</v>
      </c>
      <c r="L18" s="93">
        <f>[2]AUTO!AM19</f>
        <v>0</v>
      </c>
      <c r="M18" s="93">
        <f>[2]AUTO!AQ19</f>
        <v>0</v>
      </c>
      <c r="N18" s="93">
        <f>[2]AUTO!AR19</f>
        <v>0</v>
      </c>
      <c r="O18" s="93">
        <f t="shared" si="2"/>
        <v>4955591</v>
      </c>
    </row>
    <row r="19" spans="1:15">
      <c r="A19" s="131" t="s">
        <v>115</v>
      </c>
      <c r="B19" s="93">
        <f>[2]AUTO!F20</f>
        <v>99442</v>
      </c>
      <c r="C19" s="93">
        <f>[2]AUTO!K20</f>
        <v>0</v>
      </c>
      <c r="D19" s="93">
        <f>[2]AUTO!N20</f>
        <v>0</v>
      </c>
      <c r="E19" s="93">
        <f>[2]AUTO!S20</f>
        <v>0</v>
      </c>
      <c r="F19" s="93"/>
      <c r="G19" s="93">
        <f>[2]AUTO!AD20</f>
        <v>0</v>
      </c>
      <c r="H19" s="93">
        <f>[2]AUTO!AE20</f>
        <v>0</v>
      </c>
      <c r="I19" s="93">
        <f>[2]AUTO!AF20</f>
        <v>0</v>
      </c>
      <c r="J19" s="93">
        <f>[2]AUTO!AG20</f>
        <v>0</v>
      </c>
      <c r="K19" s="93">
        <f>[2]AUTO!AJ20</f>
        <v>0</v>
      </c>
      <c r="L19" s="93">
        <f>[2]AUTO!AM20</f>
        <v>0</v>
      </c>
      <c r="M19" s="93">
        <f>[2]AUTO!AQ20</f>
        <v>0</v>
      </c>
      <c r="N19" s="93">
        <f>[2]AUTO!AR20</f>
        <v>0</v>
      </c>
      <c r="O19" s="93">
        <f t="shared" si="2"/>
        <v>99442</v>
      </c>
    </row>
    <row r="20" spans="1:15" ht="12.75" customHeight="1">
      <c r="A20" s="131" t="s">
        <v>116</v>
      </c>
      <c r="B20" s="93">
        <f t="shared" ref="B20:N20" si="3">+B21+B22</f>
        <v>1099159</v>
      </c>
      <c r="C20" s="93">
        <f t="shared" si="3"/>
        <v>938762</v>
      </c>
      <c r="D20" s="93">
        <f t="shared" si="3"/>
        <v>31815</v>
      </c>
      <c r="E20" s="93">
        <f t="shared" si="3"/>
        <v>98771</v>
      </c>
      <c r="F20" s="93"/>
      <c r="G20" s="93">
        <f t="shared" si="3"/>
        <v>0</v>
      </c>
      <c r="H20" s="93">
        <f t="shared" si="3"/>
        <v>0</v>
      </c>
      <c r="I20" s="93">
        <f t="shared" si="3"/>
        <v>0</v>
      </c>
      <c r="J20" s="93">
        <f t="shared" si="3"/>
        <v>0</v>
      </c>
      <c r="K20" s="93">
        <f t="shared" si="3"/>
        <v>0</v>
      </c>
      <c r="L20" s="93">
        <f t="shared" si="3"/>
        <v>0</v>
      </c>
      <c r="M20" s="93">
        <f t="shared" si="3"/>
        <v>0</v>
      </c>
      <c r="N20" s="93">
        <f t="shared" si="3"/>
        <v>0</v>
      </c>
      <c r="O20" s="93">
        <f>+O21+O22</f>
        <v>2168507</v>
      </c>
    </row>
    <row r="21" spans="1:15" hidden="1">
      <c r="A21" s="131" t="s">
        <v>109</v>
      </c>
      <c r="B21" s="93">
        <f>[2]AUTO!F22</f>
        <v>368311</v>
      </c>
      <c r="C21" s="93">
        <f>[2]AUTO!K22</f>
        <v>938378</v>
      </c>
      <c r="D21" s="93">
        <f>[2]AUTO!N22</f>
        <v>31815</v>
      </c>
      <c r="E21" s="93">
        <f>[2]AUTO!S22</f>
        <v>98771</v>
      </c>
      <c r="F21" s="93"/>
      <c r="G21" s="93">
        <f>[2]AUTO!AD22</f>
        <v>0</v>
      </c>
      <c r="H21" s="93">
        <f>[2]AUTO!AE22</f>
        <v>0</v>
      </c>
      <c r="I21" s="93">
        <f>[2]AUTO!AF22</f>
        <v>0</v>
      </c>
      <c r="J21" s="93">
        <f>[2]AUTO!AG22</f>
        <v>0</v>
      </c>
      <c r="K21" s="93">
        <f>[2]AUTO!AJ22</f>
        <v>0</v>
      </c>
      <c r="L21" s="93">
        <f>[2]AUTO!AM22</f>
        <v>0</v>
      </c>
      <c r="M21" s="93">
        <f>[2]AUTO!AQ22</f>
        <v>0</v>
      </c>
      <c r="N21" s="93">
        <f>[2]AUTO!AR22</f>
        <v>0</v>
      </c>
      <c r="O21" s="93">
        <f>SUM(B21:N21)</f>
        <v>1437275</v>
      </c>
    </row>
    <row r="22" spans="1:15" hidden="1">
      <c r="A22" s="131" t="s">
        <v>110</v>
      </c>
      <c r="B22" s="93">
        <f>[2]AUTO!F23</f>
        <v>730848</v>
      </c>
      <c r="C22" s="93">
        <f>[2]AUTO!K23</f>
        <v>384</v>
      </c>
      <c r="D22" s="93">
        <f>[2]AUTO!N23</f>
        <v>0</v>
      </c>
      <c r="E22" s="93">
        <f>[2]AUTO!S23</f>
        <v>0</v>
      </c>
      <c r="F22" s="93"/>
      <c r="G22" s="93">
        <f>[2]AUTO!AD23</f>
        <v>0</v>
      </c>
      <c r="H22" s="93">
        <f>[2]AUTO!AE23</f>
        <v>0</v>
      </c>
      <c r="I22" s="93">
        <f>[2]AUTO!AF23</f>
        <v>0</v>
      </c>
      <c r="J22" s="93">
        <f>[2]AUTO!AG23</f>
        <v>0</v>
      </c>
      <c r="K22" s="93">
        <f>[2]AUTO!AJ23</f>
        <v>0</v>
      </c>
      <c r="L22" s="93">
        <f>[2]AUTO!AM23</f>
        <v>0</v>
      </c>
      <c r="M22" s="93">
        <f>[2]AUTO!AQ23</f>
        <v>0</v>
      </c>
      <c r="N22" s="93">
        <f>[2]AUTO!AR23</f>
        <v>0</v>
      </c>
      <c r="O22" s="93">
        <f>SUM(B22:N22)</f>
        <v>731232</v>
      </c>
    </row>
    <row r="23" spans="1:15">
      <c r="A23" s="131" t="s">
        <v>117</v>
      </c>
      <c r="B23" s="93">
        <f>[2]AUTO!F24</f>
        <v>446552</v>
      </c>
      <c r="C23" s="93">
        <f>[2]AUTO!K24</f>
        <v>0</v>
      </c>
      <c r="D23" s="93">
        <f>[2]AUTO!N24</f>
        <v>998</v>
      </c>
      <c r="E23" s="93">
        <f>[2]AUTO!S24</f>
        <v>65875</v>
      </c>
      <c r="F23" s="93"/>
      <c r="G23" s="93">
        <f>[2]AUTO!AD24</f>
        <v>0</v>
      </c>
      <c r="H23" s="93">
        <f>[2]AUTO!AE24</f>
        <v>0</v>
      </c>
      <c r="I23" s="93">
        <f>[2]AUTO!AF24</f>
        <v>0</v>
      </c>
      <c r="J23" s="93">
        <f>[2]AUTO!AG24</f>
        <v>0</v>
      </c>
      <c r="K23" s="93">
        <f>[2]AUTO!AJ24</f>
        <v>0</v>
      </c>
      <c r="L23" s="93">
        <f>[2]AUTO!AM24</f>
        <v>0</v>
      </c>
      <c r="M23" s="93">
        <f>[2]AUTO!AQ24</f>
        <v>0</v>
      </c>
      <c r="N23" s="93">
        <f>[2]AUTO!AR24</f>
        <v>0</v>
      </c>
      <c r="O23" s="93">
        <f>SUM(B23:N23)</f>
        <v>513425</v>
      </c>
    </row>
    <row r="24" spans="1:15">
      <c r="A24" s="131" t="s">
        <v>118</v>
      </c>
      <c r="B24" s="93">
        <f>[2]AUTO!F25</f>
        <v>469758</v>
      </c>
      <c r="C24" s="93">
        <f>[2]AUTO!K25</f>
        <v>0</v>
      </c>
      <c r="D24" s="93">
        <f>[2]AUTO!N25</f>
        <v>0</v>
      </c>
      <c r="E24" s="93">
        <f>[2]AUTO!S25</f>
        <v>333396</v>
      </c>
      <c r="F24" s="93"/>
      <c r="G24" s="93">
        <f>[2]AUTO!AD25</f>
        <v>0</v>
      </c>
      <c r="H24" s="93">
        <f>[2]AUTO!AE25</f>
        <v>0</v>
      </c>
      <c r="I24" s="93">
        <f>[2]AUTO!AF25</f>
        <v>0</v>
      </c>
      <c r="J24" s="93">
        <f>[2]AUTO!AG25</f>
        <v>0</v>
      </c>
      <c r="K24" s="93">
        <f>[2]AUTO!AJ25</f>
        <v>18248</v>
      </c>
      <c r="L24" s="93">
        <f>[2]AUTO!AM25</f>
        <v>0</v>
      </c>
      <c r="M24" s="93">
        <f>[2]AUTO!AQ25</f>
        <v>0</v>
      </c>
      <c r="N24" s="93">
        <f>[2]AUTO!AR25</f>
        <v>0</v>
      </c>
      <c r="O24" s="93">
        <f>SUM(B24:N24)</f>
        <v>821402</v>
      </c>
    </row>
    <row r="25" spans="1:15">
      <c r="A25" s="131" t="s">
        <v>119</v>
      </c>
      <c r="B25" s="93">
        <f t="shared" ref="B25:N25" si="4">+B26+B27</f>
        <v>299046</v>
      </c>
      <c r="C25" s="93">
        <f t="shared" si="4"/>
        <v>0</v>
      </c>
      <c r="D25" s="93">
        <f t="shared" si="4"/>
        <v>1721</v>
      </c>
      <c r="E25" s="93">
        <f t="shared" si="4"/>
        <v>208595</v>
      </c>
      <c r="F25" s="93"/>
      <c r="G25" s="93">
        <f t="shared" si="4"/>
        <v>0</v>
      </c>
      <c r="H25" s="93">
        <f t="shared" si="4"/>
        <v>0</v>
      </c>
      <c r="I25" s="93">
        <f t="shared" si="4"/>
        <v>0</v>
      </c>
      <c r="J25" s="93">
        <f t="shared" si="4"/>
        <v>0</v>
      </c>
      <c r="K25" s="93">
        <f t="shared" si="4"/>
        <v>0</v>
      </c>
      <c r="L25" s="93">
        <f t="shared" si="4"/>
        <v>0</v>
      </c>
      <c r="M25" s="93">
        <f t="shared" si="4"/>
        <v>0</v>
      </c>
      <c r="N25" s="93">
        <f t="shared" si="4"/>
        <v>0</v>
      </c>
      <c r="O25" s="93">
        <f>+O26+O27</f>
        <v>509362</v>
      </c>
    </row>
    <row r="26" spans="1:15" hidden="1">
      <c r="A26" s="131" t="s">
        <v>109</v>
      </c>
      <c r="B26" s="93">
        <f>[2]AUTO!F27</f>
        <v>184148</v>
      </c>
      <c r="C26" s="93">
        <f>[2]AUTO!K27</f>
        <v>0</v>
      </c>
      <c r="D26" s="93">
        <f>[2]AUTO!N27</f>
        <v>0</v>
      </c>
      <c r="E26" s="93">
        <f>[2]AUTO!S27</f>
        <v>208595</v>
      </c>
      <c r="F26" s="93"/>
      <c r="G26" s="93">
        <f>[2]AUTO!AD27</f>
        <v>0</v>
      </c>
      <c r="H26" s="93">
        <f>[2]AUTO!AE27</f>
        <v>0</v>
      </c>
      <c r="I26" s="93">
        <f>[2]AUTO!AF27</f>
        <v>0</v>
      </c>
      <c r="J26" s="93">
        <f>[2]AUTO!AG27</f>
        <v>0</v>
      </c>
      <c r="K26" s="93">
        <f>[2]AUTO!AJ27</f>
        <v>0</v>
      </c>
      <c r="L26" s="93">
        <f>[2]AUTO!AM27</f>
        <v>0</v>
      </c>
      <c r="M26" s="93">
        <f>[2]AUTO!AQ27</f>
        <v>0</v>
      </c>
      <c r="N26" s="93">
        <f>[2]AUTO!AR27</f>
        <v>0</v>
      </c>
      <c r="O26" s="93">
        <f>SUM(B26:N26)</f>
        <v>392743</v>
      </c>
    </row>
    <row r="27" spans="1:15" hidden="1">
      <c r="A27" s="131" t="s">
        <v>110</v>
      </c>
      <c r="B27" s="93">
        <f>[2]AUTO!F28</f>
        <v>114898</v>
      </c>
      <c r="C27" s="93">
        <f>[2]AUTO!K28</f>
        <v>0</v>
      </c>
      <c r="D27" s="93">
        <f>[2]AUTO!N28</f>
        <v>1721</v>
      </c>
      <c r="E27" s="93">
        <f>[2]AUTO!S28</f>
        <v>0</v>
      </c>
      <c r="F27" s="93"/>
      <c r="G27" s="93">
        <f>[2]AUTO!AD28</f>
        <v>0</v>
      </c>
      <c r="H27" s="93">
        <f>[2]AUTO!AE28</f>
        <v>0</v>
      </c>
      <c r="I27" s="93">
        <f>[2]AUTO!AF28</f>
        <v>0</v>
      </c>
      <c r="J27" s="93">
        <f>[2]AUTO!AG28</f>
        <v>0</v>
      </c>
      <c r="K27" s="93">
        <f>[2]AUTO!AJ28</f>
        <v>0</v>
      </c>
      <c r="L27" s="93">
        <f>[2]AUTO!AM28</f>
        <v>0</v>
      </c>
      <c r="M27" s="93">
        <f>[2]AUTO!AQ28</f>
        <v>0</v>
      </c>
      <c r="N27" s="93">
        <f>[2]AUTO!AR28</f>
        <v>0</v>
      </c>
      <c r="O27" s="93">
        <f>SUM(B27:N27)</f>
        <v>116619</v>
      </c>
    </row>
    <row r="28" spans="1:15">
      <c r="A28" s="131" t="s">
        <v>120</v>
      </c>
      <c r="B28" s="93">
        <f>[2]AUTO!F29</f>
        <v>180657</v>
      </c>
      <c r="C28" s="93">
        <f>[2]AUTO!K29</f>
        <v>0</v>
      </c>
      <c r="D28" s="93">
        <f>[2]AUTO!N29</f>
        <v>319346</v>
      </c>
      <c r="E28" s="93">
        <f>[2]AUTO!S29</f>
        <v>0</v>
      </c>
      <c r="F28" s="93"/>
      <c r="G28" s="93">
        <f>[2]AUTO!AD29</f>
        <v>0</v>
      </c>
      <c r="H28" s="93">
        <f>[2]AUTO!AE29</f>
        <v>0</v>
      </c>
      <c r="I28" s="93">
        <f>[2]AUTO!AF29</f>
        <v>0</v>
      </c>
      <c r="J28" s="93">
        <f>[2]AUTO!AG29</f>
        <v>0</v>
      </c>
      <c r="K28" s="93">
        <f>[2]AUTO!AJ29</f>
        <v>0</v>
      </c>
      <c r="L28" s="93">
        <f>[2]AUTO!AM29</f>
        <v>804888</v>
      </c>
      <c r="M28" s="93">
        <f>[2]AUTO!AQ29</f>
        <v>0</v>
      </c>
      <c r="N28" s="93">
        <f>[2]AUTO!AR29</f>
        <v>0</v>
      </c>
      <c r="O28" s="93">
        <f>SUM(B28:N28)</f>
        <v>1304891</v>
      </c>
    </row>
    <row r="29" spans="1:15">
      <c r="A29" s="131" t="s">
        <v>121</v>
      </c>
      <c r="B29" s="93">
        <f t="shared" ref="B29:N29" si="5">+B30+B31</f>
        <v>533745</v>
      </c>
      <c r="C29" s="93">
        <f t="shared" si="5"/>
        <v>0</v>
      </c>
      <c r="D29" s="93">
        <f t="shared" si="5"/>
        <v>13471</v>
      </c>
      <c r="E29" s="93">
        <f t="shared" si="5"/>
        <v>0</v>
      </c>
      <c r="F29" s="93">
        <f t="shared" si="5"/>
        <v>9382390</v>
      </c>
      <c r="G29" s="93">
        <f t="shared" si="5"/>
        <v>0</v>
      </c>
      <c r="H29" s="93">
        <f t="shared" si="5"/>
        <v>0</v>
      </c>
      <c r="I29" s="93">
        <f t="shared" si="5"/>
        <v>0</v>
      </c>
      <c r="J29" s="93">
        <f t="shared" si="5"/>
        <v>0</v>
      </c>
      <c r="K29" s="93">
        <f t="shared" si="5"/>
        <v>0</v>
      </c>
      <c r="L29" s="93">
        <f t="shared" si="5"/>
        <v>0</v>
      </c>
      <c r="M29" s="93">
        <f t="shared" si="5"/>
        <v>0</v>
      </c>
      <c r="N29" s="93">
        <f t="shared" si="5"/>
        <v>0</v>
      </c>
      <c r="O29" s="93">
        <f>+O30+O31</f>
        <v>9929606</v>
      </c>
    </row>
    <row r="30" spans="1:15" hidden="1">
      <c r="A30" s="131" t="s">
        <v>109</v>
      </c>
      <c r="B30" s="93">
        <f>[2]AUTO!F31</f>
        <v>83515</v>
      </c>
      <c r="C30" s="93">
        <f>[2]AUTO!K31</f>
        <v>0</v>
      </c>
      <c r="D30" s="93">
        <f>[2]AUTO!N31</f>
        <v>13471</v>
      </c>
      <c r="E30" s="93">
        <f>[2]AUTO!S31</f>
        <v>0</v>
      </c>
      <c r="F30" s="93">
        <f>[2]AUTO!W31</f>
        <v>9382390</v>
      </c>
      <c r="G30" s="93">
        <f>[2]AUTO!AD31</f>
        <v>0</v>
      </c>
      <c r="H30" s="93">
        <f>[2]AUTO!AE31</f>
        <v>0</v>
      </c>
      <c r="I30" s="93">
        <f>[2]AUTO!AF31</f>
        <v>0</v>
      </c>
      <c r="J30" s="93">
        <f>[2]AUTO!AG31</f>
        <v>0</v>
      </c>
      <c r="K30" s="93">
        <f>[2]AUTO!AJ31</f>
        <v>0</v>
      </c>
      <c r="L30" s="93">
        <f>[2]AUTO!AM31</f>
        <v>0</v>
      </c>
      <c r="M30" s="93">
        <f>[2]AUTO!AQ31</f>
        <v>0</v>
      </c>
      <c r="N30" s="93">
        <f>[2]AUTO!AR31</f>
        <v>0</v>
      </c>
      <c r="O30" s="93">
        <f t="shared" ref="O30:O46" si="6">SUM(B30:N30)</f>
        <v>9479376</v>
      </c>
    </row>
    <row r="31" spans="1:15" hidden="1">
      <c r="A31" s="131" t="s">
        <v>110</v>
      </c>
      <c r="B31" s="93">
        <f>[2]AUTO!F32</f>
        <v>450230</v>
      </c>
      <c r="C31" s="93">
        <f>[2]AUTO!K32</f>
        <v>0</v>
      </c>
      <c r="D31" s="93">
        <f>[2]AUTO!N32</f>
        <v>0</v>
      </c>
      <c r="E31" s="93">
        <f>[2]AUTO!S32</f>
        <v>0</v>
      </c>
      <c r="F31" s="93">
        <f>[2]AUTO!W32</f>
        <v>0</v>
      </c>
      <c r="G31" s="93">
        <f>[2]AUTO!AD32</f>
        <v>0</v>
      </c>
      <c r="H31" s="93">
        <f>[2]AUTO!AE32</f>
        <v>0</v>
      </c>
      <c r="I31" s="93">
        <f>[2]AUTO!AF32</f>
        <v>0</v>
      </c>
      <c r="J31" s="93">
        <f>[2]AUTO!AG32</f>
        <v>0</v>
      </c>
      <c r="K31" s="93">
        <f>[2]AUTO!AJ32</f>
        <v>0</v>
      </c>
      <c r="L31" s="93">
        <f>[2]AUTO!AM32</f>
        <v>0</v>
      </c>
      <c r="M31" s="93">
        <f>[2]AUTO!AQ32</f>
        <v>0</v>
      </c>
      <c r="N31" s="93">
        <f>[2]AUTO!AR32</f>
        <v>0</v>
      </c>
      <c r="O31" s="93">
        <f t="shared" si="6"/>
        <v>450230</v>
      </c>
    </row>
    <row r="32" spans="1:15">
      <c r="A32" s="131" t="s">
        <v>122</v>
      </c>
      <c r="B32" s="93">
        <f>[2]AUTO!F33</f>
        <v>180308</v>
      </c>
      <c r="C32" s="93">
        <f>[2]AUTO!K33</f>
        <v>2491</v>
      </c>
      <c r="D32" s="93">
        <f>[2]AUTO!N33</f>
        <v>34536</v>
      </c>
      <c r="E32" s="93">
        <f>[2]AUTO!S33</f>
        <v>0</v>
      </c>
      <c r="F32" s="93"/>
      <c r="G32" s="93">
        <f>[2]AUTO!AD33</f>
        <v>0</v>
      </c>
      <c r="H32" s="93">
        <f>[2]AUTO!AE33</f>
        <v>0</v>
      </c>
      <c r="I32" s="93">
        <f>[2]AUTO!AF33</f>
        <v>0</v>
      </c>
      <c r="J32" s="93">
        <f>[2]AUTO!AG33</f>
        <v>0</v>
      </c>
      <c r="K32" s="93">
        <f>[2]AUTO!AJ33</f>
        <v>0</v>
      </c>
      <c r="L32" s="93">
        <f>[2]AUTO!AM33</f>
        <v>0</v>
      </c>
      <c r="M32" s="93">
        <f>[2]AUTO!AQ33</f>
        <v>0</v>
      </c>
      <c r="N32" s="93">
        <f>[2]AUTO!AR33</f>
        <v>0</v>
      </c>
      <c r="O32" s="93">
        <f t="shared" si="6"/>
        <v>217335</v>
      </c>
    </row>
    <row r="33" spans="1:15">
      <c r="A33" s="131" t="s">
        <v>123</v>
      </c>
      <c r="B33" s="93">
        <f>[2]AUTO!F34</f>
        <v>90831</v>
      </c>
      <c r="C33" s="93">
        <f>[2]AUTO!K34</f>
        <v>274518</v>
      </c>
      <c r="D33" s="93">
        <f>[2]AUTO!N34</f>
        <v>92294</v>
      </c>
      <c r="E33" s="93">
        <f>[2]AUTO!S34</f>
        <v>0</v>
      </c>
      <c r="F33" s="93"/>
      <c r="G33" s="93">
        <f>[2]AUTO!AD34</f>
        <v>0</v>
      </c>
      <c r="H33" s="93">
        <f>[2]AUTO!AE34</f>
        <v>0</v>
      </c>
      <c r="I33" s="93">
        <f>[2]AUTO!AF34</f>
        <v>0</v>
      </c>
      <c r="J33" s="93">
        <f>[2]AUTO!AG34</f>
        <v>0</v>
      </c>
      <c r="K33" s="93">
        <f>[2]AUTO!AJ34</f>
        <v>9538</v>
      </c>
      <c r="L33" s="93">
        <f>[2]AUTO!AM34</f>
        <v>0</v>
      </c>
      <c r="M33" s="93">
        <f>[2]AUTO!AQ34</f>
        <v>0</v>
      </c>
      <c r="N33" s="93">
        <f>[2]AUTO!AR34</f>
        <v>0</v>
      </c>
      <c r="O33" s="93">
        <f t="shared" si="6"/>
        <v>467181</v>
      </c>
    </row>
    <row r="34" spans="1:15">
      <c r="A34" s="131" t="s">
        <v>124</v>
      </c>
      <c r="B34" s="93">
        <f>[2]AUTO!F35</f>
        <v>25525</v>
      </c>
      <c r="C34" s="93">
        <f>[2]AUTO!K35</f>
        <v>0</v>
      </c>
      <c r="D34" s="93">
        <f>[2]AUTO!N35</f>
        <v>0</v>
      </c>
      <c r="E34" s="93">
        <f>[2]AUTO!S35</f>
        <v>0</v>
      </c>
      <c r="F34" s="93"/>
      <c r="G34" s="93">
        <f>[2]AUTO!AD35</f>
        <v>0</v>
      </c>
      <c r="H34" s="93">
        <f>[2]AUTO!AE35</f>
        <v>0</v>
      </c>
      <c r="I34" s="93">
        <f>[2]AUTO!AF35</f>
        <v>0</v>
      </c>
      <c r="J34" s="93">
        <f>[2]AUTO!AG35</f>
        <v>0</v>
      </c>
      <c r="K34" s="93">
        <f>[2]AUTO!AJ35</f>
        <v>0</v>
      </c>
      <c r="L34" s="93">
        <f>[2]AUTO!AM35</f>
        <v>0</v>
      </c>
      <c r="M34" s="93">
        <f>[2]AUTO!AQ35</f>
        <v>0</v>
      </c>
      <c r="N34" s="93">
        <f>[2]AUTO!AR35</f>
        <v>0</v>
      </c>
      <c r="O34" s="93">
        <f t="shared" si="6"/>
        <v>25525</v>
      </c>
    </row>
    <row r="35" spans="1:15">
      <c r="A35" s="131" t="s">
        <v>125</v>
      </c>
      <c r="B35" s="93">
        <f>[2]AUTO!F36</f>
        <v>99763</v>
      </c>
      <c r="C35" s="93">
        <f>[2]AUTO!K36</f>
        <v>0</v>
      </c>
      <c r="D35" s="93">
        <f>[2]AUTO!N36</f>
        <v>0</v>
      </c>
      <c r="E35" s="93">
        <f>[2]AUTO!S36</f>
        <v>20829</v>
      </c>
      <c r="F35" s="93"/>
      <c r="G35" s="93">
        <f>[2]AUTO!AD36</f>
        <v>0</v>
      </c>
      <c r="H35" s="93">
        <f>[2]AUTO!AE36</f>
        <v>0</v>
      </c>
      <c r="I35" s="93">
        <f>[2]AUTO!AF36</f>
        <v>0</v>
      </c>
      <c r="J35" s="93">
        <f>[2]AUTO!AG36</f>
        <v>0</v>
      </c>
      <c r="K35" s="93">
        <f>[2]AUTO!AJ36</f>
        <v>0</v>
      </c>
      <c r="L35" s="93">
        <f>[2]AUTO!AM36</f>
        <v>0</v>
      </c>
      <c r="M35" s="93">
        <f>[2]AUTO!AQ36</f>
        <v>0</v>
      </c>
      <c r="N35" s="93">
        <f>[2]AUTO!AR36</f>
        <v>0</v>
      </c>
      <c r="O35" s="93">
        <f t="shared" si="6"/>
        <v>120592</v>
      </c>
    </row>
    <row r="36" spans="1:15">
      <c r="A36" s="131" t="s">
        <v>126</v>
      </c>
      <c r="B36" s="93">
        <f>[2]AUTO!F37</f>
        <v>126670</v>
      </c>
      <c r="C36" s="93">
        <f>[2]AUTO!K37</f>
        <v>0</v>
      </c>
      <c r="D36" s="93">
        <f>[2]AUTO!N37</f>
        <v>1867827</v>
      </c>
      <c r="E36" s="93">
        <f>[2]AUTO!S37</f>
        <v>738327</v>
      </c>
      <c r="F36" s="93">
        <f>[2]AUTO!W37</f>
        <v>331834</v>
      </c>
      <c r="G36" s="93">
        <f>[2]AUTO!AD37</f>
        <v>0</v>
      </c>
      <c r="H36" s="93">
        <f>[2]AUTO!AE37</f>
        <v>0</v>
      </c>
      <c r="I36" s="93">
        <f>[2]AUTO!AF37</f>
        <v>0</v>
      </c>
      <c r="J36" s="93">
        <f>[2]AUTO!AG37</f>
        <v>0</v>
      </c>
      <c r="K36" s="93">
        <f>[2]AUTO!AJ37</f>
        <v>0</v>
      </c>
      <c r="L36" s="93">
        <f>[2]AUTO!AM37</f>
        <v>0</v>
      </c>
      <c r="M36" s="93">
        <f>[2]AUTO!AQ37</f>
        <v>0</v>
      </c>
      <c r="N36" s="93">
        <f>[2]AUTO!AR37</f>
        <v>0</v>
      </c>
      <c r="O36" s="93">
        <f t="shared" si="6"/>
        <v>3064658</v>
      </c>
    </row>
    <row r="37" spans="1:15">
      <c r="A37" s="131" t="s">
        <v>127</v>
      </c>
      <c r="B37" s="93">
        <f>[2]AUTO!F38</f>
        <v>138986</v>
      </c>
      <c r="C37" s="93">
        <f>[2]AUTO!K38</f>
        <v>111412</v>
      </c>
      <c r="D37" s="93">
        <f>[2]AUTO!N38</f>
        <v>0</v>
      </c>
      <c r="E37" s="93">
        <f>[2]AUTO!S38</f>
        <v>5700</v>
      </c>
      <c r="F37" s="93"/>
      <c r="G37" s="93">
        <f>[2]AUTO!AD38</f>
        <v>0</v>
      </c>
      <c r="H37" s="93">
        <f>[2]AUTO!AE38</f>
        <v>0</v>
      </c>
      <c r="I37" s="93">
        <f>[2]AUTO!AF38</f>
        <v>0</v>
      </c>
      <c r="J37" s="93">
        <f>[2]AUTO!AG38</f>
        <v>0</v>
      </c>
      <c r="K37" s="93">
        <f>[2]AUTO!AJ38</f>
        <v>0</v>
      </c>
      <c r="L37" s="93">
        <f>[2]AUTO!AM38</f>
        <v>0</v>
      </c>
      <c r="M37" s="93">
        <f>[2]AUTO!AQ38</f>
        <v>0</v>
      </c>
      <c r="N37" s="93">
        <f>[2]AUTO!AR38</f>
        <v>0</v>
      </c>
      <c r="O37" s="93">
        <f t="shared" si="6"/>
        <v>256098</v>
      </c>
    </row>
    <row r="38" spans="1:15">
      <c r="A38" s="131" t="s">
        <v>128</v>
      </c>
      <c r="B38" s="93">
        <f>[2]AUTO!F39</f>
        <v>44650</v>
      </c>
      <c r="C38" s="93">
        <f>[2]AUTO!K39</f>
        <v>0</v>
      </c>
      <c r="D38" s="93">
        <f>[2]AUTO!N39</f>
        <v>0</v>
      </c>
      <c r="E38" s="93">
        <f>[2]AUTO!S39</f>
        <v>0</v>
      </c>
      <c r="F38" s="93"/>
      <c r="G38" s="93">
        <f>[2]AUTO!AD39</f>
        <v>0</v>
      </c>
      <c r="H38" s="93">
        <f>[2]AUTO!AE39</f>
        <v>0</v>
      </c>
      <c r="I38" s="93">
        <f>[2]AUTO!AF39</f>
        <v>0</v>
      </c>
      <c r="J38" s="93">
        <f>[2]AUTO!AG39</f>
        <v>0</v>
      </c>
      <c r="K38" s="93">
        <f>[2]AUTO!AJ39</f>
        <v>0</v>
      </c>
      <c r="L38" s="93">
        <f>[2]AUTO!AM39</f>
        <v>0</v>
      </c>
      <c r="M38" s="93">
        <f>[2]AUTO!AQ39</f>
        <v>0</v>
      </c>
      <c r="N38" s="93">
        <f>[2]AUTO!AR39</f>
        <v>0</v>
      </c>
      <c r="O38" s="93">
        <f t="shared" si="6"/>
        <v>44650</v>
      </c>
    </row>
    <row r="39" spans="1:15">
      <c r="A39" s="131" t="s">
        <v>152</v>
      </c>
      <c r="B39" s="93">
        <f>[2]AUTO!F40</f>
        <v>209512</v>
      </c>
      <c r="C39" s="93">
        <f>[2]AUTO!K40</f>
        <v>0</v>
      </c>
      <c r="D39" s="93">
        <f>[2]AUTO!N40</f>
        <v>0</v>
      </c>
      <c r="E39" s="93">
        <f>[2]AUTO!S40</f>
        <v>0</v>
      </c>
      <c r="F39" s="93"/>
      <c r="G39" s="93">
        <f>[2]AUTO!AD40</f>
        <v>0</v>
      </c>
      <c r="H39" s="93">
        <f>[2]AUTO!AE40</f>
        <v>0</v>
      </c>
      <c r="I39" s="93">
        <f>[2]AUTO!AF40</f>
        <v>0</v>
      </c>
      <c r="J39" s="93">
        <f>[2]AUTO!AG40</f>
        <v>0</v>
      </c>
      <c r="K39" s="93">
        <f>[2]AUTO!AJ40</f>
        <v>0</v>
      </c>
      <c r="L39" s="93">
        <f>[2]AUTO!AM40</f>
        <v>0</v>
      </c>
      <c r="M39" s="93">
        <f>[2]AUTO!AQ40</f>
        <v>0</v>
      </c>
      <c r="N39" s="93">
        <f>[2]AUTO!AR40</f>
        <v>0</v>
      </c>
      <c r="O39" s="93">
        <f t="shared" si="6"/>
        <v>209512</v>
      </c>
    </row>
    <row r="40" spans="1:15" hidden="1">
      <c r="A40" s="131" t="s">
        <v>129</v>
      </c>
      <c r="B40" s="93">
        <f>[2]AUTO!F41</f>
        <v>0</v>
      </c>
      <c r="C40" s="93">
        <f>[2]AUTO!K41</f>
        <v>0</v>
      </c>
      <c r="D40" s="93">
        <f>[2]AUTO!N41</f>
        <v>0</v>
      </c>
      <c r="E40" s="93">
        <f>[2]AUTO!S41</f>
        <v>0</v>
      </c>
      <c r="F40" s="93"/>
      <c r="G40" s="93">
        <f>[2]AUTO!AD41</f>
        <v>0</v>
      </c>
      <c r="H40" s="93">
        <f>[2]AUTO!AE41</f>
        <v>0</v>
      </c>
      <c r="I40" s="93">
        <f>[2]AUTO!AF41</f>
        <v>0</v>
      </c>
      <c r="J40" s="93">
        <f>[2]AUTO!AG41</f>
        <v>0</v>
      </c>
      <c r="K40" s="93">
        <f>[2]AUTO!AJ41</f>
        <v>0</v>
      </c>
      <c r="L40" s="93">
        <f>[2]AUTO!AM41</f>
        <v>0</v>
      </c>
      <c r="M40" s="93">
        <f>[2]AUTO!AQ41</f>
        <v>0</v>
      </c>
      <c r="N40" s="93">
        <f>[2]AUTO!AR41</f>
        <v>0</v>
      </c>
      <c r="O40" s="93">
        <f t="shared" si="6"/>
        <v>0</v>
      </c>
    </row>
    <row r="41" spans="1:15">
      <c r="A41" s="131" t="s">
        <v>130</v>
      </c>
      <c r="B41" s="93">
        <f>[2]AUTO!F42</f>
        <v>786105</v>
      </c>
      <c r="C41" s="93">
        <f>[2]AUTO!K42</f>
        <v>0</v>
      </c>
      <c r="D41" s="93">
        <f>[2]AUTO!N42</f>
        <v>0</v>
      </c>
      <c r="E41" s="93">
        <f>[2]AUTO!S42</f>
        <v>0</v>
      </c>
      <c r="F41" s="93"/>
      <c r="G41" s="93">
        <f>[2]AUTO!AD42</f>
        <v>0</v>
      </c>
      <c r="H41" s="93">
        <f>[2]AUTO!AE42</f>
        <v>0</v>
      </c>
      <c r="I41" s="93">
        <f>[2]AUTO!AF42</f>
        <v>0</v>
      </c>
      <c r="J41" s="93">
        <f>[2]AUTO!AG42</f>
        <v>0</v>
      </c>
      <c r="K41" s="93">
        <f>[2]AUTO!AJ42</f>
        <v>0</v>
      </c>
      <c r="L41" s="93">
        <f>[2]AUTO!AM42</f>
        <v>0</v>
      </c>
      <c r="M41" s="93">
        <f>[2]AUTO!AQ42</f>
        <v>0</v>
      </c>
      <c r="N41" s="93">
        <f>[2]AUTO!AR42</f>
        <v>0</v>
      </c>
      <c r="O41" s="93">
        <f t="shared" si="6"/>
        <v>786105</v>
      </c>
    </row>
    <row r="42" spans="1:15">
      <c r="A42" s="131" t="s">
        <v>131</v>
      </c>
      <c r="B42" s="93">
        <f>[2]AUTO!F43</f>
        <v>61651</v>
      </c>
      <c r="C42" s="93">
        <f>[2]AUTO!K43</f>
        <v>0</v>
      </c>
      <c r="D42" s="93">
        <f>[2]AUTO!N43</f>
        <v>0</v>
      </c>
      <c r="E42" s="93">
        <f>[2]AUTO!S43</f>
        <v>0</v>
      </c>
      <c r="F42" s="93"/>
      <c r="G42" s="93">
        <f>[2]AUTO!AD43</f>
        <v>0</v>
      </c>
      <c r="H42" s="93">
        <f>[2]AUTO!AE43</f>
        <v>0</v>
      </c>
      <c r="I42" s="93">
        <f>[2]AUTO!AF43</f>
        <v>0</v>
      </c>
      <c r="J42" s="93">
        <f>[2]AUTO!AG43</f>
        <v>0</v>
      </c>
      <c r="K42" s="93">
        <f>[2]AUTO!AJ43</f>
        <v>0</v>
      </c>
      <c r="L42" s="93">
        <f>[2]AUTO!AM43</f>
        <v>0</v>
      </c>
      <c r="M42" s="93">
        <f>[2]AUTO!AQ43</f>
        <v>0</v>
      </c>
      <c r="N42" s="93">
        <f>[2]AUTO!AR43</f>
        <v>0</v>
      </c>
      <c r="O42" s="93">
        <f t="shared" si="6"/>
        <v>61651</v>
      </c>
    </row>
    <row r="43" spans="1:15">
      <c r="A43" s="131" t="s">
        <v>132</v>
      </c>
      <c r="B43" s="93">
        <f>[2]AUTO!F44</f>
        <v>756721</v>
      </c>
      <c r="C43" s="93">
        <f>[2]AUTO!K44</f>
        <v>0</v>
      </c>
      <c r="D43" s="93">
        <f>[2]AUTO!N44</f>
        <v>0</v>
      </c>
      <c r="E43" s="93">
        <f>[2]AUTO!S44</f>
        <v>0</v>
      </c>
      <c r="F43" s="93"/>
      <c r="G43" s="93">
        <f>[2]AUTO!AD44</f>
        <v>0</v>
      </c>
      <c r="H43" s="93">
        <f>[2]AUTO!AE44</f>
        <v>0</v>
      </c>
      <c r="I43" s="93">
        <f>[2]AUTO!AF44</f>
        <v>0</v>
      </c>
      <c r="J43" s="93">
        <f>[2]AUTO!AG44</f>
        <v>0</v>
      </c>
      <c r="K43" s="93">
        <f>[2]AUTO!AJ44</f>
        <v>0</v>
      </c>
      <c r="L43" s="93">
        <f>[2]AUTO!AM44</f>
        <v>0</v>
      </c>
      <c r="M43" s="93">
        <f>[2]AUTO!AQ44</f>
        <v>0</v>
      </c>
      <c r="N43" s="93">
        <f>[2]AUTO!AR44</f>
        <v>0</v>
      </c>
      <c r="O43" s="93">
        <f t="shared" si="6"/>
        <v>756721</v>
      </c>
    </row>
    <row r="44" spans="1:15">
      <c r="A44" s="131" t="s">
        <v>133</v>
      </c>
      <c r="B44" s="93">
        <f>[2]AUTO!F45</f>
        <v>150190</v>
      </c>
      <c r="C44" s="93">
        <f>[2]AUTO!K45</f>
        <v>0</v>
      </c>
      <c r="D44" s="93">
        <f>[2]AUTO!N45</f>
        <v>0</v>
      </c>
      <c r="E44" s="93">
        <f>[2]AUTO!S45</f>
        <v>0</v>
      </c>
      <c r="F44" s="93"/>
      <c r="G44" s="93">
        <f>[2]AUTO!AD45</f>
        <v>0</v>
      </c>
      <c r="H44" s="93">
        <f>[2]AUTO!AE45</f>
        <v>0</v>
      </c>
      <c r="I44" s="93">
        <f>[2]AUTO!AF45</f>
        <v>0</v>
      </c>
      <c r="J44" s="93">
        <f>[2]AUTO!AG45</f>
        <v>0</v>
      </c>
      <c r="K44" s="93">
        <f>[2]AUTO!AJ45</f>
        <v>0</v>
      </c>
      <c r="L44" s="93">
        <f>[2]AUTO!AM45</f>
        <v>0</v>
      </c>
      <c r="M44" s="93">
        <f>[2]AUTO!AQ45</f>
        <v>0</v>
      </c>
      <c r="N44" s="93">
        <f>[2]AUTO!AR45</f>
        <v>0</v>
      </c>
      <c r="O44" s="93">
        <f t="shared" si="6"/>
        <v>150190</v>
      </c>
    </row>
    <row r="45" spans="1:15">
      <c r="A45" s="131" t="s">
        <v>134</v>
      </c>
      <c r="B45" s="93">
        <f>[2]AUTO!F46</f>
        <v>60310</v>
      </c>
      <c r="C45" s="93">
        <f>[2]AUTO!K46</f>
        <v>0</v>
      </c>
      <c r="D45" s="93">
        <f>[2]AUTO!N46</f>
        <v>0</v>
      </c>
      <c r="E45" s="93">
        <f>[2]AUTO!S46</f>
        <v>0</v>
      </c>
      <c r="F45" s="93"/>
      <c r="G45" s="93">
        <f>[2]AUTO!AD46</f>
        <v>0</v>
      </c>
      <c r="H45" s="93">
        <f>[2]AUTO!AE46</f>
        <v>0</v>
      </c>
      <c r="I45" s="93">
        <f>[2]AUTO!AF46</f>
        <v>0</v>
      </c>
      <c r="J45" s="93">
        <f>[2]AUTO!AG46</f>
        <v>0</v>
      </c>
      <c r="K45" s="93">
        <f>[2]AUTO!AJ46</f>
        <v>1601</v>
      </c>
      <c r="L45" s="93">
        <f>[2]AUTO!AM46</f>
        <v>0</v>
      </c>
      <c r="M45" s="93">
        <f>[2]AUTO!AQ46</f>
        <v>0</v>
      </c>
      <c r="N45" s="93">
        <f>[2]AUTO!AR46</f>
        <v>0</v>
      </c>
      <c r="O45" s="93">
        <f t="shared" si="6"/>
        <v>61911</v>
      </c>
    </row>
    <row r="46" spans="1:15">
      <c r="A46" s="131" t="s">
        <v>135</v>
      </c>
      <c r="B46" s="93">
        <f>[2]AUTO!F47</f>
        <v>20349</v>
      </c>
      <c r="C46" s="93">
        <f>[2]AUTO!K47</f>
        <v>0</v>
      </c>
      <c r="D46" s="93">
        <f>[2]AUTO!N47</f>
        <v>0</v>
      </c>
      <c r="E46" s="93">
        <f>[2]AUTO!S47</f>
        <v>0</v>
      </c>
      <c r="F46" s="93"/>
      <c r="G46" s="93">
        <f>[2]AUTO!AD47</f>
        <v>0</v>
      </c>
      <c r="H46" s="93">
        <f>[2]AUTO!AE47</f>
        <v>0</v>
      </c>
      <c r="I46" s="93">
        <f>[2]AUTO!AF47</f>
        <v>0</v>
      </c>
      <c r="J46" s="93">
        <f>[2]AUTO!AG47</f>
        <v>0</v>
      </c>
      <c r="K46" s="93">
        <f>[2]AUTO!AJ47</f>
        <v>0</v>
      </c>
      <c r="L46" s="93">
        <f>[2]AUTO!AM47</f>
        <v>0</v>
      </c>
      <c r="M46" s="93">
        <f>[2]AUTO!AQ47</f>
        <v>0</v>
      </c>
      <c r="N46" s="93">
        <f>[2]AUTO!AR47</f>
        <v>0</v>
      </c>
      <c r="O46" s="93">
        <f t="shared" si="6"/>
        <v>20349</v>
      </c>
    </row>
    <row r="47" spans="1:15" hidden="1">
      <c r="A47" s="131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>
      <c r="A48" s="131" t="s">
        <v>136</v>
      </c>
      <c r="B48" s="214">
        <f t="shared" ref="B48:O48" si="7">SUM(B49:B52)+SUM(B55:B67)+SUM(B72:B87)</f>
        <v>323039</v>
      </c>
      <c r="C48" s="214">
        <f t="shared" si="7"/>
        <v>21614</v>
      </c>
      <c r="D48" s="214">
        <f t="shared" si="7"/>
        <v>0</v>
      </c>
      <c r="E48" s="214">
        <f t="shared" si="7"/>
        <v>2135387</v>
      </c>
      <c r="F48" s="214">
        <f t="shared" si="7"/>
        <v>0</v>
      </c>
      <c r="G48" s="214">
        <f t="shared" si="7"/>
        <v>0</v>
      </c>
      <c r="H48" s="214">
        <f t="shared" si="7"/>
        <v>0</v>
      </c>
      <c r="I48" s="214">
        <f t="shared" si="7"/>
        <v>0</v>
      </c>
      <c r="J48" s="214">
        <f t="shared" si="7"/>
        <v>0</v>
      </c>
      <c r="K48" s="214">
        <f t="shared" si="7"/>
        <v>21787</v>
      </c>
      <c r="L48" s="214">
        <f t="shared" si="7"/>
        <v>0</v>
      </c>
      <c r="M48" s="214">
        <f t="shared" si="7"/>
        <v>0</v>
      </c>
      <c r="N48" s="214">
        <f t="shared" si="7"/>
        <v>0</v>
      </c>
      <c r="O48" s="214">
        <f t="shared" si="7"/>
        <v>2501827</v>
      </c>
    </row>
    <row r="49" spans="1:15" hidden="1">
      <c r="A49" s="131" t="s">
        <v>53</v>
      </c>
      <c r="B49" s="93">
        <f>[2]AUTO!F50</f>
        <v>0</v>
      </c>
      <c r="C49" s="93">
        <f>[2]AUTO!K50</f>
        <v>0</v>
      </c>
      <c r="D49" s="93">
        <f>[2]AUTO!N50</f>
        <v>0</v>
      </c>
      <c r="E49" s="93">
        <f>[2]AUTO!S50</f>
        <v>0</v>
      </c>
      <c r="F49" s="93"/>
      <c r="G49" s="93">
        <f>[2]AUTO!AD50</f>
        <v>0</v>
      </c>
      <c r="H49" s="93">
        <f>[2]AUTO!AE50</f>
        <v>0</v>
      </c>
      <c r="I49" s="93">
        <f>[2]AUTO!AF50</f>
        <v>0</v>
      </c>
      <c r="J49" s="93">
        <f>[2]AUTO!AG50</f>
        <v>0</v>
      </c>
      <c r="K49" s="93">
        <f>[2]AUTO!AJ50</f>
        <v>0</v>
      </c>
      <c r="L49" s="93">
        <f>[2]AUTO!AM50</f>
        <v>0</v>
      </c>
      <c r="M49" s="93">
        <f>[2]AUTO!AQ50</f>
        <v>0</v>
      </c>
      <c r="N49" s="93">
        <f>[2]AUTO!AR50</f>
        <v>0</v>
      </c>
      <c r="O49" s="93">
        <f>SUM(B49:N49)</f>
        <v>0</v>
      </c>
    </row>
    <row r="50" spans="1:15">
      <c r="A50" s="131" t="s">
        <v>54</v>
      </c>
      <c r="B50" s="93">
        <f>[2]AUTO!F51</f>
        <v>2005</v>
      </c>
      <c r="C50" s="93">
        <f>[2]AUTO!K51</f>
        <v>0</v>
      </c>
      <c r="D50" s="93">
        <f>[2]AUTO!N51</f>
        <v>0</v>
      </c>
      <c r="E50" s="93">
        <f>[2]AUTO!S51</f>
        <v>0</v>
      </c>
      <c r="F50" s="93"/>
      <c r="G50" s="93">
        <f>[2]AUTO!AD51</f>
        <v>0</v>
      </c>
      <c r="H50" s="93">
        <f>[2]AUTO!AE51</f>
        <v>0</v>
      </c>
      <c r="I50" s="93">
        <f>[2]AUTO!AF51</f>
        <v>0</v>
      </c>
      <c r="J50" s="93">
        <f>[2]AUTO!AG51</f>
        <v>0</v>
      </c>
      <c r="K50" s="93">
        <f>[2]AUTO!AJ51</f>
        <v>0</v>
      </c>
      <c r="L50" s="93">
        <f>[2]AUTO!AM51</f>
        <v>0</v>
      </c>
      <c r="M50" s="93">
        <f>[2]AUTO!AQ51</f>
        <v>0</v>
      </c>
      <c r="N50" s="93">
        <f>[2]AUTO!AR51</f>
        <v>0</v>
      </c>
      <c r="O50" s="93">
        <f>SUM(B50:N50)</f>
        <v>2005</v>
      </c>
    </row>
    <row r="51" spans="1:15">
      <c r="A51" s="131" t="s">
        <v>55</v>
      </c>
      <c r="B51" s="93">
        <f>[2]AUTO!F52</f>
        <v>2520</v>
      </c>
      <c r="C51" s="93">
        <f>[2]AUTO!K52</f>
        <v>1501</v>
      </c>
      <c r="D51" s="93">
        <f>[2]AUTO!N52</f>
        <v>0</v>
      </c>
      <c r="E51" s="93">
        <f>[2]AUTO!S52</f>
        <v>0</v>
      </c>
      <c r="F51" s="93"/>
      <c r="G51" s="93">
        <f>[2]AUTO!AD52</f>
        <v>0</v>
      </c>
      <c r="H51" s="93">
        <f>[2]AUTO!AE52</f>
        <v>0</v>
      </c>
      <c r="I51" s="93">
        <f>[2]AUTO!AF52</f>
        <v>0</v>
      </c>
      <c r="J51" s="93">
        <f>[2]AUTO!AG52</f>
        <v>0</v>
      </c>
      <c r="K51" s="93">
        <f>[2]AUTO!AJ52</f>
        <v>0</v>
      </c>
      <c r="L51" s="93">
        <f>[2]AUTO!AM52</f>
        <v>0</v>
      </c>
      <c r="M51" s="93">
        <f>[2]AUTO!AQ52</f>
        <v>0</v>
      </c>
      <c r="N51" s="93">
        <f>[2]AUTO!AR52</f>
        <v>0</v>
      </c>
      <c r="O51" s="93">
        <f>SUM(B51:N51)</f>
        <v>4021</v>
      </c>
    </row>
    <row r="52" spans="1:15" ht="14.25" customHeight="1">
      <c r="A52" s="131" t="s">
        <v>56</v>
      </c>
      <c r="B52" s="93">
        <f t="shared" ref="B52:M52" si="8">+B53+B54</f>
        <v>23346</v>
      </c>
      <c r="C52" s="93">
        <f t="shared" si="8"/>
        <v>0</v>
      </c>
      <c r="D52" s="93">
        <f t="shared" si="8"/>
        <v>0</v>
      </c>
      <c r="E52" s="93">
        <f t="shared" si="8"/>
        <v>1111337</v>
      </c>
      <c r="F52" s="93"/>
      <c r="G52" s="93">
        <f t="shared" si="8"/>
        <v>0</v>
      </c>
      <c r="H52" s="93">
        <f t="shared" si="8"/>
        <v>0</v>
      </c>
      <c r="I52" s="93">
        <f t="shared" si="8"/>
        <v>0</v>
      </c>
      <c r="J52" s="93">
        <f t="shared" si="8"/>
        <v>0</v>
      </c>
      <c r="K52" s="93">
        <f t="shared" si="8"/>
        <v>21787</v>
      </c>
      <c r="L52" s="93">
        <f t="shared" si="8"/>
        <v>0</v>
      </c>
      <c r="M52" s="93">
        <f t="shared" si="8"/>
        <v>0</v>
      </c>
      <c r="N52" s="93">
        <f>+N53+N54</f>
        <v>0</v>
      </c>
      <c r="O52" s="93">
        <f>+O53+O54</f>
        <v>1156470</v>
      </c>
    </row>
    <row r="53" spans="1:15" ht="15" hidden="1" customHeight="1">
      <c r="A53" s="131" t="s">
        <v>137</v>
      </c>
      <c r="B53" s="93">
        <f>[2]AUTO!F54</f>
        <v>8006</v>
      </c>
      <c r="C53" s="93">
        <f>[2]AUTO!K54</f>
        <v>0</v>
      </c>
      <c r="D53" s="93">
        <f>[2]AUTO!N54</f>
        <v>0</v>
      </c>
      <c r="E53" s="93">
        <f>[2]AUTO!S54</f>
        <v>1111337</v>
      </c>
      <c r="F53" s="93"/>
      <c r="G53" s="93">
        <f>[2]AUTO!AD54</f>
        <v>0</v>
      </c>
      <c r="H53" s="93">
        <f>[2]AUTO!AE54</f>
        <v>0</v>
      </c>
      <c r="I53" s="93">
        <f>[2]AUTO!AF54</f>
        <v>0</v>
      </c>
      <c r="J53" s="93">
        <f>[2]AUTO!AG54</f>
        <v>0</v>
      </c>
      <c r="K53" s="93">
        <f>[2]AUTO!AJ54</f>
        <v>21787</v>
      </c>
      <c r="L53" s="93">
        <f>[2]AUTO!AM54</f>
        <v>0</v>
      </c>
      <c r="M53" s="93">
        <f>[2]AUTO!AQ54</f>
        <v>0</v>
      </c>
      <c r="N53" s="93">
        <f>[2]AUTO!AR54</f>
        <v>0</v>
      </c>
      <c r="O53" s="93">
        <f>SUM(B53:N53)</f>
        <v>1141130</v>
      </c>
    </row>
    <row r="54" spans="1:15" ht="13.5" hidden="1" customHeight="1">
      <c r="A54" s="131" t="s">
        <v>138</v>
      </c>
      <c r="B54" s="93">
        <f>[2]AUTO!F55</f>
        <v>15340</v>
      </c>
      <c r="C54" s="93">
        <f>[2]AUTO!K55</f>
        <v>0</v>
      </c>
      <c r="D54" s="93">
        <f>[2]AUTO!N55</f>
        <v>0</v>
      </c>
      <c r="E54" s="93">
        <f>[2]AUTO!S55</f>
        <v>0</v>
      </c>
      <c r="F54" s="93"/>
      <c r="G54" s="93">
        <f>[2]AUTO!AD55</f>
        <v>0</v>
      </c>
      <c r="H54" s="93">
        <f>[2]AUTO!AE55</f>
        <v>0</v>
      </c>
      <c r="I54" s="93">
        <f>[2]AUTO!AF55</f>
        <v>0</v>
      </c>
      <c r="J54" s="93">
        <f>[2]AUTO!AG55</f>
        <v>0</v>
      </c>
      <c r="K54" s="93">
        <f>[2]AUTO!AJ55</f>
        <v>0</v>
      </c>
      <c r="L54" s="93">
        <f>[2]AUTO!AM55</f>
        <v>0</v>
      </c>
      <c r="M54" s="93">
        <f>[2]AUTO!AQ55</f>
        <v>0</v>
      </c>
      <c r="N54" s="93">
        <f>[2]AUTO!AR55</f>
        <v>0</v>
      </c>
      <c r="O54" s="93">
        <f>SUM(B54:N54)</f>
        <v>15340</v>
      </c>
    </row>
    <row r="55" spans="1:15">
      <c r="A55" s="131" t="s">
        <v>59</v>
      </c>
      <c r="B55" s="93">
        <f>[2]AUTO!F56</f>
        <v>2309</v>
      </c>
      <c r="C55" s="93">
        <f>[2]AUTO!K56</f>
        <v>0</v>
      </c>
      <c r="D55" s="93">
        <f>[2]AUTO!N56</f>
        <v>0</v>
      </c>
      <c r="E55" s="93">
        <f>[2]AUTO!S56</f>
        <v>0</v>
      </c>
      <c r="F55" s="93"/>
      <c r="G55" s="93">
        <f>[2]AUTO!AD56</f>
        <v>0</v>
      </c>
      <c r="H55" s="93">
        <f>[2]AUTO!AE56</f>
        <v>0</v>
      </c>
      <c r="I55" s="93">
        <f>[2]AUTO!AF56</f>
        <v>0</v>
      </c>
      <c r="J55" s="93">
        <f>[2]AUTO!AG56</f>
        <v>0</v>
      </c>
      <c r="K55" s="93">
        <f>[2]AUTO!AJ56</f>
        <v>0</v>
      </c>
      <c r="L55" s="93">
        <f>[2]AUTO!AM56</f>
        <v>0</v>
      </c>
      <c r="M55" s="93">
        <f>[2]AUTO!AQ56</f>
        <v>0</v>
      </c>
      <c r="N55" s="93">
        <f>[2]AUTO!AR56</f>
        <v>0</v>
      </c>
      <c r="O55" s="93">
        <f>SUM(B55:N55)</f>
        <v>2309</v>
      </c>
    </row>
    <row r="56" spans="1:15">
      <c r="A56" s="131" t="s">
        <v>60</v>
      </c>
      <c r="B56" s="93">
        <f>[2]AUTO!F57</f>
        <v>3784</v>
      </c>
      <c r="C56" s="93">
        <f>[2]AUTO!K57</f>
        <v>0</v>
      </c>
      <c r="D56" s="93">
        <f>[2]AUTO!N57</f>
        <v>0</v>
      </c>
      <c r="E56" s="93">
        <f>[2]AUTO!S57</f>
        <v>77000</v>
      </c>
      <c r="F56" s="93"/>
      <c r="G56" s="93">
        <f>[2]AUTO!AD57</f>
        <v>0</v>
      </c>
      <c r="H56" s="93">
        <f>[2]AUTO!AE57</f>
        <v>0</v>
      </c>
      <c r="I56" s="93">
        <f>[2]AUTO!AF57</f>
        <v>0</v>
      </c>
      <c r="J56" s="93">
        <f>[2]AUTO!AG57</f>
        <v>0</v>
      </c>
      <c r="K56" s="93">
        <f>[2]AUTO!AJ57</f>
        <v>0</v>
      </c>
      <c r="L56" s="93">
        <f>[2]AUTO!AM57</f>
        <v>0</v>
      </c>
      <c r="M56" s="93">
        <f>[2]AUTO!AQ57</f>
        <v>0</v>
      </c>
      <c r="N56" s="93">
        <f>[2]AUTO!AR57</f>
        <v>0</v>
      </c>
      <c r="O56" s="93">
        <f>SUM(B56:N56)</f>
        <v>80784</v>
      </c>
    </row>
    <row r="57" spans="1:15">
      <c r="A57" s="131" t="s">
        <v>61</v>
      </c>
      <c r="B57" s="93">
        <f>[2]AUTO!F58</f>
        <v>10245</v>
      </c>
      <c r="C57" s="93">
        <f>[2]AUTO!K58</f>
        <v>0</v>
      </c>
      <c r="D57" s="93">
        <f>[2]AUTO!N58</f>
        <v>0</v>
      </c>
      <c r="E57" s="93">
        <f>[2]AUTO!S58</f>
        <v>0</v>
      </c>
      <c r="F57" s="93"/>
      <c r="G57" s="93">
        <f>[2]AUTO!AD58</f>
        <v>0</v>
      </c>
      <c r="H57" s="93">
        <f>[2]AUTO!AE58</f>
        <v>0</v>
      </c>
      <c r="I57" s="93">
        <f>[2]AUTO!AF58</f>
        <v>0</v>
      </c>
      <c r="J57" s="93">
        <f>[2]AUTO!AG58</f>
        <v>0</v>
      </c>
      <c r="K57" s="93">
        <f>[2]AUTO!AJ58</f>
        <v>0</v>
      </c>
      <c r="L57" s="93">
        <f>[2]AUTO!AM58</f>
        <v>0</v>
      </c>
      <c r="M57" s="93">
        <f>[2]AUTO!AQ58</f>
        <v>0</v>
      </c>
      <c r="N57" s="93">
        <f>[2]AUTO!AR58</f>
        <v>0</v>
      </c>
      <c r="O57" s="93">
        <f>SUM(B57:N57)</f>
        <v>10245</v>
      </c>
    </row>
    <row r="58" spans="1:15">
      <c r="A58" s="131" t="s">
        <v>62</v>
      </c>
      <c r="B58" s="93">
        <f>[2]AUTO!F59</f>
        <v>796</v>
      </c>
      <c r="C58" s="93">
        <f>[2]AUTO!K59</f>
        <v>0</v>
      </c>
      <c r="D58" s="93">
        <f>[2]AUTO!N59</f>
        <v>0</v>
      </c>
      <c r="E58" s="93">
        <f>[2]AUTO!S59</f>
        <v>61739</v>
      </c>
      <c r="F58" s="93"/>
      <c r="G58" s="93">
        <f>[2]AUTO!AD59</f>
        <v>0</v>
      </c>
      <c r="H58" s="93">
        <f>[2]AUTO!AE59</f>
        <v>0</v>
      </c>
      <c r="I58" s="93">
        <f>[2]AUTO!AF59</f>
        <v>0</v>
      </c>
      <c r="J58" s="93">
        <f>[2]AUTO!AG59</f>
        <v>0</v>
      </c>
      <c r="K58" s="93">
        <f>[2]AUTO!AJ59</f>
        <v>0</v>
      </c>
      <c r="L58" s="93">
        <f>[2]AUTO!AM59</f>
        <v>0</v>
      </c>
      <c r="M58" s="93">
        <f>[2]AUTO!AQ59</f>
        <v>0</v>
      </c>
      <c r="N58" s="93">
        <f>[2]AUTO!AR59</f>
        <v>0</v>
      </c>
      <c r="O58" s="93">
        <f t="shared" ref="O58:O66" si="9">SUM(B58:N58)</f>
        <v>62535</v>
      </c>
    </row>
    <row r="59" spans="1:15">
      <c r="A59" s="131" t="s">
        <v>220</v>
      </c>
      <c r="B59" s="93">
        <f>[2]AUTO!F60</f>
        <v>2881</v>
      </c>
      <c r="C59" s="93">
        <f>[2]AUTO!K60</f>
        <v>0</v>
      </c>
      <c r="D59" s="93">
        <f>[2]AUTO!N60</f>
        <v>0</v>
      </c>
      <c r="E59" s="93">
        <f>[2]AUTO!S60</f>
        <v>0</v>
      </c>
      <c r="F59" s="93"/>
      <c r="G59" s="93">
        <f>[2]AUTO!AD60</f>
        <v>0</v>
      </c>
      <c r="H59" s="93">
        <f>[2]AUTO!AE60</f>
        <v>0</v>
      </c>
      <c r="I59" s="93">
        <f>[2]AUTO!AF60</f>
        <v>0</v>
      </c>
      <c r="J59" s="93">
        <f>[2]AUTO!AG60</f>
        <v>0</v>
      </c>
      <c r="K59" s="93">
        <f>[2]AUTO!AJ60</f>
        <v>0</v>
      </c>
      <c r="L59" s="93">
        <f>[2]AUTO!AM60</f>
        <v>0</v>
      </c>
      <c r="M59" s="93">
        <f>[2]AUTO!AQ60</f>
        <v>0</v>
      </c>
      <c r="N59" s="93">
        <f>[2]AUTO!AR60</f>
        <v>0</v>
      </c>
      <c r="O59" s="93">
        <f t="shared" si="9"/>
        <v>2881</v>
      </c>
    </row>
    <row r="60" spans="1:15">
      <c r="A60" s="131" t="s">
        <v>63</v>
      </c>
      <c r="B60" s="93">
        <f>[2]AUTO!F61</f>
        <v>4832</v>
      </c>
      <c r="C60" s="93">
        <f>[2]AUTO!K61</f>
        <v>0</v>
      </c>
      <c r="D60" s="93">
        <f>[2]AUTO!N61</f>
        <v>0</v>
      </c>
      <c r="E60" s="93">
        <f>[2]AUTO!S61</f>
        <v>10830</v>
      </c>
      <c r="F60" s="93"/>
      <c r="G60" s="93">
        <f>[2]AUTO!AD61</f>
        <v>0</v>
      </c>
      <c r="H60" s="93">
        <f>[2]AUTO!AE61</f>
        <v>0</v>
      </c>
      <c r="I60" s="93">
        <f>[2]AUTO!AF61</f>
        <v>0</v>
      </c>
      <c r="J60" s="93">
        <f>[2]AUTO!AG61</f>
        <v>0</v>
      </c>
      <c r="K60" s="93">
        <f>[2]AUTO!AJ61</f>
        <v>0</v>
      </c>
      <c r="L60" s="93">
        <f>[2]AUTO!AM61</f>
        <v>0</v>
      </c>
      <c r="M60" s="93">
        <f>[2]AUTO!AQ61</f>
        <v>0</v>
      </c>
      <c r="N60" s="93">
        <f>[2]AUTO!AR61</f>
        <v>0</v>
      </c>
      <c r="O60" s="93">
        <f t="shared" si="9"/>
        <v>15662</v>
      </c>
    </row>
    <row r="61" spans="1:15">
      <c r="A61" s="131" t="s">
        <v>178</v>
      </c>
      <c r="B61" s="93">
        <f>[2]AUTO!F62</f>
        <v>3706</v>
      </c>
      <c r="C61" s="93">
        <f>[2]AUTO!K62</f>
        <v>0</v>
      </c>
      <c r="D61" s="93">
        <f>[2]AUTO!N62</f>
        <v>0</v>
      </c>
      <c r="E61" s="93">
        <f>[2]AUTO!S62</f>
        <v>0</v>
      </c>
      <c r="F61" s="93"/>
      <c r="G61" s="93">
        <f>[2]AUTO!AD62</f>
        <v>0</v>
      </c>
      <c r="H61" s="93">
        <f>[2]AUTO!AE62</f>
        <v>0</v>
      </c>
      <c r="I61" s="93">
        <f>[2]AUTO!AF62</f>
        <v>0</v>
      </c>
      <c r="J61" s="93">
        <f>[2]AUTO!AG62</f>
        <v>0</v>
      </c>
      <c r="K61" s="93">
        <f>[2]AUTO!AJ62</f>
        <v>0</v>
      </c>
      <c r="L61" s="93">
        <f>[2]AUTO!AM62</f>
        <v>0</v>
      </c>
      <c r="M61" s="93">
        <f>[2]AUTO!AQ62</f>
        <v>0</v>
      </c>
      <c r="N61" s="93">
        <f>[2]AUTO!AR62</f>
        <v>0</v>
      </c>
      <c r="O61" s="93">
        <f t="shared" si="9"/>
        <v>3706</v>
      </c>
    </row>
    <row r="62" spans="1:15">
      <c r="A62" s="131" t="s">
        <v>64</v>
      </c>
      <c r="B62" s="93">
        <f>[2]AUTO!F63</f>
        <v>18028</v>
      </c>
      <c r="C62" s="93">
        <f>[2]AUTO!K63</f>
        <v>0</v>
      </c>
      <c r="D62" s="93">
        <f>[2]AUTO!N63</f>
        <v>0</v>
      </c>
      <c r="E62" s="93">
        <f>[2]AUTO!S63</f>
        <v>134968</v>
      </c>
      <c r="F62" s="93"/>
      <c r="G62" s="93">
        <f>[2]AUTO!AD63</f>
        <v>0</v>
      </c>
      <c r="H62" s="93">
        <f>[2]AUTO!AE63</f>
        <v>0</v>
      </c>
      <c r="I62" s="93">
        <f>[2]AUTO!AF63</f>
        <v>0</v>
      </c>
      <c r="J62" s="93">
        <f>[2]AUTO!AG63</f>
        <v>0</v>
      </c>
      <c r="K62" s="93">
        <f>[2]AUTO!AJ63</f>
        <v>0</v>
      </c>
      <c r="L62" s="93">
        <f>[2]AUTO!AM63</f>
        <v>0</v>
      </c>
      <c r="M62" s="93">
        <f>[2]AUTO!AQ63</f>
        <v>0</v>
      </c>
      <c r="N62" s="93">
        <f>[2]AUTO!AR63</f>
        <v>0</v>
      </c>
      <c r="O62" s="93">
        <f t="shared" si="9"/>
        <v>152996</v>
      </c>
    </row>
    <row r="63" spans="1:15">
      <c r="A63" s="131" t="s">
        <v>65</v>
      </c>
      <c r="B63" s="93">
        <f>[2]AUTO!F64</f>
        <v>3356</v>
      </c>
      <c r="C63" s="93">
        <f>[2]AUTO!K64</f>
        <v>0</v>
      </c>
      <c r="D63" s="93">
        <f>[2]AUTO!N64</f>
        <v>0</v>
      </c>
      <c r="E63" s="93">
        <f>[2]AUTO!S64</f>
        <v>0</v>
      </c>
      <c r="F63" s="93"/>
      <c r="G63" s="93">
        <f>[2]AUTO!AD64</f>
        <v>0</v>
      </c>
      <c r="H63" s="93">
        <f>[2]AUTO!AE64</f>
        <v>0</v>
      </c>
      <c r="I63" s="93">
        <f>[2]AUTO!AF64</f>
        <v>0</v>
      </c>
      <c r="J63" s="93">
        <f>[2]AUTO!AG64</f>
        <v>0</v>
      </c>
      <c r="K63" s="93">
        <f>[2]AUTO!AJ64</f>
        <v>0</v>
      </c>
      <c r="L63" s="93">
        <f>[2]AUTO!AM64</f>
        <v>0</v>
      </c>
      <c r="M63" s="93">
        <f>[2]AUTO!AQ64</f>
        <v>0</v>
      </c>
      <c r="N63" s="93">
        <f>[2]AUTO!AR64</f>
        <v>0</v>
      </c>
      <c r="O63" s="93">
        <f t="shared" si="9"/>
        <v>3356</v>
      </c>
    </row>
    <row r="64" spans="1:15">
      <c r="A64" s="131" t="s">
        <v>66</v>
      </c>
      <c r="B64" s="93">
        <f>[2]AUTO!F65</f>
        <v>3386</v>
      </c>
      <c r="C64" s="93">
        <f>[2]AUTO!K65</f>
        <v>0</v>
      </c>
      <c r="D64" s="93">
        <f>[2]AUTO!N65</f>
        <v>0</v>
      </c>
      <c r="E64" s="93">
        <f>[2]AUTO!S65</f>
        <v>0</v>
      </c>
      <c r="F64" s="93"/>
      <c r="G64" s="93">
        <f>[2]AUTO!AD65</f>
        <v>0</v>
      </c>
      <c r="H64" s="93">
        <f>[2]AUTO!AE65</f>
        <v>0</v>
      </c>
      <c r="I64" s="93">
        <f>[2]AUTO!AF65</f>
        <v>0</v>
      </c>
      <c r="J64" s="93">
        <f>[2]AUTO!AG65</f>
        <v>0</v>
      </c>
      <c r="K64" s="93">
        <f>[2]AUTO!AJ65</f>
        <v>0</v>
      </c>
      <c r="L64" s="93">
        <f>[2]AUTO!AM65</f>
        <v>0</v>
      </c>
      <c r="M64" s="93">
        <f>[2]AUTO!AQ65</f>
        <v>0</v>
      </c>
      <c r="N64" s="93">
        <f>[2]AUTO!AR65</f>
        <v>0</v>
      </c>
      <c r="O64" s="93">
        <f t="shared" si="9"/>
        <v>3386</v>
      </c>
    </row>
    <row r="65" spans="1:15">
      <c r="A65" s="131" t="s">
        <v>67</v>
      </c>
      <c r="B65" s="93">
        <f>[2]AUTO!F66</f>
        <v>1588</v>
      </c>
      <c r="C65" s="93">
        <f>[2]AUTO!K66</f>
        <v>0</v>
      </c>
      <c r="D65" s="93">
        <f>[2]AUTO!N66</f>
        <v>0</v>
      </c>
      <c r="E65" s="93">
        <f>[2]AUTO!S66</f>
        <v>58767</v>
      </c>
      <c r="F65" s="93"/>
      <c r="G65" s="93">
        <f>[2]AUTO!AD66</f>
        <v>0</v>
      </c>
      <c r="H65" s="93">
        <f>[2]AUTO!AE66</f>
        <v>0</v>
      </c>
      <c r="I65" s="93">
        <f>[2]AUTO!AF66</f>
        <v>0</v>
      </c>
      <c r="J65" s="93">
        <f>[2]AUTO!AG66</f>
        <v>0</v>
      </c>
      <c r="K65" s="93">
        <f>[2]AUTO!AJ66</f>
        <v>0</v>
      </c>
      <c r="L65" s="93">
        <f>[2]AUTO!AM66</f>
        <v>0</v>
      </c>
      <c r="M65" s="93">
        <f>[2]AUTO!AQ66</f>
        <v>0</v>
      </c>
      <c r="N65" s="93">
        <f>[2]AUTO!AR66</f>
        <v>0</v>
      </c>
      <c r="O65" s="93">
        <f t="shared" si="9"/>
        <v>60355</v>
      </c>
    </row>
    <row r="66" spans="1:15">
      <c r="A66" s="131" t="s">
        <v>68</v>
      </c>
      <c r="B66" s="93">
        <f>[2]AUTO!F67</f>
        <v>1419</v>
      </c>
      <c r="C66" s="93">
        <f>[2]AUTO!K67</f>
        <v>2698</v>
      </c>
      <c r="D66" s="93">
        <f>[2]AUTO!N67</f>
        <v>0</v>
      </c>
      <c r="E66" s="93">
        <f>[2]AUTO!S67</f>
        <v>0</v>
      </c>
      <c r="F66" s="93"/>
      <c r="G66" s="93">
        <f>[2]AUTO!AD67</f>
        <v>0</v>
      </c>
      <c r="H66" s="93">
        <f>[2]AUTO!AE67</f>
        <v>0</v>
      </c>
      <c r="I66" s="93">
        <f>[2]AUTO!AF67</f>
        <v>0</v>
      </c>
      <c r="J66" s="93">
        <f>[2]AUTO!AG67</f>
        <v>0</v>
      </c>
      <c r="K66" s="93">
        <f>[2]AUTO!AJ67</f>
        <v>0</v>
      </c>
      <c r="L66" s="93">
        <f>[2]AUTO!AM67</f>
        <v>0</v>
      </c>
      <c r="M66" s="93">
        <f>[2]AUTO!AQ67</f>
        <v>0</v>
      </c>
      <c r="N66" s="93">
        <f>[2]AUTO!AR67</f>
        <v>0</v>
      </c>
      <c r="O66" s="93">
        <f t="shared" si="9"/>
        <v>4117</v>
      </c>
    </row>
    <row r="67" spans="1:15">
      <c r="A67" s="18" t="s">
        <v>69</v>
      </c>
      <c r="B67" s="214">
        <f t="shared" ref="B67:N67" si="10">SUM(B68:B71)</f>
        <v>15332</v>
      </c>
      <c r="C67" s="214">
        <f t="shared" si="10"/>
        <v>0</v>
      </c>
      <c r="D67" s="214">
        <f t="shared" si="10"/>
        <v>0</v>
      </c>
      <c r="E67" s="214">
        <f t="shared" si="10"/>
        <v>667449</v>
      </c>
      <c r="F67" s="214"/>
      <c r="G67" s="214">
        <f t="shared" si="10"/>
        <v>0</v>
      </c>
      <c r="H67" s="214">
        <f t="shared" si="10"/>
        <v>0</v>
      </c>
      <c r="I67" s="214">
        <f t="shared" si="10"/>
        <v>0</v>
      </c>
      <c r="J67" s="214">
        <f t="shared" si="10"/>
        <v>0</v>
      </c>
      <c r="K67" s="214">
        <f t="shared" si="10"/>
        <v>0</v>
      </c>
      <c r="L67" s="214">
        <f t="shared" si="10"/>
        <v>0</v>
      </c>
      <c r="M67" s="214">
        <f t="shared" si="10"/>
        <v>0</v>
      </c>
      <c r="N67" s="214">
        <f t="shared" si="10"/>
        <v>0</v>
      </c>
      <c r="O67" s="214">
        <f>SUM(O68:O71)</f>
        <v>682781</v>
      </c>
    </row>
    <row r="68" spans="1:15">
      <c r="A68" s="18" t="s">
        <v>70</v>
      </c>
      <c r="B68" s="93">
        <f>[2]AUTO!F69</f>
        <v>1540</v>
      </c>
      <c r="C68" s="93">
        <f>[2]AUTO!K69</f>
        <v>0</v>
      </c>
      <c r="D68" s="93">
        <f>[2]AUTO!N69</f>
        <v>0</v>
      </c>
      <c r="E68" s="93">
        <f>[2]AUTO!S69</f>
        <v>667449</v>
      </c>
      <c r="F68" s="93"/>
      <c r="G68" s="93">
        <f>[2]AUTO!AD69</f>
        <v>0</v>
      </c>
      <c r="H68" s="93">
        <f>[2]AUTO!AE69</f>
        <v>0</v>
      </c>
      <c r="I68" s="93">
        <f>[2]AUTO!AF69</f>
        <v>0</v>
      </c>
      <c r="J68" s="93">
        <f>[2]AUTO!AG69</f>
        <v>0</v>
      </c>
      <c r="K68" s="93">
        <f>[2]AUTO!AJ69</f>
        <v>0</v>
      </c>
      <c r="L68" s="93">
        <f>[2]AUTO!AM69</f>
        <v>0</v>
      </c>
      <c r="M68" s="93">
        <f>[2]AUTO!AQ69</f>
        <v>0</v>
      </c>
      <c r="N68" s="93">
        <f>[2]AUTO!AR69</f>
        <v>0</v>
      </c>
      <c r="O68" s="93">
        <f t="shared" ref="O68:O87" si="11">SUM(B68:N68)</f>
        <v>668989</v>
      </c>
    </row>
    <row r="69" spans="1:15">
      <c r="A69" s="18" t="s">
        <v>71</v>
      </c>
      <c r="B69" s="93">
        <f>[2]AUTO!F70</f>
        <v>4660</v>
      </c>
      <c r="C69" s="93">
        <f>[2]AUTO!K70</f>
        <v>0</v>
      </c>
      <c r="D69" s="93">
        <f>[2]AUTO!N70</f>
        <v>0</v>
      </c>
      <c r="E69" s="93">
        <f>[2]AUTO!S70</f>
        <v>0</v>
      </c>
      <c r="F69" s="93"/>
      <c r="G69" s="93">
        <f>[2]AUTO!AD70</f>
        <v>0</v>
      </c>
      <c r="H69" s="93">
        <f>[2]AUTO!AE70</f>
        <v>0</v>
      </c>
      <c r="I69" s="93">
        <f>[2]AUTO!AF70</f>
        <v>0</v>
      </c>
      <c r="J69" s="93">
        <f>[2]AUTO!AG70</f>
        <v>0</v>
      </c>
      <c r="K69" s="93">
        <f>[2]AUTO!AJ70</f>
        <v>0</v>
      </c>
      <c r="L69" s="93">
        <f>[2]AUTO!AM70</f>
        <v>0</v>
      </c>
      <c r="M69" s="93">
        <f>[2]AUTO!AQ70</f>
        <v>0</v>
      </c>
      <c r="N69" s="93">
        <f>[2]AUTO!AR70</f>
        <v>0</v>
      </c>
      <c r="O69" s="93">
        <f t="shared" si="11"/>
        <v>4660</v>
      </c>
    </row>
    <row r="70" spans="1:15">
      <c r="A70" s="18" t="s">
        <v>72</v>
      </c>
      <c r="B70" s="93">
        <f>[2]AUTO!F71</f>
        <v>4872</v>
      </c>
      <c r="C70" s="93">
        <f>[2]AUTO!K71</f>
        <v>0</v>
      </c>
      <c r="D70" s="93">
        <f>[2]AUTO!N71</f>
        <v>0</v>
      </c>
      <c r="E70" s="93">
        <f>[2]AUTO!S71</f>
        <v>0</v>
      </c>
      <c r="F70" s="93"/>
      <c r="G70" s="93">
        <f>[2]AUTO!AD71</f>
        <v>0</v>
      </c>
      <c r="H70" s="93">
        <f>[2]AUTO!AE71</f>
        <v>0</v>
      </c>
      <c r="I70" s="93">
        <f>[2]AUTO!AF71</f>
        <v>0</v>
      </c>
      <c r="J70" s="93">
        <f>[2]AUTO!AG71</f>
        <v>0</v>
      </c>
      <c r="K70" s="93">
        <f>[2]AUTO!AJ71</f>
        <v>0</v>
      </c>
      <c r="L70" s="93">
        <f>[2]AUTO!AM71</f>
        <v>0</v>
      </c>
      <c r="M70" s="93">
        <f>[2]AUTO!AQ71</f>
        <v>0</v>
      </c>
      <c r="N70" s="93">
        <f>[2]AUTO!AR71</f>
        <v>0</v>
      </c>
      <c r="O70" s="93">
        <f t="shared" si="11"/>
        <v>4872</v>
      </c>
    </row>
    <row r="71" spans="1:15">
      <c r="A71" s="18" t="s">
        <v>73</v>
      </c>
      <c r="B71" s="93">
        <f>[2]AUTO!F72</f>
        <v>4260</v>
      </c>
      <c r="C71" s="93">
        <f>[2]AUTO!K72</f>
        <v>0</v>
      </c>
      <c r="D71" s="93">
        <f>[2]AUTO!N72</f>
        <v>0</v>
      </c>
      <c r="E71" s="93">
        <f>[2]AUTO!S72</f>
        <v>0</v>
      </c>
      <c r="F71" s="93"/>
      <c r="G71" s="93">
        <f>[2]AUTO!AD72</f>
        <v>0</v>
      </c>
      <c r="H71" s="93">
        <f>[2]AUTO!AE72</f>
        <v>0</v>
      </c>
      <c r="I71" s="93">
        <f>[2]AUTO!AF72</f>
        <v>0</v>
      </c>
      <c r="J71" s="93">
        <f>[2]AUTO!AG72</f>
        <v>0</v>
      </c>
      <c r="K71" s="93">
        <f>[2]AUTO!AJ72</f>
        <v>0</v>
      </c>
      <c r="L71" s="93">
        <f>[2]AUTO!AM72</f>
        <v>0</v>
      </c>
      <c r="M71" s="93">
        <f>[2]AUTO!AQ72</f>
        <v>0</v>
      </c>
      <c r="N71" s="93">
        <f>[2]AUTO!AR72</f>
        <v>0</v>
      </c>
      <c r="O71" s="93">
        <f t="shared" si="11"/>
        <v>4260</v>
      </c>
    </row>
    <row r="72" spans="1:15">
      <c r="A72" s="18" t="s">
        <v>74</v>
      </c>
      <c r="B72" s="93">
        <f>[2]AUTO!F73</f>
        <v>47467</v>
      </c>
      <c r="C72" s="93">
        <f>[2]AUTO!K73</f>
        <v>0</v>
      </c>
      <c r="D72" s="93">
        <f>[2]AUTO!N73</f>
        <v>0</v>
      </c>
      <c r="E72" s="93">
        <f>[2]AUTO!S73</f>
        <v>0</v>
      </c>
      <c r="F72" s="93"/>
      <c r="G72" s="93">
        <f>[2]AUTO!AD73</f>
        <v>0</v>
      </c>
      <c r="H72" s="93">
        <f>[2]AUTO!AE73</f>
        <v>0</v>
      </c>
      <c r="I72" s="93">
        <f>[2]AUTO!AF73</f>
        <v>0</v>
      </c>
      <c r="J72" s="93">
        <f>[2]AUTO!AG73</f>
        <v>0</v>
      </c>
      <c r="K72" s="93">
        <f>[2]AUTO!AJ73</f>
        <v>0</v>
      </c>
      <c r="L72" s="93">
        <f>[2]AUTO!AM73</f>
        <v>0</v>
      </c>
      <c r="M72" s="93">
        <f>[2]AUTO!AQ73</f>
        <v>0</v>
      </c>
      <c r="N72" s="93">
        <f>[2]AUTO!AR73</f>
        <v>0</v>
      </c>
      <c r="O72" s="93">
        <f t="shared" si="11"/>
        <v>47467</v>
      </c>
    </row>
    <row r="73" spans="1:15">
      <c r="A73" s="18" t="s">
        <v>139</v>
      </c>
      <c r="B73" s="93">
        <f>[2]AUTO!F74</f>
        <v>32895</v>
      </c>
      <c r="C73" s="93">
        <f>[2]AUTO!K74</f>
        <v>0</v>
      </c>
      <c r="D73" s="93">
        <f>[2]AUTO!N74</f>
        <v>0</v>
      </c>
      <c r="E73" s="93">
        <f>[2]AUTO!S74</f>
        <v>0</v>
      </c>
      <c r="F73" s="93"/>
      <c r="G73" s="93">
        <f>[2]AUTO!AD74</f>
        <v>0</v>
      </c>
      <c r="H73" s="93">
        <f>[2]AUTO!AE74</f>
        <v>0</v>
      </c>
      <c r="I73" s="93">
        <f>[2]AUTO!AF74</f>
        <v>0</v>
      </c>
      <c r="J73" s="93">
        <f>[2]AUTO!AG74</f>
        <v>0</v>
      </c>
      <c r="K73" s="93">
        <f>[2]AUTO!AJ74</f>
        <v>0</v>
      </c>
      <c r="L73" s="93">
        <f>[2]AUTO!AM74</f>
        <v>0</v>
      </c>
      <c r="M73" s="93">
        <f>[2]AUTO!AQ74</f>
        <v>0</v>
      </c>
      <c r="N73" s="93">
        <f>[2]AUTO!AR74</f>
        <v>0</v>
      </c>
      <c r="O73" s="93">
        <f t="shared" si="11"/>
        <v>32895</v>
      </c>
    </row>
    <row r="74" spans="1:15">
      <c r="A74" s="18" t="s">
        <v>75</v>
      </c>
      <c r="B74" s="93">
        <f>[2]AUTO!F75</f>
        <v>32338</v>
      </c>
      <c r="C74" s="93">
        <f>[2]AUTO!K75</f>
        <v>0</v>
      </c>
      <c r="D74" s="93">
        <f>[2]AUTO!N75</f>
        <v>0</v>
      </c>
      <c r="E74" s="93">
        <f>[2]AUTO!S75</f>
        <v>0</v>
      </c>
      <c r="F74" s="93"/>
      <c r="G74" s="93">
        <f>[2]AUTO!AD75</f>
        <v>0</v>
      </c>
      <c r="H74" s="93">
        <f>[2]AUTO!AE75</f>
        <v>0</v>
      </c>
      <c r="I74" s="93">
        <f>[2]AUTO!AF75</f>
        <v>0</v>
      </c>
      <c r="J74" s="93">
        <f>[2]AUTO!AG75</f>
        <v>0</v>
      </c>
      <c r="K74" s="93">
        <f>[2]AUTO!AJ75</f>
        <v>0</v>
      </c>
      <c r="L74" s="93">
        <f>[2]AUTO!AM75</f>
        <v>0</v>
      </c>
      <c r="M74" s="93">
        <f>[2]AUTO!AQ75</f>
        <v>0</v>
      </c>
      <c r="N74" s="93">
        <f>[2]AUTO!AR75</f>
        <v>0</v>
      </c>
      <c r="O74" s="93">
        <f t="shared" si="11"/>
        <v>32338</v>
      </c>
    </row>
    <row r="75" spans="1:15">
      <c r="A75" s="18" t="s">
        <v>76</v>
      </c>
      <c r="B75" s="93">
        <f>[2]AUTO!F76</f>
        <v>3767</v>
      </c>
      <c r="C75" s="93">
        <f>[2]AUTO!K76</f>
        <v>0</v>
      </c>
      <c r="D75" s="93">
        <f>[2]AUTO!N76</f>
        <v>0</v>
      </c>
      <c r="E75" s="93">
        <f>[2]AUTO!S76</f>
        <v>0</v>
      </c>
      <c r="F75" s="93"/>
      <c r="G75" s="93">
        <f>[2]AUTO!AD76</f>
        <v>0</v>
      </c>
      <c r="H75" s="93">
        <f>[2]AUTO!AE76</f>
        <v>0</v>
      </c>
      <c r="I75" s="93">
        <f>[2]AUTO!AF76</f>
        <v>0</v>
      </c>
      <c r="J75" s="93">
        <f>[2]AUTO!AG76</f>
        <v>0</v>
      </c>
      <c r="K75" s="93">
        <f>[2]AUTO!AJ76</f>
        <v>0</v>
      </c>
      <c r="L75" s="93">
        <f>[2]AUTO!AM76</f>
        <v>0</v>
      </c>
      <c r="M75" s="93">
        <f>[2]AUTO!AQ76</f>
        <v>0</v>
      </c>
      <c r="N75" s="93">
        <f>[2]AUTO!AR76</f>
        <v>0</v>
      </c>
      <c r="O75" s="93">
        <f t="shared" si="11"/>
        <v>3767</v>
      </c>
    </row>
    <row r="76" spans="1:15">
      <c r="A76" s="18" t="s">
        <v>77</v>
      </c>
      <c r="B76" s="93">
        <f>[2]AUTO!F77</f>
        <v>16825</v>
      </c>
      <c r="C76" s="93">
        <f>[2]AUTO!K77</f>
        <v>0</v>
      </c>
      <c r="D76" s="93">
        <f>[2]AUTO!N77</f>
        <v>0</v>
      </c>
      <c r="E76" s="93">
        <f>[2]AUTO!S77</f>
        <v>0</v>
      </c>
      <c r="F76" s="93"/>
      <c r="G76" s="93">
        <f>[2]AUTO!AD77</f>
        <v>0</v>
      </c>
      <c r="H76" s="93">
        <f>[2]AUTO!AE77</f>
        <v>0</v>
      </c>
      <c r="I76" s="93">
        <f>[2]AUTO!AF77</f>
        <v>0</v>
      </c>
      <c r="J76" s="93">
        <f>[2]AUTO!AG77</f>
        <v>0</v>
      </c>
      <c r="K76" s="93">
        <f>[2]AUTO!AJ77</f>
        <v>0</v>
      </c>
      <c r="L76" s="93">
        <f>[2]AUTO!AM77</f>
        <v>0</v>
      </c>
      <c r="M76" s="93">
        <f>[2]AUTO!AQ77</f>
        <v>0</v>
      </c>
      <c r="N76" s="93">
        <f>[2]AUTO!AR77</f>
        <v>0</v>
      </c>
      <c r="O76" s="93">
        <f t="shared" si="11"/>
        <v>16825</v>
      </c>
    </row>
    <row r="77" spans="1:15" hidden="1">
      <c r="A77" s="18" t="s">
        <v>78</v>
      </c>
      <c r="B77" s="93">
        <f>[2]AUTO!F78</f>
        <v>0</v>
      </c>
      <c r="C77" s="93">
        <f>[2]AUTO!K78</f>
        <v>0</v>
      </c>
      <c r="D77" s="93">
        <f>[2]AUTO!N78</f>
        <v>0</v>
      </c>
      <c r="E77" s="93">
        <f>[2]AUTO!S78</f>
        <v>0</v>
      </c>
      <c r="F77" s="93"/>
      <c r="G77" s="93">
        <f>[2]AUTO!AD78</f>
        <v>0</v>
      </c>
      <c r="H77" s="93">
        <f>[2]AUTO!AE78</f>
        <v>0</v>
      </c>
      <c r="I77" s="93">
        <f>[2]AUTO!AF78</f>
        <v>0</v>
      </c>
      <c r="J77" s="93">
        <f>[2]AUTO!AG78</f>
        <v>0</v>
      </c>
      <c r="K77" s="93">
        <f>[2]AUTO!AJ78</f>
        <v>0</v>
      </c>
      <c r="L77" s="93">
        <f>[2]AUTO!AM78</f>
        <v>0</v>
      </c>
      <c r="M77" s="93">
        <f>[2]AUTO!AQ78</f>
        <v>0</v>
      </c>
      <c r="N77" s="93">
        <f>[2]AUTO!AR78</f>
        <v>0</v>
      </c>
      <c r="O77" s="93">
        <f t="shared" si="11"/>
        <v>0</v>
      </c>
    </row>
    <row r="78" spans="1:15">
      <c r="A78" s="18" t="s">
        <v>179</v>
      </c>
      <c r="B78" s="93">
        <f>[2]AUTO!F79</f>
        <v>2284</v>
      </c>
      <c r="C78" s="93">
        <f>[2]AUTO!K79</f>
        <v>0</v>
      </c>
      <c r="D78" s="93">
        <f>[2]AUTO!N79</f>
        <v>0</v>
      </c>
      <c r="E78" s="93">
        <f>[2]AUTO!S79</f>
        <v>0</v>
      </c>
      <c r="F78" s="93"/>
      <c r="G78" s="93">
        <f>[2]AUTO!AD79</f>
        <v>0</v>
      </c>
      <c r="H78" s="93">
        <f>[2]AUTO!AE79</f>
        <v>0</v>
      </c>
      <c r="I78" s="93">
        <f>[2]AUTO!AF79</f>
        <v>0</v>
      </c>
      <c r="J78" s="93">
        <f>[2]AUTO!AG79</f>
        <v>0</v>
      </c>
      <c r="K78" s="93">
        <f>[2]AUTO!AJ79</f>
        <v>0</v>
      </c>
      <c r="L78" s="93">
        <f>[2]AUTO!AM79</f>
        <v>0</v>
      </c>
      <c r="M78" s="93">
        <f>[2]AUTO!AQ79</f>
        <v>0</v>
      </c>
      <c r="N78" s="93">
        <f>[2]AUTO!AR79</f>
        <v>0</v>
      </c>
      <c r="O78" s="93">
        <f t="shared" si="11"/>
        <v>2284</v>
      </c>
    </row>
    <row r="79" spans="1:15">
      <c r="A79" s="18" t="s">
        <v>81</v>
      </c>
      <c r="B79" s="93">
        <f>[2]AUTO!F80</f>
        <v>837</v>
      </c>
      <c r="C79" s="93">
        <f>[2]AUTO!K80</f>
        <v>0</v>
      </c>
      <c r="D79" s="93">
        <f>[2]AUTO!N80</f>
        <v>0</v>
      </c>
      <c r="E79" s="93">
        <f>[2]AUTO!S80</f>
        <v>0</v>
      </c>
      <c r="F79" s="93"/>
      <c r="G79" s="93">
        <f>[2]AUTO!AD80</f>
        <v>0</v>
      </c>
      <c r="H79" s="93">
        <f>[2]AUTO!AE80</f>
        <v>0</v>
      </c>
      <c r="I79" s="93">
        <f>[2]AUTO!AF80</f>
        <v>0</v>
      </c>
      <c r="J79" s="93">
        <f>[2]AUTO!AG80</f>
        <v>0</v>
      </c>
      <c r="K79" s="93">
        <f>[2]AUTO!AJ80</f>
        <v>0</v>
      </c>
      <c r="L79" s="93">
        <f>[2]AUTO!AM80</f>
        <v>0</v>
      </c>
      <c r="M79" s="93">
        <f>[2]AUTO!AQ80</f>
        <v>0</v>
      </c>
      <c r="N79" s="93">
        <f>[2]AUTO!AR80</f>
        <v>0</v>
      </c>
      <c r="O79" s="93">
        <f t="shared" si="11"/>
        <v>837</v>
      </c>
    </row>
    <row r="80" spans="1:15">
      <c r="A80" s="18" t="s">
        <v>140</v>
      </c>
      <c r="B80" s="93">
        <f>[2]AUTO!F81</f>
        <v>2244</v>
      </c>
      <c r="C80" s="93">
        <f>[2]AUTO!K81</f>
        <v>17415</v>
      </c>
      <c r="D80" s="93">
        <f>[2]AUTO!N81</f>
        <v>0</v>
      </c>
      <c r="E80" s="93">
        <f>[2]AUTO!S81</f>
        <v>0</v>
      </c>
      <c r="F80" s="93"/>
      <c r="G80" s="93">
        <f>[2]AUTO!AD81</f>
        <v>0</v>
      </c>
      <c r="H80" s="93">
        <f>[2]AUTO!AE81</f>
        <v>0</v>
      </c>
      <c r="I80" s="93">
        <f>[2]AUTO!AF81</f>
        <v>0</v>
      </c>
      <c r="J80" s="93">
        <f>[2]AUTO!AG81</f>
        <v>0</v>
      </c>
      <c r="K80" s="93">
        <f>[2]AUTO!AJ81</f>
        <v>0</v>
      </c>
      <c r="L80" s="93">
        <f>[2]AUTO!AM81</f>
        <v>0</v>
      </c>
      <c r="M80" s="93">
        <f>[2]AUTO!AQ81</f>
        <v>0</v>
      </c>
      <c r="N80" s="93">
        <f>[2]AUTO!AR81</f>
        <v>0</v>
      </c>
      <c r="O80" s="93">
        <f t="shared" si="11"/>
        <v>19659</v>
      </c>
    </row>
    <row r="81" spans="1:15">
      <c r="A81" s="18" t="s">
        <v>79</v>
      </c>
      <c r="B81" s="93">
        <f>[2]AUTO!F82</f>
        <v>55710</v>
      </c>
      <c r="C81" s="93">
        <f>[2]AUTO!K82</f>
        <v>0</v>
      </c>
      <c r="D81" s="93">
        <f>[2]AUTO!N82</f>
        <v>0</v>
      </c>
      <c r="E81" s="93">
        <f>[2]AUTO!S82</f>
        <v>0</v>
      </c>
      <c r="F81" s="93"/>
      <c r="G81" s="93">
        <f>[2]AUTO!AD82</f>
        <v>0</v>
      </c>
      <c r="H81" s="93">
        <f>[2]AUTO!AE82</f>
        <v>0</v>
      </c>
      <c r="I81" s="93">
        <f>[2]AUTO!AF82</f>
        <v>0</v>
      </c>
      <c r="J81" s="93">
        <f>[2]AUTO!AG82</f>
        <v>0</v>
      </c>
      <c r="K81" s="93">
        <f>[2]AUTO!AJ82</f>
        <v>0</v>
      </c>
      <c r="L81" s="93">
        <f>[2]AUTO!AM82</f>
        <v>0</v>
      </c>
      <c r="M81" s="93">
        <f>[2]AUTO!AQ82</f>
        <v>0</v>
      </c>
      <c r="N81" s="93">
        <f>[2]AUTO!AR82</f>
        <v>0</v>
      </c>
      <c r="O81" s="93">
        <f t="shared" si="11"/>
        <v>55710</v>
      </c>
    </row>
    <row r="82" spans="1:15">
      <c r="A82" s="18" t="s">
        <v>80</v>
      </c>
      <c r="B82" s="93">
        <f>[2]AUTO!F83</f>
        <v>2484</v>
      </c>
      <c r="C82" s="93">
        <f>[2]AUTO!K83</f>
        <v>0</v>
      </c>
      <c r="D82" s="93">
        <f>[2]AUTO!N83</f>
        <v>0</v>
      </c>
      <c r="E82" s="93">
        <f>[2]AUTO!S83</f>
        <v>0</v>
      </c>
      <c r="F82" s="93"/>
      <c r="G82" s="93">
        <f>[2]AUTO!AD83</f>
        <v>0</v>
      </c>
      <c r="H82" s="93">
        <f>[2]AUTO!AE83</f>
        <v>0</v>
      </c>
      <c r="I82" s="93">
        <f>[2]AUTO!AF83</f>
        <v>0</v>
      </c>
      <c r="J82" s="93">
        <f>[2]AUTO!AG83</f>
        <v>0</v>
      </c>
      <c r="K82" s="93">
        <f>[2]AUTO!AJ83</f>
        <v>0</v>
      </c>
      <c r="L82" s="93">
        <f>[2]AUTO!AM83</f>
        <v>0</v>
      </c>
      <c r="M82" s="93">
        <f>[2]AUTO!AQ83</f>
        <v>0</v>
      </c>
      <c r="N82" s="93">
        <f>[2]AUTO!AR83</f>
        <v>0</v>
      </c>
      <c r="O82" s="93">
        <f t="shared" si="11"/>
        <v>2484</v>
      </c>
    </row>
    <row r="83" spans="1:15">
      <c r="A83" s="18" t="s">
        <v>82</v>
      </c>
      <c r="B83" s="93">
        <f>[2]AUTO!F84</f>
        <v>4082</v>
      </c>
      <c r="C83" s="93">
        <f>[2]AUTO!K84</f>
        <v>0</v>
      </c>
      <c r="D83" s="93">
        <f>[2]AUTO!N84</f>
        <v>0</v>
      </c>
      <c r="E83" s="93">
        <f>[2]AUTO!S84</f>
        <v>13297</v>
      </c>
      <c r="F83" s="93"/>
      <c r="G83" s="93">
        <f>[2]AUTO!AD84</f>
        <v>0</v>
      </c>
      <c r="H83" s="93">
        <f>[2]AUTO!AE84</f>
        <v>0</v>
      </c>
      <c r="I83" s="93">
        <f>[2]AUTO!AF84</f>
        <v>0</v>
      </c>
      <c r="J83" s="93">
        <f>[2]AUTO!AG84</f>
        <v>0</v>
      </c>
      <c r="K83" s="93">
        <f>[2]AUTO!AJ84</f>
        <v>0</v>
      </c>
      <c r="L83" s="93">
        <f>[2]AUTO!AM84</f>
        <v>0</v>
      </c>
      <c r="M83" s="93">
        <f>[2]AUTO!AQ84</f>
        <v>0</v>
      </c>
      <c r="N83" s="93">
        <f>[2]AUTO!AR84</f>
        <v>0</v>
      </c>
      <c r="O83" s="93">
        <f t="shared" si="11"/>
        <v>17379</v>
      </c>
    </row>
    <row r="84" spans="1:15" ht="14.25" customHeight="1">
      <c r="A84" s="18" t="s">
        <v>83</v>
      </c>
      <c r="B84" s="93">
        <f>[2]AUTO!F85</f>
        <v>4911</v>
      </c>
      <c r="C84" s="93">
        <f>[2]AUTO!K85</f>
        <v>0</v>
      </c>
      <c r="D84" s="93">
        <f>[2]AUTO!N85</f>
        <v>0</v>
      </c>
      <c r="E84" s="93">
        <f>[2]AUTO!S85</f>
        <v>0</v>
      </c>
      <c r="F84" s="93"/>
      <c r="G84" s="93">
        <f>[2]AUTO!AD85</f>
        <v>0</v>
      </c>
      <c r="H84" s="93">
        <f>[2]AUTO!AE85</f>
        <v>0</v>
      </c>
      <c r="I84" s="93">
        <f>[2]AUTO!AF85</f>
        <v>0</v>
      </c>
      <c r="J84" s="93">
        <f>[2]AUTO!AG85</f>
        <v>0</v>
      </c>
      <c r="K84" s="93">
        <f>[2]AUTO!AJ85</f>
        <v>0</v>
      </c>
      <c r="L84" s="93">
        <f>[2]AUTO!AM85</f>
        <v>0</v>
      </c>
      <c r="M84" s="93">
        <f>[2]AUTO!AQ85</f>
        <v>0</v>
      </c>
      <c r="N84" s="93">
        <f>[2]AUTO!AR85</f>
        <v>0</v>
      </c>
      <c r="O84" s="93">
        <f t="shared" si="11"/>
        <v>4911</v>
      </c>
    </row>
    <row r="85" spans="1:15" hidden="1">
      <c r="A85" s="18" t="s">
        <v>210</v>
      </c>
      <c r="B85" s="93">
        <f>[2]AUTO!F86</f>
        <v>0</v>
      </c>
      <c r="C85" s="93">
        <f>[2]AUTO!K86</f>
        <v>0</v>
      </c>
      <c r="D85" s="93">
        <f>[2]AUTO!N86</f>
        <v>0</v>
      </c>
      <c r="E85" s="93">
        <f>[2]AUTO!S86</f>
        <v>0</v>
      </c>
      <c r="F85" s="93"/>
      <c r="G85" s="93">
        <f>[2]AUTO!AD86</f>
        <v>0</v>
      </c>
      <c r="H85" s="93">
        <f>[2]AUTO!AE86</f>
        <v>0</v>
      </c>
      <c r="I85" s="93">
        <f>[2]AUTO!AF86</f>
        <v>0</v>
      </c>
      <c r="J85" s="93">
        <f>[2]AUTO!AG86</f>
        <v>0</v>
      </c>
      <c r="K85" s="93">
        <f>[2]AUTO!AJ86</f>
        <v>0</v>
      </c>
      <c r="L85" s="93">
        <f>[2]AUTO!AM86</f>
        <v>0</v>
      </c>
      <c r="M85" s="93">
        <f>[2]AUTO!AQ86</f>
        <v>0</v>
      </c>
      <c r="N85" s="93">
        <f>[2]AUTO!AR86</f>
        <v>0</v>
      </c>
      <c r="O85" s="93">
        <f t="shared" si="11"/>
        <v>0</v>
      </c>
    </row>
    <row r="86" spans="1:15">
      <c r="A86" s="18" t="s">
        <v>84</v>
      </c>
      <c r="B86" s="93">
        <f>[2]AUTO!F87</f>
        <v>2054</v>
      </c>
      <c r="C86" s="93">
        <f>[2]AUTO!K87</f>
        <v>0</v>
      </c>
      <c r="D86" s="93">
        <f>[2]AUTO!N87</f>
        <v>0</v>
      </c>
      <c r="E86" s="93">
        <f>[2]AUTO!S87</f>
        <v>0</v>
      </c>
      <c r="F86" s="93"/>
      <c r="G86" s="93">
        <f>[2]AUTO!AD87</f>
        <v>0</v>
      </c>
      <c r="H86" s="93">
        <f>[2]AUTO!AE87</f>
        <v>0</v>
      </c>
      <c r="I86" s="93">
        <f>[2]AUTO!AF87</f>
        <v>0</v>
      </c>
      <c r="J86" s="93">
        <f>[2]AUTO!AG87</f>
        <v>0</v>
      </c>
      <c r="K86" s="93">
        <f>[2]AUTO!AJ87</f>
        <v>0</v>
      </c>
      <c r="L86" s="93">
        <f>[2]AUTO!AM87</f>
        <v>0</v>
      </c>
      <c r="M86" s="93">
        <f>[2]AUTO!AQ87</f>
        <v>0</v>
      </c>
      <c r="N86" s="93">
        <f>[2]AUTO!AR87</f>
        <v>0</v>
      </c>
      <c r="O86" s="93">
        <f t="shared" si="11"/>
        <v>2054</v>
      </c>
    </row>
    <row r="87" spans="1:15" ht="14.25" customHeight="1">
      <c r="A87" s="18" t="s">
        <v>85</v>
      </c>
      <c r="B87" s="93">
        <f>[2]AUTO!F88</f>
        <v>15608</v>
      </c>
      <c r="C87" s="93">
        <f>[2]AUTO!K88</f>
        <v>0</v>
      </c>
      <c r="D87" s="93">
        <f>[2]AUTO!N88</f>
        <v>0</v>
      </c>
      <c r="E87" s="93">
        <f>[2]AUTO!S88</f>
        <v>0</v>
      </c>
      <c r="F87" s="93"/>
      <c r="G87" s="93">
        <f>[2]AUTO!AD88</f>
        <v>0</v>
      </c>
      <c r="H87" s="93">
        <f>[2]AUTO!AE88</f>
        <v>0</v>
      </c>
      <c r="I87" s="93">
        <f>[2]AUTO!AF88</f>
        <v>0</v>
      </c>
      <c r="J87" s="93">
        <f>[2]AUTO!AG88</f>
        <v>0</v>
      </c>
      <c r="K87" s="93">
        <f>[2]AUTO!AJ88</f>
        <v>0</v>
      </c>
      <c r="L87" s="93">
        <f>[2]AUTO!AM88</f>
        <v>0</v>
      </c>
      <c r="M87" s="93">
        <f>[2]AUTO!AQ88</f>
        <v>0</v>
      </c>
      <c r="N87" s="93">
        <f>[2]AUTO!AR88</f>
        <v>0</v>
      </c>
      <c r="O87" s="93">
        <f t="shared" si="11"/>
        <v>15608</v>
      </c>
    </row>
    <row r="88" spans="1:15">
      <c r="A88" s="304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>
      <c r="A89" s="131" t="s">
        <v>147</v>
      </c>
      <c r="B89" s="93">
        <f>[2]AUTO!F90</f>
        <v>0</v>
      </c>
      <c r="C89" s="93">
        <f>[2]AUTO!K90</f>
        <v>0</v>
      </c>
      <c r="D89" s="93">
        <f>[2]AUTO!N90</f>
        <v>6182224</v>
      </c>
      <c r="E89" s="93">
        <f>[2]AUTO!S90</f>
        <v>1011257</v>
      </c>
      <c r="F89" s="93"/>
      <c r="G89" s="93">
        <f>[2]AUTO!AD90</f>
        <v>0</v>
      </c>
      <c r="H89" s="93">
        <f>[2]AUTO!AE90</f>
        <v>0</v>
      </c>
      <c r="I89" s="93">
        <f>[2]AUTO!AF90</f>
        <v>0</v>
      </c>
      <c r="J89" s="93">
        <f>[2]AUTO!AG90</f>
        <v>4492000</v>
      </c>
      <c r="K89" s="93">
        <f>[2]AUTO!AJ90</f>
        <v>0</v>
      </c>
      <c r="L89" s="93">
        <f>[2]AUTO!AM90</f>
        <v>0</v>
      </c>
      <c r="M89" s="93">
        <f>[2]AUTO!AQ90</f>
        <v>0</v>
      </c>
      <c r="N89" s="93">
        <f>[2]AUTO!AR90</f>
        <v>0</v>
      </c>
      <c r="O89" s="93">
        <f>SUM(B89:N89)</f>
        <v>11685481</v>
      </c>
    </row>
    <row r="90" spans="1:15" ht="13.5" customHeight="1">
      <c r="A90" s="305" t="s">
        <v>284</v>
      </c>
      <c r="B90" s="93">
        <f t="shared" ref="B90:K90" si="12">SUM(B91:B92)</f>
        <v>0</v>
      </c>
      <c r="C90" s="93">
        <f t="shared" si="12"/>
        <v>0</v>
      </c>
      <c r="D90" s="93">
        <f t="shared" si="12"/>
        <v>0</v>
      </c>
      <c r="E90" s="93">
        <f t="shared" si="12"/>
        <v>0</v>
      </c>
      <c r="F90" s="93"/>
      <c r="G90" s="93">
        <f t="shared" si="12"/>
        <v>0</v>
      </c>
      <c r="H90" s="93">
        <f t="shared" si="12"/>
        <v>0</v>
      </c>
      <c r="I90" s="93">
        <f t="shared" si="12"/>
        <v>0</v>
      </c>
      <c r="J90" s="93">
        <f t="shared" si="12"/>
        <v>0</v>
      </c>
      <c r="K90" s="93">
        <f t="shared" si="12"/>
        <v>0</v>
      </c>
      <c r="L90" s="93">
        <f>SUM(L91:L92)</f>
        <v>0</v>
      </c>
      <c r="M90" s="93">
        <f>SUM(M91:M92)</f>
        <v>389860429</v>
      </c>
      <c r="N90" s="93">
        <f>SUM(N91:N92)</f>
        <v>0</v>
      </c>
      <c r="O90" s="93">
        <f>SUM(O91:O92)</f>
        <v>389860429</v>
      </c>
    </row>
    <row r="91" spans="1:15" hidden="1">
      <c r="A91" s="305" t="s">
        <v>149</v>
      </c>
      <c r="B91" s="93">
        <f>[2]AUTO!F92</f>
        <v>0</v>
      </c>
      <c r="C91" s="93">
        <f>[2]AUTO!K92</f>
        <v>0</v>
      </c>
      <c r="D91" s="93">
        <f>[2]AUTO!N92</f>
        <v>0</v>
      </c>
      <c r="E91" s="93">
        <f>[2]AUTO!S92</f>
        <v>0</v>
      </c>
      <c r="F91" s="93"/>
      <c r="G91" s="93">
        <f>[2]AUTO!AD92</f>
        <v>0</v>
      </c>
      <c r="H91" s="93">
        <f>[2]AUTO!AE92</f>
        <v>0</v>
      </c>
      <c r="I91" s="93">
        <f>[2]AUTO!AF92</f>
        <v>0</v>
      </c>
      <c r="J91" s="93">
        <f>[2]AUTO!AG92</f>
        <v>0</v>
      </c>
      <c r="K91" s="93">
        <f>[2]AUTO!AJ92</f>
        <v>0</v>
      </c>
      <c r="L91" s="93">
        <f>[2]AUTO!AM92</f>
        <v>0</v>
      </c>
      <c r="M91" s="93">
        <f>[2]AUTO!AQ92</f>
        <v>389860429</v>
      </c>
      <c r="N91" s="93">
        <f>[2]AUTO!AR92</f>
        <v>0</v>
      </c>
      <c r="O91" s="93">
        <f>SUM(B91:N91)</f>
        <v>389860429</v>
      </c>
    </row>
    <row r="92" spans="1:15" hidden="1">
      <c r="A92" s="305" t="s">
        <v>150</v>
      </c>
      <c r="B92" s="93">
        <f>[2]AUTO!F93</f>
        <v>0</v>
      </c>
      <c r="C92" s="93">
        <f>[2]AUTO!K93</f>
        <v>0</v>
      </c>
      <c r="D92" s="93">
        <f>[2]AUTO!N93</f>
        <v>0</v>
      </c>
      <c r="E92" s="93">
        <f>[2]AUTO!S93</f>
        <v>0</v>
      </c>
      <c r="F92" s="93"/>
      <c r="G92" s="93">
        <f>[2]AUTO!AD93</f>
        <v>0</v>
      </c>
      <c r="H92" s="93">
        <f>[2]AUTO!AE93</f>
        <v>0</v>
      </c>
      <c r="I92" s="93">
        <f>[2]AUTO!AF93</f>
        <v>0</v>
      </c>
      <c r="J92" s="93">
        <f>[2]AUTO!AG93</f>
        <v>0</v>
      </c>
      <c r="K92" s="93">
        <f>[2]AUTO!AJ93</f>
        <v>0</v>
      </c>
      <c r="L92" s="93">
        <f>[2]AUTO!AM93</f>
        <v>0</v>
      </c>
      <c r="M92" s="93">
        <f>[2]AUTO!AQ93</f>
        <v>0</v>
      </c>
      <c r="N92" s="93">
        <f>[2]AUTO!AR93</f>
        <v>0</v>
      </c>
      <c r="O92" s="93">
        <f>SUM(B92:N92)</f>
        <v>0</v>
      </c>
    </row>
    <row r="93" spans="1:15">
      <c r="A93" s="131" t="s">
        <v>151</v>
      </c>
      <c r="B93" s="93">
        <f>[2]AUTO!F94</f>
        <v>2072</v>
      </c>
      <c r="C93" s="93">
        <f>[2]AUTO!K94</f>
        <v>2239</v>
      </c>
      <c r="D93" s="93">
        <f>[2]AUTO!N94</f>
        <v>0</v>
      </c>
      <c r="E93" s="93">
        <f>[2]AUTO!S94</f>
        <v>0</v>
      </c>
      <c r="F93" s="93"/>
      <c r="G93" s="93">
        <f>[2]AUTO!AD94</f>
        <v>0</v>
      </c>
      <c r="H93" s="93">
        <f>[2]AUTO!AE94</f>
        <v>0</v>
      </c>
      <c r="I93" s="93">
        <f>[2]AUTO!AF94</f>
        <v>0</v>
      </c>
      <c r="J93" s="93">
        <f>[2]AUTO!AG94</f>
        <v>0</v>
      </c>
      <c r="K93" s="93">
        <f>[2]AUTO!AJ94</f>
        <v>0</v>
      </c>
      <c r="L93" s="93">
        <f>[2]AUTO!AM94</f>
        <v>0</v>
      </c>
      <c r="M93" s="93">
        <f>[2]AUTO!AQ94</f>
        <v>0</v>
      </c>
      <c r="N93" s="93">
        <f>[2]AUTO!AR94</f>
        <v>0</v>
      </c>
      <c r="O93" s="93">
        <f>SUM(B93:N93)</f>
        <v>4311</v>
      </c>
    </row>
    <row r="94" spans="1:15" ht="13.5" customHeight="1">
      <c r="A94" s="304" t="s">
        <v>352</v>
      </c>
      <c r="B94" s="93">
        <f>[2]AUTO!F95</f>
        <v>0</v>
      </c>
      <c r="C94" s="93">
        <f>[2]AUTO!K95</f>
        <v>0</v>
      </c>
      <c r="D94" s="93">
        <f>[2]AUTO!N95</f>
        <v>0</v>
      </c>
      <c r="E94" s="93">
        <f>[2]AUTO!S95</f>
        <v>0</v>
      </c>
      <c r="F94" s="93"/>
      <c r="G94" s="93">
        <f>[2]AUTO!AD95</f>
        <v>0</v>
      </c>
      <c r="H94" s="93">
        <f>[2]AUTO!AE95</f>
        <v>0</v>
      </c>
      <c r="I94" s="93">
        <f>[2]AUTO!AF95</f>
        <v>372863000</v>
      </c>
      <c r="J94" s="93">
        <f>[2]AUTO!AG95</f>
        <v>0</v>
      </c>
      <c r="K94" s="93">
        <f>[2]AUTO!AJ95</f>
        <v>0</v>
      </c>
      <c r="L94" s="93">
        <f>[2]AUTO!AM95</f>
        <v>0</v>
      </c>
      <c r="M94" s="93">
        <f>[2]AUTO!AQ95</f>
        <v>0</v>
      </c>
      <c r="N94" s="93">
        <f>[2]AUTO!AR95</f>
        <v>0</v>
      </c>
      <c r="O94" s="93">
        <f>SUM(B94:N94)</f>
        <v>372863000</v>
      </c>
    </row>
    <row r="95" spans="1:15" ht="20.25" customHeight="1" thickBot="1">
      <c r="A95" s="306" t="s">
        <v>13</v>
      </c>
      <c r="B95" s="330">
        <f t="shared" ref="B95:O95" si="13">SUM(B6:B12)+SUM(B15:B20)+SUM(B23:B25)+SUM(B28:B29)+SUM(B32:B48)+B90+B94+B89+B93</f>
        <v>31929020</v>
      </c>
      <c r="C95" s="330">
        <f t="shared" si="13"/>
        <v>1807536</v>
      </c>
      <c r="D95" s="330">
        <f t="shared" si="13"/>
        <v>12442075</v>
      </c>
      <c r="E95" s="330">
        <f t="shared" si="13"/>
        <v>7109717</v>
      </c>
      <c r="F95" s="330">
        <f t="shared" si="13"/>
        <v>9714224</v>
      </c>
      <c r="G95" s="330">
        <f t="shared" si="13"/>
        <v>0</v>
      </c>
      <c r="H95" s="330">
        <f t="shared" si="13"/>
        <v>331</v>
      </c>
      <c r="I95" s="330">
        <f t="shared" si="13"/>
        <v>372863000</v>
      </c>
      <c r="J95" s="330">
        <f t="shared" si="13"/>
        <v>4492000</v>
      </c>
      <c r="K95" s="330">
        <f t="shared" si="13"/>
        <v>51174</v>
      </c>
      <c r="L95" s="330">
        <f t="shared" si="13"/>
        <v>804888</v>
      </c>
      <c r="M95" s="330">
        <f t="shared" si="13"/>
        <v>389860429</v>
      </c>
      <c r="N95" s="330">
        <f t="shared" si="13"/>
        <v>0</v>
      </c>
      <c r="O95" s="330">
        <f t="shared" si="13"/>
        <v>831074394</v>
      </c>
    </row>
    <row r="96" spans="1:15" ht="13.5" thickTop="1"/>
  </sheetData>
  <printOptions gridLines="1"/>
  <pageMargins left="0.23" right="0.17" top="0.51" bottom="0.35" header="0.17" footer="0.17"/>
  <pageSetup paperSize="9" scale="7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4"/>
  </sheetPr>
  <dimension ref="A1:D108"/>
  <sheetViews>
    <sheetView zoomScale="130" zoomScaleNormal="13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H103" sqref="H103"/>
    </sheetView>
  </sheetViews>
  <sheetFormatPr defaultRowHeight="12.75"/>
  <cols>
    <col min="1" max="1" width="21.7109375" style="284" customWidth="1"/>
    <col min="2" max="4" width="14.7109375" style="284" customWidth="1"/>
    <col min="5" max="5" width="9.85546875" style="57" bestFit="1" customWidth="1"/>
    <col min="6" max="256" width="9.140625" style="57"/>
    <col min="257" max="257" width="21.7109375" style="57" customWidth="1"/>
    <col min="258" max="260" width="14.7109375" style="57" customWidth="1"/>
    <col min="261" max="261" width="9.85546875" style="57" bestFit="1" customWidth="1"/>
    <col min="262" max="512" width="9.140625" style="57"/>
    <col min="513" max="513" width="21.7109375" style="57" customWidth="1"/>
    <col min="514" max="516" width="14.7109375" style="57" customWidth="1"/>
    <col min="517" max="517" width="9.85546875" style="57" bestFit="1" customWidth="1"/>
    <col min="518" max="768" width="9.140625" style="57"/>
    <col min="769" max="769" width="21.7109375" style="57" customWidth="1"/>
    <col min="770" max="772" width="14.7109375" style="57" customWidth="1"/>
    <col min="773" max="773" width="9.85546875" style="57" bestFit="1" customWidth="1"/>
    <col min="774" max="1024" width="9.140625" style="57"/>
    <col min="1025" max="1025" width="21.7109375" style="57" customWidth="1"/>
    <col min="1026" max="1028" width="14.7109375" style="57" customWidth="1"/>
    <col min="1029" max="1029" width="9.85546875" style="57" bestFit="1" customWidth="1"/>
    <col min="1030" max="1280" width="9.140625" style="57"/>
    <col min="1281" max="1281" width="21.7109375" style="57" customWidth="1"/>
    <col min="1282" max="1284" width="14.7109375" style="57" customWidth="1"/>
    <col min="1285" max="1285" width="9.85546875" style="57" bestFit="1" customWidth="1"/>
    <col min="1286" max="1536" width="9.140625" style="57"/>
    <col min="1537" max="1537" width="21.7109375" style="57" customWidth="1"/>
    <col min="1538" max="1540" width="14.7109375" style="57" customWidth="1"/>
    <col min="1541" max="1541" width="9.85546875" style="57" bestFit="1" customWidth="1"/>
    <col min="1542" max="1792" width="9.140625" style="57"/>
    <col min="1793" max="1793" width="21.7109375" style="57" customWidth="1"/>
    <col min="1794" max="1796" width="14.7109375" style="57" customWidth="1"/>
    <col min="1797" max="1797" width="9.85546875" style="57" bestFit="1" customWidth="1"/>
    <col min="1798" max="2048" width="9.140625" style="57"/>
    <col min="2049" max="2049" width="21.7109375" style="57" customWidth="1"/>
    <col min="2050" max="2052" width="14.7109375" style="57" customWidth="1"/>
    <col min="2053" max="2053" width="9.85546875" style="57" bestFit="1" customWidth="1"/>
    <col min="2054" max="2304" width="9.140625" style="57"/>
    <col min="2305" max="2305" width="21.7109375" style="57" customWidth="1"/>
    <col min="2306" max="2308" width="14.7109375" style="57" customWidth="1"/>
    <col min="2309" max="2309" width="9.85546875" style="57" bestFit="1" customWidth="1"/>
    <col min="2310" max="2560" width="9.140625" style="57"/>
    <col min="2561" max="2561" width="21.7109375" style="57" customWidth="1"/>
    <col min="2562" max="2564" width="14.7109375" style="57" customWidth="1"/>
    <col min="2565" max="2565" width="9.85546875" style="57" bestFit="1" customWidth="1"/>
    <col min="2566" max="2816" width="9.140625" style="57"/>
    <col min="2817" max="2817" width="21.7109375" style="57" customWidth="1"/>
    <col min="2818" max="2820" width="14.7109375" style="57" customWidth="1"/>
    <col min="2821" max="2821" width="9.85546875" style="57" bestFit="1" customWidth="1"/>
    <col min="2822" max="3072" width="9.140625" style="57"/>
    <col min="3073" max="3073" width="21.7109375" style="57" customWidth="1"/>
    <col min="3074" max="3076" width="14.7109375" style="57" customWidth="1"/>
    <col min="3077" max="3077" width="9.85546875" style="57" bestFit="1" customWidth="1"/>
    <col min="3078" max="3328" width="9.140625" style="57"/>
    <col min="3329" max="3329" width="21.7109375" style="57" customWidth="1"/>
    <col min="3330" max="3332" width="14.7109375" style="57" customWidth="1"/>
    <col min="3333" max="3333" width="9.85546875" style="57" bestFit="1" customWidth="1"/>
    <col min="3334" max="3584" width="9.140625" style="57"/>
    <col min="3585" max="3585" width="21.7109375" style="57" customWidth="1"/>
    <col min="3586" max="3588" width="14.7109375" style="57" customWidth="1"/>
    <col min="3589" max="3589" width="9.85546875" style="57" bestFit="1" customWidth="1"/>
    <col min="3590" max="3840" width="9.140625" style="57"/>
    <col min="3841" max="3841" width="21.7109375" style="57" customWidth="1"/>
    <col min="3842" max="3844" width="14.7109375" style="57" customWidth="1"/>
    <col min="3845" max="3845" width="9.85546875" style="57" bestFit="1" customWidth="1"/>
    <col min="3846" max="4096" width="9.140625" style="57"/>
    <col min="4097" max="4097" width="21.7109375" style="57" customWidth="1"/>
    <col min="4098" max="4100" width="14.7109375" style="57" customWidth="1"/>
    <col min="4101" max="4101" width="9.85546875" style="57" bestFit="1" customWidth="1"/>
    <col min="4102" max="4352" width="9.140625" style="57"/>
    <col min="4353" max="4353" width="21.7109375" style="57" customWidth="1"/>
    <col min="4354" max="4356" width="14.7109375" style="57" customWidth="1"/>
    <col min="4357" max="4357" width="9.85546875" style="57" bestFit="1" customWidth="1"/>
    <col min="4358" max="4608" width="9.140625" style="57"/>
    <col min="4609" max="4609" width="21.7109375" style="57" customWidth="1"/>
    <col min="4610" max="4612" width="14.7109375" style="57" customWidth="1"/>
    <col min="4613" max="4613" width="9.85546875" style="57" bestFit="1" customWidth="1"/>
    <col min="4614" max="4864" width="9.140625" style="57"/>
    <col min="4865" max="4865" width="21.7109375" style="57" customWidth="1"/>
    <col min="4866" max="4868" width="14.7109375" style="57" customWidth="1"/>
    <col min="4869" max="4869" width="9.85546875" style="57" bestFit="1" customWidth="1"/>
    <col min="4870" max="5120" width="9.140625" style="57"/>
    <col min="5121" max="5121" width="21.7109375" style="57" customWidth="1"/>
    <col min="5122" max="5124" width="14.7109375" style="57" customWidth="1"/>
    <col min="5125" max="5125" width="9.85546875" style="57" bestFit="1" customWidth="1"/>
    <col min="5126" max="5376" width="9.140625" style="57"/>
    <col min="5377" max="5377" width="21.7109375" style="57" customWidth="1"/>
    <col min="5378" max="5380" width="14.7109375" style="57" customWidth="1"/>
    <col min="5381" max="5381" width="9.85546875" style="57" bestFit="1" customWidth="1"/>
    <col min="5382" max="5632" width="9.140625" style="57"/>
    <col min="5633" max="5633" width="21.7109375" style="57" customWidth="1"/>
    <col min="5634" max="5636" width="14.7109375" style="57" customWidth="1"/>
    <col min="5637" max="5637" width="9.85546875" style="57" bestFit="1" customWidth="1"/>
    <col min="5638" max="5888" width="9.140625" style="57"/>
    <col min="5889" max="5889" width="21.7109375" style="57" customWidth="1"/>
    <col min="5890" max="5892" width="14.7109375" style="57" customWidth="1"/>
    <col min="5893" max="5893" width="9.85546875" style="57" bestFit="1" customWidth="1"/>
    <col min="5894" max="6144" width="9.140625" style="57"/>
    <col min="6145" max="6145" width="21.7109375" style="57" customWidth="1"/>
    <col min="6146" max="6148" width="14.7109375" style="57" customWidth="1"/>
    <col min="6149" max="6149" width="9.85546875" style="57" bestFit="1" customWidth="1"/>
    <col min="6150" max="6400" width="9.140625" style="57"/>
    <col min="6401" max="6401" width="21.7109375" style="57" customWidth="1"/>
    <col min="6402" max="6404" width="14.7109375" style="57" customWidth="1"/>
    <col min="6405" max="6405" width="9.85546875" style="57" bestFit="1" customWidth="1"/>
    <col min="6406" max="6656" width="9.140625" style="57"/>
    <col min="6657" max="6657" width="21.7109375" style="57" customWidth="1"/>
    <col min="6658" max="6660" width="14.7109375" style="57" customWidth="1"/>
    <col min="6661" max="6661" width="9.85546875" style="57" bestFit="1" customWidth="1"/>
    <col min="6662" max="6912" width="9.140625" style="57"/>
    <col min="6913" max="6913" width="21.7109375" style="57" customWidth="1"/>
    <col min="6914" max="6916" width="14.7109375" style="57" customWidth="1"/>
    <col min="6917" max="6917" width="9.85546875" style="57" bestFit="1" customWidth="1"/>
    <col min="6918" max="7168" width="9.140625" style="57"/>
    <col min="7169" max="7169" width="21.7109375" style="57" customWidth="1"/>
    <col min="7170" max="7172" width="14.7109375" style="57" customWidth="1"/>
    <col min="7173" max="7173" width="9.85546875" style="57" bestFit="1" customWidth="1"/>
    <col min="7174" max="7424" width="9.140625" style="57"/>
    <col min="7425" max="7425" width="21.7109375" style="57" customWidth="1"/>
    <col min="7426" max="7428" width="14.7109375" style="57" customWidth="1"/>
    <col min="7429" max="7429" width="9.85546875" style="57" bestFit="1" customWidth="1"/>
    <col min="7430" max="7680" width="9.140625" style="57"/>
    <col min="7681" max="7681" width="21.7109375" style="57" customWidth="1"/>
    <col min="7682" max="7684" width="14.7109375" style="57" customWidth="1"/>
    <col min="7685" max="7685" width="9.85546875" style="57" bestFit="1" customWidth="1"/>
    <col min="7686" max="7936" width="9.140625" style="57"/>
    <col min="7937" max="7937" width="21.7109375" style="57" customWidth="1"/>
    <col min="7938" max="7940" width="14.7109375" style="57" customWidth="1"/>
    <col min="7941" max="7941" width="9.85546875" style="57" bestFit="1" customWidth="1"/>
    <col min="7942" max="8192" width="9.140625" style="57"/>
    <col min="8193" max="8193" width="21.7109375" style="57" customWidth="1"/>
    <col min="8194" max="8196" width="14.7109375" style="57" customWidth="1"/>
    <col min="8197" max="8197" width="9.85546875" style="57" bestFit="1" customWidth="1"/>
    <col min="8198" max="8448" width="9.140625" style="57"/>
    <col min="8449" max="8449" width="21.7109375" style="57" customWidth="1"/>
    <col min="8450" max="8452" width="14.7109375" style="57" customWidth="1"/>
    <col min="8453" max="8453" width="9.85546875" style="57" bestFit="1" customWidth="1"/>
    <col min="8454" max="8704" width="9.140625" style="57"/>
    <col min="8705" max="8705" width="21.7109375" style="57" customWidth="1"/>
    <col min="8706" max="8708" width="14.7109375" style="57" customWidth="1"/>
    <col min="8709" max="8709" width="9.85546875" style="57" bestFit="1" customWidth="1"/>
    <col min="8710" max="8960" width="9.140625" style="57"/>
    <col min="8961" max="8961" width="21.7109375" style="57" customWidth="1"/>
    <col min="8962" max="8964" width="14.7109375" style="57" customWidth="1"/>
    <col min="8965" max="8965" width="9.85546875" style="57" bestFit="1" customWidth="1"/>
    <col min="8966" max="9216" width="9.140625" style="57"/>
    <col min="9217" max="9217" width="21.7109375" style="57" customWidth="1"/>
    <col min="9218" max="9220" width="14.7109375" style="57" customWidth="1"/>
    <col min="9221" max="9221" width="9.85546875" style="57" bestFit="1" customWidth="1"/>
    <col min="9222" max="9472" width="9.140625" style="57"/>
    <col min="9473" max="9473" width="21.7109375" style="57" customWidth="1"/>
    <col min="9474" max="9476" width="14.7109375" style="57" customWidth="1"/>
    <col min="9477" max="9477" width="9.85546875" style="57" bestFit="1" customWidth="1"/>
    <col min="9478" max="9728" width="9.140625" style="57"/>
    <col min="9729" max="9729" width="21.7109375" style="57" customWidth="1"/>
    <col min="9730" max="9732" width="14.7109375" style="57" customWidth="1"/>
    <col min="9733" max="9733" width="9.85546875" style="57" bestFit="1" customWidth="1"/>
    <col min="9734" max="9984" width="9.140625" style="57"/>
    <col min="9985" max="9985" width="21.7109375" style="57" customWidth="1"/>
    <col min="9986" max="9988" width="14.7109375" style="57" customWidth="1"/>
    <col min="9989" max="9989" width="9.85546875" style="57" bestFit="1" customWidth="1"/>
    <col min="9990" max="10240" width="9.140625" style="57"/>
    <col min="10241" max="10241" width="21.7109375" style="57" customWidth="1"/>
    <col min="10242" max="10244" width="14.7109375" style="57" customWidth="1"/>
    <col min="10245" max="10245" width="9.85546875" style="57" bestFit="1" customWidth="1"/>
    <col min="10246" max="10496" width="9.140625" style="57"/>
    <col min="10497" max="10497" width="21.7109375" style="57" customWidth="1"/>
    <col min="10498" max="10500" width="14.7109375" style="57" customWidth="1"/>
    <col min="10501" max="10501" width="9.85546875" style="57" bestFit="1" customWidth="1"/>
    <col min="10502" max="10752" width="9.140625" style="57"/>
    <col min="10753" max="10753" width="21.7109375" style="57" customWidth="1"/>
    <col min="10754" max="10756" width="14.7109375" style="57" customWidth="1"/>
    <col min="10757" max="10757" width="9.85546875" style="57" bestFit="1" customWidth="1"/>
    <col min="10758" max="11008" width="9.140625" style="57"/>
    <col min="11009" max="11009" width="21.7109375" style="57" customWidth="1"/>
    <col min="11010" max="11012" width="14.7109375" style="57" customWidth="1"/>
    <col min="11013" max="11013" width="9.85546875" style="57" bestFit="1" customWidth="1"/>
    <col min="11014" max="11264" width="9.140625" style="57"/>
    <col min="11265" max="11265" width="21.7109375" style="57" customWidth="1"/>
    <col min="11266" max="11268" width="14.7109375" style="57" customWidth="1"/>
    <col min="11269" max="11269" width="9.85546875" style="57" bestFit="1" customWidth="1"/>
    <col min="11270" max="11520" width="9.140625" style="57"/>
    <col min="11521" max="11521" width="21.7109375" style="57" customWidth="1"/>
    <col min="11522" max="11524" width="14.7109375" style="57" customWidth="1"/>
    <col min="11525" max="11525" width="9.85546875" style="57" bestFit="1" customWidth="1"/>
    <col min="11526" max="11776" width="9.140625" style="57"/>
    <col min="11777" max="11777" width="21.7109375" style="57" customWidth="1"/>
    <col min="11778" max="11780" width="14.7109375" style="57" customWidth="1"/>
    <col min="11781" max="11781" width="9.85546875" style="57" bestFit="1" customWidth="1"/>
    <col min="11782" max="12032" width="9.140625" style="57"/>
    <col min="12033" max="12033" width="21.7109375" style="57" customWidth="1"/>
    <col min="12034" max="12036" width="14.7109375" style="57" customWidth="1"/>
    <col min="12037" max="12037" width="9.85546875" style="57" bestFit="1" customWidth="1"/>
    <col min="12038" max="12288" width="9.140625" style="57"/>
    <col min="12289" max="12289" width="21.7109375" style="57" customWidth="1"/>
    <col min="12290" max="12292" width="14.7109375" style="57" customWidth="1"/>
    <col min="12293" max="12293" width="9.85546875" style="57" bestFit="1" customWidth="1"/>
    <col min="12294" max="12544" width="9.140625" style="57"/>
    <col min="12545" max="12545" width="21.7109375" style="57" customWidth="1"/>
    <col min="12546" max="12548" width="14.7109375" style="57" customWidth="1"/>
    <col min="12549" max="12549" width="9.85546875" style="57" bestFit="1" customWidth="1"/>
    <col min="12550" max="12800" width="9.140625" style="57"/>
    <col min="12801" max="12801" width="21.7109375" style="57" customWidth="1"/>
    <col min="12802" max="12804" width="14.7109375" style="57" customWidth="1"/>
    <col min="12805" max="12805" width="9.85546875" style="57" bestFit="1" customWidth="1"/>
    <col min="12806" max="13056" width="9.140625" style="57"/>
    <col min="13057" max="13057" width="21.7109375" style="57" customWidth="1"/>
    <col min="13058" max="13060" width="14.7109375" style="57" customWidth="1"/>
    <col min="13061" max="13061" width="9.85546875" style="57" bestFit="1" customWidth="1"/>
    <col min="13062" max="13312" width="9.140625" style="57"/>
    <col min="13313" max="13313" width="21.7109375" style="57" customWidth="1"/>
    <col min="13314" max="13316" width="14.7109375" style="57" customWidth="1"/>
    <col min="13317" max="13317" width="9.85546875" style="57" bestFit="1" customWidth="1"/>
    <col min="13318" max="13568" width="9.140625" style="57"/>
    <col min="13569" max="13569" width="21.7109375" style="57" customWidth="1"/>
    <col min="13570" max="13572" width="14.7109375" style="57" customWidth="1"/>
    <col min="13573" max="13573" width="9.85546875" style="57" bestFit="1" customWidth="1"/>
    <col min="13574" max="13824" width="9.140625" style="57"/>
    <col min="13825" max="13825" width="21.7109375" style="57" customWidth="1"/>
    <col min="13826" max="13828" width="14.7109375" style="57" customWidth="1"/>
    <col min="13829" max="13829" width="9.85546875" style="57" bestFit="1" customWidth="1"/>
    <col min="13830" max="14080" width="9.140625" style="57"/>
    <col min="14081" max="14081" width="21.7109375" style="57" customWidth="1"/>
    <col min="14082" max="14084" width="14.7109375" style="57" customWidth="1"/>
    <col min="14085" max="14085" width="9.85546875" style="57" bestFit="1" customWidth="1"/>
    <col min="14086" max="14336" width="9.140625" style="57"/>
    <col min="14337" max="14337" width="21.7109375" style="57" customWidth="1"/>
    <col min="14338" max="14340" width="14.7109375" style="57" customWidth="1"/>
    <col min="14341" max="14341" width="9.85546875" style="57" bestFit="1" customWidth="1"/>
    <col min="14342" max="14592" width="9.140625" style="57"/>
    <col min="14593" max="14593" width="21.7109375" style="57" customWidth="1"/>
    <col min="14594" max="14596" width="14.7109375" style="57" customWidth="1"/>
    <col min="14597" max="14597" width="9.85546875" style="57" bestFit="1" customWidth="1"/>
    <col min="14598" max="14848" width="9.140625" style="57"/>
    <col min="14849" max="14849" width="21.7109375" style="57" customWidth="1"/>
    <col min="14850" max="14852" width="14.7109375" style="57" customWidth="1"/>
    <col min="14853" max="14853" width="9.85546875" style="57" bestFit="1" customWidth="1"/>
    <col min="14854" max="15104" width="9.140625" style="57"/>
    <col min="15105" max="15105" width="21.7109375" style="57" customWidth="1"/>
    <col min="15106" max="15108" width="14.7109375" style="57" customWidth="1"/>
    <col min="15109" max="15109" width="9.85546875" style="57" bestFit="1" customWidth="1"/>
    <col min="15110" max="15360" width="9.140625" style="57"/>
    <col min="15361" max="15361" width="21.7109375" style="57" customWidth="1"/>
    <col min="15362" max="15364" width="14.7109375" style="57" customWidth="1"/>
    <col min="15365" max="15365" width="9.85546875" style="57" bestFit="1" customWidth="1"/>
    <col min="15366" max="15616" width="9.140625" style="57"/>
    <col min="15617" max="15617" width="21.7109375" style="57" customWidth="1"/>
    <col min="15618" max="15620" width="14.7109375" style="57" customWidth="1"/>
    <col min="15621" max="15621" width="9.85546875" style="57" bestFit="1" customWidth="1"/>
    <col min="15622" max="15872" width="9.140625" style="57"/>
    <col min="15873" max="15873" width="21.7109375" style="57" customWidth="1"/>
    <col min="15874" max="15876" width="14.7109375" style="57" customWidth="1"/>
    <col min="15877" max="15877" width="9.85546875" style="57" bestFit="1" customWidth="1"/>
    <col min="15878" max="16128" width="9.140625" style="57"/>
    <col min="16129" max="16129" width="21.7109375" style="57" customWidth="1"/>
    <col min="16130" max="16132" width="14.7109375" style="57" customWidth="1"/>
    <col min="16133" max="16133" width="9.85546875" style="57" bestFit="1" customWidth="1"/>
    <col min="16134" max="16384" width="9.140625" style="57"/>
  </cols>
  <sheetData>
    <row r="1" spans="1:4" s="289" customFormat="1">
      <c r="A1" s="288" t="str">
        <f>[2]SUM!A1</f>
        <v>CY 2015 ALLOTMENT RELEASES</v>
      </c>
      <c r="B1" s="288"/>
      <c r="C1" s="288"/>
      <c r="D1" s="288"/>
    </row>
    <row r="2" spans="1:4" s="289" customFormat="1">
      <c r="A2" s="291" t="s">
        <v>216</v>
      </c>
      <c r="B2" s="291"/>
      <c r="C2" s="291"/>
      <c r="D2" s="291"/>
    </row>
    <row r="3" spans="1:4" s="289" customFormat="1">
      <c r="A3" s="288" t="str">
        <f>[2]SUM!A3</f>
        <v>January 1-October 31, 2015</v>
      </c>
      <c r="B3" s="288"/>
      <c r="C3" s="288"/>
      <c r="D3" s="288"/>
    </row>
    <row r="4" spans="1:4" s="289" customFormat="1">
      <c r="A4" s="288" t="s">
        <v>0</v>
      </c>
      <c r="B4" s="288"/>
      <c r="C4" s="288"/>
      <c r="D4" s="288"/>
    </row>
    <row r="5" spans="1:4" ht="24.75" customHeight="1">
      <c r="A5" s="407" t="s">
        <v>1</v>
      </c>
      <c r="B5" s="409" t="s">
        <v>100</v>
      </c>
      <c r="C5" s="411" t="s">
        <v>246</v>
      </c>
      <c r="D5" s="412" t="s">
        <v>13</v>
      </c>
    </row>
    <row r="6" spans="1:4" ht="27" customHeight="1">
      <c r="A6" s="408"/>
      <c r="B6" s="410"/>
      <c r="C6" s="411"/>
      <c r="D6" s="412"/>
    </row>
    <row r="7" spans="1:4" ht="13.5" customHeight="1">
      <c r="A7" s="301" t="s">
        <v>102</v>
      </c>
      <c r="B7" s="150">
        <f>'[2]SUPPL-10652'!E7</f>
        <v>320169</v>
      </c>
      <c r="C7" s="150">
        <f>'[2]SUPPL-10652'!H7</f>
        <v>0</v>
      </c>
      <c r="D7" s="269">
        <f t="shared" ref="D7:D12" si="0">SUM(B7:C7)</f>
        <v>320169</v>
      </c>
    </row>
    <row r="8" spans="1:4" hidden="1">
      <c r="A8" s="45" t="s">
        <v>103</v>
      </c>
      <c r="B8" s="150"/>
      <c r="C8" s="150">
        <f>'[2]SUPPL-10652'!H8</f>
        <v>0</v>
      </c>
      <c r="D8" s="269">
        <f t="shared" si="0"/>
        <v>0</v>
      </c>
    </row>
    <row r="9" spans="1:4" hidden="1">
      <c r="A9" s="45" t="s">
        <v>104</v>
      </c>
      <c r="B9" s="150"/>
      <c r="C9" s="150">
        <f>'[2]SUPPL-10652'!H9</f>
        <v>0</v>
      </c>
      <c r="D9" s="269">
        <f t="shared" si="0"/>
        <v>0</v>
      </c>
    </row>
    <row r="10" spans="1:4" hidden="1">
      <c r="A10" s="45" t="s">
        <v>105</v>
      </c>
      <c r="B10" s="150"/>
      <c r="C10" s="150">
        <f>'[2]SUPPL-10652'!H10</f>
        <v>0</v>
      </c>
      <c r="D10" s="269">
        <f t="shared" si="0"/>
        <v>0</v>
      </c>
    </row>
    <row r="11" spans="1:4" hidden="1">
      <c r="A11" s="45" t="s">
        <v>106</v>
      </c>
      <c r="B11" s="150"/>
      <c r="C11" s="150">
        <f>'[2]SUPPL-10652'!H11</f>
        <v>0</v>
      </c>
      <c r="D11" s="269">
        <f t="shared" si="0"/>
        <v>0</v>
      </c>
    </row>
    <row r="12" spans="1:4" hidden="1">
      <c r="A12" s="45" t="s">
        <v>107</v>
      </c>
      <c r="B12" s="150"/>
      <c r="C12" s="150">
        <f>'[2]SUPPL-10652'!H12</f>
        <v>0</v>
      </c>
      <c r="D12" s="269">
        <f t="shared" si="0"/>
        <v>0</v>
      </c>
    </row>
    <row r="13" spans="1:4" hidden="1">
      <c r="A13" s="131" t="s">
        <v>108</v>
      </c>
      <c r="B13" s="150">
        <f>SUM(B14:B15)</f>
        <v>0</v>
      </c>
      <c r="C13" s="150">
        <f>SUM(C14:C15)</f>
        <v>0</v>
      </c>
      <c r="D13" s="269">
        <f>SUM(D14:D15)</f>
        <v>0</v>
      </c>
    </row>
    <row r="14" spans="1:4" hidden="1">
      <c r="A14" s="131" t="s">
        <v>109</v>
      </c>
      <c r="B14" s="150"/>
      <c r="C14" s="150">
        <f>'[2]SUPPL-10652'!H14</f>
        <v>0</v>
      </c>
      <c r="D14" s="269">
        <f t="shared" ref="D14:D20" si="1">SUM(B14:C14)</f>
        <v>0</v>
      </c>
    </row>
    <row r="15" spans="1:4" hidden="1">
      <c r="A15" s="131" t="s">
        <v>110</v>
      </c>
      <c r="B15" s="150"/>
      <c r="C15" s="150">
        <f>'[2]SUPPL-10652'!H15</f>
        <v>0</v>
      </c>
      <c r="D15" s="269">
        <f t="shared" si="1"/>
        <v>0</v>
      </c>
    </row>
    <row r="16" spans="1:4" hidden="1">
      <c r="A16" s="131" t="s">
        <v>111</v>
      </c>
      <c r="B16" s="150">
        <f>'[2]SUPPL-10652'!E16</f>
        <v>0</v>
      </c>
      <c r="C16" s="150">
        <f>'[2]SUPPL-10652'!H16</f>
        <v>0</v>
      </c>
      <c r="D16" s="269">
        <f t="shared" si="1"/>
        <v>0</v>
      </c>
    </row>
    <row r="17" spans="1:4" hidden="1">
      <c r="A17" s="131" t="s">
        <v>112</v>
      </c>
      <c r="B17" s="150">
        <f>'[2]SUPPL-10652'!E17</f>
        <v>0</v>
      </c>
      <c r="C17" s="150">
        <f>'[2]SUPPL-10652'!H17</f>
        <v>0</v>
      </c>
      <c r="D17" s="269">
        <f t="shared" si="1"/>
        <v>0</v>
      </c>
    </row>
    <row r="18" spans="1:4">
      <c r="A18" s="131" t="s">
        <v>113</v>
      </c>
      <c r="B18" s="150">
        <f>'[2]SUPPL-10652'!E18</f>
        <v>178005</v>
      </c>
      <c r="C18" s="150">
        <f>'[2]SUPPL-10652'!H18</f>
        <v>0</v>
      </c>
      <c r="D18" s="269">
        <f t="shared" si="1"/>
        <v>178005</v>
      </c>
    </row>
    <row r="19" spans="1:4">
      <c r="A19" s="131" t="s">
        <v>114</v>
      </c>
      <c r="B19" s="150">
        <f>'[2]SUPPL-10652'!E19</f>
        <v>936010</v>
      </c>
      <c r="C19" s="150">
        <f>'[2]SUPPL-10652'!H19</f>
        <v>0</v>
      </c>
      <c r="D19" s="269">
        <f t="shared" si="1"/>
        <v>936010</v>
      </c>
    </row>
    <row r="20" spans="1:4" hidden="1">
      <c r="A20" s="131" t="s">
        <v>115</v>
      </c>
      <c r="B20" s="150">
        <f>'[2]SUPPL-10652'!E20</f>
        <v>0</v>
      </c>
      <c r="C20" s="150">
        <f>'[2]SUPPL-10652'!H20</f>
        <v>0</v>
      </c>
      <c r="D20" s="269">
        <f t="shared" si="1"/>
        <v>0</v>
      </c>
    </row>
    <row r="21" spans="1:4" hidden="1">
      <c r="A21" s="131" t="s">
        <v>116</v>
      </c>
      <c r="B21" s="150">
        <f>+B22+B23</f>
        <v>0</v>
      </c>
      <c r="C21" s="150">
        <f>+C22+C23</f>
        <v>0</v>
      </c>
      <c r="D21" s="269">
        <f>+D22+D23</f>
        <v>0</v>
      </c>
    </row>
    <row r="22" spans="1:4" hidden="1">
      <c r="A22" s="131" t="s">
        <v>109</v>
      </c>
      <c r="B22" s="150"/>
      <c r="C22" s="150">
        <f>'[2]SUPPL-10652'!H22</f>
        <v>0</v>
      </c>
      <c r="D22" s="269">
        <f>SUM(B22:C22)</f>
        <v>0</v>
      </c>
    </row>
    <row r="23" spans="1:4" hidden="1">
      <c r="A23" s="131" t="s">
        <v>110</v>
      </c>
      <c r="B23" s="150"/>
      <c r="C23" s="150">
        <f>'[2]SUPPL-10652'!H23</f>
        <v>0</v>
      </c>
      <c r="D23" s="269">
        <f>SUM(B23:C23)</f>
        <v>0</v>
      </c>
    </row>
    <row r="24" spans="1:4">
      <c r="A24" s="131" t="s">
        <v>117</v>
      </c>
      <c r="B24" s="150">
        <f>'[2]SUPPL-10652'!E24</f>
        <v>3032449</v>
      </c>
      <c r="C24" s="150">
        <f>'[2]SUPPL-10652'!H24</f>
        <v>0</v>
      </c>
      <c r="D24" s="269">
        <f>SUM(B24:C24)</f>
        <v>3032449</v>
      </c>
    </row>
    <row r="25" spans="1:4">
      <c r="A25" s="131" t="s">
        <v>118</v>
      </c>
      <c r="B25" s="150">
        <f>'[2]SUPPL-10652'!E25</f>
        <v>10500</v>
      </c>
      <c r="C25" s="150">
        <f>'[2]SUPPL-10652'!H25</f>
        <v>0</v>
      </c>
      <c r="D25" s="269">
        <f>SUM(B25:C25)</f>
        <v>10500</v>
      </c>
    </row>
    <row r="26" spans="1:4" hidden="1">
      <c r="A26" s="131" t="s">
        <v>119</v>
      </c>
      <c r="B26" s="150">
        <f>+B27+B28</f>
        <v>0</v>
      </c>
      <c r="C26" s="150">
        <f>+C27+C28</f>
        <v>0</v>
      </c>
      <c r="D26" s="269">
        <f>+D27+D28</f>
        <v>0</v>
      </c>
    </row>
    <row r="27" spans="1:4" hidden="1">
      <c r="A27" s="131" t="s">
        <v>109</v>
      </c>
      <c r="B27" s="150"/>
      <c r="C27" s="150">
        <f>'[2]SUPPL-10652'!H27</f>
        <v>0</v>
      </c>
      <c r="D27" s="269">
        <f>SUM(B27:C27)</f>
        <v>0</v>
      </c>
    </row>
    <row r="28" spans="1:4" hidden="1">
      <c r="A28" s="131" t="s">
        <v>110</v>
      </c>
      <c r="B28" s="150"/>
      <c r="C28" s="150">
        <f>'[2]SUPPL-10652'!H28</f>
        <v>0</v>
      </c>
      <c r="D28" s="269">
        <f>SUM(B28:C28)</f>
        <v>0</v>
      </c>
    </row>
    <row r="29" spans="1:4" hidden="1">
      <c r="A29" s="131" t="s">
        <v>120</v>
      </c>
      <c r="B29" s="150"/>
      <c r="C29" s="150">
        <f>'[2]SUPPL-10652'!H29</f>
        <v>0</v>
      </c>
      <c r="D29" s="269">
        <f>SUM(B29:C29)</f>
        <v>0</v>
      </c>
    </row>
    <row r="30" spans="1:4">
      <c r="A30" s="131" t="s">
        <v>121</v>
      </c>
      <c r="B30" s="150">
        <f>+B31+B32</f>
        <v>2702743</v>
      </c>
      <c r="C30" s="150">
        <f>+C31+C32</f>
        <v>0</v>
      </c>
      <c r="D30" s="269">
        <f>+D31+D32</f>
        <v>2702743</v>
      </c>
    </row>
    <row r="31" spans="1:4" hidden="1">
      <c r="A31" s="131" t="s">
        <v>109</v>
      </c>
      <c r="B31" s="150">
        <f>'[2]SUPPL-10652'!E31</f>
        <v>2702743</v>
      </c>
      <c r="C31" s="150">
        <f>'[2]SUPPL-10652'!H31</f>
        <v>0</v>
      </c>
      <c r="D31" s="269">
        <f t="shared" ref="D31:D47" si="2">SUM(B31:C31)</f>
        <v>2702743</v>
      </c>
    </row>
    <row r="32" spans="1:4" hidden="1">
      <c r="A32" s="131" t="s">
        <v>110</v>
      </c>
      <c r="B32" s="150"/>
      <c r="C32" s="150">
        <f>'[2]SUPPL-10652'!H32</f>
        <v>0</v>
      </c>
      <c r="D32" s="269">
        <f t="shared" si="2"/>
        <v>0</v>
      </c>
    </row>
    <row r="33" spans="1:4">
      <c r="A33" s="131" t="s">
        <v>122</v>
      </c>
      <c r="B33" s="150">
        <f>'[2]SUPPL-10652'!E33</f>
        <v>300000</v>
      </c>
      <c r="C33" s="150">
        <f>'[2]SUPPL-10652'!H33</f>
        <v>0</v>
      </c>
      <c r="D33" s="269">
        <f t="shared" si="2"/>
        <v>300000</v>
      </c>
    </row>
    <row r="34" spans="1:4">
      <c r="A34" s="131" t="s">
        <v>123</v>
      </c>
      <c r="B34" s="150">
        <f>'[2]SUPPL-10652'!E34</f>
        <v>4027001</v>
      </c>
      <c r="C34" s="150">
        <f>'[2]SUPPL-10652'!H34</f>
        <v>0</v>
      </c>
      <c r="D34" s="269">
        <f t="shared" si="2"/>
        <v>4027001</v>
      </c>
    </row>
    <row r="35" spans="1:4" hidden="1">
      <c r="A35" s="131" t="s">
        <v>124</v>
      </c>
      <c r="B35" s="150">
        <f>'[2]SUPPL-10652'!E35</f>
        <v>0</v>
      </c>
      <c r="C35" s="150">
        <f>'[2]SUPPL-10652'!H35</f>
        <v>0</v>
      </c>
      <c r="D35" s="269">
        <f t="shared" si="2"/>
        <v>0</v>
      </c>
    </row>
    <row r="36" spans="1:4" hidden="1">
      <c r="A36" s="131" t="s">
        <v>125</v>
      </c>
      <c r="B36" s="150">
        <f>'[2]SUPPL-10652'!E36</f>
        <v>0</v>
      </c>
      <c r="C36" s="150">
        <f>'[2]SUPPL-10652'!H36</f>
        <v>0</v>
      </c>
      <c r="D36" s="269">
        <f t="shared" si="2"/>
        <v>0</v>
      </c>
    </row>
    <row r="37" spans="1:4">
      <c r="A37" s="131" t="s">
        <v>126</v>
      </c>
      <c r="B37" s="150">
        <f>'[2]SUPPL-10652'!E37</f>
        <v>1207163</v>
      </c>
      <c r="C37" s="150">
        <f>'[2]SUPPL-10652'!H37</f>
        <v>0</v>
      </c>
      <c r="D37" s="269">
        <f t="shared" si="2"/>
        <v>1207163</v>
      </c>
    </row>
    <row r="38" spans="1:4" hidden="1">
      <c r="A38" s="131" t="s">
        <v>127</v>
      </c>
      <c r="B38" s="150">
        <f>'[2]SUPPL-10652'!E38</f>
        <v>0</v>
      </c>
      <c r="C38" s="150">
        <f>'[2]SUPPL-10652'!H38</f>
        <v>0</v>
      </c>
      <c r="D38" s="269">
        <f t="shared" si="2"/>
        <v>0</v>
      </c>
    </row>
    <row r="39" spans="1:4" hidden="1">
      <c r="A39" s="131" t="s">
        <v>128</v>
      </c>
      <c r="B39" s="150">
        <f>'[2]SUPPL-10652'!E39</f>
        <v>0</v>
      </c>
      <c r="C39" s="150">
        <f>'[2]SUPPL-10652'!H39</f>
        <v>0</v>
      </c>
      <c r="D39" s="269">
        <f t="shared" si="2"/>
        <v>0</v>
      </c>
    </row>
    <row r="40" spans="1:4" hidden="1">
      <c r="A40" s="131" t="s">
        <v>152</v>
      </c>
      <c r="B40" s="150">
        <f>'[2]SUPPL-10652'!E40</f>
        <v>0</v>
      </c>
      <c r="C40" s="150">
        <f>'[2]SUPPL-10652'!H40</f>
        <v>0</v>
      </c>
      <c r="D40" s="269">
        <f t="shared" si="2"/>
        <v>0</v>
      </c>
    </row>
    <row r="41" spans="1:4" hidden="1">
      <c r="A41" s="131" t="s">
        <v>129</v>
      </c>
      <c r="B41" s="150">
        <f>'[2]SUPPL-10652'!E41</f>
        <v>0</v>
      </c>
      <c r="C41" s="150">
        <f>'[2]SUPPL-10652'!H41</f>
        <v>0</v>
      </c>
      <c r="D41" s="269">
        <f t="shared" si="2"/>
        <v>0</v>
      </c>
    </row>
    <row r="42" spans="1:4" hidden="1">
      <c r="A42" s="131" t="s">
        <v>130</v>
      </c>
      <c r="B42" s="150">
        <f>'[2]SUPPL-10652'!E42</f>
        <v>0</v>
      </c>
      <c r="C42" s="150">
        <f>'[2]SUPPL-10652'!H42</f>
        <v>0</v>
      </c>
      <c r="D42" s="269">
        <f t="shared" si="2"/>
        <v>0</v>
      </c>
    </row>
    <row r="43" spans="1:4" hidden="1">
      <c r="A43" s="131" t="s">
        <v>131</v>
      </c>
      <c r="B43" s="150">
        <f>'[2]SUPPL-10652'!E43</f>
        <v>0</v>
      </c>
      <c r="C43" s="150">
        <f>'[2]SUPPL-10652'!H43</f>
        <v>0</v>
      </c>
      <c r="D43" s="269">
        <f t="shared" si="2"/>
        <v>0</v>
      </c>
    </row>
    <row r="44" spans="1:4" hidden="1">
      <c r="A44" s="131" t="s">
        <v>132</v>
      </c>
      <c r="B44" s="150">
        <f>'[2]SUPPL-10652'!E44</f>
        <v>0</v>
      </c>
      <c r="C44" s="150">
        <f>'[2]SUPPL-10652'!H44</f>
        <v>0</v>
      </c>
      <c r="D44" s="269">
        <f t="shared" si="2"/>
        <v>0</v>
      </c>
    </row>
    <row r="45" spans="1:4" hidden="1">
      <c r="A45" s="131" t="s">
        <v>133</v>
      </c>
      <c r="B45" s="150">
        <f>'[2]SUPPL-10652'!E45</f>
        <v>0</v>
      </c>
      <c r="C45" s="150">
        <f>'[2]SUPPL-10652'!H45</f>
        <v>0</v>
      </c>
      <c r="D45" s="269">
        <f t="shared" si="2"/>
        <v>0</v>
      </c>
    </row>
    <row r="46" spans="1:4" hidden="1">
      <c r="A46" s="131" t="s">
        <v>134</v>
      </c>
      <c r="B46" s="150">
        <f>'[2]SUPPL-10652'!E46</f>
        <v>0</v>
      </c>
      <c r="C46" s="150">
        <f>'[2]SUPPL-10652'!H46</f>
        <v>0</v>
      </c>
      <c r="D46" s="269">
        <f t="shared" si="2"/>
        <v>0</v>
      </c>
    </row>
    <row r="47" spans="1:4" hidden="1">
      <c r="A47" s="131" t="s">
        <v>135</v>
      </c>
      <c r="B47" s="150">
        <f>'[2]SUPPL-10652'!E47</f>
        <v>0</v>
      </c>
      <c r="C47" s="150">
        <f>'[2]SUPPL-10652'!H47</f>
        <v>0</v>
      </c>
      <c r="D47" s="269">
        <f t="shared" si="2"/>
        <v>0</v>
      </c>
    </row>
    <row r="48" spans="1:4" hidden="1">
      <c r="A48" s="131"/>
      <c r="B48" s="150">
        <f>'[2]SUPPL-10652'!E48</f>
        <v>0</v>
      </c>
      <c r="C48" s="150"/>
      <c r="D48" s="269"/>
    </row>
    <row r="49" spans="1:4" hidden="1">
      <c r="A49" s="131" t="s">
        <v>255</v>
      </c>
      <c r="B49" s="319">
        <f>SUM(B50:B53)+SUM(B56:B68)+SUM(B73:B88)</f>
        <v>0</v>
      </c>
      <c r="C49" s="319">
        <f>SUM(C50:C53)+SUM(C56:C68)+SUM(C73:C88)</f>
        <v>0</v>
      </c>
      <c r="D49" s="320">
        <f>SUM(D50:D53)+SUM(D56:D68)+SUM(D73:D88)</f>
        <v>0</v>
      </c>
    </row>
    <row r="50" spans="1:4" ht="15.75" hidden="1" customHeight="1">
      <c r="A50" s="131" t="s">
        <v>53</v>
      </c>
      <c r="B50" s="150"/>
      <c r="C50" s="150">
        <f>'[2]SUPPL-10652'!H50</f>
        <v>0</v>
      </c>
      <c r="D50" s="269">
        <f>SUM(B50:C50)</f>
        <v>0</v>
      </c>
    </row>
    <row r="51" spans="1:4" hidden="1">
      <c r="A51" s="131" t="s">
        <v>54</v>
      </c>
      <c r="B51" s="150"/>
      <c r="C51" s="150">
        <f>'[2]SUPPL-10652'!H51</f>
        <v>0</v>
      </c>
      <c r="D51" s="269">
        <f>SUM(B51:C51)</f>
        <v>0</v>
      </c>
    </row>
    <row r="52" spans="1:4" ht="15.75" hidden="1" customHeight="1">
      <c r="A52" s="131" t="s">
        <v>55</v>
      </c>
      <c r="B52" s="150"/>
      <c r="C52" s="150">
        <f>'[2]SUPPL-10652'!H52</f>
        <v>0</v>
      </c>
      <c r="D52" s="269">
        <f>SUM(B52:C52)</f>
        <v>0</v>
      </c>
    </row>
    <row r="53" spans="1:4" hidden="1">
      <c r="A53" s="131" t="s">
        <v>56</v>
      </c>
      <c r="B53" s="150">
        <f>+B54+B55</f>
        <v>0</v>
      </c>
      <c r="C53" s="150">
        <f>+C54+C55</f>
        <v>0</v>
      </c>
      <c r="D53" s="269">
        <f>+D54+D55</f>
        <v>0</v>
      </c>
    </row>
    <row r="54" spans="1:4" hidden="1">
      <c r="A54" s="131" t="s">
        <v>137</v>
      </c>
      <c r="B54" s="150"/>
      <c r="C54" s="150">
        <f>'[2]SUPPL-10652'!H54</f>
        <v>0</v>
      </c>
      <c r="D54" s="269">
        <f t="shared" ref="D54:D67" si="3">SUM(B54:C54)</f>
        <v>0</v>
      </c>
    </row>
    <row r="55" spans="1:4" hidden="1">
      <c r="A55" s="131" t="s">
        <v>138</v>
      </c>
      <c r="B55" s="150"/>
      <c r="C55" s="150">
        <f>'[2]SUPPL-10652'!H55</f>
        <v>0</v>
      </c>
      <c r="D55" s="269">
        <f t="shared" si="3"/>
        <v>0</v>
      </c>
    </row>
    <row r="56" spans="1:4" hidden="1">
      <c r="A56" s="131" t="s">
        <v>59</v>
      </c>
      <c r="B56" s="150"/>
      <c r="C56" s="150">
        <f>'[2]SUPPL-10652'!H56</f>
        <v>0</v>
      </c>
      <c r="D56" s="269">
        <f t="shared" si="3"/>
        <v>0</v>
      </c>
    </row>
    <row r="57" spans="1:4" hidden="1">
      <c r="A57" s="131" t="s">
        <v>60</v>
      </c>
      <c r="B57" s="150"/>
      <c r="C57" s="150">
        <f>'[2]SUPPL-10652'!H57</f>
        <v>0</v>
      </c>
      <c r="D57" s="269">
        <f t="shared" si="3"/>
        <v>0</v>
      </c>
    </row>
    <row r="58" spans="1:4" hidden="1">
      <c r="A58" s="131" t="s">
        <v>61</v>
      </c>
      <c r="B58" s="150"/>
      <c r="C58" s="150">
        <f>'[2]SUPPL-10652'!H58</f>
        <v>0</v>
      </c>
      <c r="D58" s="269">
        <f t="shared" si="3"/>
        <v>0</v>
      </c>
    </row>
    <row r="59" spans="1:4" hidden="1">
      <c r="A59" s="131" t="s">
        <v>62</v>
      </c>
      <c r="B59" s="150"/>
      <c r="C59" s="150">
        <f>'[2]SUPPL-10652'!H59</f>
        <v>0</v>
      </c>
      <c r="D59" s="269">
        <f t="shared" si="3"/>
        <v>0</v>
      </c>
    </row>
    <row r="60" spans="1:4" hidden="1">
      <c r="A60" s="131" t="s">
        <v>220</v>
      </c>
      <c r="B60" s="150"/>
      <c r="C60" s="150"/>
      <c r="D60" s="269"/>
    </row>
    <row r="61" spans="1:4" hidden="1">
      <c r="A61" s="131" t="s">
        <v>63</v>
      </c>
      <c r="B61" s="150"/>
      <c r="C61" s="150">
        <f>'[2]SUPPL-10652'!H61</f>
        <v>0</v>
      </c>
      <c r="D61" s="269">
        <f t="shared" si="3"/>
        <v>0</v>
      </c>
    </row>
    <row r="62" spans="1:4" hidden="1">
      <c r="A62" s="131" t="s">
        <v>178</v>
      </c>
      <c r="B62" s="150"/>
      <c r="C62" s="150">
        <f>'[2]SUPPL-10652'!H62</f>
        <v>0</v>
      </c>
      <c r="D62" s="269">
        <f t="shared" si="3"/>
        <v>0</v>
      </c>
    </row>
    <row r="63" spans="1:4" hidden="1">
      <c r="A63" s="131" t="s">
        <v>64</v>
      </c>
      <c r="B63" s="150"/>
      <c r="C63" s="150">
        <f>'[2]SUPPL-10652'!H63</f>
        <v>0</v>
      </c>
      <c r="D63" s="269">
        <f t="shared" si="3"/>
        <v>0</v>
      </c>
    </row>
    <row r="64" spans="1:4" hidden="1">
      <c r="A64" s="131" t="s">
        <v>65</v>
      </c>
      <c r="B64" s="150"/>
      <c r="C64" s="150">
        <f>'[2]SUPPL-10652'!H64</f>
        <v>0</v>
      </c>
      <c r="D64" s="269">
        <f t="shared" si="3"/>
        <v>0</v>
      </c>
    </row>
    <row r="65" spans="1:4" hidden="1">
      <c r="A65" s="131" t="s">
        <v>66</v>
      </c>
      <c r="B65" s="150"/>
      <c r="C65" s="150">
        <f>'[2]SUPPL-10652'!H65</f>
        <v>0</v>
      </c>
      <c r="D65" s="269">
        <f t="shared" si="3"/>
        <v>0</v>
      </c>
    </row>
    <row r="66" spans="1:4" hidden="1">
      <c r="A66" s="131" t="s">
        <v>67</v>
      </c>
      <c r="B66" s="150"/>
      <c r="C66" s="150">
        <f>'[2]SUPPL-10652'!H66</f>
        <v>0</v>
      </c>
      <c r="D66" s="269">
        <f t="shared" si="3"/>
        <v>0</v>
      </c>
    </row>
    <row r="67" spans="1:4" hidden="1">
      <c r="A67" s="131" t="s">
        <v>68</v>
      </c>
      <c r="B67" s="150"/>
      <c r="C67" s="150">
        <f>'[2]SUPPL-10652'!H67</f>
        <v>0</v>
      </c>
      <c r="D67" s="269">
        <f t="shared" si="3"/>
        <v>0</v>
      </c>
    </row>
    <row r="68" spans="1:4" hidden="1">
      <c r="A68" s="18" t="s">
        <v>69</v>
      </c>
      <c r="B68" s="150"/>
      <c r="C68" s="150"/>
      <c r="D68" s="269">
        <f>SUM(D69:D72)</f>
        <v>0</v>
      </c>
    </row>
    <row r="69" spans="1:4" hidden="1">
      <c r="A69" s="18" t="s">
        <v>70</v>
      </c>
      <c r="B69" s="150"/>
      <c r="C69" s="150">
        <f>'[2]SUPPL-10652'!H69</f>
        <v>0</v>
      </c>
      <c r="D69" s="269">
        <f t="shared" ref="D69:D88" si="4">SUM(B69:C69)</f>
        <v>0</v>
      </c>
    </row>
    <row r="70" spans="1:4" hidden="1">
      <c r="A70" s="18" t="s">
        <v>71</v>
      </c>
      <c r="B70" s="150"/>
      <c r="C70" s="150">
        <f>'[2]SUPPL-10652'!H70</f>
        <v>0</v>
      </c>
      <c r="D70" s="269">
        <f t="shared" si="4"/>
        <v>0</v>
      </c>
    </row>
    <row r="71" spans="1:4" hidden="1">
      <c r="A71" s="18" t="s">
        <v>72</v>
      </c>
      <c r="B71" s="150"/>
      <c r="C71" s="150">
        <f>'[2]SUPPL-10652'!H71</f>
        <v>0</v>
      </c>
      <c r="D71" s="269">
        <f t="shared" si="4"/>
        <v>0</v>
      </c>
    </row>
    <row r="72" spans="1:4" hidden="1">
      <c r="A72" s="18" t="s">
        <v>73</v>
      </c>
      <c r="B72" s="150"/>
      <c r="C72" s="150">
        <f>'[2]SUPPL-10652'!H72</f>
        <v>0</v>
      </c>
      <c r="D72" s="269">
        <f t="shared" si="4"/>
        <v>0</v>
      </c>
    </row>
    <row r="73" spans="1:4" hidden="1">
      <c r="A73" s="18" t="s">
        <v>74</v>
      </c>
      <c r="B73" s="150"/>
      <c r="C73" s="150">
        <f>'[2]SUPPL-10652'!H73</f>
        <v>0</v>
      </c>
      <c r="D73" s="269">
        <f t="shared" si="4"/>
        <v>0</v>
      </c>
    </row>
    <row r="74" spans="1:4" hidden="1">
      <c r="A74" s="18" t="s">
        <v>139</v>
      </c>
      <c r="B74" s="150"/>
      <c r="C74" s="150">
        <f>'[2]SUPPL-10652'!H74</f>
        <v>0</v>
      </c>
      <c r="D74" s="269">
        <f t="shared" si="4"/>
        <v>0</v>
      </c>
    </row>
    <row r="75" spans="1:4" hidden="1">
      <c r="A75" s="18" t="s">
        <v>75</v>
      </c>
      <c r="B75" s="150"/>
      <c r="C75" s="150">
        <f>'[2]SUPPL-10652'!H75</f>
        <v>0</v>
      </c>
      <c r="D75" s="269">
        <f t="shared" si="4"/>
        <v>0</v>
      </c>
    </row>
    <row r="76" spans="1:4" hidden="1">
      <c r="A76" s="18" t="s">
        <v>76</v>
      </c>
      <c r="B76" s="150"/>
      <c r="C76" s="150">
        <f>'[2]SUPPL-10652'!H76</f>
        <v>0</v>
      </c>
      <c r="D76" s="269">
        <f t="shared" si="4"/>
        <v>0</v>
      </c>
    </row>
    <row r="77" spans="1:4" hidden="1">
      <c r="A77" s="18" t="s">
        <v>77</v>
      </c>
      <c r="B77" s="150"/>
      <c r="C77" s="150">
        <f>'[2]SUPPL-10652'!H77</f>
        <v>0</v>
      </c>
      <c r="D77" s="269">
        <f t="shared" si="4"/>
        <v>0</v>
      </c>
    </row>
    <row r="78" spans="1:4" hidden="1">
      <c r="A78" s="18" t="s">
        <v>78</v>
      </c>
      <c r="B78" s="150"/>
      <c r="C78" s="150">
        <f>'[2]SUPPL-10652'!H78</f>
        <v>0</v>
      </c>
      <c r="D78" s="269">
        <f t="shared" si="4"/>
        <v>0</v>
      </c>
    </row>
    <row r="79" spans="1:4" hidden="1">
      <c r="A79" s="18" t="s">
        <v>179</v>
      </c>
      <c r="B79" s="150"/>
      <c r="C79" s="150">
        <f>'[2]SUPPL-10652'!H79</f>
        <v>0</v>
      </c>
      <c r="D79" s="269">
        <f t="shared" si="4"/>
        <v>0</v>
      </c>
    </row>
    <row r="80" spans="1:4" hidden="1">
      <c r="A80" s="18" t="s">
        <v>81</v>
      </c>
      <c r="B80" s="150"/>
      <c r="C80" s="150">
        <f>'[2]SUPPL-10652'!H80</f>
        <v>0</v>
      </c>
      <c r="D80" s="269">
        <f t="shared" si="4"/>
        <v>0</v>
      </c>
    </row>
    <row r="81" spans="1:4" hidden="1">
      <c r="A81" s="18" t="s">
        <v>140</v>
      </c>
      <c r="B81" s="150"/>
      <c r="C81" s="150">
        <f>'[2]SUPPL-10652'!H81</f>
        <v>0</v>
      </c>
      <c r="D81" s="269">
        <f t="shared" si="4"/>
        <v>0</v>
      </c>
    </row>
    <row r="82" spans="1:4" hidden="1">
      <c r="A82" s="18" t="s">
        <v>79</v>
      </c>
      <c r="B82" s="150"/>
      <c r="C82" s="150">
        <f>'[2]SUPPL-10652'!H82</f>
        <v>0</v>
      </c>
      <c r="D82" s="269">
        <f t="shared" si="4"/>
        <v>0</v>
      </c>
    </row>
    <row r="83" spans="1:4" hidden="1">
      <c r="A83" s="18" t="s">
        <v>80</v>
      </c>
      <c r="B83" s="150"/>
      <c r="C83" s="150">
        <f>'[2]SUPPL-10652'!H83</f>
        <v>0</v>
      </c>
      <c r="D83" s="269">
        <f t="shared" si="4"/>
        <v>0</v>
      </c>
    </row>
    <row r="84" spans="1:4" hidden="1">
      <c r="A84" s="18" t="s">
        <v>82</v>
      </c>
      <c r="B84" s="150"/>
      <c r="C84" s="150">
        <f>'[2]SUPPL-10652'!H84</f>
        <v>0</v>
      </c>
      <c r="D84" s="269">
        <f t="shared" si="4"/>
        <v>0</v>
      </c>
    </row>
    <row r="85" spans="1:4" hidden="1">
      <c r="A85" s="18" t="s">
        <v>83</v>
      </c>
      <c r="B85" s="150"/>
      <c r="C85" s="150">
        <f>'[2]SUPPL-10652'!H85</f>
        <v>0</v>
      </c>
      <c r="D85" s="269">
        <f t="shared" si="4"/>
        <v>0</v>
      </c>
    </row>
    <row r="86" spans="1:4" hidden="1">
      <c r="A86" s="18" t="s">
        <v>210</v>
      </c>
      <c r="B86" s="150"/>
      <c r="C86" s="150">
        <f>'[2]SUPPL-10652'!H86</f>
        <v>0</v>
      </c>
      <c r="D86" s="269">
        <f t="shared" si="4"/>
        <v>0</v>
      </c>
    </row>
    <row r="87" spans="1:4" hidden="1">
      <c r="A87" s="18" t="s">
        <v>84</v>
      </c>
      <c r="B87" s="150"/>
      <c r="C87" s="150">
        <f>'[2]SUPPL-10652'!H87</f>
        <v>0</v>
      </c>
      <c r="D87" s="269">
        <f t="shared" si="4"/>
        <v>0</v>
      </c>
    </row>
    <row r="88" spans="1:4" hidden="1">
      <c r="A88" s="18" t="s">
        <v>85</v>
      </c>
      <c r="B88" s="150"/>
      <c r="C88" s="150">
        <f>'[2]SUPPL-10652'!H88</f>
        <v>0</v>
      </c>
      <c r="D88" s="269">
        <f t="shared" si="4"/>
        <v>0</v>
      </c>
    </row>
    <row r="89" spans="1:4" hidden="1">
      <c r="A89" s="304"/>
      <c r="B89" s="150"/>
      <c r="C89" s="150"/>
      <c r="D89" s="269"/>
    </row>
    <row r="90" spans="1:4" hidden="1">
      <c r="A90" s="304"/>
      <c r="B90" s="150"/>
      <c r="C90" s="150"/>
      <c r="D90" s="269"/>
    </row>
    <row r="91" spans="1:4" ht="12.75" customHeight="1">
      <c r="A91" s="131" t="s">
        <v>147</v>
      </c>
      <c r="B91" s="150"/>
      <c r="C91" s="150">
        <f>'[2]SUPPL-10652'!H90</f>
        <v>9735863</v>
      </c>
      <c r="D91" s="269">
        <f>SUM(B91:C91)</f>
        <v>9735863</v>
      </c>
    </row>
    <row r="92" spans="1:4" ht="14.25" hidden="1" customHeight="1">
      <c r="A92" s="305" t="s">
        <v>148</v>
      </c>
      <c r="B92" s="150">
        <f>SUM(B93:B94)</f>
        <v>0</v>
      </c>
      <c r="C92" s="150">
        <f>SUM(C93:C94)</f>
        <v>0</v>
      </c>
      <c r="D92" s="269">
        <f>SUM(D93:D94)</f>
        <v>0</v>
      </c>
    </row>
    <row r="93" spans="1:4" ht="14.25" hidden="1" customHeight="1">
      <c r="A93" s="305" t="s">
        <v>149</v>
      </c>
      <c r="B93" s="150"/>
      <c r="C93" s="150">
        <f>'[2]SUPPL-10652'!H92</f>
        <v>0</v>
      </c>
      <c r="D93" s="269">
        <f>SUM(B93:C93)</f>
        <v>0</v>
      </c>
    </row>
    <row r="94" spans="1:4" ht="15" hidden="1" customHeight="1">
      <c r="A94" s="305" t="s">
        <v>150</v>
      </c>
      <c r="B94" s="150"/>
      <c r="C94" s="150">
        <f>'[2]SUPPL-10652'!H93</f>
        <v>0</v>
      </c>
      <c r="D94" s="269">
        <f>SUM(B94:C94)</f>
        <v>0</v>
      </c>
    </row>
    <row r="95" spans="1:4" hidden="1">
      <c r="A95" s="131" t="s">
        <v>151</v>
      </c>
      <c r="B95" s="150"/>
      <c r="C95" s="150">
        <f>'[2]SUPPL-10652'!H94</f>
        <v>0</v>
      </c>
      <c r="D95" s="269">
        <f>SUM(B95:C95)</f>
        <v>0</v>
      </c>
    </row>
    <row r="96" spans="1:4" hidden="1">
      <c r="A96" s="304"/>
      <c r="B96" s="150"/>
      <c r="C96" s="150"/>
      <c r="D96" s="269"/>
    </row>
    <row r="97" spans="1:4" s="289" customFormat="1" ht="22.5" customHeight="1" thickBot="1">
      <c r="A97" s="171" t="s">
        <v>13</v>
      </c>
      <c r="B97" s="343">
        <f>SUM(B7:B13)+SUM(B16:B21)+SUM(B24:B26)+SUM(B29:B30)+SUM(B33:B49)+B92+B96+B91+B95</f>
        <v>12714040</v>
      </c>
      <c r="C97" s="343">
        <f>SUM(C7:C13)+SUM(C16:C21)+SUM(C24:C26)+SUM(C29:C30)+SUM(C33:C49)+C92+C96+C91+C95</f>
        <v>9735863</v>
      </c>
      <c r="D97" s="344">
        <f>SUM(D7:D13)+SUM(D16:D21)+SUM(D24:D26)+SUM(D29:D30)+SUM(D33:D49)+D92+D96+D91+D95</f>
        <v>22449903</v>
      </c>
    </row>
    <row r="98" spans="1:4" ht="13.5" thickTop="1">
      <c r="B98" s="57"/>
      <c r="C98" s="57"/>
      <c r="D98" s="57"/>
    </row>
    <row r="99" spans="1:4">
      <c r="B99" s="57"/>
      <c r="C99" s="57"/>
      <c r="D99" s="57"/>
    </row>
    <row r="100" spans="1:4">
      <c r="B100" s="57"/>
      <c r="C100" s="57"/>
      <c r="D100" s="57"/>
    </row>
    <row r="101" spans="1:4">
      <c r="B101" s="57"/>
      <c r="C101" s="57"/>
      <c r="D101" s="57"/>
    </row>
    <row r="102" spans="1:4">
      <c r="B102" s="57"/>
      <c r="C102" s="57"/>
      <c r="D102" s="57"/>
    </row>
    <row r="103" spans="1:4">
      <c r="B103" s="57"/>
      <c r="C103" s="57"/>
      <c r="D103" s="57"/>
    </row>
    <row r="105" spans="1:4">
      <c r="B105" s="57"/>
      <c r="C105" s="57"/>
      <c r="D105" s="57"/>
    </row>
    <row r="106" spans="1:4">
      <c r="B106" s="57"/>
      <c r="C106" s="57"/>
      <c r="D106" s="57"/>
    </row>
    <row r="107" spans="1:4">
      <c r="B107" s="57"/>
      <c r="C107" s="57"/>
      <c r="D107" s="57"/>
    </row>
    <row r="108" spans="1:4">
      <c r="A108" s="57"/>
      <c r="B108" s="57"/>
      <c r="C108" s="57"/>
      <c r="D108" s="57"/>
    </row>
  </sheetData>
  <mergeCells count="4">
    <mergeCell ref="A5:A6"/>
    <mergeCell ref="B5:B6"/>
    <mergeCell ref="C5:C6"/>
    <mergeCell ref="D5:D6"/>
  </mergeCells>
  <printOptions gridLines="1"/>
  <pageMargins left="1.63" right="0.27" top="0.83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H153"/>
  <sheetViews>
    <sheetView zoomScaleNormal="120" workbookViewId="0">
      <pane xSplit="1" ySplit="5" topLeftCell="B33" activePane="bottomRight" state="frozen"/>
      <selection pane="topRight" activeCell="B1" sqref="B1"/>
      <selection pane="bottomLeft" activeCell="A7" sqref="A7"/>
      <selection pane="bottomRight" activeCell="S5" sqref="S5"/>
    </sheetView>
  </sheetViews>
  <sheetFormatPr defaultRowHeight="14.25"/>
  <cols>
    <col min="1" max="1" width="18.5703125" style="348" customWidth="1"/>
    <col min="2" max="2" width="16.140625" style="348" hidden="1" customWidth="1"/>
    <col min="3" max="3" width="16.7109375" style="348" hidden="1" customWidth="1"/>
    <col min="4" max="4" width="15.7109375" style="348" customWidth="1"/>
    <col min="5" max="6" width="16.7109375" style="348" customWidth="1"/>
    <col min="7" max="7" width="15.7109375" style="348" hidden="1" customWidth="1"/>
    <col min="8" max="8" width="16" style="348" customWidth="1"/>
    <col min="9" max="256" width="9.140625" style="348"/>
    <col min="257" max="257" width="18.5703125" style="348" customWidth="1"/>
    <col min="258" max="259" width="0" style="348" hidden="1" customWidth="1"/>
    <col min="260" max="260" width="15.7109375" style="348" customWidth="1"/>
    <col min="261" max="262" width="16.7109375" style="348" customWidth="1"/>
    <col min="263" max="263" width="0" style="348" hidden="1" customWidth="1"/>
    <col min="264" max="264" width="16" style="348" customWidth="1"/>
    <col min="265" max="512" width="9.140625" style="348"/>
    <col min="513" max="513" width="18.5703125" style="348" customWidth="1"/>
    <col min="514" max="515" width="0" style="348" hidden="1" customWidth="1"/>
    <col min="516" max="516" width="15.7109375" style="348" customWidth="1"/>
    <col min="517" max="518" width="16.7109375" style="348" customWidth="1"/>
    <col min="519" max="519" width="0" style="348" hidden="1" customWidth="1"/>
    <col min="520" max="520" width="16" style="348" customWidth="1"/>
    <col min="521" max="768" width="9.140625" style="348"/>
    <col min="769" max="769" width="18.5703125" style="348" customWidth="1"/>
    <col min="770" max="771" width="0" style="348" hidden="1" customWidth="1"/>
    <col min="772" max="772" width="15.7109375" style="348" customWidth="1"/>
    <col min="773" max="774" width="16.7109375" style="348" customWidth="1"/>
    <col min="775" max="775" width="0" style="348" hidden="1" customWidth="1"/>
    <col min="776" max="776" width="16" style="348" customWidth="1"/>
    <col min="777" max="1024" width="9.140625" style="348"/>
    <col min="1025" max="1025" width="18.5703125" style="348" customWidth="1"/>
    <col min="1026" max="1027" width="0" style="348" hidden="1" customWidth="1"/>
    <col min="1028" max="1028" width="15.7109375" style="348" customWidth="1"/>
    <col min="1029" max="1030" width="16.7109375" style="348" customWidth="1"/>
    <col min="1031" max="1031" width="0" style="348" hidden="1" customWidth="1"/>
    <col min="1032" max="1032" width="16" style="348" customWidth="1"/>
    <col min="1033" max="1280" width="9.140625" style="348"/>
    <col min="1281" max="1281" width="18.5703125" style="348" customWidth="1"/>
    <col min="1282" max="1283" width="0" style="348" hidden="1" customWidth="1"/>
    <col min="1284" max="1284" width="15.7109375" style="348" customWidth="1"/>
    <col min="1285" max="1286" width="16.7109375" style="348" customWidth="1"/>
    <col min="1287" max="1287" width="0" style="348" hidden="1" customWidth="1"/>
    <col min="1288" max="1288" width="16" style="348" customWidth="1"/>
    <col min="1289" max="1536" width="9.140625" style="348"/>
    <col min="1537" max="1537" width="18.5703125" style="348" customWidth="1"/>
    <col min="1538" max="1539" width="0" style="348" hidden="1" customWidth="1"/>
    <col min="1540" max="1540" width="15.7109375" style="348" customWidth="1"/>
    <col min="1541" max="1542" width="16.7109375" style="348" customWidth="1"/>
    <col min="1543" max="1543" width="0" style="348" hidden="1" customWidth="1"/>
    <col min="1544" max="1544" width="16" style="348" customWidth="1"/>
    <col min="1545" max="1792" width="9.140625" style="348"/>
    <col min="1793" max="1793" width="18.5703125" style="348" customWidth="1"/>
    <col min="1794" max="1795" width="0" style="348" hidden="1" customWidth="1"/>
    <col min="1796" max="1796" width="15.7109375" style="348" customWidth="1"/>
    <col min="1797" max="1798" width="16.7109375" style="348" customWidth="1"/>
    <col min="1799" max="1799" width="0" style="348" hidden="1" customWidth="1"/>
    <col min="1800" max="1800" width="16" style="348" customWidth="1"/>
    <col min="1801" max="2048" width="9.140625" style="348"/>
    <col min="2049" max="2049" width="18.5703125" style="348" customWidth="1"/>
    <col min="2050" max="2051" width="0" style="348" hidden="1" customWidth="1"/>
    <col min="2052" max="2052" width="15.7109375" style="348" customWidth="1"/>
    <col min="2053" max="2054" width="16.7109375" style="348" customWidth="1"/>
    <col min="2055" max="2055" width="0" style="348" hidden="1" customWidth="1"/>
    <col min="2056" max="2056" width="16" style="348" customWidth="1"/>
    <col min="2057" max="2304" width="9.140625" style="348"/>
    <col min="2305" max="2305" width="18.5703125" style="348" customWidth="1"/>
    <col min="2306" max="2307" width="0" style="348" hidden="1" customWidth="1"/>
    <col min="2308" max="2308" width="15.7109375" style="348" customWidth="1"/>
    <col min="2309" max="2310" width="16.7109375" style="348" customWidth="1"/>
    <col min="2311" max="2311" width="0" style="348" hidden="1" customWidth="1"/>
    <col min="2312" max="2312" width="16" style="348" customWidth="1"/>
    <col min="2313" max="2560" width="9.140625" style="348"/>
    <col min="2561" max="2561" width="18.5703125" style="348" customWidth="1"/>
    <col min="2562" max="2563" width="0" style="348" hidden="1" customWidth="1"/>
    <col min="2564" max="2564" width="15.7109375" style="348" customWidth="1"/>
    <col min="2565" max="2566" width="16.7109375" style="348" customWidth="1"/>
    <col min="2567" max="2567" width="0" style="348" hidden="1" customWidth="1"/>
    <col min="2568" max="2568" width="16" style="348" customWidth="1"/>
    <col min="2569" max="2816" width="9.140625" style="348"/>
    <col min="2817" max="2817" width="18.5703125" style="348" customWidth="1"/>
    <col min="2818" max="2819" width="0" style="348" hidden="1" customWidth="1"/>
    <col min="2820" max="2820" width="15.7109375" style="348" customWidth="1"/>
    <col min="2821" max="2822" width="16.7109375" style="348" customWidth="1"/>
    <col min="2823" max="2823" width="0" style="348" hidden="1" customWidth="1"/>
    <col min="2824" max="2824" width="16" style="348" customWidth="1"/>
    <col min="2825" max="3072" width="9.140625" style="348"/>
    <col min="3073" max="3073" width="18.5703125" style="348" customWidth="1"/>
    <col min="3074" max="3075" width="0" style="348" hidden="1" customWidth="1"/>
    <col min="3076" max="3076" width="15.7109375" style="348" customWidth="1"/>
    <col min="3077" max="3078" width="16.7109375" style="348" customWidth="1"/>
    <col min="3079" max="3079" width="0" style="348" hidden="1" customWidth="1"/>
    <col min="3080" max="3080" width="16" style="348" customWidth="1"/>
    <col min="3081" max="3328" width="9.140625" style="348"/>
    <col min="3329" max="3329" width="18.5703125" style="348" customWidth="1"/>
    <col min="3330" max="3331" width="0" style="348" hidden="1" customWidth="1"/>
    <col min="3332" max="3332" width="15.7109375" style="348" customWidth="1"/>
    <col min="3333" max="3334" width="16.7109375" style="348" customWidth="1"/>
    <col min="3335" max="3335" width="0" style="348" hidden="1" customWidth="1"/>
    <col min="3336" max="3336" width="16" style="348" customWidth="1"/>
    <col min="3337" max="3584" width="9.140625" style="348"/>
    <col min="3585" max="3585" width="18.5703125" style="348" customWidth="1"/>
    <col min="3586" max="3587" width="0" style="348" hidden="1" customWidth="1"/>
    <col min="3588" max="3588" width="15.7109375" style="348" customWidth="1"/>
    <col min="3589" max="3590" width="16.7109375" style="348" customWidth="1"/>
    <col min="3591" max="3591" width="0" style="348" hidden="1" customWidth="1"/>
    <col min="3592" max="3592" width="16" style="348" customWidth="1"/>
    <col min="3593" max="3840" width="9.140625" style="348"/>
    <col min="3841" max="3841" width="18.5703125" style="348" customWidth="1"/>
    <col min="3842" max="3843" width="0" style="348" hidden="1" customWidth="1"/>
    <col min="3844" max="3844" width="15.7109375" style="348" customWidth="1"/>
    <col min="3845" max="3846" width="16.7109375" style="348" customWidth="1"/>
    <col min="3847" max="3847" width="0" style="348" hidden="1" customWidth="1"/>
    <col min="3848" max="3848" width="16" style="348" customWidth="1"/>
    <col min="3849" max="4096" width="9.140625" style="348"/>
    <col min="4097" max="4097" width="18.5703125" style="348" customWidth="1"/>
    <col min="4098" max="4099" width="0" style="348" hidden="1" customWidth="1"/>
    <col min="4100" max="4100" width="15.7109375" style="348" customWidth="1"/>
    <col min="4101" max="4102" width="16.7109375" style="348" customWidth="1"/>
    <col min="4103" max="4103" width="0" style="348" hidden="1" customWidth="1"/>
    <col min="4104" max="4104" width="16" style="348" customWidth="1"/>
    <col min="4105" max="4352" width="9.140625" style="348"/>
    <col min="4353" max="4353" width="18.5703125" style="348" customWidth="1"/>
    <col min="4354" max="4355" width="0" style="348" hidden="1" customWidth="1"/>
    <col min="4356" max="4356" width="15.7109375" style="348" customWidth="1"/>
    <col min="4357" max="4358" width="16.7109375" style="348" customWidth="1"/>
    <col min="4359" max="4359" width="0" style="348" hidden="1" customWidth="1"/>
    <col min="4360" max="4360" width="16" style="348" customWidth="1"/>
    <col min="4361" max="4608" width="9.140625" style="348"/>
    <col min="4609" max="4609" width="18.5703125" style="348" customWidth="1"/>
    <col min="4610" max="4611" width="0" style="348" hidden="1" customWidth="1"/>
    <col min="4612" max="4612" width="15.7109375" style="348" customWidth="1"/>
    <col min="4613" max="4614" width="16.7109375" style="348" customWidth="1"/>
    <col min="4615" max="4615" width="0" style="348" hidden="1" customWidth="1"/>
    <col min="4616" max="4616" width="16" style="348" customWidth="1"/>
    <col min="4617" max="4864" width="9.140625" style="348"/>
    <col min="4865" max="4865" width="18.5703125" style="348" customWidth="1"/>
    <col min="4866" max="4867" width="0" style="348" hidden="1" customWidth="1"/>
    <col min="4868" max="4868" width="15.7109375" style="348" customWidth="1"/>
    <col min="4869" max="4870" width="16.7109375" style="348" customWidth="1"/>
    <col min="4871" max="4871" width="0" style="348" hidden="1" customWidth="1"/>
    <col min="4872" max="4872" width="16" style="348" customWidth="1"/>
    <col min="4873" max="5120" width="9.140625" style="348"/>
    <col min="5121" max="5121" width="18.5703125" style="348" customWidth="1"/>
    <col min="5122" max="5123" width="0" style="348" hidden="1" customWidth="1"/>
    <col min="5124" max="5124" width="15.7109375" style="348" customWidth="1"/>
    <col min="5125" max="5126" width="16.7109375" style="348" customWidth="1"/>
    <col min="5127" max="5127" width="0" style="348" hidden="1" customWidth="1"/>
    <col min="5128" max="5128" width="16" style="348" customWidth="1"/>
    <col min="5129" max="5376" width="9.140625" style="348"/>
    <col min="5377" max="5377" width="18.5703125" style="348" customWidth="1"/>
    <col min="5378" max="5379" width="0" style="348" hidden="1" customWidth="1"/>
    <col min="5380" max="5380" width="15.7109375" style="348" customWidth="1"/>
    <col min="5381" max="5382" width="16.7109375" style="348" customWidth="1"/>
    <col min="5383" max="5383" width="0" style="348" hidden="1" customWidth="1"/>
    <col min="5384" max="5384" width="16" style="348" customWidth="1"/>
    <col min="5385" max="5632" width="9.140625" style="348"/>
    <col min="5633" max="5633" width="18.5703125" style="348" customWidth="1"/>
    <col min="5634" max="5635" width="0" style="348" hidden="1" customWidth="1"/>
    <col min="5636" max="5636" width="15.7109375" style="348" customWidth="1"/>
    <col min="5637" max="5638" width="16.7109375" style="348" customWidth="1"/>
    <col min="5639" max="5639" width="0" style="348" hidden="1" customWidth="1"/>
    <col min="5640" max="5640" width="16" style="348" customWidth="1"/>
    <col min="5641" max="5888" width="9.140625" style="348"/>
    <col min="5889" max="5889" width="18.5703125" style="348" customWidth="1"/>
    <col min="5890" max="5891" width="0" style="348" hidden="1" customWidth="1"/>
    <col min="5892" max="5892" width="15.7109375" style="348" customWidth="1"/>
    <col min="5893" max="5894" width="16.7109375" style="348" customWidth="1"/>
    <col min="5895" max="5895" width="0" style="348" hidden="1" customWidth="1"/>
    <col min="5896" max="5896" width="16" style="348" customWidth="1"/>
    <col min="5897" max="6144" width="9.140625" style="348"/>
    <col min="6145" max="6145" width="18.5703125" style="348" customWidth="1"/>
    <col min="6146" max="6147" width="0" style="348" hidden="1" customWidth="1"/>
    <col min="6148" max="6148" width="15.7109375" style="348" customWidth="1"/>
    <col min="6149" max="6150" width="16.7109375" style="348" customWidth="1"/>
    <col min="6151" max="6151" width="0" style="348" hidden="1" customWidth="1"/>
    <col min="6152" max="6152" width="16" style="348" customWidth="1"/>
    <col min="6153" max="6400" width="9.140625" style="348"/>
    <col min="6401" max="6401" width="18.5703125" style="348" customWidth="1"/>
    <col min="6402" max="6403" width="0" style="348" hidden="1" customWidth="1"/>
    <col min="6404" max="6404" width="15.7109375" style="348" customWidth="1"/>
    <col min="6405" max="6406" width="16.7109375" style="348" customWidth="1"/>
    <col min="6407" max="6407" width="0" style="348" hidden="1" customWidth="1"/>
    <col min="6408" max="6408" width="16" style="348" customWidth="1"/>
    <col min="6409" max="6656" width="9.140625" style="348"/>
    <col min="6657" max="6657" width="18.5703125" style="348" customWidth="1"/>
    <col min="6658" max="6659" width="0" style="348" hidden="1" customWidth="1"/>
    <col min="6660" max="6660" width="15.7109375" style="348" customWidth="1"/>
    <col min="6661" max="6662" width="16.7109375" style="348" customWidth="1"/>
    <col min="6663" max="6663" width="0" style="348" hidden="1" customWidth="1"/>
    <col min="6664" max="6664" width="16" style="348" customWidth="1"/>
    <col min="6665" max="6912" width="9.140625" style="348"/>
    <col min="6913" max="6913" width="18.5703125" style="348" customWidth="1"/>
    <col min="6914" max="6915" width="0" style="348" hidden="1" customWidth="1"/>
    <col min="6916" max="6916" width="15.7109375" style="348" customWidth="1"/>
    <col min="6917" max="6918" width="16.7109375" style="348" customWidth="1"/>
    <col min="6919" max="6919" width="0" style="348" hidden="1" customWidth="1"/>
    <col min="6920" max="6920" width="16" style="348" customWidth="1"/>
    <col min="6921" max="7168" width="9.140625" style="348"/>
    <col min="7169" max="7169" width="18.5703125" style="348" customWidth="1"/>
    <col min="7170" max="7171" width="0" style="348" hidden="1" customWidth="1"/>
    <col min="7172" max="7172" width="15.7109375" style="348" customWidth="1"/>
    <col min="7173" max="7174" width="16.7109375" style="348" customWidth="1"/>
    <col min="7175" max="7175" width="0" style="348" hidden="1" customWidth="1"/>
    <col min="7176" max="7176" width="16" style="348" customWidth="1"/>
    <col min="7177" max="7424" width="9.140625" style="348"/>
    <col min="7425" max="7425" width="18.5703125" style="348" customWidth="1"/>
    <col min="7426" max="7427" width="0" style="348" hidden="1" customWidth="1"/>
    <col min="7428" max="7428" width="15.7109375" style="348" customWidth="1"/>
    <col min="7429" max="7430" width="16.7109375" style="348" customWidth="1"/>
    <col min="7431" max="7431" width="0" style="348" hidden="1" customWidth="1"/>
    <col min="7432" max="7432" width="16" style="348" customWidth="1"/>
    <col min="7433" max="7680" width="9.140625" style="348"/>
    <col min="7681" max="7681" width="18.5703125" style="348" customWidth="1"/>
    <col min="7682" max="7683" width="0" style="348" hidden="1" customWidth="1"/>
    <col min="7684" max="7684" width="15.7109375" style="348" customWidth="1"/>
    <col min="7685" max="7686" width="16.7109375" style="348" customWidth="1"/>
    <col min="7687" max="7687" width="0" style="348" hidden="1" customWidth="1"/>
    <col min="7688" max="7688" width="16" style="348" customWidth="1"/>
    <col min="7689" max="7936" width="9.140625" style="348"/>
    <col min="7937" max="7937" width="18.5703125" style="348" customWidth="1"/>
    <col min="7938" max="7939" width="0" style="348" hidden="1" customWidth="1"/>
    <col min="7940" max="7940" width="15.7109375" style="348" customWidth="1"/>
    <col min="7941" max="7942" width="16.7109375" style="348" customWidth="1"/>
    <col min="7943" max="7943" width="0" style="348" hidden="1" customWidth="1"/>
    <col min="7944" max="7944" width="16" style="348" customWidth="1"/>
    <col min="7945" max="8192" width="9.140625" style="348"/>
    <col min="8193" max="8193" width="18.5703125" style="348" customWidth="1"/>
    <col min="8194" max="8195" width="0" style="348" hidden="1" customWidth="1"/>
    <col min="8196" max="8196" width="15.7109375" style="348" customWidth="1"/>
    <col min="8197" max="8198" width="16.7109375" style="348" customWidth="1"/>
    <col min="8199" max="8199" width="0" style="348" hidden="1" customWidth="1"/>
    <col min="8200" max="8200" width="16" style="348" customWidth="1"/>
    <col min="8201" max="8448" width="9.140625" style="348"/>
    <col min="8449" max="8449" width="18.5703125" style="348" customWidth="1"/>
    <col min="8450" max="8451" width="0" style="348" hidden="1" customWidth="1"/>
    <col min="8452" max="8452" width="15.7109375" style="348" customWidth="1"/>
    <col min="8453" max="8454" width="16.7109375" style="348" customWidth="1"/>
    <col min="8455" max="8455" width="0" style="348" hidden="1" customWidth="1"/>
    <col min="8456" max="8456" width="16" style="348" customWidth="1"/>
    <col min="8457" max="8704" width="9.140625" style="348"/>
    <col min="8705" max="8705" width="18.5703125" style="348" customWidth="1"/>
    <col min="8706" max="8707" width="0" style="348" hidden="1" customWidth="1"/>
    <col min="8708" max="8708" width="15.7109375" style="348" customWidth="1"/>
    <col min="8709" max="8710" width="16.7109375" style="348" customWidth="1"/>
    <col min="8711" max="8711" width="0" style="348" hidden="1" customWidth="1"/>
    <col min="8712" max="8712" width="16" style="348" customWidth="1"/>
    <col min="8713" max="8960" width="9.140625" style="348"/>
    <col min="8961" max="8961" width="18.5703125" style="348" customWidth="1"/>
    <col min="8962" max="8963" width="0" style="348" hidden="1" customWidth="1"/>
    <col min="8964" max="8964" width="15.7109375" style="348" customWidth="1"/>
    <col min="8965" max="8966" width="16.7109375" style="348" customWidth="1"/>
    <col min="8967" max="8967" width="0" style="348" hidden="1" customWidth="1"/>
    <col min="8968" max="8968" width="16" style="348" customWidth="1"/>
    <col min="8969" max="9216" width="9.140625" style="348"/>
    <col min="9217" max="9217" width="18.5703125" style="348" customWidth="1"/>
    <col min="9218" max="9219" width="0" style="348" hidden="1" customWidth="1"/>
    <col min="9220" max="9220" width="15.7109375" style="348" customWidth="1"/>
    <col min="9221" max="9222" width="16.7109375" style="348" customWidth="1"/>
    <col min="9223" max="9223" width="0" style="348" hidden="1" customWidth="1"/>
    <col min="9224" max="9224" width="16" style="348" customWidth="1"/>
    <col min="9225" max="9472" width="9.140625" style="348"/>
    <col min="9473" max="9473" width="18.5703125" style="348" customWidth="1"/>
    <col min="9474" max="9475" width="0" style="348" hidden="1" customWidth="1"/>
    <col min="9476" max="9476" width="15.7109375" style="348" customWidth="1"/>
    <col min="9477" max="9478" width="16.7109375" style="348" customWidth="1"/>
    <col min="9479" max="9479" width="0" style="348" hidden="1" customWidth="1"/>
    <col min="9480" max="9480" width="16" style="348" customWidth="1"/>
    <col min="9481" max="9728" width="9.140625" style="348"/>
    <col min="9729" max="9729" width="18.5703125" style="348" customWidth="1"/>
    <col min="9730" max="9731" width="0" style="348" hidden="1" customWidth="1"/>
    <col min="9732" max="9732" width="15.7109375" style="348" customWidth="1"/>
    <col min="9733" max="9734" width="16.7109375" style="348" customWidth="1"/>
    <col min="9735" max="9735" width="0" style="348" hidden="1" customWidth="1"/>
    <col min="9736" max="9736" width="16" style="348" customWidth="1"/>
    <col min="9737" max="9984" width="9.140625" style="348"/>
    <col min="9985" max="9985" width="18.5703125" style="348" customWidth="1"/>
    <col min="9986" max="9987" width="0" style="348" hidden="1" customWidth="1"/>
    <col min="9988" max="9988" width="15.7109375" style="348" customWidth="1"/>
    <col min="9989" max="9990" width="16.7109375" style="348" customWidth="1"/>
    <col min="9991" max="9991" width="0" style="348" hidden="1" customWidth="1"/>
    <col min="9992" max="9992" width="16" style="348" customWidth="1"/>
    <col min="9993" max="10240" width="9.140625" style="348"/>
    <col min="10241" max="10241" width="18.5703125" style="348" customWidth="1"/>
    <col min="10242" max="10243" width="0" style="348" hidden="1" customWidth="1"/>
    <col min="10244" max="10244" width="15.7109375" style="348" customWidth="1"/>
    <col min="10245" max="10246" width="16.7109375" style="348" customWidth="1"/>
    <col min="10247" max="10247" width="0" style="348" hidden="1" customWidth="1"/>
    <col min="10248" max="10248" width="16" style="348" customWidth="1"/>
    <col min="10249" max="10496" width="9.140625" style="348"/>
    <col min="10497" max="10497" width="18.5703125" style="348" customWidth="1"/>
    <col min="10498" max="10499" width="0" style="348" hidden="1" customWidth="1"/>
    <col min="10500" max="10500" width="15.7109375" style="348" customWidth="1"/>
    <col min="10501" max="10502" width="16.7109375" style="348" customWidth="1"/>
    <col min="10503" max="10503" width="0" style="348" hidden="1" customWidth="1"/>
    <col min="10504" max="10504" width="16" style="348" customWidth="1"/>
    <col min="10505" max="10752" width="9.140625" style="348"/>
    <col min="10753" max="10753" width="18.5703125" style="348" customWidth="1"/>
    <col min="10754" max="10755" width="0" style="348" hidden="1" customWidth="1"/>
    <col min="10756" max="10756" width="15.7109375" style="348" customWidth="1"/>
    <col min="10757" max="10758" width="16.7109375" style="348" customWidth="1"/>
    <col min="10759" max="10759" width="0" style="348" hidden="1" customWidth="1"/>
    <col min="10760" max="10760" width="16" style="348" customWidth="1"/>
    <col min="10761" max="11008" width="9.140625" style="348"/>
    <col min="11009" max="11009" width="18.5703125" style="348" customWidth="1"/>
    <col min="11010" max="11011" width="0" style="348" hidden="1" customWidth="1"/>
    <col min="11012" max="11012" width="15.7109375" style="348" customWidth="1"/>
    <col min="11013" max="11014" width="16.7109375" style="348" customWidth="1"/>
    <col min="11015" max="11015" width="0" style="348" hidden="1" customWidth="1"/>
    <col min="11016" max="11016" width="16" style="348" customWidth="1"/>
    <col min="11017" max="11264" width="9.140625" style="348"/>
    <col min="11265" max="11265" width="18.5703125" style="348" customWidth="1"/>
    <col min="11266" max="11267" width="0" style="348" hidden="1" customWidth="1"/>
    <col min="11268" max="11268" width="15.7109375" style="348" customWidth="1"/>
    <col min="11269" max="11270" width="16.7109375" style="348" customWidth="1"/>
    <col min="11271" max="11271" width="0" style="348" hidden="1" customWidth="1"/>
    <col min="11272" max="11272" width="16" style="348" customWidth="1"/>
    <col min="11273" max="11520" width="9.140625" style="348"/>
    <col min="11521" max="11521" width="18.5703125" style="348" customWidth="1"/>
    <col min="11522" max="11523" width="0" style="348" hidden="1" customWidth="1"/>
    <col min="11524" max="11524" width="15.7109375" style="348" customWidth="1"/>
    <col min="11525" max="11526" width="16.7109375" style="348" customWidth="1"/>
    <col min="11527" max="11527" width="0" style="348" hidden="1" customWidth="1"/>
    <col min="11528" max="11528" width="16" style="348" customWidth="1"/>
    <col min="11529" max="11776" width="9.140625" style="348"/>
    <col min="11777" max="11777" width="18.5703125" style="348" customWidth="1"/>
    <col min="11778" max="11779" width="0" style="348" hidden="1" customWidth="1"/>
    <col min="11780" max="11780" width="15.7109375" style="348" customWidth="1"/>
    <col min="11781" max="11782" width="16.7109375" style="348" customWidth="1"/>
    <col min="11783" max="11783" width="0" style="348" hidden="1" customWidth="1"/>
    <col min="11784" max="11784" width="16" style="348" customWidth="1"/>
    <col min="11785" max="12032" width="9.140625" style="348"/>
    <col min="12033" max="12033" width="18.5703125" style="348" customWidth="1"/>
    <col min="12034" max="12035" width="0" style="348" hidden="1" customWidth="1"/>
    <col min="12036" max="12036" width="15.7109375" style="348" customWidth="1"/>
    <col min="12037" max="12038" width="16.7109375" style="348" customWidth="1"/>
    <col min="12039" max="12039" width="0" style="348" hidden="1" customWidth="1"/>
    <col min="12040" max="12040" width="16" style="348" customWidth="1"/>
    <col min="12041" max="12288" width="9.140625" style="348"/>
    <col min="12289" max="12289" width="18.5703125" style="348" customWidth="1"/>
    <col min="12290" max="12291" width="0" style="348" hidden="1" customWidth="1"/>
    <col min="12292" max="12292" width="15.7109375" style="348" customWidth="1"/>
    <col min="12293" max="12294" width="16.7109375" style="348" customWidth="1"/>
    <col min="12295" max="12295" width="0" style="348" hidden="1" customWidth="1"/>
    <col min="12296" max="12296" width="16" style="348" customWidth="1"/>
    <col min="12297" max="12544" width="9.140625" style="348"/>
    <col min="12545" max="12545" width="18.5703125" style="348" customWidth="1"/>
    <col min="12546" max="12547" width="0" style="348" hidden="1" customWidth="1"/>
    <col min="12548" max="12548" width="15.7109375" style="348" customWidth="1"/>
    <col min="12549" max="12550" width="16.7109375" style="348" customWidth="1"/>
    <col min="12551" max="12551" width="0" style="348" hidden="1" customWidth="1"/>
    <col min="12552" max="12552" width="16" style="348" customWidth="1"/>
    <col min="12553" max="12800" width="9.140625" style="348"/>
    <col min="12801" max="12801" width="18.5703125" style="348" customWidth="1"/>
    <col min="12802" max="12803" width="0" style="348" hidden="1" customWidth="1"/>
    <col min="12804" max="12804" width="15.7109375" style="348" customWidth="1"/>
    <col min="12805" max="12806" width="16.7109375" style="348" customWidth="1"/>
    <col min="12807" max="12807" width="0" style="348" hidden="1" customWidth="1"/>
    <col min="12808" max="12808" width="16" style="348" customWidth="1"/>
    <col min="12809" max="13056" width="9.140625" style="348"/>
    <col min="13057" max="13057" width="18.5703125" style="348" customWidth="1"/>
    <col min="13058" max="13059" width="0" style="348" hidden="1" customWidth="1"/>
    <col min="13060" max="13060" width="15.7109375" style="348" customWidth="1"/>
    <col min="13061" max="13062" width="16.7109375" style="348" customWidth="1"/>
    <col min="13063" max="13063" width="0" style="348" hidden="1" customWidth="1"/>
    <col min="13064" max="13064" width="16" style="348" customWidth="1"/>
    <col min="13065" max="13312" width="9.140625" style="348"/>
    <col min="13313" max="13313" width="18.5703125" style="348" customWidth="1"/>
    <col min="13314" max="13315" width="0" style="348" hidden="1" customWidth="1"/>
    <col min="13316" max="13316" width="15.7109375" style="348" customWidth="1"/>
    <col min="13317" max="13318" width="16.7109375" style="348" customWidth="1"/>
    <col min="13319" max="13319" width="0" style="348" hidden="1" customWidth="1"/>
    <col min="13320" max="13320" width="16" style="348" customWidth="1"/>
    <col min="13321" max="13568" width="9.140625" style="348"/>
    <col min="13569" max="13569" width="18.5703125" style="348" customWidth="1"/>
    <col min="13570" max="13571" width="0" style="348" hidden="1" customWidth="1"/>
    <col min="13572" max="13572" width="15.7109375" style="348" customWidth="1"/>
    <col min="13573" max="13574" width="16.7109375" style="348" customWidth="1"/>
    <col min="13575" max="13575" width="0" style="348" hidden="1" customWidth="1"/>
    <col min="13576" max="13576" width="16" style="348" customWidth="1"/>
    <col min="13577" max="13824" width="9.140625" style="348"/>
    <col min="13825" max="13825" width="18.5703125" style="348" customWidth="1"/>
    <col min="13826" max="13827" width="0" style="348" hidden="1" customWidth="1"/>
    <col min="13828" max="13828" width="15.7109375" style="348" customWidth="1"/>
    <col min="13829" max="13830" width="16.7109375" style="348" customWidth="1"/>
    <col min="13831" max="13831" width="0" style="348" hidden="1" customWidth="1"/>
    <col min="13832" max="13832" width="16" style="348" customWidth="1"/>
    <col min="13833" max="14080" width="9.140625" style="348"/>
    <col min="14081" max="14081" width="18.5703125" style="348" customWidth="1"/>
    <col min="14082" max="14083" width="0" style="348" hidden="1" customWidth="1"/>
    <col min="14084" max="14084" width="15.7109375" style="348" customWidth="1"/>
    <col min="14085" max="14086" width="16.7109375" style="348" customWidth="1"/>
    <col min="14087" max="14087" width="0" style="348" hidden="1" customWidth="1"/>
    <col min="14088" max="14088" width="16" style="348" customWidth="1"/>
    <col min="14089" max="14336" width="9.140625" style="348"/>
    <col min="14337" max="14337" width="18.5703125" style="348" customWidth="1"/>
    <col min="14338" max="14339" width="0" style="348" hidden="1" customWidth="1"/>
    <col min="14340" max="14340" width="15.7109375" style="348" customWidth="1"/>
    <col min="14341" max="14342" width="16.7109375" style="348" customWidth="1"/>
    <col min="14343" max="14343" width="0" style="348" hidden="1" customWidth="1"/>
    <col min="14344" max="14344" width="16" style="348" customWidth="1"/>
    <col min="14345" max="14592" width="9.140625" style="348"/>
    <col min="14593" max="14593" width="18.5703125" style="348" customWidth="1"/>
    <col min="14594" max="14595" width="0" style="348" hidden="1" customWidth="1"/>
    <col min="14596" max="14596" width="15.7109375" style="348" customWidth="1"/>
    <col min="14597" max="14598" width="16.7109375" style="348" customWidth="1"/>
    <col min="14599" max="14599" width="0" style="348" hidden="1" customWidth="1"/>
    <col min="14600" max="14600" width="16" style="348" customWidth="1"/>
    <col min="14601" max="14848" width="9.140625" style="348"/>
    <col min="14849" max="14849" width="18.5703125" style="348" customWidth="1"/>
    <col min="14850" max="14851" width="0" style="348" hidden="1" customWidth="1"/>
    <col min="14852" max="14852" width="15.7109375" style="348" customWidth="1"/>
    <col min="14853" max="14854" width="16.7109375" style="348" customWidth="1"/>
    <col min="14855" max="14855" width="0" style="348" hidden="1" customWidth="1"/>
    <col min="14856" max="14856" width="16" style="348" customWidth="1"/>
    <col min="14857" max="15104" width="9.140625" style="348"/>
    <col min="15105" max="15105" width="18.5703125" style="348" customWidth="1"/>
    <col min="15106" max="15107" width="0" style="348" hidden="1" customWidth="1"/>
    <col min="15108" max="15108" width="15.7109375" style="348" customWidth="1"/>
    <col min="15109" max="15110" width="16.7109375" style="348" customWidth="1"/>
    <col min="15111" max="15111" width="0" style="348" hidden="1" customWidth="1"/>
    <col min="15112" max="15112" width="16" style="348" customWidth="1"/>
    <col min="15113" max="15360" width="9.140625" style="348"/>
    <col min="15361" max="15361" width="18.5703125" style="348" customWidth="1"/>
    <col min="15362" max="15363" width="0" style="348" hidden="1" customWidth="1"/>
    <col min="15364" max="15364" width="15.7109375" style="348" customWidth="1"/>
    <col min="15365" max="15366" width="16.7109375" style="348" customWidth="1"/>
    <col min="15367" max="15367" width="0" style="348" hidden="1" customWidth="1"/>
    <col min="15368" max="15368" width="16" style="348" customWidth="1"/>
    <col min="15369" max="15616" width="9.140625" style="348"/>
    <col min="15617" max="15617" width="18.5703125" style="348" customWidth="1"/>
    <col min="15618" max="15619" width="0" style="348" hidden="1" customWidth="1"/>
    <col min="15620" max="15620" width="15.7109375" style="348" customWidth="1"/>
    <col min="15621" max="15622" width="16.7109375" style="348" customWidth="1"/>
    <col min="15623" max="15623" width="0" style="348" hidden="1" customWidth="1"/>
    <col min="15624" max="15624" width="16" style="348" customWidth="1"/>
    <col min="15625" max="15872" width="9.140625" style="348"/>
    <col min="15873" max="15873" width="18.5703125" style="348" customWidth="1"/>
    <col min="15874" max="15875" width="0" style="348" hidden="1" customWidth="1"/>
    <col min="15876" max="15876" width="15.7109375" style="348" customWidth="1"/>
    <col min="15877" max="15878" width="16.7109375" style="348" customWidth="1"/>
    <col min="15879" max="15879" width="0" style="348" hidden="1" customWidth="1"/>
    <col min="15880" max="15880" width="16" style="348" customWidth="1"/>
    <col min="15881" max="16128" width="9.140625" style="348"/>
    <col min="16129" max="16129" width="18.5703125" style="348" customWidth="1"/>
    <col min="16130" max="16131" width="0" style="348" hidden="1" customWidth="1"/>
    <col min="16132" max="16132" width="15.7109375" style="348" customWidth="1"/>
    <col min="16133" max="16134" width="16.7109375" style="348" customWidth="1"/>
    <col min="16135" max="16135" width="0" style="348" hidden="1" customWidth="1"/>
    <col min="16136" max="16136" width="16" style="348" customWidth="1"/>
    <col min="16137" max="16384" width="9.140625" style="348"/>
  </cols>
  <sheetData>
    <row r="1" spans="1:8" ht="16.5" customHeight="1">
      <c r="A1" s="345" t="str">
        <f>[2]SUM!A1</f>
        <v>CY 2015 ALLOTMENT RELEASES</v>
      </c>
      <c r="B1" s="345"/>
      <c r="C1" s="345"/>
      <c r="D1" s="345"/>
      <c r="E1" s="346"/>
      <c r="F1" s="346"/>
      <c r="G1" s="346"/>
      <c r="H1" s="347"/>
    </row>
    <row r="2" spans="1:8" ht="15">
      <c r="A2" s="349" t="s">
        <v>217</v>
      </c>
      <c r="B2" s="349"/>
      <c r="C2" s="349"/>
      <c r="D2" s="349"/>
      <c r="E2" s="346"/>
      <c r="F2" s="346"/>
      <c r="G2" s="346"/>
      <c r="H2" s="346"/>
    </row>
    <row r="3" spans="1:8" ht="15">
      <c r="A3" s="349" t="str">
        <f>[2]SUM!A3</f>
        <v>January 1-October 31, 2015</v>
      </c>
      <c r="B3" s="349"/>
      <c r="C3" s="345"/>
      <c r="D3" s="345"/>
      <c r="E3" s="346"/>
      <c r="F3" s="346"/>
      <c r="G3" s="346"/>
      <c r="H3" s="346"/>
    </row>
    <row r="4" spans="1:8" ht="15">
      <c r="A4" s="345" t="s">
        <v>0</v>
      </c>
      <c r="B4" s="345"/>
      <c r="C4" s="345"/>
      <c r="D4" s="345"/>
      <c r="E4" s="346"/>
      <c r="F4" s="346"/>
      <c r="G4" s="346"/>
      <c r="H4" s="346"/>
    </row>
    <row r="5" spans="1:8" s="353" customFormat="1" ht="78.75" customHeight="1">
      <c r="A5" s="350" t="s">
        <v>1</v>
      </c>
      <c r="B5" s="351" t="s">
        <v>141</v>
      </c>
      <c r="C5" s="351" t="s">
        <v>307</v>
      </c>
      <c r="D5" s="351" t="s">
        <v>308</v>
      </c>
      <c r="E5" s="351" t="s">
        <v>309</v>
      </c>
      <c r="F5" s="351" t="s">
        <v>234</v>
      </c>
      <c r="G5" s="351" t="s">
        <v>310</v>
      </c>
      <c r="H5" s="352" t="s">
        <v>13</v>
      </c>
    </row>
    <row r="6" spans="1:8" ht="18" hidden="1" customHeight="1">
      <c r="A6" s="301" t="s">
        <v>102</v>
      </c>
      <c r="C6" s="348">
        <f>[2]UF!H7</f>
        <v>0</v>
      </c>
      <c r="D6" s="348">
        <f>[2]UF!L7</f>
        <v>0</v>
      </c>
      <c r="E6" s="348">
        <f>[2]UF!P7</f>
        <v>0</v>
      </c>
      <c r="H6" s="348">
        <f t="shared" ref="H6:H11" si="0">SUM(B6:G6)</f>
        <v>0</v>
      </c>
    </row>
    <row r="7" spans="1:8" ht="18" hidden="1" customHeight="1">
      <c r="A7" s="45" t="s">
        <v>103</v>
      </c>
      <c r="C7" s="348">
        <f>[2]UF!H8</f>
        <v>0</v>
      </c>
      <c r="D7" s="348">
        <f>[2]UF!L8</f>
        <v>0</v>
      </c>
      <c r="E7" s="348">
        <f>[2]UF!P8</f>
        <v>0</v>
      </c>
      <c r="H7" s="348">
        <f t="shared" si="0"/>
        <v>0</v>
      </c>
    </row>
    <row r="8" spans="1:8" ht="18" hidden="1" customHeight="1">
      <c r="A8" s="45" t="s">
        <v>104</v>
      </c>
      <c r="C8" s="348">
        <f>[2]UF!H9</f>
        <v>0</v>
      </c>
      <c r="D8" s="348">
        <f>[2]UF!L9</f>
        <v>0</v>
      </c>
      <c r="E8" s="348">
        <f>[2]UF!P9</f>
        <v>0</v>
      </c>
      <c r="H8" s="348">
        <f t="shared" si="0"/>
        <v>0</v>
      </c>
    </row>
    <row r="9" spans="1:8" ht="18" hidden="1" customHeight="1">
      <c r="A9" s="45" t="s">
        <v>105</v>
      </c>
      <c r="C9" s="348">
        <f>[2]UF!H10</f>
        <v>0</v>
      </c>
      <c r="D9" s="348">
        <f>[2]UF!L10</f>
        <v>0</v>
      </c>
      <c r="E9" s="348">
        <f>[2]UF!P10</f>
        <v>0</v>
      </c>
      <c r="H9" s="348">
        <f t="shared" si="0"/>
        <v>0</v>
      </c>
    </row>
    <row r="10" spans="1:8" ht="35.25" hidden="1" customHeight="1">
      <c r="A10" s="45" t="s">
        <v>106</v>
      </c>
      <c r="C10" s="348">
        <f>[2]UF!H11</f>
        <v>0</v>
      </c>
      <c r="D10" s="348">
        <f>[2]UF!L11</f>
        <v>0</v>
      </c>
      <c r="E10" s="348">
        <f>[2]UF!P11</f>
        <v>0</v>
      </c>
      <c r="H10" s="348">
        <f t="shared" si="0"/>
        <v>0</v>
      </c>
    </row>
    <row r="11" spans="1:8" ht="18" hidden="1" customHeight="1">
      <c r="A11" s="45" t="s">
        <v>107</v>
      </c>
      <c r="C11" s="348">
        <f>[2]UF!H12</f>
        <v>0</v>
      </c>
      <c r="D11" s="348">
        <f>[2]UF!L12</f>
        <v>0</v>
      </c>
      <c r="E11" s="348">
        <f>[2]UF!P12</f>
        <v>0</v>
      </c>
      <c r="H11" s="348">
        <f t="shared" si="0"/>
        <v>0</v>
      </c>
    </row>
    <row r="12" spans="1:8" ht="18" hidden="1" customHeight="1">
      <c r="A12" s="131" t="s">
        <v>108</v>
      </c>
      <c r="C12" s="348">
        <f>SUM(C13:C14)</f>
        <v>0</v>
      </c>
      <c r="D12" s="348">
        <f>SUM(D13:D14)</f>
        <v>0</v>
      </c>
      <c r="E12" s="348">
        <f>SUM(E13:E14)</f>
        <v>0</v>
      </c>
      <c r="G12" s="348">
        <f>SUM(G13:G14)</f>
        <v>0</v>
      </c>
      <c r="H12" s="348">
        <f>SUM(H13:H14)</f>
        <v>0</v>
      </c>
    </row>
    <row r="13" spans="1:8" ht="18" hidden="1" customHeight="1">
      <c r="A13" s="131" t="s">
        <v>109</v>
      </c>
      <c r="C13" s="348">
        <f>[2]UF!H14</f>
        <v>0</v>
      </c>
      <c r="D13" s="348">
        <f>[2]UF!L14</f>
        <v>0</v>
      </c>
      <c r="E13" s="348">
        <f>[2]UF!P14</f>
        <v>0</v>
      </c>
      <c r="H13" s="348">
        <f t="shared" ref="H13:H19" si="1">SUM(B13:G13)</f>
        <v>0</v>
      </c>
    </row>
    <row r="14" spans="1:8" ht="18" hidden="1" customHeight="1">
      <c r="A14" s="131" t="s">
        <v>110</v>
      </c>
      <c r="C14" s="348">
        <f>[2]UF!H15</f>
        <v>0</v>
      </c>
      <c r="D14" s="348">
        <f>[2]UF!L15</f>
        <v>0</v>
      </c>
      <c r="E14" s="348">
        <f>[2]UF!P15</f>
        <v>0</v>
      </c>
      <c r="H14" s="348">
        <f t="shared" si="1"/>
        <v>0</v>
      </c>
    </row>
    <row r="15" spans="1:8" ht="18" hidden="1" customHeight="1">
      <c r="A15" s="131" t="s">
        <v>111</v>
      </c>
      <c r="C15" s="348">
        <f>[2]UF!H16</f>
        <v>0</v>
      </c>
      <c r="D15" s="348">
        <f>[2]UF!L16</f>
        <v>0</v>
      </c>
      <c r="E15" s="348">
        <f>[2]UF!P16</f>
        <v>0</v>
      </c>
      <c r="H15" s="348">
        <f t="shared" si="1"/>
        <v>0</v>
      </c>
    </row>
    <row r="16" spans="1:8" ht="18" hidden="1" customHeight="1">
      <c r="A16" s="131" t="s">
        <v>112</v>
      </c>
      <c r="C16" s="348">
        <f>[2]UF!H17</f>
        <v>0</v>
      </c>
      <c r="D16" s="348">
        <f>[2]UF!L17</f>
        <v>0</v>
      </c>
      <c r="E16" s="348">
        <f>[2]UF!P17</f>
        <v>0</v>
      </c>
      <c r="H16" s="348">
        <f t="shared" si="1"/>
        <v>0</v>
      </c>
    </row>
    <row r="17" spans="1:8" ht="18" hidden="1" customHeight="1">
      <c r="A17" s="131" t="s">
        <v>113</v>
      </c>
      <c r="C17" s="348">
        <f>[2]UF!H18</f>
        <v>0</v>
      </c>
      <c r="D17" s="348">
        <f>[2]UF!L18</f>
        <v>0</v>
      </c>
      <c r="E17" s="348">
        <f>[2]UF!P18</f>
        <v>0</v>
      </c>
      <c r="H17" s="348">
        <f t="shared" si="1"/>
        <v>0</v>
      </c>
    </row>
    <row r="18" spans="1:8" ht="18" hidden="1" customHeight="1">
      <c r="A18" s="131" t="s">
        <v>114</v>
      </c>
      <c r="C18" s="348">
        <f>[2]UF!H19</f>
        <v>0</v>
      </c>
      <c r="D18" s="348">
        <f>[2]UF!L19</f>
        <v>0</v>
      </c>
      <c r="E18" s="348">
        <f>[2]UF!P19</f>
        <v>0</v>
      </c>
      <c r="H18" s="348">
        <f t="shared" si="1"/>
        <v>0</v>
      </c>
    </row>
    <row r="19" spans="1:8" ht="18" hidden="1" customHeight="1">
      <c r="A19" s="131" t="s">
        <v>115</v>
      </c>
      <c r="C19" s="348">
        <f>[2]UF!H20</f>
        <v>0</v>
      </c>
      <c r="D19" s="348">
        <f>[2]UF!L20</f>
        <v>0</v>
      </c>
      <c r="E19" s="348">
        <f>[2]UF!P20</f>
        <v>0</v>
      </c>
      <c r="H19" s="348">
        <f t="shared" si="1"/>
        <v>0</v>
      </c>
    </row>
    <row r="20" spans="1:8" ht="18" hidden="1" customHeight="1">
      <c r="A20" s="131" t="s">
        <v>116</v>
      </c>
      <c r="C20" s="348">
        <f>SUM(C21:C22)</f>
        <v>0</v>
      </c>
      <c r="D20" s="348">
        <f>SUM(D21:D22)</f>
        <v>0</v>
      </c>
      <c r="E20" s="348">
        <f>SUM(E21:E22)</f>
        <v>0</v>
      </c>
      <c r="G20" s="348">
        <f>SUM(G21:G22)</f>
        <v>0</v>
      </c>
      <c r="H20" s="348">
        <f>SUM(H21:H22)</f>
        <v>0</v>
      </c>
    </row>
    <row r="21" spans="1:8" ht="18" hidden="1" customHeight="1">
      <c r="A21" s="131" t="s">
        <v>109</v>
      </c>
      <c r="C21" s="348">
        <f>[2]UF!H22</f>
        <v>0</v>
      </c>
      <c r="D21" s="348">
        <f>[2]UF!L22</f>
        <v>0</v>
      </c>
      <c r="E21" s="348">
        <f>[2]UF!P22</f>
        <v>0</v>
      </c>
      <c r="H21" s="348">
        <f>SUM(B21:G21)</f>
        <v>0</v>
      </c>
    </row>
    <row r="22" spans="1:8" ht="18" hidden="1" customHeight="1">
      <c r="A22" s="131" t="s">
        <v>110</v>
      </c>
      <c r="C22" s="348">
        <f>[2]UF!H23</f>
        <v>0</v>
      </c>
      <c r="D22" s="348">
        <f>[2]UF!L23</f>
        <v>0</v>
      </c>
      <c r="E22" s="348">
        <f>[2]UF!P23</f>
        <v>0</v>
      </c>
      <c r="H22" s="348">
        <f>SUM(B22:G22)</f>
        <v>0</v>
      </c>
    </row>
    <row r="23" spans="1:8" ht="18" hidden="1" customHeight="1">
      <c r="A23" s="131" t="s">
        <v>117</v>
      </c>
      <c r="C23" s="348">
        <f>[2]UF!H24</f>
        <v>0</v>
      </c>
      <c r="D23" s="348">
        <f>[2]UF!L24</f>
        <v>0</v>
      </c>
      <c r="E23" s="348">
        <f>[2]UF!P24</f>
        <v>0</v>
      </c>
      <c r="H23" s="348">
        <f>SUM(B23:G23)</f>
        <v>0</v>
      </c>
    </row>
    <row r="24" spans="1:8" ht="18" hidden="1" customHeight="1">
      <c r="A24" s="131" t="s">
        <v>118</v>
      </c>
      <c r="C24" s="348">
        <f>[2]UF!H25</f>
        <v>0</v>
      </c>
      <c r="D24" s="348">
        <f>[2]UF!L25</f>
        <v>0</v>
      </c>
      <c r="E24" s="348">
        <f>[2]UF!P25</f>
        <v>0</v>
      </c>
      <c r="H24" s="348">
        <f>SUM(B24:G24)</f>
        <v>0</v>
      </c>
    </row>
    <row r="25" spans="1:8" ht="18" hidden="1" customHeight="1">
      <c r="A25" s="131" t="s">
        <v>119</v>
      </c>
      <c r="C25" s="348">
        <f>SUM(C26:C27)</f>
        <v>0</v>
      </c>
      <c r="D25" s="348">
        <f>SUM(D26:D27)</f>
        <v>0</v>
      </c>
      <c r="E25" s="348">
        <f>SUM(E26:E27)</f>
        <v>0</v>
      </c>
      <c r="G25" s="348">
        <f>SUM(G26:G27)</f>
        <v>0</v>
      </c>
      <c r="H25" s="348">
        <f>SUM(H26:H27)</f>
        <v>0</v>
      </c>
    </row>
    <row r="26" spans="1:8" ht="18" hidden="1" customHeight="1">
      <c r="A26" s="131" t="s">
        <v>109</v>
      </c>
      <c r="C26" s="348">
        <f>[2]UF!H27</f>
        <v>0</v>
      </c>
      <c r="D26" s="348">
        <f>[2]UF!L27</f>
        <v>0</v>
      </c>
      <c r="E26" s="348">
        <f>[2]UF!P27</f>
        <v>0</v>
      </c>
      <c r="H26" s="348">
        <f>SUM(B26:G26)</f>
        <v>0</v>
      </c>
    </row>
    <row r="27" spans="1:8" ht="18" hidden="1" customHeight="1">
      <c r="A27" s="131" t="s">
        <v>110</v>
      </c>
      <c r="C27" s="348">
        <f>[2]UF!H28</f>
        <v>0</v>
      </c>
      <c r="D27" s="348">
        <f>[2]UF!L28</f>
        <v>0</v>
      </c>
      <c r="E27" s="348">
        <f>[2]UF!P28</f>
        <v>0</v>
      </c>
      <c r="H27" s="348">
        <f>SUM(B27:G27)</f>
        <v>0</v>
      </c>
    </row>
    <row r="28" spans="1:8" ht="28.5" hidden="1" customHeight="1">
      <c r="A28" s="131" t="s">
        <v>120</v>
      </c>
      <c r="C28" s="348">
        <f>[2]UF!H29</f>
        <v>0</v>
      </c>
      <c r="D28" s="348">
        <f>[2]UF!L29</f>
        <v>0</v>
      </c>
      <c r="E28" s="348">
        <f>[2]UF!P29</f>
        <v>0</v>
      </c>
      <c r="G28" s="348">
        <f>[2]UF!X29</f>
        <v>0</v>
      </c>
      <c r="H28" s="348">
        <f>SUM(B28:G28)</f>
        <v>0</v>
      </c>
    </row>
    <row r="29" spans="1:8" ht="29.25" hidden="1" customHeight="1">
      <c r="A29" s="131" t="s">
        <v>121</v>
      </c>
      <c r="C29" s="348">
        <f>SUM(C30:C31)</f>
        <v>0</v>
      </c>
      <c r="D29" s="348">
        <f>SUM(D30:D31)</f>
        <v>0</v>
      </c>
      <c r="E29" s="348">
        <f>SUM(E30:E31)</f>
        <v>0</v>
      </c>
      <c r="G29" s="348">
        <f>SUM(G30:G31)</f>
        <v>0</v>
      </c>
      <c r="H29" s="348">
        <f>SUM(H30:H31)</f>
        <v>0</v>
      </c>
    </row>
    <row r="30" spans="1:8" ht="18" hidden="1" customHeight="1">
      <c r="A30" s="131" t="s">
        <v>109</v>
      </c>
      <c r="C30" s="348">
        <f>[2]UF!H31</f>
        <v>0</v>
      </c>
      <c r="D30" s="348">
        <f>[2]UF!L31</f>
        <v>0</v>
      </c>
      <c r="E30" s="348">
        <f>[2]UF!P31</f>
        <v>0</v>
      </c>
      <c r="H30" s="348">
        <f t="shared" ref="H30:H46" si="2">SUM(B30:G30)</f>
        <v>0</v>
      </c>
    </row>
    <row r="31" spans="1:8" ht="18" hidden="1" customHeight="1">
      <c r="A31" s="131" t="s">
        <v>110</v>
      </c>
      <c r="C31" s="348">
        <f>[2]UF!H32</f>
        <v>0</v>
      </c>
      <c r="D31" s="348">
        <f>[2]UF!L32</f>
        <v>0</v>
      </c>
      <c r="E31" s="348">
        <f>[2]UF!P32</f>
        <v>0</v>
      </c>
      <c r="H31" s="348">
        <f t="shared" si="2"/>
        <v>0</v>
      </c>
    </row>
    <row r="32" spans="1:8" ht="18" hidden="1" customHeight="1">
      <c r="A32" s="131" t="s">
        <v>122</v>
      </c>
      <c r="C32" s="348">
        <f>[2]UF!H33</f>
        <v>0</v>
      </c>
      <c r="D32" s="348">
        <f>[2]UF!L33</f>
        <v>0</v>
      </c>
      <c r="E32" s="348">
        <f>[2]UF!P33</f>
        <v>0</v>
      </c>
      <c r="H32" s="348">
        <f t="shared" si="2"/>
        <v>0</v>
      </c>
    </row>
    <row r="33" spans="1:8" ht="45" customHeight="1">
      <c r="A33" s="354" t="s">
        <v>123</v>
      </c>
      <c r="B33" s="355"/>
      <c r="C33" s="355">
        <f>[2]UF!H34</f>
        <v>0</v>
      </c>
      <c r="D33" s="355">
        <f>[2]UF!L34</f>
        <v>0</v>
      </c>
      <c r="E33" s="355">
        <f>[2]UF!P34</f>
        <v>6180520</v>
      </c>
      <c r="F33" s="355">
        <f>[2]UF!AB34</f>
        <v>5000000</v>
      </c>
      <c r="G33" s="355"/>
      <c r="H33" s="355">
        <f t="shared" si="2"/>
        <v>11180520</v>
      </c>
    </row>
    <row r="34" spans="1:8" ht="18" hidden="1" customHeight="1">
      <c r="A34" s="354" t="s">
        <v>124</v>
      </c>
      <c r="B34" s="355"/>
      <c r="C34" s="355">
        <f>[2]UF!H35</f>
        <v>0</v>
      </c>
      <c r="D34" s="355">
        <f>[2]UF!L35</f>
        <v>0</v>
      </c>
      <c r="E34" s="355">
        <f>[2]UF!P35</f>
        <v>0</v>
      </c>
      <c r="F34" s="355"/>
      <c r="G34" s="355"/>
      <c r="H34" s="355">
        <f t="shared" si="2"/>
        <v>0</v>
      </c>
    </row>
    <row r="35" spans="1:8" ht="18" hidden="1" customHeight="1">
      <c r="A35" s="354" t="s">
        <v>125</v>
      </c>
      <c r="B35" s="355"/>
      <c r="C35" s="355">
        <f>[2]UF!H36</f>
        <v>0</v>
      </c>
      <c r="D35" s="355">
        <f>[2]UF!L36</f>
        <v>0</v>
      </c>
      <c r="E35" s="355">
        <f>[2]UF!P36</f>
        <v>0</v>
      </c>
      <c r="F35" s="355"/>
      <c r="G35" s="355"/>
      <c r="H35" s="355">
        <f t="shared" si="2"/>
        <v>0</v>
      </c>
    </row>
    <row r="36" spans="1:8" ht="37.5" hidden="1" customHeight="1">
      <c r="A36" s="354" t="s">
        <v>126</v>
      </c>
      <c r="B36" s="355"/>
      <c r="C36" s="355">
        <f>[2]UF!H37</f>
        <v>0</v>
      </c>
      <c r="D36" s="355">
        <f>[2]UF!L37</f>
        <v>0</v>
      </c>
      <c r="E36" s="355">
        <f>[2]UF!P37</f>
        <v>0</v>
      </c>
      <c r="F36" s="355"/>
      <c r="G36" s="355"/>
      <c r="H36" s="355">
        <f t="shared" si="2"/>
        <v>0</v>
      </c>
    </row>
    <row r="37" spans="1:8" ht="18" hidden="1" customHeight="1">
      <c r="A37" s="354" t="s">
        <v>127</v>
      </c>
      <c r="B37" s="355"/>
      <c r="C37" s="355">
        <f>[2]UF!H38</f>
        <v>0</v>
      </c>
      <c r="D37" s="355">
        <f>[2]UF!L38</f>
        <v>0</v>
      </c>
      <c r="E37" s="355">
        <f>[2]UF!P38</f>
        <v>0</v>
      </c>
      <c r="F37" s="355"/>
      <c r="G37" s="355"/>
      <c r="H37" s="355">
        <f t="shared" si="2"/>
        <v>0</v>
      </c>
    </row>
    <row r="38" spans="1:8" ht="18" hidden="1" customHeight="1">
      <c r="A38" s="354" t="s">
        <v>128</v>
      </c>
      <c r="B38" s="355"/>
      <c r="C38" s="355">
        <f>[2]UF!H39</f>
        <v>0</v>
      </c>
      <c r="D38" s="355">
        <f>[2]UF!L39</f>
        <v>0</v>
      </c>
      <c r="E38" s="355">
        <f>[2]UF!P39</f>
        <v>0</v>
      </c>
      <c r="F38" s="355"/>
      <c r="G38" s="355"/>
      <c r="H38" s="355">
        <f t="shared" si="2"/>
        <v>0</v>
      </c>
    </row>
    <row r="39" spans="1:8" ht="45" customHeight="1">
      <c r="A39" s="354" t="s">
        <v>152</v>
      </c>
      <c r="B39" s="355"/>
      <c r="C39" s="355">
        <f>[2]UF!H40</f>
        <v>0</v>
      </c>
      <c r="D39" s="355">
        <f>[2]UF!L40</f>
        <v>702175</v>
      </c>
      <c r="E39" s="355">
        <f>[2]UF!P40</f>
        <v>0</v>
      </c>
      <c r="F39" s="355"/>
      <c r="G39" s="355"/>
      <c r="H39" s="355">
        <f t="shared" si="2"/>
        <v>702175</v>
      </c>
    </row>
    <row r="40" spans="1:8" ht="18" hidden="1" customHeight="1">
      <c r="A40" s="131" t="s">
        <v>129</v>
      </c>
      <c r="C40" s="348">
        <f>[2]UF!H41</f>
        <v>0</v>
      </c>
      <c r="D40" s="348">
        <f>[2]UF!L41</f>
        <v>0</v>
      </c>
      <c r="E40" s="348">
        <f>[2]UF!P41</f>
        <v>0</v>
      </c>
      <c r="H40" s="348">
        <f t="shared" si="2"/>
        <v>0</v>
      </c>
    </row>
    <row r="41" spans="1:8" ht="18" hidden="1" customHeight="1">
      <c r="A41" s="131" t="s">
        <v>130</v>
      </c>
      <c r="C41" s="348">
        <f>[2]UF!H42</f>
        <v>0</v>
      </c>
      <c r="D41" s="348">
        <f>[2]UF!L42</f>
        <v>0</v>
      </c>
      <c r="E41" s="348">
        <f>[2]UF!P42</f>
        <v>0</v>
      </c>
      <c r="H41" s="348">
        <f t="shared" si="2"/>
        <v>0</v>
      </c>
    </row>
    <row r="42" spans="1:8" ht="18" hidden="1" customHeight="1">
      <c r="A42" s="131" t="s">
        <v>131</v>
      </c>
      <c r="C42" s="348">
        <f>[2]UF!H43</f>
        <v>0</v>
      </c>
      <c r="D42" s="348">
        <f>[2]UF!L43</f>
        <v>0</v>
      </c>
      <c r="E42" s="348">
        <f>[2]UF!P43</f>
        <v>0</v>
      </c>
      <c r="H42" s="348">
        <f t="shared" si="2"/>
        <v>0</v>
      </c>
    </row>
    <row r="43" spans="1:8" ht="18" hidden="1" customHeight="1">
      <c r="A43" s="131" t="s">
        <v>132</v>
      </c>
      <c r="C43" s="348">
        <f>[2]UF!H44</f>
        <v>0</v>
      </c>
      <c r="D43" s="348">
        <f>[2]UF!L44</f>
        <v>0</v>
      </c>
      <c r="E43" s="348">
        <f>[2]UF!P44</f>
        <v>0</v>
      </c>
      <c r="H43" s="348">
        <f t="shared" si="2"/>
        <v>0</v>
      </c>
    </row>
    <row r="44" spans="1:8" ht="18" hidden="1" customHeight="1">
      <c r="A44" s="131" t="s">
        <v>133</v>
      </c>
      <c r="C44" s="348">
        <f>[2]UF!H45</f>
        <v>0</v>
      </c>
      <c r="D44" s="348">
        <f>[2]UF!L45</f>
        <v>0</v>
      </c>
      <c r="E44" s="348">
        <f>[2]UF!P45</f>
        <v>0</v>
      </c>
      <c r="H44" s="348">
        <f t="shared" si="2"/>
        <v>0</v>
      </c>
    </row>
    <row r="45" spans="1:8" ht="18" hidden="1" customHeight="1">
      <c r="A45" s="131" t="s">
        <v>134</v>
      </c>
      <c r="C45" s="348">
        <f>[2]UF!H46</f>
        <v>0</v>
      </c>
      <c r="D45" s="348">
        <f>[2]UF!L46</f>
        <v>0</v>
      </c>
      <c r="E45" s="348">
        <f>[2]UF!P46</f>
        <v>0</v>
      </c>
      <c r="H45" s="348">
        <f t="shared" si="2"/>
        <v>0</v>
      </c>
    </row>
    <row r="46" spans="1:8" ht="18" hidden="1" customHeight="1">
      <c r="A46" s="131" t="s">
        <v>135</v>
      </c>
      <c r="C46" s="348">
        <f>[2]UF!H47</f>
        <v>0</v>
      </c>
      <c r="D46" s="348">
        <f>[2]UF!L47</f>
        <v>0</v>
      </c>
      <c r="E46" s="348">
        <f>[2]UF!P47</f>
        <v>0</v>
      </c>
      <c r="H46" s="348">
        <f t="shared" si="2"/>
        <v>0</v>
      </c>
    </row>
    <row r="47" spans="1:8" ht="18" hidden="1" customHeight="1">
      <c r="A47" s="131"/>
    </row>
    <row r="48" spans="1:8" ht="18" hidden="1" customHeight="1">
      <c r="A48" s="205" t="s">
        <v>136</v>
      </c>
      <c r="B48" s="356">
        <f t="shared" ref="B48:H48" si="3">SUM(B49:B52)+SUM(B55:B66)+SUM(B71:B87)</f>
        <v>0</v>
      </c>
      <c r="C48" s="356">
        <f t="shared" si="3"/>
        <v>0</v>
      </c>
      <c r="D48" s="356">
        <f t="shared" si="3"/>
        <v>0</v>
      </c>
      <c r="E48" s="356">
        <f t="shared" si="3"/>
        <v>0</v>
      </c>
      <c r="F48" s="356"/>
      <c r="G48" s="356">
        <f t="shared" si="3"/>
        <v>0</v>
      </c>
      <c r="H48" s="356">
        <f t="shared" si="3"/>
        <v>0</v>
      </c>
    </row>
    <row r="49" spans="1:8" ht="18" hidden="1" customHeight="1">
      <c r="A49" s="131" t="s">
        <v>53</v>
      </c>
      <c r="C49" s="348">
        <f>[2]UF!H50</f>
        <v>0</v>
      </c>
      <c r="D49" s="348">
        <f>[2]UF!L50</f>
        <v>0</v>
      </c>
      <c r="E49" s="348">
        <f>[2]UF!P50</f>
        <v>0</v>
      </c>
      <c r="H49" s="348">
        <f>SUM(B49:G49)</f>
        <v>0</v>
      </c>
    </row>
    <row r="50" spans="1:8" ht="18" hidden="1" customHeight="1">
      <c r="A50" s="131" t="s">
        <v>54</v>
      </c>
      <c r="C50" s="348">
        <f>[2]UF!H51</f>
        <v>0</v>
      </c>
      <c r="D50" s="348">
        <f>[2]UF!L51</f>
        <v>0</v>
      </c>
      <c r="E50" s="348">
        <f>[2]UF!P51</f>
        <v>0</v>
      </c>
      <c r="H50" s="348">
        <f>SUM(B50:G50)</f>
        <v>0</v>
      </c>
    </row>
    <row r="51" spans="1:8" ht="18" hidden="1" customHeight="1">
      <c r="A51" s="131" t="s">
        <v>55</v>
      </c>
      <c r="C51" s="348">
        <f>[2]UF!H52</f>
        <v>0</v>
      </c>
      <c r="D51" s="348">
        <f>[2]UF!L52</f>
        <v>0</v>
      </c>
      <c r="E51" s="348">
        <f>[2]UF!P52</f>
        <v>0</v>
      </c>
      <c r="H51" s="348">
        <f>SUM(B51:G51)</f>
        <v>0</v>
      </c>
    </row>
    <row r="52" spans="1:8" ht="18" hidden="1" customHeight="1">
      <c r="A52" s="131" t="s">
        <v>56</v>
      </c>
      <c r="C52" s="348">
        <f>SUM(C53:C54)</f>
        <v>0</v>
      </c>
      <c r="D52" s="348">
        <f>SUM(D53:D54)</f>
        <v>0</v>
      </c>
      <c r="E52" s="348">
        <f>SUM(E53:E54)</f>
        <v>0</v>
      </c>
      <c r="G52" s="348">
        <f>SUM(G53:G54)</f>
        <v>0</v>
      </c>
      <c r="H52" s="348">
        <f>SUM(H53:H54)</f>
        <v>0</v>
      </c>
    </row>
    <row r="53" spans="1:8" ht="18" hidden="1" customHeight="1">
      <c r="A53" s="131" t="s">
        <v>137</v>
      </c>
      <c r="C53" s="348">
        <f>[2]UF!H54</f>
        <v>0</v>
      </c>
      <c r="D53" s="348">
        <f>[2]UF!L54</f>
        <v>0</v>
      </c>
      <c r="E53" s="348">
        <f>[2]UF!P54</f>
        <v>0</v>
      </c>
      <c r="H53" s="348">
        <f t="shared" ref="H53:H65" si="4">SUM(B53:G53)</f>
        <v>0</v>
      </c>
    </row>
    <row r="54" spans="1:8" ht="18" hidden="1" customHeight="1">
      <c r="A54" s="131" t="s">
        <v>138</v>
      </c>
      <c r="C54" s="348">
        <f>[2]UF!H55</f>
        <v>0</v>
      </c>
      <c r="D54" s="348">
        <f>[2]UF!L55</f>
        <v>0</v>
      </c>
      <c r="E54" s="348">
        <f>[2]UF!P55</f>
        <v>0</v>
      </c>
      <c r="H54" s="348">
        <f t="shared" si="4"/>
        <v>0</v>
      </c>
    </row>
    <row r="55" spans="1:8" ht="18" hidden="1" customHeight="1">
      <c r="A55" s="131" t="s">
        <v>59</v>
      </c>
      <c r="C55" s="348">
        <f>[2]UF!H56</f>
        <v>0</v>
      </c>
      <c r="D55" s="348">
        <f>[2]UF!L56</f>
        <v>0</v>
      </c>
      <c r="E55" s="348">
        <f>[2]UF!P56</f>
        <v>0</v>
      </c>
      <c r="H55" s="348">
        <f t="shared" si="4"/>
        <v>0</v>
      </c>
    </row>
    <row r="56" spans="1:8" ht="18" hidden="1" customHeight="1">
      <c r="A56" s="131" t="s">
        <v>60</v>
      </c>
      <c r="C56" s="348">
        <f>[2]UF!H57</f>
        <v>0</v>
      </c>
      <c r="D56" s="348">
        <f>[2]UF!L57</f>
        <v>0</v>
      </c>
      <c r="E56" s="348">
        <f>[2]UF!P57</f>
        <v>0</v>
      </c>
      <c r="H56" s="348">
        <f t="shared" si="4"/>
        <v>0</v>
      </c>
    </row>
    <row r="57" spans="1:8" ht="18" hidden="1" customHeight="1">
      <c r="A57" s="131" t="s">
        <v>61</v>
      </c>
      <c r="C57" s="348">
        <f>[2]UF!H58</f>
        <v>0</v>
      </c>
      <c r="D57" s="348">
        <f>[2]UF!L58</f>
        <v>0</v>
      </c>
      <c r="E57" s="348">
        <f>[2]UF!P58</f>
        <v>0</v>
      </c>
      <c r="H57" s="348">
        <f t="shared" si="4"/>
        <v>0</v>
      </c>
    </row>
    <row r="58" spans="1:8" ht="18" hidden="1" customHeight="1">
      <c r="A58" s="131" t="s">
        <v>62</v>
      </c>
      <c r="C58" s="348">
        <f>[2]UF!H59</f>
        <v>0</v>
      </c>
      <c r="D58" s="348">
        <f>[2]UF!L59</f>
        <v>0</v>
      </c>
      <c r="E58" s="348">
        <f>[2]UF!P59</f>
        <v>0</v>
      </c>
      <c r="H58" s="348">
        <f t="shared" si="4"/>
        <v>0</v>
      </c>
    </row>
    <row r="59" spans="1:8" ht="18" hidden="1" customHeight="1">
      <c r="A59" s="131" t="s">
        <v>63</v>
      </c>
      <c r="C59" s="348">
        <f>[2]UF!H61</f>
        <v>0</v>
      </c>
      <c r="D59" s="348">
        <f>[2]UF!L61</f>
        <v>0</v>
      </c>
      <c r="E59" s="348">
        <f>[2]UF!P61</f>
        <v>0</v>
      </c>
      <c r="H59" s="348">
        <f t="shared" si="4"/>
        <v>0</v>
      </c>
    </row>
    <row r="60" spans="1:8" ht="18" hidden="1" customHeight="1">
      <c r="A60" s="131" t="s">
        <v>178</v>
      </c>
    </row>
    <row r="61" spans="1:8" ht="18" hidden="1" customHeight="1">
      <c r="A61" s="131" t="s">
        <v>64</v>
      </c>
      <c r="C61" s="348">
        <f>[2]UF!H63</f>
        <v>0</v>
      </c>
      <c r="D61" s="348">
        <f>[2]UF!L63</f>
        <v>0</v>
      </c>
      <c r="E61" s="348">
        <f>[2]UF!P63</f>
        <v>0</v>
      </c>
      <c r="H61" s="348">
        <f t="shared" si="4"/>
        <v>0</v>
      </c>
    </row>
    <row r="62" spans="1:8" ht="18" hidden="1" customHeight="1">
      <c r="A62" s="131" t="s">
        <v>65</v>
      </c>
      <c r="C62" s="348">
        <f>[2]UF!H64</f>
        <v>0</v>
      </c>
      <c r="D62" s="348">
        <f>[2]UF!L64</f>
        <v>0</v>
      </c>
      <c r="E62" s="348">
        <f>[2]UF!P64</f>
        <v>0</v>
      </c>
      <c r="H62" s="348">
        <f t="shared" si="4"/>
        <v>0</v>
      </c>
    </row>
    <row r="63" spans="1:8" ht="18" hidden="1" customHeight="1">
      <c r="A63" s="131" t="s">
        <v>66</v>
      </c>
      <c r="C63" s="348">
        <f>[2]UF!H65</f>
        <v>0</v>
      </c>
      <c r="D63" s="348">
        <f>[2]UF!L65</f>
        <v>0</v>
      </c>
      <c r="E63" s="348">
        <f>[2]UF!P65</f>
        <v>0</v>
      </c>
      <c r="H63" s="348">
        <f t="shared" si="4"/>
        <v>0</v>
      </c>
    </row>
    <row r="64" spans="1:8" ht="18" hidden="1" customHeight="1">
      <c r="A64" s="131" t="s">
        <v>67</v>
      </c>
      <c r="C64" s="348">
        <f>[2]UF!H66</f>
        <v>0</v>
      </c>
      <c r="D64" s="348">
        <f>[2]UF!L66</f>
        <v>0</v>
      </c>
      <c r="E64" s="348">
        <f>[2]UF!P66</f>
        <v>0</v>
      </c>
      <c r="H64" s="348">
        <f t="shared" si="4"/>
        <v>0</v>
      </c>
    </row>
    <row r="65" spans="1:8" ht="18" hidden="1" customHeight="1">
      <c r="A65" s="131" t="s">
        <v>68</v>
      </c>
      <c r="C65" s="348">
        <f>[2]UF!H67</f>
        <v>0</v>
      </c>
      <c r="D65" s="348">
        <f>[2]UF!L67</f>
        <v>0</v>
      </c>
      <c r="E65" s="348">
        <f>[2]UF!P67</f>
        <v>0</v>
      </c>
      <c r="H65" s="348">
        <f t="shared" si="4"/>
        <v>0</v>
      </c>
    </row>
    <row r="66" spans="1:8" ht="18" hidden="1" customHeight="1">
      <c r="A66" s="18" t="s">
        <v>69</v>
      </c>
      <c r="B66" s="357">
        <f t="shared" ref="B66:H66" si="5">SUM(B67:B70)</f>
        <v>0</v>
      </c>
      <c r="C66" s="356">
        <f t="shared" si="5"/>
        <v>0</v>
      </c>
      <c r="D66" s="356">
        <f t="shared" si="5"/>
        <v>0</v>
      </c>
      <c r="E66" s="356">
        <f t="shared" si="5"/>
        <v>0</v>
      </c>
      <c r="F66" s="356"/>
      <c r="G66" s="356">
        <f t="shared" si="5"/>
        <v>0</v>
      </c>
      <c r="H66" s="356">
        <f t="shared" si="5"/>
        <v>0</v>
      </c>
    </row>
    <row r="67" spans="1:8" ht="18" hidden="1" customHeight="1">
      <c r="A67" s="18" t="s">
        <v>70</v>
      </c>
      <c r="C67" s="348">
        <f>[2]UF!H69</f>
        <v>0</v>
      </c>
      <c r="D67" s="348">
        <f>[2]UF!L69</f>
        <v>0</v>
      </c>
      <c r="E67" s="348">
        <f>[2]UF!P69</f>
        <v>0</v>
      </c>
      <c r="H67" s="348">
        <f t="shared" ref="H67:H86" si="6">SUM(B67:G67)</f>
        <v>0</v>
      </c>
    </row>
    <row r="68" spans="1:8" ht="18" hidden="1" customHeight="1">
      <c r="A68" s="18" t="s">
        <v>71</v>
      </c>
      <c r="C68" s="348">
        <f>[2]UF!H70</f>
        <v>0</v>
      </c>
      <c r="D68" s="348">
        <f>[2]UF!L70</f>
        <v>0</v>
      </c>
      <c r="E68" s="348">
        <f>[2]UF!P70</f>
        <v>0</v>
      </c>
      <c r="H68" s="348">
        <f t="shared" si="6"/>
        <v>0</v>
      </c>
    </row>
    <row r="69" spans="1:8" ht="18" hidden="1" customHeight="1">
      <c r="A69" s="18" t="s">
        <v>72</v>
      </c>
      <c r="C69" s="348">
        <f>[2]UF!H71</f>
        <v>0</v>
      </c>
      <c r="D69" s="348">
        <f>[2]UF!L71</f>
        <v>0</v>
      </c>
      <c r="E69" s="348">
        <f>[2]UF!P71</f>
        <v>0</v>
      </c>
      <c r="H69" s="348">
        <f t="shared" si="6"/>
        <v>0</v>
      </c>
    </row>
    <row r="70" spans="1:8" ht="18" hidden="1" customHeight="1">
      <c r="A70" s="18" t="s">
        <v>73</v>
      </c>
      <c r="C70" s="348">
        <f>[2]UF!H72</f>
        <v>0</v>
      </c>
      <c r="D70" s="348">
        <f>[2]UF!L72</f>
        <v>0</v>
      </c>
      <c r="E70" s="348">
        <f>[2]UF!P72</f>
        <v>0</v>
      </c>
      <c r="H70" s="348">
        <f t="shared" si="6"/>
        <v>0</v>
      </c>
    </row>
    <row r="71" spans="1:8" ht="18" hidden="1" customHeight="1">
      <c r="A71" s="18" t="s">
        <v>74</v>
      </c>
      <c r="C71" s="348">
        <f>[2]UF!H73</f>
        <v>0</v>
      </c>
      <c r="D71" s="348">
        <f>[2]UF!L73</f>
        <v>0</v>
      </c>
      <c r="E71" s="348">
        <f>[2]UF!P73</f>
        <v>0</v>
      </c>
      <c r="H71" s="348">
        <f>SUM(B71:G71)</f>
        <v>0</v>
      </c>
    </row>
    <row r="72" spans="1:8" ht="18" hidden="1" customHeight="1">
      <c r="A72" s="18" t="s">
        <v>139</v>
      </c>
      <c r="C72" s="348">
        <f>[2]UF!H74</f>
        <v>0</v>
      </c>
      <c r="D72" s="348">
        <f>[2]UF!L74</f>
        <v>0</v>
      </c>
      <c r="E72" s="348">
        <f>[2]UF!P74</f>
        <v>0</v>
      </c>
      <c r="H72" s="348">
        <f t="shared" si="6"/>
        <v>0</v>
      </c>
    </row>
    <row r="73" spans="1:8" ht="18" hidden="1" customHeight="1">
      <c r="A73" s="18" t="s">
        <v>75</v>
      </c>
      <c r="C73" s="348">
        <f>[2]UF!H75</f>
        <v>0</v>
      </c>
      <c r="D73" s="348">
        <f>[2]UF!L75</f>
        <v>0</v>
      </c>
      <c r="E73" s="348">
        <f>[2]UF!P75</f>
        <v>0</v>
      </c>
      <c r="H73" s="348">
        <f t="shared" si="6"/>
        <v>0</v>
      </c>
    </row>
    <row r="74" spans="1:8" ht="18" hidden="1" customHeight="1">
      <c r="A74" s="18" t="s">
        <v>76</v>
      </c>
      <c r="C74" s="348">
        <f>[2]UF!H76</f>
        <v>0</v>
      </c>
      <c r="D74" s="348">
        <f>[2]UF!L76</f>
        <v>0</v>
      </c>
      <c r="E74" s="348">
        <f>[2]UF!P76</f>
        <v>0</v>
      </c>
      <c r="H74" s="348">
        <f t="shared" si="6"/>
        <v>0</v>
      </c>
    </row>
    <row r="75" spans="1:8" ht="18" hidden="1" customHeight="1">
      <c r="A75" s="18" t="s">
        <v>77</v>
      </c>
    </row>
    <row r="76" spans="1:8" ht="18" hidden="1" customHeight="1">
      <c r="A76" s="18" t="s">
        <v>78</v>
      </c>
      <c r="C76" s="348">
        <f>[2]UF!H78</f>
        <v>0</v>
      </c>
      <c r="D76" s="348">
        <f>[2]UF!L78</f>
        <v>0</v>
      </c>
      <c r="E76" s="348">
        <f>[2]UF!P78</f>
        <v>0</v>
      </c>
      <c r="H76" s="348">
        <f t="shared" si="6"/>
        <v>0</v>
      </c>
    </row>
    <row r="77" spans="1:8" ht="18" hidden="1" customHeight="1">
      <c r="A77" s="18" t="s">
        <v>179</v>
      </c>
    </row>
    <row r="78" spans="1:8" ht="18" hidden="1" customHeight="1">
      <c r="A78" s="18" t="s">
        <v>81</v>
      </c>
      <c r="C78" s="348">
        <f>[2]UF!H80</f>
        <v>0</v>
      </c>
      <c r="D78" s="348">
        <f>[2]UF!L80</f>
        <v>0</v>
      </c>
      <c r="E78" s="348">
        <f>[2]UF!P80</f>
        <v>0</v>
      </c>
      <c r="H78" s="348">
        <f t="shared" si="6"/>
        <v>0</v>
      </c>
    </row>
    <row r="79" spans="1:8" ht="18" hidden="1" customHeight="1">
      <c r="A79" s="18" t="s">
        <v>140</v>
      </c>
      <c r="C79" s="348">
        <f>[2]UF!H81</f>
        <v>0</v>
      </c>
      <c r="D79" s="348">
        <f>[2]UF!L81</f>
        <v>0</v>
      </c>
      <c r="E79" s="348">
        <f>[2]UF!P81</f>
        <v>0</v>
      </c>
      <c r="H79" s="348">
        <f t="shared" si="6"/>
        <v>0</v>
      </c>
    </row>
    <row r="80" spans="1:8" ht="18" hidden="1" customHeight="1">
      <c r="A80" s="18" t="s">
        <v>79</v>
      </c>
      <c r="C80" s="348">
        <f>[2]UF!H82</f>
        <v>0</v>
      </c>
      <c r="D80" s="348">
        <f>[2]UF!L82</f>
        <v>0</v>
      </c>
      <c r="E80" s="348">
        <f>[2]UF!P82</f>
        <v>0</v>
      </c>
      <c r="H80" s="348">
        <f t="shared" si="6"/>
        <v>0</v>
      </c>
    </row>
    <row r="81" spans="1:8" ht="18" hidden="1" customHeight="1">
      <c r="A81" s="18" t="s">
        <v>80</v>
      </c>
    </row>
    <row r="82" spans="1:8" ht="18" hidden="1" customHeight="1">
      <c r="A82" s="18" t="s">
        <v>82</v>
      </c>
      <c r="C82" s="348">
        <f>[2]UF!H84</f>
        <v>0</v>
      </c>
      <c r="D82" s="348">
        <f>[2]UF!L84</f>
        <v>0</v>
      </c>
      <c r="E82" s="348">
        <f>[2]UF!P84</f>
        <v>0</v>
      </c>
      <c r="H82" s="348">
        <f t="shared" si="6"/>
        <v>0</v>
      </c>
    </row>
    <row r="83" spans="1:8" ht="18" hidden="1" customHeight="1">
      <c r="A83" s="18" t="s">
        <v>83</v>
      </c>
      <c r="C83" s="348">
        <f>[2]UF!H85</f>
        <v>0</v>
      </c>
      <c r="D83" s="348">
        <f>[2]UF!L85</f>
        <v>0</v>
      </c>
      <c r="E83" s="348">
        <f>[2]UF!P85</f>
        <v>0</v>
      </c>
      <c r="H83" s="348">
        <f t="shared" si="6"/>
        <v>0</v>
      </c>
    </row>
    <row r="84" spans="1:8" ht="18" hidden="1" customHeight="1">
      <c r="A84" s="18" t="s">
        <v>210</v>
      </c>
      <c r="C84" s="348">
        <f>[2]UF!H86</f>
        <v>0</v>
      </c>
      <c r="D84" s="348">
        <f>[2]UF!L86</f>
        <v>0</v>
      </c>
      <c r="E84" s="348">
        <f>[2]UF!P86</f>
        <v>0</v>
      </c>
      <c r="H84" s="348">
        <f t="shared" si="6"/>
        <v>0</v>
      </c>
    </row>
    <row r="85" spans="1:8" ht="18" hidden="1" customHeight="1">
      <c r="A85" s="18" t="s">
        <v>84</v>
      </c>
      <c r="C85" s="348">
        <f>[2]UF!H87</f>
        <v>0</v>
      </c>
      <c r="D85" s="348">
        <f>[2]UF!L87</f>
        <v>0</v>
      </c>
      <c r="E85" s="348">
        <f>[2]UF!P87</f>
        <v>0</v>
      </c>
      <c r="H85" s="348">
        <f t="shared" si="6"/>
        <v>0</v>
      </c>
    </row>
    <row r="86" spans="1:8" ht="18" hidden="1" customHeight="1">
      <c r="A86" s="18" t="s">
        <v>85</v>
      </c>
      <c r="C86" s="348">
        <f>[2]UF!H88</f>
        <v>0</v>
      </c>
      <c r="D86" s="348">
        <f>[2]UF!L88</f>
        <v>0</v>
      </c>
      <c r="E86" s="348">
        <f>[2]UF!P88</f>
        <v>0</v>
      </c>
      <c r="H86" s="348">
        <f t="shared" si="6"/>
        <v>0</v>
      </c>
    </row>
    <row r="87" spans="1:8" ht="18" hidden="1" customHeight="1">
      <c r="A87" s="131"/>
    </row>
    <row r="88" spans="1:8" ht="18" hidden="1" customHeight="1">
      <c r="A88" s="304"/>
    </row>
    <row r="89" spans="1:8" ht="40.5" customHeight="1">
      <c r="A89" s="354" t="s">
        <v>147</v>
      </c>
      <c r="B89" s="355">
        <f>[2]UF!D90</f>
        <v>0</v>
      </c>
      <c r="C89" s="355">
        <f>[2]UF!H90</f>
        <v>0</v>
      </c>
      <c r="D89" s="355">
        <f>[2]UF!L90</f>
        <v>0</v>
      </c>
      <c r="E89" s="355">
        <f>[2]UF!P90</f>
        <v>0</v>
      </c>
      <c r="F89" s="355">
        <f>[2]UF!AB90</f>
        <v>4314000</v>
      </c>
      <c r="G89" s="355"/>
      <c r="H89" s="355">
        <f>SUM(B89:G89)</f>
        <v>4314000</v>
      </c>
    </row>
    <row r="90" spans="1:8" ht="18" hidden="1" customHeight="1">
      <c r="A90" s="305" t="s">
        <v>148</v>
      </c>
      <c r="C90" s="348">
        <f>SUM(C91:C92)</f>
        <v>0</v>
      </c>
      <c r="D90" s="348">
        <f>SUM(D91:D92)</f>
        <v>0</v>
      </c>
      <c r="E90" s="348">
        <f>SUM(E91:E92)</f>
        <v>0</v>
      </c>
      <c r="H90" s="348">
        <f>SUM(H91:H92)</f>
        <v>0</v>
      </c>
    </row>
    <row r="91" spans="1:8" ht="18" hidden="1" customHeight="1">
      <c r="A91" s="131" t="s">
        <v>137</v>
      </c>
      <c r="C91" s="348">
        <f>[2]UF!H92</f>
        <v>0</v>
      </c>
      <c r="D91" s="348">
        <f>[2]UF!L92</f>
        <v>0</v>
      </c>
      <c r="E91" s="348">
        <f>[2]UF!P92</f>
        <v>0</v>
      </c>
      <c r="H91" s="348">
        <f>SUM(B91:G91)</f>
        <v>0</v>
      </c>
    </row>
    <row r="92" spans="1:8" ht="18" hidden="1" customHeight="1">
      <c r="A92" s="131" t="s">
        <v>138</v>
      </c>
      <c r="C92" s="348">
        <f>[2]UF!H93</f>
        <v>0</v>
      </c>
      <c r="D92" s="348">
        <f>[2]UF!L93</f>
        <v>0</v>
      </c>
      <c r="E92" s="348">
        <f>[2]UF!P93</f>
        <v>0</v>
      </c>
      <c r="H92" s="348">
        <f>SUM(B92:G92)</f>
        <v>0</v>
      </c>
    </row>
    <row r="93" spans="1:8" ht="18" hidden="1" customHeight="1">
      <c r="A93" s="131" t="s">
        <v>311</v>
      </c>
      <c r="C93" s="348">
        <f>[2]UF!H94</f>
        <v>0</v>
      </c>
      <c r="D93" s="348">
        <f>[2]UF!L94</f>
        <v>0</v>
      </c>
      <c r="E93" s="348">
        <f>[2]UF!P94</f>
        <v>0</v>
      </c>
      <c r="H93" s="348">
        <f>SUM(B93:G93)</f>
        <v>0</v>
      </c>
    </row>
    <row r="94" spans="1:8" ht="18" hidden="1" customHeight="1">
      <c r="A94" s="304"/>
      <c r="C94" s="348">
        <f>[2]UF!H95</f>
        <v>0</v>
      </c>
      <c r="D94" s="348">
        <f>[2]UF!L95</f>
        <v>0</v>
      </c>
      <c r="E94" s="348">
        <f>[2]UF!P95</f>
        <v>0</v>
      </c>
      <c r="H94" s="348">
        <f>SUM(B94:G94)</f>
        <v>0</v>
      </c>
    </row>
    <row r="95" spans="1:8" s="360" customFormat="1" ht="38.25" customHeight="1" thickBot="1">
      <c r="A95" s="358" t="s">
        <v>13</v>
      </c>
      <c r="B95" s="359">
        <f t="shared" ref="B95:H95" si="7">SUM(B6:B12)+SUM(B15:B20)+SUM(B23:B25)+SUM(B28:B29)+SUM(B32:B48)+B90+B94+B89+B93</f>
        <v>0</v>
      </c>
      <c r="C95" s="359">
        <f t="shared" si="7"/>
        <v>0</v>
      </c>
      <c r="D95" s="359">
        <f t="shared" si="7"/>
        <v>702175</v>
      </c>
      <c r="E95" s="359">
        <f t="shared" si="7"/>
        <v>6180520</v>
      </c>
      <c r="F95" s="359">
        <f t="shared" si="7"/>
        <v>9314000</v>
      </c>
      <c r="G95" s="359">
        <f t="shared" si="7"/>
        <v>0</v>
      </c>
      <c r="H95" s="359">
        <f t="shared" si="7"/>
        <v>16196695</v>
      </c>
    </row>
    <row r="96" spans="1:8" ht="18" customHeight="1" thickTop="1">
      <c r="A96" s="361"/>
      <c r="B96" s="361"/>
      <c r="C96" s="361"/>
      <c r="D96" s="361"/>
    </row>
    <row r="97" spans="1:4" ht="18" customHeight="1">
      <c r="A97" s="361"/>
      <c r="B97" s="361"/>
      <c r="C97" s="361"/>
      <c r="D97" s="361"/>
    </row>
    <row r="98" spans="1:4" ht="18" customHeight="1">
      <c r="A98" s="361"/>
      <c r="B98" s="361"/>
      <c r="C98" s="361"/>
      <c r="D98" s="361"/>
    </row>
    <row r="99" spans="1:4" ht="18" customHeight="1">
      <c r="A99" s="361"/>
      <c r="B99" s="361"/>
      <c r="C99" s="361"/>
      <c r="D99" s="361"/>
    </row>
    <row r="100" spans="1:4" ht="18" customHeight="1">
      <c r="A100" s="361"/>
      <c r="B100" s="361"/>
      <c r="C100" s="361"/>
      <c r="D100" s="361"/>
    </row>
    <row r="101" spans="1:4" ht="18" customHeight="1">
      <c r="A101" s="361"/>
      <c r="B101" s="361"/>
      <c r="C101" s="361"/>
      <c r="D101" s="361"/>
    </row>
    <row r="102" spans="1:4" ht="18" customHeight="1">
      <c r="A102" s="361"/>
      <c r="B102" s="361"/>
      <c r="C102" s="361"/>
      <c r="D102" s="361"/>
    </row>
    <row r="103" spans="1:4" ht="18" customHeight="1">
      <c r="A103" s="361"/>
      <c r="B103" s="361"/>
      <c r="C103" s="361"/>
      <c r="D103" s="361"/>
    </row>
    <row r="104" spans="1:4" ht="18" customHeight="1">
      <c r="A104" s="361"/>
      <c r="B104" s="361"/>
      <c r="C104" s="361"/>
      <c r="D104" s="361"/>
    </row>
    <row r="105" spans="1:4" ht="18" customHeight="1">
      <c r="A105" s="361"/>
      <c r="B105" s="361"/>
      <c r="C105" s="361"/>
      <c r="D105" s="361"/>
    </row>
    <row r="106" spans="1:4" ht="18" customHeight="1">
      <c r="A106" s="361"/>
      <c r="B106" s="361"/>
      <c r="C106" s="361"/>
      <c r="D106" s="361"/>
    </row>
    <row r="107" spans="1:4" ht="18" customHeight="1">
      <c r="A107" s="361"/>
      <c r="B107" s="361"/>
      <c r="C107" s="361"/>
      <c r="D107" s="361"/>
    </row>
    <row r="108" spans="1:4" ht="18" customHeight="1">
      <c r="A108" s="361"/>
      <c r="B108" s="361"/>
      <c r="C108" s="361"/>
      <c r="D108" s="361"/>
    </row>
    <row r="109" spans="1:4" ht="18" customHeight="1">
      <c r="A109" s="361"/>
      <c r="B109" s="361"/>
      <c r="C109" s="361"/>
      <c r="D109" s="361"/>
    </row>
    <row r="110" spans="1:4" ht="18" customHeight="1">
      <c r="A110" s="361"/>
      <c r="B110" s="361"/>
      <c r="C110" s="361"/>
      <c r="D110" s="361"/>
    </row>
    <row r="111" spans="1:4" ht="18" customHeight="1">
      <c r="A111" s="361"/>
      <c r="B111" s="361"/>
      <c r="C111" s="361"/>
      <c r="D111" s="361"/>
    </row>
    <row r="112" spans="1:4" ht="18" customHeight="1">
      <c r="A112" s="361"/>
      <c r="B112" s="361"/>
      <c r="C112" s="361"/>
      <c r="D112" s="361"/>
    </row>
    <row r="113" spans="1:4" ht="18" customHeight="1">
      <c r="A113" s="361"/>
      <c r="B113" s="361"/>
      <c r="C113" s="361"/>
      <c r="D113" s="361"/>
    </row>
    <row r="114" spans="1:4" ht="18" customHeight="1">
      <c r="A114" s="361"/>
      <c r="B114" s="361"/>
      <c r="C114" s="361"/>
      <c r="D114" s="361"/>
    </row>
    <row r="115" spans="1:4" ht="18" customHeight="1">
      <c r="A115" s="361"/>
      <c r="B115" s="361"/>
      <c r="C115" s="361"/>
      <c r="D115" s="361"/>
    </row>
    <row r="116" spans="1:4" ht="18" customHeight="1">
      <c r="A116" s="361"/>
      <c r="B116" s="361"/>
      <c r="C116" s="361"/>
      <c r="D116" s="361"/>
    </row>
    <row r="117" spans="1:4" ht="18" customHeight="1">
      <c r="A117" s="361"/>
      <c r="B117" s="361"/>
      <c r="C117" s="361"/>
      <c r="D117" s="361"/>
    </row>
    <row r="118" spans="1:4" ht="18" customHeight="1">
      <c r="A118" s="361"/>
      <c r="B118" s="361"/>
      <c r="C118" s="361"/>
      <c r="D118" s="361"/>
    </row>
    <row r="119" spans="1:4" ht="18" customHeight="1">
      <c r="A119" s="361"/>
      <c r="B119" s="361"/>
      <c r="C119" s="361"/>
      <c r="D119" s="361"/>
    </row>
    <row r="120" spans="1:4" ht="18" customHeight="1">
      <c r="A120" s="361"/>
      <c r="B120" s="361"/>
      <c r="C120" s="361"/>
      <c r="D120" s="361"/>
    </row>
    <row r="121" spans="1:4" ht="18" customHeight="1">
      <c r="A121" s="361"/>
      <c r="B121" s="361"/>
      <c r="C121" s="361"/>
      <c r="D121" s="361"/>
    </row>
    <row r="122" spans="1:4" ht="18" customHeight="1">
      <c r="A122" s="361"/>
      <c r="B122" s="361"/>
      <c r="C122" s="361"/>
      <c r="D122" s="361"/>
    </row>
    <row r="123" spans="1:4" ht="18" customHeight="1">
      <c r="A123" s="361"/>
      <c r="B123" s="361"/>
      <c r="C123" s="361"/>
      <c r="D123" s="361"/>
    </row>
    <row r="124" spans="1:4" ht="18" customHeight="1">
      <c r="A124" s="361"/>
      <c r="B124" s="361"/>
      <c r="C124" s="361"/>
      <c r="D124" s="361"/>
    </row>
    <row r="125" spans="1:4" ht="18" customHeight="1">
      <c r="A125" s="361"/>
      <c r="B125" s="361"/>
      <c r="C125" s="361"/>
      <c r="D125" s="361"/>
    </row>
    <row r="126" spans="1:4" ht="18" customHeight="1">
      <c r="A126" s="361"/>
      <c r="B126" s="361"/>
      <c r="C126" s="361"/>
      <c r="D126" s="361"/>
    </row>
    <row r="127" spans="1:4" ht="18" customHeight="1">
      <c r="A127" s="361"/>
      <c r="B127" s="361"/>
      <c r="C127" s="361"/>
      <c r="D127" s="361"/>
    </row>
    <row r="128" spans="1:4" ht="18" customHeight="1">
      <c r="A128" s="361"/>
      <c r="B128" s="361"/>
      <c r="C128" s="361"/>
      <c r="D128" s="361"/>
    </row>
    <row r="129" spans="1:8" ht="18" customHeight="1">
      <c r="A129" s="361"/>
      <c r="B129" s="361"/>
      <c r="C129" s="361"/>
      <c r="D129" s="361"/>
    </row>
    <row r="130" spans="1:8" ht="18" customHeight="1">
      <c r="A130" s="361"/>
      <c r="B130" s="361"/>
      <c r="C130" s="361"/>
      <c r="D130" s="361"/>
    </row>
    <row r="131" spans="1:8" ht="18" customHeight="1">
      <c r="A131" s="361"/>
      <c r="B131" s="361"/>
      <c r="C131" s="361"/>
      <c r="D131" s="361"/>
    </row>
    <row r="132" spans="1:8" ht="18" customHeight="1">
      <c r="A132" s="361"/>
      <c r="B132" s="361"/>
      <c r="C132" s="361"/>
      <c r="D132" s="361"/>
    </row>
    <row r="133" spans="1:8" ht="18" customHeight="1">
      <c r="A133" s="361"/>
      <c r="B133" s="361"/>
      <c r="C133" s="361"/>
      <c r="D133" s="361"/>
    </row>
    <row r="134" spans="1:8" ht="18" customHeight="1">
      <c r="A134" s="361"/>
      <c r="B134" s="361"/>
      <c r="C134" s="361"/>
      <c r="D134" s="361"/>
    </row>
    <row r="135" spans="1:8" ht="18" customHeight="1">
      <c r="A135" s="361"/>
      <c r="B135" s="361"/>
      <c r="C135" s="361"/>
      <c r="D135" s="361"/>
    </row>
    <row r="136" spans="1:8" ht="18" customHeight="1">
      <c r="A136" s="361"/>
      <c r="B136" s="361"/>
      <c r="C136" s="361"/>
      <c r="D136" s="361"/>
      <c r="H136" s="348">
        <v>173</v>
      </c>
    </row>
    <row r="137" spans="1:8" ht="18" customHeight="1">
      <c r="A137" s="361"/>
      <c r="B137" s="361"/>
      <c r="C137" s="361"/>
      <c r="D137" s="361"/>
      <c r="H137" s="348">
        <f>+H86+H136</f>
        <v>173</v>
      </c>
    </row>
    <row r="138" spans="1:8" ht="18" customHeight="1">
      <c r="A138" s="361"/>
      <c r="B138" s="361"/>
      <c r="C138" s="361"/>
      <c r="D138" s="361"/>
      <c r="H138" s="348">
        <f>11472796-H137</f>
        <v>11472623</v>
      </c>
    </row>
    <row r="139" spans="1:8" ht="18" customHeight="1">
      <c r="A139" s="361"/>
      <c r="B139" s="361"/>
      <c r="C139" s="361"/>
      <c r="D139" s="361"/>
    </row>
    <row r="140" spans="1:8" ht="18" customHeight="1">
      <c r="A140" s="361"/>
      <c r="B140" s="361"/>
      <c r="C140" s="361"/>
      <c r="D140" s="361"/>
    </row>
    <row r="141" spans="1:8" ht="18" customHeight="1">
      <c r="A141" s="361"/>
      <c r="B141" s="361"/>
      <c r="C141" s="361"/>
      <c r="D141" s="361"/>
    </row>
    <row r="142" spans="1:8" ht="18" customHeight="1">
      <c r="A142" s="361"/>
      <c r="B142" s="361"/>
      <c r="C142" s="361"/>
      <c r="D142" s="361"/>
    </row>
    <row r="143" spans="1:8" ht="18" customHeight="1">
      <c r="A143" s="361"/>
      <c r="B143" s="361"/>
      <c r="C143" s="361"/>
      <c r="D143" s="361"/>
    </row>
    <row r="144" spans="1:8" ht="18" customHeight="1">
      <c r="A144" s="361"/>
      <c r="B144" s="361"/>
      <c r="C144" s="361"/>
      <c r="D144" s="361"/>
    </row>
    <row r="145" spans="1:4" ht="18" customHeight="1">
      <c r="A145" s="361"/>
      <c r="B145" s="361"/>
      <c r="C145" s="361"/>
      <c r="D145" s="361"/>
    </row>
    <row r="146" spans="1:4" ht="18" customHeight="1">
      <c r="A146" s="361"/>
      <c r="B146" s="361"/>
      <c r="C146" s="361"/>
      <c r="D146" s="361"/>
    </row>
    <row r="147" spans="1:4" ht="18" customHeight="1">
      <c r="A147" s="361"/>
      <c r="B147" s="361"/>
      <c r="C147" s="361"/>
      <c r="D147" s="361"/>
    </row>
    <row r="148" spans="1:4" ht="18" customHeight="1">
      <c r="A148" s="361"/>
      <c r="B148" s="361"/>
      <c r="C148" s="361"/>
      <c r="D148" s="361"/>
    </row>
    <row r="149" spans="1:4" ht="18" customHeight="1">
      <c r="A149" s="361"/>
      <c r="B149" s="361"/>
      <c r="C149" s="361"/>
      <c r="D149" s="361"/>
    </row>
    <row r="150" spans="1:4">
      <c r="A150" s="361"/>
      <c r="B150" s="361"/>
      <c r="C150" s="361"/>
      <c r="D150" s="361"/>
    </row>
    <row r="151" spans="1:4">
      <c r="A151" s="361"/>
      <c r="B151" s="361"/>
      <c r="C151" s="361"/>
      <c r="D151" s="361"/>
    </row>
    <row r="152" spans="1:4">
      <c r="A152" s="361"/>
      <c r="B152" s="361"/>
      <c r="C152" s="361"/>
      <c r="D152" s="361"/>
    </row>
    <row r="153" spans="1:4">
      <c r="A153" s="361"/>
      <c r="B153" s="361"/>
      <c r="C153" s="361"/>
      <c r="D153" s="361"/>
    </row>
  </sheetData>
  <printOptions gridLines="1"/>
  <pageMargins left="1.54" right="0.27" top="1.19" bottom="0.26" header="0.17" footer="0.17"/>
  <pageSetup paperSize="9" scale="7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SUM</vt:lpstr>
      <vt:lpstr>ByDept.</vt:lpstr>
      <vt:lpstr>ProgrmAdjustments</vt:lpstr>
      <vt:lpstr>ALLSOURCES</vt:lpstr>
      <vt:lpstr>SPFs-10651</vt:lpstr>
      <vt:lpstr>CONTINUING-RA10633</vt:lpstr>
      <vt:lpstr>AUTOMATIC</vt:lpstr>
      <vt:lpstr>SUPPL</vt:lpstr>
      <vt:lpstr>UF</vt:lpstr>
      <vt:lpstr>ALLSOURCES!Print_Area</vt:lpstr>
      <vt:lpstr>AUTOMATIC!Print_Area</vt:lpstr>
      <vt:lpstr>ByDept.!Print_Area</vt:lpstr>
      <vt:lpstr>'CONTINUING-RA10633'!Print_Area</vt:lpstr>
      <vt:lpstr>ProgrmAdjustments!Print_Area</vt:lpstr>
      <vt:lpstr>'SPFs-10651'!Print_Area</vt:lpstr>
      <vt:lpstr>SUM!Print_Area</vt:lpstr>
      <vt:lpstr>SUPPL!Print_Area</vt:lpstr>
      <vt:lpstr>UF!Print_Area</vt:lpstr>
      <vt:lpstr>ALLSOURCES!Print_Titles</vt:lpstr>
      <vt:lpstr>AUTOMATIC!Print_Titles</vt:lpstr>
      <vt:lpstr>ByDept.!Print_Titles</vt:lpstr>
      <vt:lpstr>'CONTINUING-RA10633'!Print_Titles</vt:lpstr>
      <vt:lpstr>ProgrmAdjustments!Print_Titles</vt:lpstr>
      <vt:lpstr>'SPFs-10651'!Print_Titles</vt:lpstr>
      <vt:lpstr>SUPPL!Print_Titles</vt:lpstr>
      <vt:lpstr>UF!Print_Titles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kdumpa</cp:lastModifiedBy>
  <cp:lastPrinted>2015-11-04T05:52:04Z</cp:lastPrinted>
  <dcterms:created xsi:type="dcterms:W3CDTF">2012-05-10T01:12:58Z</dcterms:created>
  <dcterms:modified xsi:type="dcterms:W3CDTF">2015-11-07T03:41:44Z</dcterms:modified>
</cp:coreProperties>
</file>